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assunto" sheetId="1" r:id="rId4"/>
    <sheet state="visible" name="RiferimentiCosti" sheetId="2" r:id="rId5"/>
    <sheet state="visible" name="Cost" sheetId="3" r:id="rId6"/>
    <sheet state="visible" name="Effort" sheetId="4" r:id="rId7"/>
    <sheet state="visible" name="Effort effettivo" sheetId="5" r:id="rId8"/>
    <sheet state="visible" name="Cost Effettivo" sheetId="6" r:id="rId9"/>
    <sheet state="hidden" name="Milestone 1" sheetId="7" r:id="rId10"/>
    <sheet state="hidden" name="Milestone 2" sheetId="8" r:id="rId11"/>
    <sheet state="hidden" name="Milestone 3" sheetId="9" r:id="rId12"/>
  </sheets>
  <definedNames/>
  <calcPr/>
  <extLst>
    <ext uri="GoogleSheetsCustomDataVersion2">
      <go:sheetsCustomData xmlns:go="http://customooxmlschemas.google.com/" r:id="rId13" roundtripDataChecksum="l7r6XIuSD+9ZtM2pPu60L57vEwcG3ElhwrRrikPma0k="/>
    </ext>
  </extLst>
</workbook>
</file>

<file path=xl/sharedStrings.xml><?xml version="1.0" encoding="utf-8"?>
<sst xmlns="http://schemas.openxmlformats.org/spreadsheetml/2006/main" count="1681" uniqueCount="247">
  <si>
    <t>Team Cost</t>
  </si>
  <si>
    <t>Travel Cost</t>
  </si>
  <si>
    <t>Software cost</t>
  </si>
  <si>
    <t>Estimated Cost</t>
  </si>
  <si>
    <t>Actual Cost</t>
  </si>
  <si>
    <t>Monney</t>
  </si>
  <si>
    <t>Percentual</t>
  </si>
  <si>
    <t>Difference</t>
  </si>
  <si>
    <t>First Milestone</t>
  </si>
  <si>
    <t>Fixed addition</t>
  </si>
  <si>
    <t>Second Milestone</t>
  </si>
  <si>
    <t>Tender Documentation</t>
  </si>
  <si>
    <t>Third milestone</t>
  </si>
  <si>
    <t>Total Earned</t>
  </si>
  <si>
    <t>Cost</t>
  </si>
  <si>
    <t>Effort</t>
  </si>
  <si>
    <t>Estimated</t>
  </si>
  <si>
    <t>Actual</t>
  </si>
  <si>
    <t>Phase 1</t>
  </si>
  <si>
    <t>Phase 2</t>
  </si>
  <si>
    <t>Phase 3</t>
  </si>
  <si>
    <t>Phase 4</t>
  </si>
  <si>
    <t>Phase 5</t>
  </si>
  <si>
    <t>Phase 6</t>
  </si>
  <si>
    <t>Milestone 1</t>
  </si>
  <si>
    <t>Phase 7</t>
  </si>
  <si>
    <t>Phase 8</t>
  </si>
  <si>
    <t>Phase 9</t>
  </si>
  <si>
    <t>Phase 10</t>
  </si>
  <si>
    <t>Milestone 2</t>
  </si>
  <si>
    <t>Phase 11</t>
  </si>
  <si>
    <t>Phase 12</t>
  </si>
  <si>
    <t>Phase 13</t>
  </si>
  <si>
    <t>Phase 14</t>
  </si>
  <si>
    <t>Milestone 3</t>
  </si>
  <si>
    <t>CV</t>
  </si>
  <si>
    <t>SV</t>
  </si>
  <si>
    <t>Travel cost</t>
  </si>
  <si>
    <t>Software Cost</t>
  </si>
  <si>
    <t>Project Manager - Team Cost</t>
  </si>
  <si>
    <t>DEV Team - Team Cost</t>
  </si>
  <si>
    <t>DATA Team - Team Cost</t>
  </si>
  <si>
    <t>IT Team - Team cost</t>
  </si>
  <si>
    <t>Project Manager -Travel Cost</t>
  </si>
  <si>
    <t>DEV Team - Travel Cost</t>
  </si>
  <si>
    <t>DATA Team - Travel Cost</t>
  </si>
  <si>
    <t>IT Team - Travel Cost</t>
  </si>
  <si>
    <t>Project Manager - Software Cost</t>
  </si>
  <si>
    <t>DEV Team - Software Cost</t>
  </si>
  <si>
    <t>DATA Team - Software Cost</t>
  </si>
  <si>
    <t>IT Team - Software Cost</t>
  </si>
  <si>
    <t>Project Manager</t>
  </si>
  <si>
    <t>DEV Team</t>
  </si>
  <si>
    <t>DATA Team</t>
  </si>
  <si>
    <t>IT Team</t>
  </si>
  <si>
    <t>Activity ID</t>
  </si>
  <si>
    <t>When the PM Travels</t>
  </si>
  <si>
    <t>Milestone</t>
  </si>
  <si>
    <t>1.1</t>
  </si>
  <si>
    <t>PHASE 1</t>
  </si>
  <si>
    <t>1.2</t>
  </si>
  <si>
    <t>1.3</t>
  </si>
  <si>
    <t>2.1</t>
  </si>
  <si>
    <t>PHASE 2</t>
  </si>
  <si>
    <t>2.2</t>
  </si>
  <si>
    <t>3.1</t>
  </si>
  <si>
    <t>PHASE 3</t>
  </si>
  <si>
    <t>3.2</t>
  </si>
  <si>
    <t>3.3</t>
  </si>
  <si>
    <t>4.1</t>
  </si>
  <si>
    <t>PHASE 4</t>
  </si>
  <si>
    <t>4.2</t>
  </si>
  <si>
    <t>4.3</t>
  </si>
  <si>
    <t>5.1</t>
  </si>
  <si>
    <t>PHASE 5</t>
  </si>
  <si>
    <t>5.2</t>
  </si>
  <si>
    <t>5.3</t>
  </si>
  <si>
    <t>5.4</t>
  </si>
  <si>
    <t>6.1</t>
  </si>
  <si>
    <t>PHASE 6</t>
  </si>
  <si>
    <t>6.2</t>
  </si>
  <si>
    <t>6.3</t>
  </si>
  <si>
    <t>7.1</t>
  </si>
  <si>
    <t>PHASE 7</t>
  </si>
  <si>
    <t>7.2</t>
  </si>
  <si>
    <t>7.3</t>
  </si>
  <si>
    <t>8.1</t>
  </si>
  <si>
    <t>PHASE 8</t>
  </si>
  <si>
    <t>8.2</t>
  </si>
  <si>
    <t>8.3</t>
  </si>
  <si>
    <t>9.1</t>
  </si>
  <si>
    <t>PHASE 9</t>
  </si>
  <si>
    <t>9.2</t>
  </si>
  <si>
    <t>9.3</t>
  </si>
  <si>
    <t>10.1</t>
  </si>
  <si>
    <t>PHASE 10</t>
  </si>
  <si>
    <t>10.2</t>
  </si>
  <si>
    <t>10.3</t>
  </si>
  <si>
    <t>PHASE 13</t>
  </si>
  <si>
    <t>11.1</t>
  </si>
  <si>
    <t>PHASE 11</t>
  </si>
  <si>
    <t>11.2</t>
  </si>
  <si>
    <t>PHASE 12</t>
  </si>
  <si>
    <t>11.3</t>
  </si>
  <si>
    <t>PHASE 14</t>
  </si>
  <si>
    <t>% Cost</t>
  </si>
  <si>
    <t>% Time</t>
  </si>
  <si>
    <t>(Est-Act)/Act</t>
  </si>
  <si>
    <t>Project Manager -Team Cost</t>
  </si>
  <si>
    <t>DEV Team -Team Cost</t>
  </si>
  <si>
    <t>DATA Team -Team Cost</t>
  </si>
  <si>
    <t>IT Team - Team Cost</t>
  </si>
  <si>
    <t>Project Manager - Travel Cost</t>
  </si>
  <si>
    <t>Travel costs</t>
  </si>
  <si>
    <t>Software costs</t>
  </si>
  <si>
    <t>DATA team</t>
  </si>
  <si>
    <t>IT team</t>
  </si>
  <si>
    <t>Senior</t>
  </si>
  <si>
    <t>Backend</t>
  </si>
  <si>
    <t>Frontend</t>
  </si>
  <si>
    <t>Junior</t>
  </si>
  <si>
    <t>Total cost Team</t>
  </si>
  <si>
    <t>Total Budget travel</t>
  </si>
  <si>
    <t>Development Software</t>
  </si>
  <si>
    <t>Cloud Services</t>
  </si>
  <si>
    <t>Software Data</t>
  </si>
  <si>
    <t>Cloud Servicies</t>
  </si>
  <si>
    <t>per ora</t>
  </si>
  <si>
    <t>per gg (/8 h)</t>
  </si>
  <si>
    <t>per gg (/8h)</t>
  </si>
  <si>
    <t>per sprint</t>
  </si>
  <si>
    <t>per week</t>
  </si>
  <si>
    <t>Total cost</t>
  </si>
  <si>
    <t>1.1.1</t>
  </si>
  <si>
    <t>1.1.2</t>
  </si>
  <si>
    <t>1.1.3</t>
  </si>
  <si>
    <t>1.1.4</t>
  </si>
  <si>
    <t>Total</t>
  </si>
  <si>
    <t>2.1.1</t>
  </si>
  <si>
    <t>2.1.2</t>
  </si>
  <si>
    <t>2.1.3</t>
  </si>
  <si>
    <t>2.1.4</t>
  </si>
  <si>
    <t>1.2.1</t>
  </si>
  <si>
    <t>1.2.2</t>
  </si>
  <si>
    <t>1.2.3</t>
  </si>
  <si>
    <t>3.1.1</t>
  </si>
  <si>
    <t>3.1.2</t>
  </si>
  <si>
    <t>3.1.3</t>
  </si>
  <si>
    <t>3.1.4</t>
  </si>
  <si>
    <t>1.3.1</t>
  </si>
  <si>
    <t>1.3.2</t>
  </si>
  <si>
    <t>1.3.3</t>
  </si>
  <si>
    <t>4.1.1</t>
  </si>
  <si>
    <t>4.1.2</t>
  </si>
  <si>
    <t>4.1.3</t>
  </si>
  <si>
    <t>4.1.4</t>
  </si>
  <si>
    <t>4.2.1</t>
  </si>
  <si>
    <t>4.2.2</t>
  </si>
  <si>
    <t>4.2.3</t>
  </si>
  <si>
    <t>4.2.4</t>
  </si>
  <si>
    <t>3.2.1</t>
  </si>
  <si>
    <t>3.2.2</t>
  </si>
  <si>
    <t>3.2.3</t>
  </si>
  <si>
    <t>2.2.1</t>
  </si>
  <si>
    <t>2.2.2</t>
  </si>
  <si>
    <t>2.2.3</t>
  </si>
  <si>
    <t>5.1.1</t>
  </si>
  <si>
    <t>5.1.2</t>
  </si>
  <si>
    <t>5.1.3</t>
  </si>
  <si>
    <t>5.1.4</t>
  </si>
  <si>
    <t>3.3.1</t>
  </si>
  <si>
    <t>3.3.2</t>
  </si>
  <si>
    <t>3.3.3</t>
  </si>
  <si>
    <t>6.1.1</t>
  </si>
  <si>
    <t>6.1.2</t>
  </si>
  <si>
    <t>6.1.3</t>
  </si>
  <si>
    <t>5.2.1</t>
  </si>
  <si>
    <t>5.2.2</t>
  </si>
  <si>
    <t>5.2.3</t>
  </si>
  <si>
    <t>4.3.1</t>
  </si>
  <si>
    <t>4.3.2</t>
  </si>
  <si>
    <t>7.1.1</t>
  </si>
  <si>
    <t>7.1.2</t>
  </si>
  <si>
    <t>7.1.3</t>
  </si>
  <si>
    <t>7.1.4</t>
  </si>
  <si>
    <t>7.2.1</t>
  </si>
  <si>
    <t>7.2.2</t>
  </si>
  <si>
    <t>7.2.3</t>
  </si>
  <si>
    <t>7.2.4</t>
  </si>
  <si>
    <t>5.3.1</t>
  </si>
  <si>
    <t>5.3.2</t>
  </si>
  <si>
    <t>5.3.3</t>
  </si>
  <si>
    <t>8.1.1</t>
  </si>
  <si>
    <t>8.1.2</t>
  </si>
  <si>
    <t>8.1.3</t>
  </si>
  <si>
    <t>8.1.4</t>
  </si>
  <si>
    <t>6.2.1</t>
  </si>
  <si>
    <t>6.2.2</t>
  </si>
  <si>
    <t>6.2.3</t>
  </si>
  <si>
    <t>5.4.1</t>
  </si>
  <si>
    <t>5.4.2</t>
  </si>
  <si>
    <t>5.4.3</t>
  </si>
  <si>
    <t>9.1.1</t>
  </si>
  <si>
    <t>9.1.2</t>
  </si>
  <si>
    <t>9.1.3</t>
  </si>
  <si>
    <t>9.1.4</t>
  </si>
  <si>
    <t>8.2.1</t>
  </si>
  <si>
    <t>8.2.2</t>
  </si>
  <si>
    <t>8.2.3</t>
  </si>
  <si>
    <t>6.3.1</t>
  </si>
  <si>
    <t>6.3.2</t>
  </si>
  <si>
    <t>6.3.3</t>
  </si>
  <si>
    <t>10.1.1</t>
  </si>
  <si>
    <t>10.1.2</t>
  </si>
  <si>
    <t>10.1.3</t>
  </si>
  <si>
    <t>9.2.1</t>
  </si>
  <si>
    <t>9.2.2</t>
  </si>
  <si>
    <t>9.2.3</t>
  </si>
  <si>
    <t>7.3.1</t>
  </si>
  <si>
    <t>7.3.2</t>
  </si>
  <si>
    <t>7.3.3</t>
  </si>
  <si>
    <t>11.1.1</t>
  </si>
  <si>
    <t>11.1.2</t>
  </si>
  <si>
    <t>11.1.3</t>
  </si>
  <si>
    <t>11.1.4</t>
  </si>
  <si>
    <t>11.2.1</t>
  </si>
  <si>
    <t>11.2.2</t>
  </si>
  <si>
    <t>11.2.3</t>
  </si>
  <si>
    <t>11.2.4</t>
  </si>
  <si>
    <t>10.2.1</t>
  </si>
  <si>
    <t>10.2.2</t>
  </si>
  <si>
    <t>10.2.3</t>
  </si>
  <si>
    <t>8.3.1</t>
  </si>
  <si>
    <t>9.3.1</t>
  </si>
  <si>
    <t>9.3.2</t>
  </si>
  <si>
    <t>9.3.3</t>
  </si>
  <si>
    <t>10.3.1</t>
  </si>
  <si>
    <t>10.3.2</t>
  </si>
  <si>
    <t>10.3.3</t>
  </si>
  <si>
    <t>11.3.1</t>
  </si>
  <si>
    <t>11.3.2</t>
  </si>
  <si>
    <t>11.3.3</t>
  </si>
  <si>
    <t>TOTAL</t>
  </si>
  <si>
    <t xml:space="preserve"> </t>
  </si>
  <si>
    <t>Milesone 1</t>
  </si>
  <si>
    <t>Total (hours)</t>
  </si>
  <si>
    <t>Total (days)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</si>
</sst>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[$€-2]* #,##0.00_-;_-[$€-2]* \-#,##0.00_-;_-[$€-2]* &quot;-&quot;??_-;_-@"/>
  </numFmts>
  <fonts count="6">
    <font>
      <sz val="11.0"/>
      <color theme="1"/>
      <name val="Calibri"/>
      <scheme val="minor"/>
    </font>
    <font>
      <color theme="1"/>
      <name val="Calibri"/>
      <scheme val="minor"/>
    </font>
    <font/>
    <font>
      <sz val="11.0"/>
      <color rgb="FF000000"/>
      <name val="Palatino Linotype"/>
    </font>
    <font>
      <sz val="11.0"/>
      <color theme="1"/>
      <name val="Calibri"/>
    </font>
    <font>
      <sz val="11.0"/>
      <color theme="1"/>
      <name val="Palatino Linotype"/>
    </font>
  </fonts>
  <fills count="18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548DD4"/>
        <bgColor rgb="FF548DD4"/>
      </patternFill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DD7E6B"/>
        <bgColor rgb="FFDD7E6B"/>
      </patternFill>
    </fill>
    <fill>
      <patternFill patternType="solid">
        <fgColor rgb="FFC6D9F1"/>
        <bgColor rgb="FFC6D9F1"/>
      </patternFill>
    </fill>
    <fill>
      <patternFill patternType="solid">
        <fgColor rgb="FFE6B8AF"/>
        <bgColor rgb="FFE6B8AF"/>
      </patternFill>
    </fill>
    <fill>
      <patternFill patternType="solid">
        <fgColor rgb="FFF2DBDB"/>
        <bgColor rgb="FFF2DBDB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22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164" xfId="0" applyFont="1" applyNumberFormat="1"/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0" xfId="0" applyFont="1" applyNumberFormat="1"/>
    <xf borderId="0" fillId="0" fontId="1" numFmtId="0" xfId="0" applyAlignment="1" applyFont="1">
      <alignment horizontal="center" readingOrder="0"/>
    </xf>
    <xf borderId="0" fillId="0" fontId="1" numFmtId="0" xfId="0" applyFont="1"/>
    <xf borderId="1" fillId="3" fontId="1" numFmtId="0" xfId="0" applyAlignment="1" applyBorder="1" applyFont="1">
      <alignment readingOrder="0"/>
    </xf>
    <xf borderId="1" fillId="0" fontId="1" numFmtId="164" xfId="0" applyBorder="1" applyFont="1" applyNumberFormat="1"/>
    <xf borderId="1" fillId="0" fontId="1" numFmtId="0" xfId="0" applyBorder="1" applyFont="1"/>
    <xf borderId="0" fillId="6" fontId="1" numFmtId="0" xfId="0" applyAlignment="1" applyFill="1" applyFont="1">
      <alignment readingOrder="0"/>
    </xf>
    <xf borderId="0" fillId="5" fontId="1" numFmtId="164" xfId="0" applyFont="1" applyNumberFormat="1"/>
    <xf borderId="0" fillId="7" fontId="1" numFmtId="164" xfId="0" applyFill="1" applyFont="1" applyNumberFormat="1"/>
    <xf borderId="0" fillId="7" fontId="1" numFmtId="0" xfId="0" applyFont="1"/>
    <xf borderId="0" fillId="0" fontId="1" numFmtId="0" xfId="0" applyAlignment="1" applyFont="1">
      <alignment readingOrder="0"/>
    </xf>
    <xf borderId="2" fillId="0" fontId="2" numFmtId="0" xfId="0" applyBorder="1" applyFont="1"/>
    <xf borderId="3" fillId="0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0" fillId="0" fontId="0" numFmtId="164" xfId="0" applyFont="1" applyNumberFormat="1"/>
    <xf borderId="2" fillId="0" fontId="0" numFmtId="164" xfId="0" applyBorder="1" applyFont="1" applyNumberFormat="1"/>
    <xf borderId="3" fillId="0" fontId="1" numFmtId="164" xfId="0" applyAlignment="1" applyBorder="1" applyFont="1" applyNumberFormat="1">
      <alignment readingOrder="0"/>
    </xf>
    <xf borderId="1" fillId="0" fontId="0" numFmtId="164" xfId="0" applyBorder="1" applyFont="1" applyNumberFormat="1"/>
    <xf borderId="4" fillId="0" fontId="0" numFmtId="164" xfId="0" applyBorder="1" applyFont="1" applyNumberFormat="1"/>
    <xf borderId="1" fillId="0" fontId="1" numFmtId="164" xfId="0" applyAlignment="1" applyBorder="1" applyFont="1" applyNumberFormat="1">
      <alignment readingOrder="0"/>
    </xf>
    <xf borderId="5" fillId="0" fontId="1" numFmtId="164" xfId="0" applyAlignment="1" applyBorder="1" applyFont="1" applyNumberFormat="1">
      <alignment readingOrder="0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1" fillId="2" fontId="1" numFmtId="0" xfId="0" applyAlignment="1" applyBorder="1" applyFont="1">
      <alignment readingOrder="0"/>
    </xf>
    <xf borderId="4" fillId="2" fontId="1" numFmtId="0" xfId="0" applyAlignment="1" applyBorder="1" applyFont="1">
      <alignment readingOrder="0"/>
    </xf>
    <xf borderId="5" fillId="2" fontId="1" numFmtId="0" xfId="0" applyAlignment="1" applyBorder="1" applyFont="1">
      <alignment readingOrder="0"/>
    </xf>
    <xf borderId="2" fillId="0" fontId="1" numFmtId="164" xfId="0" applyBorder="1" applyFont="1" applyNumberFormat="1"/>
    <xf borderId="4" fillId="0" fontId="1" numFmtId="164" xfId="0" applyBorder="1" applyFont="1" applyNumberFormat="1"/>
    <xf borderId="0" fillId="0" fontId="4" numFmtId="0" xfId="0" applyAlignment="1" applyFont="1">
      <alignment horizontal="center" vertical="bottom"/>
    </xf>
    <xf borderId="6" fillId="0" fontId="4" numFmtId="0" xfId="0" applyAlignment="1" applyBorder="1" applyFont="1">
      <alignment horizontal="center"/>
    </xf>
    <xf borderId="6" fillId="0" fontId="2" numFmtId="0" xfId="0" applyBorder="1" applyFont="1"/>
    <xf borderId="6" fillId="0" fontId="4" numFmtId="0" xfId="0" applyAlignment="1" applyBorder="1" applyFont="1">
      <alignment vertical="bottom"/>
    </xf>
    <xf borderId="6" fillId="0" fontId="4" numFmtId="0" xfId="0" applyAlignment="1" applyBorder="1" applyFont="1">
      <alignment horizontal="center" vertical="bottom"/>
    </xf>
    <xf borderId="7" fillId="8" fontId="3" numFmtId="0" xfId="0" applyAlignment="1" applyBorder="1" applyFill="1" applyFont="1">
      <alignment horizontal="left" shrinkToFit="0" vertical="center" wrapText="1"/>
    </xf>
    <xf borderId="7" fillId="9" fontId="3" numFmtId="0" xfId="0" applyAlignment="1" applyBorder="1" applyFill="1" applyFont="1">
      <alignment horizontal="left" readingOrder="0" shrinkToFit="0" vertical="center" wrapText="1"/>
    </xf>
    <xf borderId="8" fillId="8" fontId="5" numFmtId="0" xfId="0" applyAlignment="1" applyBorder="1" applyFont="1">
      <alignment shrinkToFit="0" wrapText="1"/>
    </xf>
    <xf borderId="9" fillId="8" fontId="5" numFmtId="0" xfId="0" applyAlignment="1" applyBorder="1" applyFont="1">
      <alignment shrinkToFit="0" wrapText="1"/>
    </xf>
    <xf borderId="6" fillId="8" fontId="5" numFmtId="0" xfId="0" applyAlignment="1" applyBorder="1" applyFont="1">
      <alignment shrinkToFit="0" wrapText="1"/>
    </xf>
    <xf borderId="10" fillId="10" fontId="5" numFmtId="0" xfId="0" applyAlignment="1" applyBorder="1" applyFill="1" applyFont="1">
      <alignment readingOrder="0" shrinkToFit="0" wrapText="1"/>
    </xf>
    <xf borderId="7" fillId="8" fontId="3" numFmtId="0" xfId="0" applyAlignment="1" applyBorder="1" applyFont="1">
      <alignment horizontal="left" readingOrder="0" shrinkToFit="0" vertical="center" wrapText="1"/>
    </xf>
    <xf borderId="11" fillId="8" fontId="3" numFmtId="0" xfId="0" applyAlignment="1" applyBorder="1" applyFont="1">
      <alignment horizontal="left" shrinkToFit="0" vertical="center" wrapText="1"/>
    </xf>
    <xf borderId="7" fillId="11" fontId="3" numFmtId="0" xfId="0" applyAlignment="1" applyBorder="1" applyFill="1" applyFont="1">
      <alignment horizontal="left" readingOrder="0" shrinkToFit="0" vertical="center" wrapText="1"/>
    </xf>
    <xf borderId="7" fillId="12" fontId="3" numFmtId="0" xfId="0" applyAlignment="1" applyBorder="1" applyFill="1" applyFont="1">
      <alignment horizontal="left" readingOrder="0" shrinkToFit="0" vertical="center" wrapText="1"/>
    </xf>
    <xf borderId="12" fillId="0" fontId="5" numFmtId="0" xfId="0" applyAlignment="1" applyBorder="1" applyFont="1">
      <alignment horizontal="left" shrinkToFit="0" vertical="center" wrapText="1"/>
    </xf>
    <xf borderId="13" fillId="0" fontId="5" numFmtId="0" xfId="0" applyAlignment="1" applyBorder="1" applyFont="1">
      <alignment horizontal="left" shrinkToFit="0" vertical="center" wrapText="1"/>
    </xf>
    <xf borderId="14" fillId="0" fontId="5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readingOrder="0"/>
    </xf>
    <xf borderId="8" fillId="13" fontId="3" numFmtId="0" xfId="0" applyAlignment="1" applyBorder="1" applyFill="1" applyFont="1">
      <alignment horizontal="left" shrinkToFit="0" vertical="center" wrapText="1"/>
    </xf>
    <xf borderId="15" fillId="13" fontId="3" numFmtId="164" xfId="0" applyAlignment="1" applyBorder="1" applyFont="1" applyNumberFormat="1">
      <alignment horizontal="left" shrinkToFit="0" vertical="center" wrapText="1"/>
    </xf>
    <xf borderId="15" fillId="13" fontId="5" numFmtId="164" xfId="0" applyAlignment="1" applyBorder="1" applyFont="1" applyNumberFormat="1">
      <alignment horizontal="left" shrinkToFit="0" vertical="center" wrapText="1"/>
    </xf>
    <xf borderId="15" fillId="11" fontId="3" numFmtId="164" xfId="0" applyAlignment="1" applyBorder="1" applyFont="1" applyNumberFormat="1">
      <alignment horizontal="left" shrinkToFit="0" vertical="center" wrapText="1"/>
    </xf>
    <xf borderId="16" fillId="11" fontId="3" numFmtId="164" xfId="0" applyAlignment="1" applyBorder="1" applyFont="1" applyNumberFormat="1">
      <alignment horizontal="left" shrinkToFit="0" vertical="center" wrapText="1"/>
    </xf>
    <xf borderId="15" fillId="11" fontId="5" numFmtId="164" xfId="0" applyAlignment="1" applyBorder="1" applyFont="1" applyNumberFormat="1">
      <alignment horizontal="left" shrinkToFit="0" vertical="center" wrapText="1"/>
    </xf>
    <xf borderId="15" fillId="14" fontId="3" numFmtId="164" xfId="0" applyAlignment="1" applyBorder="1" applyFill="1" applyFont="1" applyNumberFormat="1">
      <alignment horizontal="left" shrinkToFit="0" vertical="center" wrapText="1"/>
    </xf>
    <xf borderId="8" fillId="0" fontId="5" numFmtId="0" xfId="0" applyAlignment="1" applyBorder="1" applyFont="1">
      <alignment horizontal="left" shrinkToFit="0" vertical="center" wrapText="1"/>
    </xf>
    <xf borderId="9" fillId="0" fontId="5" numFmtId="164" xfId="0" applyAlignment="1" applyBorder="1" applyFont="1" applyNumberFormat="1">
      <alignment horizontal="left" shrinkToFit="0" vertical="center" wrapText="1"/>
    </xf>
    <xf borderId="9" fillId="11" fontId="5" numFmtId="164" xfId="0" applyAlignment="1" applyBorder="1" applyFont="1" applyNumberFormat="1">
      <alignment horizontal="left" shrinkToFit="0" vertical="center" wrapText="1"/>
    </xf>
    <xf borderId="17" fillId="15" fontId="3" numFmtId="0" xfId="0" applyAlignment="1" applyBorder="1" applyFill="1" applyFont="1">
      <alignment horizontal="left" shrinkToFit="0" vertical="center" wrapText="1"/>
    </xf>
    <xf borderId="16" fillId="15" fontId="3" numFmtId="164" xfId="0" applyAlignment="1" applyBorder="1" applyFont="1" applyNumberFormat="1">
      <alignment horizontal="left" shrinkToFit="0" vertical="center" wrapText="1"/>
    </xf>
    <xf borderId="17" fillId="13" fontId="3" numFmtId="0" xfId="0" applyAlignment="1" applyBorder="1" applyFont="1">
      <alignment horizontal="left" readingOrder="0" shrinkToFit="0" vertical="center" wrapText="1"/>
    </xf>
    <xf borderId="16" fillId="13" fontId="5" numFmtId="0" xfId="0" applyAlignment="1" applyBorder="1" applyFont="1">
      <alignment horizontal="left" shrinkToFit="0" vertical="center" wrapText="1"/>
    </xf>
    <xf borderId="16" fillId="13" fontId="5" numFmtId="164" xfId="0" applyAlignment="1" applyBorder="1" applyFont="1" applyNumberFormat="1">
      <alignment horizontal="left" shrinkToFit="0" vertical="center" wrapText="1"/>
    </xf>
    <xf borderId="16" fillId="13" fontId="3" numFmtId="164" xfId="0" applyAlignment="1" applyBorder="1" applyFont="1" applyNumberFormat="1">
      <alignment horizontal="left" readingOrder="0" shrinkToFit="0" vertical="center" wrapText="1"/>
    </xf>
    <xf borderId="16" fillId="14" fontId="3" numFmtId="164" xfId="0" applyAlignment="1" applyBorder="1" applyFont="1" applyNumberFormat="1">
      <alignment horizontal="left" shrinkToFit="0" vertical="center" wrapText="1"/>
    </xf>
    <xf borderId="18" fillId="0" fontId="5" numFmtId="0" xfId="0" applyAlignment="1" applyBorder="1" applyFont="1">
      <alignment horizontal="left" shrinkToFit="0" vertical="center" wrapText="1"/>
    </xf>
    <xf borderId="19" fillId="0" fontId="5" numFmtId="0" xfId="0" applyAlignment="1" applyBorder="1" applyFont="1">
      <alignment horizontal="left" shrinkToFit="0" vertical="center" wrapText="1"/>
    </xf>
    <xf borderId="20" fillId="0" fontId="5" numFmtId="0" xfId="0" applyAlignment="1" applyBorder="1" applyFont="1">
      <alignment horizontal="left" shrinkToFit="0" vertical="center" wrapText="1"/>
    </xf>
    <xf borderId="8" fillId="13" fontId="3" numFmtId="0" xfId="0" applyAlignment="1" applyBorder="1" applyFont="1">
      <alignment horizontal="left" readingOrder="0" shrinkToFit="0" vertical="center" wrapText="1"/>
    </xf>
    <xf borderId="15" fillId="13" fontId="5" numFmtId="0" xfId="0" applyAlignment="1" applyBorder="1" applyFont="1">
      <alignment horizontal="left" shrinkToFit="0" vertical="center" wrapText="1"/>
    </xf>
    <xf borderId="15" fillId="13" fontId="3" numFmtId="164" xfId="0" applyAlignment="1" applyBorder="1" applyFont="1" applyNumberFormat="1">
      <alignment horizontal="left" readingOrder="0" shrinkToFit="0" vertical="center" wrapText="1"/>
    </xf>
    <xf borderId="8" fillId="0" fontId="5" numFmtId="49" xfId="0" applyAlignment="1" applyBorder="1" applyFont="1" applyNumberFormat="1">
      <alignment horizontal="left" readingOrder="0" shrinkToFit="0" vertical="center" wrapText="1"/>
    </xf>
    <xf borderId="8" fillId="0" fontId="5" numFmtId="49" xfId="0" applyAlignment="1" applyBorder="1" applyFont="1" applyNumberFormat="1">
      <alignment horizontal="left" shrinkToFit="0" vertical="center" wrapText="1"/>
    </xf>
    <xf borderId="16" fillId="15" fontId="3" numFmtId="164" xfId="0" applyAlignment="1" applyBorder="1" applyFont="1" applyNumberFormat="1">
      <alignment horizontal="left" readingOrder="0" shrinkToFit="0" vertical="center" wrapText="1"/>
    </xf>
    <xf borderId="0" fillId="14" fontId="1" numFmtId="0" xfId="0" applyAlignment="1" applyFont="1">
      <alignment readingOrder="0"/>
    </xf>
    <xf borderId="0" fillId="14" fontId="1" numFmtId="164" xfId="0" applyFont="1" applyNumberFormat="1"/>
    <xf borderId="0" fillId="16" fontId="1" numFmtId="164" xfId="0" applyFill="1" applyFont="1" applyNumberFormat="1"/>
    <xf borderId="0" fillId="6" fontId="1" numFmtId="164" xfId="0" applyFont="1" applyNumberFormat="1"/>
    <xf borderId="19" fillId="0" fontId="2" numFmtId="0" xfId="0" applyBorder="1" applyFont="1"/>
    <xf borderId="20" fillId="0" fontId="2" numFmtId="0" xfId="0" applyBorder="1" applyFont="1"/>
    <xf borderId="17" fillId="13" fontId="3" numFmtId="0" xfId="0" applyAlignment="1" applyBorder="1" applyFont="1">
      <alignment horizontal="left" shrinkToFit="0" vertical="center" wrapText="1"/>
    </xf>
    <xf borderId="16" fillId="13" fontId="3" numFmtId="0" xfId="0" applyAlignment="1" applyBorder="1" applyFont="1">
      <alignment horizontal="left" shrinkToFit="0" vertical="center" wrapText="1"/>
    </xf>
    <xf borderId="9" fillId="0" fontId="5" numFmtId="0" xfId="0" applyAlignment="1" applyBorder="1" applyFont="1">
      <alignment horizontal="left" shrinkToFit="0" vertical="center" wrapText="1"/>
    </xf>
    <xf borderId="16" fillId="15" fontId="3" numFmtId="0" xfId="0" applyAlignment="1" applyBorder="1" applyFont="1">
      <alignment horizontal="left" shrinkToFit="0" vertical="center" wrapText="1"/>
    </xf>
    <xf borderId="18" fillId="0" fontId="5" numFmtId="0" xfId="0" applyAlignment="1" applyBorder="1" applyFont="1">
      <alignment horizontal="left" readingOrder="0" shrinkToFit="0" vertical="center" wrapText="1"/>
    </xf>
    <xf borderId="19" fillId="0" fontId="5" numFmtId="0" xfId="0" applyAlignment="1" applyBorder="1" applyFont="1">
      <alignment horizontal="left" readingOrder="0" shrinkToFit="0" vertical="center" wrapText="1"/>
    </xf>
    <xf borderId="20" fillId="0" fontId="5" numFmtId="0" xfId="0" applyAlignment="1" applyBorder="1" applyFont="1">
      <alignment horizontal="left" readingOrder="0" shrinkToFit="0" vertical="center" wrapText="1"/>
    </xf>
    <xf borderId="15" fillId="13" fontId="3" numFmtId="0" xfId="0" applyAlignment="1" applyBorder="1" applyFont="1">
      <alignment horizontal="left" shrinkToFit="0" vertical="center" wrapText="1"/>
    </xf>
    <xf borderId="9" fillId="0" fontId="5" numFmtId="0" xfId="0" applyAlignment="1" applyBorder="1" applyFont="1">
      <alignment horizontal="left" readingOrder="0" shrinkToFit="0" vertical="center" wrapText="1"/>
    </xf>
    <xf borderId="18" fillId="12" fontId="5" numFmtId="0" xfId="0" applyAlignment="1" applyBorder="1" applyFont="1">
      <alignment horizontal="center" readingOrder="0" shrinkToFit="0" vertical="center" wrapText="1"/>
    </xf>
    <xf borderId="20" fillId="12" fontId="5" numFmtId="0" xfId="0" applyAlignment="1" applyBorder="1" applyFont="1">
      <alignment horizontal="center" readingOrder="0" shrinkToFit="0" vertical="center" wrapText="1"/>
    </xf>
    <xf borderId="8" fillId="15" fontId="3" numFmtId="0" xfId="0" applyAlignment="1" applyBorder="1" applyFont="1">
      <alignment horizontal="left" shrinkToFit="0" vertical="center" wrapText="1"/>
    </xf>
    <xf borderId="15" fillId="15" fontId="3" numFmtId="0" xfId="0" applyAlignment="1" applyBorder="1" applyFont="1">
      <alignment horizontal="left" shrinkToFit="0" vertical="center" wrapText="1"/>
    </xf>
    <xf borderId="9" fillId="10" fontId="5" numFmtId="0" xfId="0" applyAlignment="1" applyBorder="1" applyFont="1">
      <alignment horizontal="left" readingOrder="0" shrinkToFit="0" vertical="center" wrapText="1"/>
    </xf>
    <xf borderId="8" fillId="5" fontId="5" numFmtId="49" xfId="0" applyAlignment="1" applyBorder="1" applyFont="1" applyNumberFormat="1">
      <alignment horizontal="left" shrinkToFit="0" vertical="center" wrapText="1"/>
    </xf>
    <xf borderId="9" fillId="5" fontId="5" numFmtId="0" xfId="0" applyAlignment="1" applyBorder="1" applyFont="1">
      <alignment horizontal="left" shrinkToFit="0" vertical="center" wrapText="1"/>
    </xf>
    <xf borderId="8" fillId="5" fontId="5" numFmtId="49" xfId="0" applyAlignment="1" applyBorder="1" applyFont="1" applyNumberFormat="1">
      <alignment horizontal="left" readingOrder="0" shrinkToFit="0" vertical="center" wrapText="1"/>
    </xf>
    <xf borderId="9" fillId="5" fontId="5" numFmtId="0" xfId="0" applyAlignment="1" applyBorder="1" applyFont="1">
      <alignment horizontal="left" readingOrder="0" shrinkToFit="0" vertical="center" wrapText="1"/>
    </xf>
    <xf borderId="18" fillId="6" fontId="5" numFmtId="0" xfId="0" applyAlignment="1" applyBorder="1" applyFont="1">
      <alignment horizontal="center" readingOrder="0" shrinkToFit="0" vertical="center" wrapText="1"/>
    </xf>
    <xf borderId="20" fillId="6" fontId="5" numFmtId="0" xfId="0" applyAlignment="1" applyBorder="1" applyFont="1">
      <alignment horizontal="center" readingOrder="0" shrinkToFit="0" vertical="center" wrapText="1"/>
    </xf>
    <xf borderId="9" fillId="10" fontId="5" numFmtId="0" xfId="0" applyAlignment="1" applyBorder="1" applyFont="1">
      <alignment horizontal="left" shrinkToFit="0" vertical="center" wrapText="1"/>
    </xf>
    <xf borderId="11" fillId="5" fontId="5" numFmtId="49" xfId="0" applyAlignment="1" applyBorder="1" applyFont="1" applyNumberFormat="1">
      <alignment shrinkToFit="0" wrapText="1"/>
    </xf>
    <xf borderId="8" fillId="5" fontId="5" numFmtId="49" xfId="0" applyAlignment="1" applyBorder="1" applyFont="1" applyNumberFormat="1">
      <alignment shrinkToFit="0" wrapText="1"/>
    </xf>
    <xf borderId="11" fillId="8" fontId="5" numFmtId="0" xfId="0" applyAlignment="1" applyBorder="1" applyFont="1">
      <alignment shrinkToFit="0" wrapText="1"/>
    </xf>
    <xf borderId="20" fillId="8" fontId="5" numFmtId="0" xfId="0" applyAlignment="1" applyBorder="1" applyFont="1">
      <alignment shrinkToFit="0" wrapText="1"/>
    </xf>
    <xf borderId="6" fillId="0" fontId="1" numFmtId="0" xfId="0" applyBorder="1" applyFont="1"/>
    <xf borderId="9" fillId="0" fontId="2" numFmtId="0" xfId="0" applyBorder="1" applyFont="1"/>
    <xf borderId="8" fillId="13" fontId="5" numFmtId="0" xfId="0" applyAlignment="1" applyBorder="1" applyFont="1">
      <alignment shrinkToFit="0" wrapText="1"/>
    </xf>
    <xf borderId="9" fillId="13" fontId="5" numFmtId="0" xfId="0" applyAlignment="1" applyBorder="1" applyFont="1">
      <alignment shrinkToFit="0" wrapText="1"/>
    </xf>
    <xf borderId="9" fillId="13" fontId="4" numFmtId="0" xfId="0" applyBorder="1" applyFont="1"/>
    <xf borderId="8" fillId="0" fontId="5" numFmtId="0" xfId="0" applyAlignment="1" applyBorder="1" applyFont="1">
      <alignment shrinkToFit="0" wrapText="1"/>
    </xf>
    <xf borderId="9" fillId="17" fontId="5" numFmtId="0" xfId="0" applyAlignment="1" applyBorder="1" applyFill="1" applyFont="1">
      <alignment shrinkToFit="0" wrapText="1"/>
    </xf>
    <xf borderId="9" fillId="0" fontId="4" numFmtId="0" xfId="0" applyBorder="1" applyFont="1"/>
    <xf borderId="8" fillId="15" fontId="5" numFmtId="0" xfId="0" applyAlignment="1" applyBorder="1" applyFont="1">
      <alignment shrinkToFit="0" wrapText="1"/>
    </xf>
    <xf borderId="9" fillId="15" fontId="5" numFmtId="0" xfId="0" applyAlignment="1" applyBorder="1" applyFont="1">
      <alignment shrinkToFit="0" wrapText="1"/>
    </xf>
    <xf borderId="21" fillId="0" fontId="4" numFmtId="0" xfId="0" applyBorder="1" applyFont="1"/>
    <xf borderId="8" fillId="0" fontId="5" numFmtId="49" xfId="0" applyAlignment="1" applyBorder="1" applyFont="1" applyNumberFormat="1">
      <alignment shrinkToFit="0" wrapText="1"/>
    </xf>
    <xf borderId="9" fillId="6" fontId="5" numFmtId="0" xfId="0" applyAlignment="1" applyBorder="1" applyFont="1">
      <alignment shrinkToFit="0" wrapText="1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Cost Estimated/Actual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Riassunto!$B$14:$B$15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Riassunto!$A$16:$A$29</c:f>
            </c:strRef>
          </c:cat>
          <c:val>
            <c:numRef>
              <c:f>Riassunto!$B$16:$B$29</c:f>
              <c:numCache/>
            </c:numRef>
          </c:val>
        </c:ser>
        <c:ser>
          <c:idx val="1"/>
          <c:order val="1"/>
          <c:tx>
            <c:strRef>
              <c:f>Riassunto!$C$14:$C$15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Riassunto!$A$16:$A$29</c:f>
            </c:strRef>
          </c:cat>
          <c:val>
            <c:numRef>
              <c:f>Riassunto!$C$16:$C$29</c:f>
              <c:numCache/>
            </c:numRef>
          </c:val>
        </c:ser>
        <c:axId val="973045855"/>
        <c:axId val="30855075"/>
      </c:barChart>
      <c:catAx>
        <c:axId val="973045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855075"/>
      </c:catAx>
      <c:valAx>
        <c:axId val="308550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30458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Effort estimation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Riassunto!$D$14:$D$15</c:f>
            </c:strRef>
          </c:tx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Pt>
            <c:idx val="3"/>
          </c:dPt>
          <c:cat>
            <c:strRef>
              <c:f>Riassunto!$A$16:$A$29</c:f>
            </c:strRef>
          </c:cat>
          <c:val>
            <c:numRef>
              <c:f>Riassunto!$D$16:$D$29</c:f>
              <c:numCache/>
            </c:numRef>
          </c:val>
        </c:ser>
        <c:ser>
          <c:idx val="1"/>
          <c:order val="1"/>
          <c:tx>
            <c:strRef>
              <c:f>Riassunto!$E$14:$E$15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cat>
            <c:strRef>
              <c:f>Riassunto!$A$16:$A$29</c:f>
            </c:strRef>
          </c:cat>
          <c:val>
            <c:numRef>
              <c:f>Riassunto!$E$16:$E$29</c:f>
              <c:numCache/>
            </c:numRef>
          </c:val>
        </c:ser>
        <c:axId val="571155834"/>
        <c:axId val="1558564969"/>
      </c:barChart>
      <c:catAx>
        <c:axId val="571155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8564969"/>
      </c:catAx>
      <c:valAx>
        <c:axId val="15585649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11558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Breakdown cost per phase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Riassunto!$B$37:$B$38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Riassunto!$A$39:$A$52</c:f>
            </c:strRef>
          </c:cat>
          <c:val>
            <c:numRef>
              <c:f>Riassunto!$B$39:$B$52</c:f>
              <c:numCache/>
            </c:numRef>
          </c:val>
        </c:ser>
        <c:ser>
          <c:idx val="1"/>
          <c:order val="1"/>
          <c:tx>
            <c:strRef>
              <c:f>Riassunto!$C$37:$C$38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Riassunto!$A$39:$A$52</c:f>
            </c:strRef>
          </c:cat>
          <c:val>
            <c:numRef>
              <c:f>Riassunto!$C$39:$C$52</c:f>
              <c:numCache/>
            </c:numRef>
          </c:val>
        </c:ser>
        <c:ser>
          <c:idx val="2"/>
          <c:order val="2"/>
          <c:tx>
            <c:strRef>
              <c:f>Riassunto!$D$37:$D$38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Riassunto!$A$39:$A$52</c:f>
            </c:strRef>
          </c:cat>
          <c:val>
            <c:numRef>
              <c:f>Riassunto!$D$39:$D$52</c:f>
              <c:numCache/>
            </c:numRef>
          </c:val>
        </c:ser>
        <c:ser>
          <c:idx val="3"/>
          <c:order val="3"/>
          <c:tx>
            <c:strRef>
              <c:f>Riassunto!$E$37:$E$38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Riassunto!$A$39:$A$52</c:f>
            </c:strRef>
          </c:cat>
          <c:val>
            <c:numRef>
              <c:f>Riassunto!$E$39:$E$52</c:f>
              <c:numCache/>
            </c:numRef>
          </c:val>
        </c:ser>
        <c:ser>
          <c:idx val="4"/>
          <c:order val="4"/>
          <c:tx>
            <c:strRef>
              <c:f>Riassunto!$F$37:$F$38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Riassunto!$A$39:$A$52</c:f>
            </c:strRef>
          </c:cat>
          <c:val>
            <c:numRef>
              <c:f>Riassunto!$F$39:$F$52</c:f>
              <c:numCache/>
            </c:numRef>
          </c:val>
        </c:ser>
        <c:ser>
          <c:idx val="5"/>
          <c:order val="5"/>
          <c:tx>
            <c:strRef>
              <c:f>Riassunto!$G$37:$G$38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Riassunto!$A$39:$A$52</c:f>
            </c:strRef>
          </c:cat>
          <c:val>
            <c:numRef>
              <c:f>Riassunto!$G$39:$G$52</c:f>
              <c:numCache/>
            </c:numRef>
          </c:val>
        </c:ser>
        <c:ser>
          <c:idx val="6"/>
          <c:order val="6"/>
          <c:tx>
            <c:strRef>
              <c:f>Riassunto!$H$37:$H$38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Riassunto!$A$39:$A$52</c:f>
            </c:strRef>
          </c:cat>
          <c:val>
            <c:numRef>
              <c:f>Riassunto!$H$39:$H$52</c:f>
              <c:numCache/>
            </c:numRef>
          </c:val>
        </c:ser>
        <c:ser>
          <c:idx val="7"/>
          <c:order val="7"/>
          <c:tx>
            <c:strRef>
              <c:f>Riassunto!$I$37:$I$38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Riassunto!$A$39:$A$52</c:f>
            </c:strRef>
          </c:cat>
          <c:val>
            <c:numRef>
              <c:f>Riassunto!$I$39:$I$52</c:f>
              <c:numCache/>
            </c:numRef>
          </c:val>
        </c:ser>
        <c:ser>
          <c:idx val="8"/>
          <c:order val="8"/>
          <c:tx>
            <c:strRef>
              <c:f>Riassunto!$J$37:$J$38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Riassunto!$A$39:$A$52</c:f>
            </c:strRef>
          </c:cat>
          <c:val>
            <c:numRef>
              <c:f>Riassunto!$J$39:$J$52</c:f>
              <c:numCache/>
            </c:numRef>
          </c:val>
        </c:ser>
        <c:ser>
          <c:idx val="9"/>
          <c:order val="9"/>
          <c:tx>
            <c:strRef>
              <c:f>Riassunto!$K$37:$K$38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Riassunto!$A$39:$A$52</c:f>
            </c:strRef>
          </c:cat>
          <c:val>
            <c:numRef>
              <c:f>Riassunto!$K$39:$K$52</c:f>
              <c:numCache/>
            </c:numRef>
          </c:val>
        </c:ser>
        <c:ser>
          <c:idx val="10"/>
          <c:order val="10"/>
          <c:tx>
            <c:strRef>
              <c:f>Riassunto!$L$37:$L$38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Riassunto!$A$39:$A$52</c:f>
            </c:strRef>
          </c:cat>
          <c:val>
            <c:numRef>
              <c:f>Riassunto!$L$39:$L$52</c:f>
              <c:numCache/>
            </c:numRef>
          </c:val>
        </c:ser>
        <c:ser>
          <c:idx val="11"/>
          <c:order val="11"/>
          <c:tx>
            <c:strRef>
              <c:f>Riassunto!$M$37:$M$38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Riassunto!$A$39:$A$52</c:f>
            </c:strRef>
          </c:cat>
          <c:val>
            <c:numRef>
              <c:f>Riassunto!$M$39:$M$52</c:f>
              <c:numCache/>
            </c:numRef>
          </c:val>
        </c:ser>
        <c:overlap val="100"/>
        <c:axId val="1764147893"/>
        <c:axId val="1587053815"/>
      </c:barChart>
      <c:catAx>
        <c:axId val="176414789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7053815"/>
      </c:catAx>
      <c:valAx>
        <c:axId val="15870538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414789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Breakdown cost per Activity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Riassunto!$B$186:$B$187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Riassunto!$A$188:$A$198</c:f>
            </c:strRef>
          </c:cat>
          <c:val>
            <c:numRef>
              <c:f>Riassunto!$B$188:$B$198</c:f>
              <c:numCache/>
            </c:numRef>
          </c:val>
        </c:ser>
        <c:ser>
          <c:idx val="1"/>
          <c:order val="1"/>
          <c:tx>
            <c:strRef>
              <c:f>Riassunto!$C$186:$C$187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Riassunto!$A$188:$A$198</c:f>
            </c:strRef>
          </c:cat>
          <c:val>
            <c:numRef>
              <c:f>Riassunto!$C$188:$C$198</c:f>
              <c:numCache/>
            </c:numRef>
          </c:val>
        </c:ser>
        <c:ser>
          <c:idx val="2"/>
          <c:order val="2"/>
          <c:tx>
            <c:strRef>
              <c:f>Riassunto!$D$186:$D$187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Riassunto!$A$188:$A$198</c:f>
            </c:strRef>
          </c:cat>
          <c:val>
            <c:numRef>
              <c:f>Riassunto!$D$188:$D$198</c:f>
              <c:numCache/>
            </c:numRef>
          </c:val>
        </c:ser>
        <c:ser>
          <c:idx val="3"/>
          <c:order val="3"/>
          <c:tx>
            <c:strRef>
              <c:f>Riassunto!$E$186:$E$187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Riassunto!$A$188:$A$198</c:f>
            </c:strRef>
          </c:cat>
          <c:val>
            <c:numRef>
              <c:f>Riassunto!$E$188:$E$198</c:f>
              <c:numCache/>
            </c:numRef>
          </c:val>
        </c:ser>
        <c:ser>
          <c:idx val="4"/>
          <c:order val="4"/>
          <c:tx>
            <c:strRef>
              <c:f>Riassunto!$F$186:$F$187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Riassunto!$A$188:$A$198</c:f>
            </c:strRef>
          </c:cat>
          <c:val>
            <c:numRef>
              <c:f>Riassunto!$F$188:$F$198</c:f>
              <c:numCache/>
            </c:numRef>
          </c:val>
        </c:ser>
        <c:ser>
          <c:idx val="5"/>
          <c:order val="5"/>
          <c:tx>
            <c:strRef>
              <c:f>Riassunto!$G$186:$G$187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Riassunto!$A$188:$A$198</c:f>
            </c:strRef>
          </c:cat>
          <c:val>
            <c:numRef>
              <c:f>Riassunto!$G$188:$G$198</c:f>
              <c:numCache/>
            </c:numRef>
          </c:val>
        </c:ser>
        <c:ser>
          <c:idx val="6"/>
          <c:order val="6"/>
          <c:tx>
            <c:strRef>
              <c:f>Riassunto!$H$186:$H$187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Riassunto!$A$188:$A$198</c:f>
            </c:strRef>
          </c:cat>
          <c:val>
            <c:numRef>
              <c:f>Riassunto!$H$188:$H$198</c:f>
              <c:numCache/>
            </c:numRef>
          </c:val>
        </c:ser>
        <c:ser>
          <c:idx val="7"/>
          <c:order val="7"/>
          <c:tx>
            <c:strRef>
              <c:f>Riassunto!$I$186:$I$187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Riassunto!$A$188:$A$198</c:f>
            </c:strRef>
          </c:cat>
          <c:val>
            <c:numRef>
              <c:f>Riassunto!$I$188:$I$198</c:f>
              <c:numCache/>
            </c:numRef>
          </c:val>
        </c:ser>
        <c:ser>
          <c:idx val="8"/>
          <c:order val="8"/>
          <c:tx>
            <c:strRef>
              <c:f>Riassunto!$J$186:$J$187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Riassunto!$A$188:$A$198</c:f>
            </c:strRef>
          </c:cat>
          <c:val>
            <c:numRef>
              <c:f>Riassunto!$J$188:$J$198</c:f>
              <c:numCache/>
            </c:numRef>
          </c:val>
        </c:ser>
        <c:ser>
          <c:idx val="9"/>
          <c:order val="9"/>
          <c:tx>
            <c:strRef>
              <c:f>Riassunto!$K$186:$K$187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Riassunto!$A$188:$A$198</c:f>
            </c:strRef>
          </c:cat>
          <c:val>
            <c:numRef>
              <c:f>Riassunto!$K$188:$K$198</c:f>
              <c:numCache/>
            </c:numRef>
          </c:val>
        </c:ser>
        <c:ser>
          <c:idx val="10"/>
          <c:order val="10"/>
          <c:tx>
            <c:strRef>
              <c:f>Riassunto!$L$186:$L$187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Riassunto!$A$188:$A$198</c:f>
            </c:strRef>
          </c:cat>
          <c:val>
            <c:numRef>
              <c:f>Riassunto!$L$188:$L$198</c:f>
              <c:numCache/>
            </c:numRef>
          </c:val>
        </c:ser>
        <c:ser>
          <c:idx val="11"/>
          <c:order val="11"/>
          <c:tx>
            <c:strRef>
              <c:f>Riassunto!$M$186:$M$187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Riassunto!$A$188:$A$198</c:f>
            </c:strRef>
          </c:cat>
          <c:val>
            <c:numRef>
              <c:f>Riassunto!$M$188:$M$198</c:f>
              <c:numCache/>
            </c:numRef>
          </c:val>
        </c:ser>
        <c:overlap val="100"/>
        <c:axId val="80691573"/>
        <c:axId val="2030006727"/>
      </c:barChart>
      <c:catAx>
        <c:axId val="8069157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Activity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0006727"/>
      </c:catAx>
      <c:valAx>
        <c:axId val="20300067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69157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904875</xdr:colOff>
      <xdr:row>14</xdr:row>
      <xdr:rowOff>104775</xdr:rowOff>
    </xdr:from>
    <xdr:ext cx="5715000" cy="3533775"/>
    <xdr:graphicFrame>
      <xdr:nvGraphicFramePr>
        <xdr:cNvPr id="251414987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847725</xdr:colOff>
      <xdr:row>14</xdr:row>
      <xdr:rowOff>104775</xdr:rowOff>
    </xdr:from>
    <xdr:ext cx="5715000" cy="3533775"/>
    <xdr:graphicFrame>
      <xdr:nvGraphicFramePr>
        <xdr:cNvPr id="919864791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53</xdr:row>
      <xdr:rowOff>0</xdr:rowOff>
    </xdr:from>
    <xdr:ext cx="8886825" cy="5495925"/>
    <xdr:graphicFrame>
      <xdr:nvGraphicFramePr>
        <xdr:cNvPr id="447368464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198</xdr:row>
      <xdr:rowOff>152400</xdr:rowOff>
    </xdr:from>
    <xdr:ext cx="8020050" cy="4953000"/>
    <xdr:graphicFrame>
      <xdr:nvGraphicFramePr>
        <xdr:cNvPr id="2034158450" name="Chart 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57"/>
  </cols>
  <sheetData>
    <row r="2">
      <c r="C2" s="1" t="s">
        <v>0</v>
      </c>
      <c r="D2" s="1" t="s">
        <v>1</v>
      </c>
      <c r="E2" s="1" t="s">
        <v>2</v>
      </c>
    </row>
    <row r="3">
      <c r="A3" s="2" t="s">
        <v>3</v>
      </c>
      <c r="B3" s="3">
        <f>Cost!W190</f>
        <v>1149040</v>
      </c>
      <c r="C3" s="3">
        <f>Cost!J190</f>
        <v>401240</v>
      </c>
      <c r="D3" s="3">
        <f>Cost!P190</f>
        <v>107080</v>
      </c>
      <c r="E3" s="3">
        <f>Cost!V190</f>
        <v>640720</v>
      </c>
    </row>
    <row r="4">
      <c r="A4" s="2" t="s">
        <v>4</v>
      </c>
      <c r="B4" s="3">
        <f>'Cost Effettivo'!W198</f>
        <v>1172340</v>
      </c>
      <c r="C4" s="3">
        <f>'Cost Effettivo'!J198</f>
        <v>410880</v>
      </c>
      <c r="D4" s="3">
        <f>'Cost Effettivo'!P198</f>
        <v>107300</v>
      </c>
      <c r="E4" s="3">
        <f>'Cost Effettivo'!V198</f>
        <v>654160</v>
      </c>
      <c r="H4" s="4" t="s">
        <v>5</v>
      </c>
      <c r="I4" s="4" t="s">
        <v>6</v>
      </c>
    </row>
    <row r="5">
      <c r="A5" s="2" t="s">
        <v>7</v>
      </c>
      <c r="B5" s="3">
        <f t="shared" ref="B5:E5" si="1">B4-B3</f>
        <v>23300</v>
      </c>
      <c r="C5" s="3">
        <f t="shared" si="1"/>
        <v>9640</v>
      </c>
      <c r="D5" s="3">
        <f t="shared" si="1"/>
        <v>220</v>
      </c>
      <c r="E5" s="3">
        <f t="shared" si="1"/>
        <v>13440</v>
      </c>
      <c r="G5" s="5" t="s">
        <v>8</v>
      </c>
      <c r="H5" s="6">
        <v>600000.0</v>
      </c>
      <c r="I5" s="7">
        <f t="shared" ref="I5:I7" si="2">H5/SUM($H$5:$H$7)</f>
        <v>0.3</v>
      </c>
    </row>
    <row r="6">
      <c r="A6" s="2" t="s">
        <v>9</v>
      </c>
      <c r="B6" s="6">
        <v>50000.0</v>
      </c>
      <c r="G6" s="5" t="s">
        <v>10</v>
      </c>
      <c r="H6" s="6">
        <v>700000.0</v>
      </c>
      <c r="I6" s="7">
        <f t="shared" si="2"/>
        <v>0.35</v>
      </c>
    </row>
    <row r="7">
      <c r="A7" s="2" t="s">
        <v>11</v>
      </c>
      <c r="B7" s="6">
        <v>2000000.0</v>
      </c>
      <c r="G7" s="5" t="s">
        <v>12</v>
      </c>
      <c r="H7" s="6">
        <v>700000.0</v>
      </c>
      <c r="I7" s="7">
        <f t="shared" si="2"/>
        <v>0.35</v>
      </c>
    </row>
    <row r="8">
      <c r="A8" s="2" t="s">
        <v>13</v>
      </c>
      <c r="B8" s="3">
        <f>B7-B4</f>
        <v>827660</v>
      </c>
    </row>
    <row r="14">
      <c r="B14" s="8" t="s">
        <v>14</v>
      </c>
      <c r="D14" s="8" t="s">
        <v>15</v>
      </c>
    </row>
    <row r="15">
      <c r="B15" s="1" t="s">
        <v>16</v>
      </c>
      <c r="C15" s="1" t="s">
        <v>17</v>
      </c>
      <c r="D15" s="1" t="s">
        <v>16</v>
      </c>
      <c r="E15" s="1" t="s">
        <v>17</v>
      </c>
    </row>
    <row r="16">
      <c r="A16" s="2" t="s">
        <v>18</v>
      </c>
      <c r="B16" s="3">
        <f>Cost!W11</f>
        <v>46840</v>
      </c>
      <c r="C16" s="3">
        <f>'Cost Effettivo'!W11</f>
        <v>46840</v>
      </c>
      <c r="D16" s="9">
        <f>Effort!J10</f>
        <v>248</v>
      </c>
      <c r="E16" s="9">
        <f>'Effort effettivo'!J10</f>
        <v>248</v>
      </c>
    </row>
    <row r="17">
      <c r="A17" s="2" t="s">
        <v>19</v>
      </c>
      <c r="B17" s="3">
        <f>Cost!W23</f>
        <v>73540</v>
      </c>
      <c r="C17" s="3">
        <f>'Cost Effettivo'!W23</f>
        <v>73540</v>
      </c>
      <c r="D17" s="9">
        <f>Effort!J22</f>
        <v>472</v>
      </c>
      <c r="E17" s="9">
        <f>'Effort effettivo'!J22</f>
        <v>472</v>
      </c>
    </row>
    <row r="18">
      <c r="A18" s="2" t="s">
        <v>20</v>
      </c>
      <c r="B18" s="3">
        <f>Cost!W35</f>
        <v>69610</v>
      </c>
      <c r="C18" s="3">
        <f>'Cost Effettivo'!W35</f>
        <v>69610</v>
      </c>
      <c r="D18" s="9">
        <f>Effort!J34</f>
        <v>488</v>
      </c>
      <c r="E18" s="9">
        <f>'Effort effettivo'!J34</f>
        <v>488</v>
      </c>
    </row>
    <row r="19">
      <c r="A19" s="2" t="s">
        <v>21</v>
      </c>
      <c r="B19" s="3">
        <f>Cost!W56</f>
        <v>143070</v>
      </c>
      <c r="C19" s="3">
        <f>'Cost Effettivo'!W56</f>
        <v>143070</v>
      </c>
      <c r="D19" s="9">
        <f>Effort!J55</f>
        <v>960</v>
      </c>
      <c r="E19" s="9">
        <f>'Effort effettivo'!J55</f>
        <v>960</v>
      </c>
    </row>
    <row r="20">
      <c r="A20" s="2" t="s">
        <v>22</v>
      </c>
      <c r="B20" s="3">
        <f>Cost!W68</f>
        <v>78010</v>
      </c>
      <c r="C20" s="3">
        <f>'Cost Effettivo'!W68</f>
        <v>78010</v>
      </c>
      <c r="D20" s="9">
        <f>Effort!J67</f>
        <v>528</v>
      </c>
      <c r="E20" s="9">
        <f>'Effort effettivo'!J67</f>
        <v>528</v>
      </c>
    </row>
    <row r="21">
      <c r="A21" s="10" t="s">
        <v>23</v>
      </c>
      <c r="B21" s="11">
        <f>Cost!W82</f>
        <v>96680</v>
      </c>
      <c r="C21" s="11">
        <f>'Cost Effettivo'!W82</f>
        <v>96680</v>
      </c>
      <c r="D21" s="12">
        <f>Effort!J81</f>
        <v>720</v>
      </c>
      <c r="E21" s="12">
        <f>'Effort effettivo'!J81</f>
        <v>720</v>
      </c>
      <c r="F21" s="13" t="s">
        <v>24</v>
      </c>
      <c r="G21" s="3">
        <f>SUM(B16:B21)</f>
        <v>507750</v>
      </c>
    </row>
    <row r="22">
      <c r="A22" s="2" t="s">
        <v>25</v>
      </c>
      <c r="B22" s="3">
        <f>Cost!W99</f>
        <v>120300</v>
      </c>
      <c r="C22" s="14">
        <f>'Cost Effettivo'!W102</f>
        <v>130150</v>
      </c>
      <c r="D22" s="9">
        <f>Effort!J98</f>
        <v>720</v>
      </c>
      <c r="E22" s="9">
        <f>'Effort effettivo'!J101</f>
        <v>856</v>
      </c>
    </row>
    <row r="23">
      <c r="A23" s="2" t="s">
        <v>26</v>
      </c>
      <c r="B23" s="3">
        <f>Cost!W115</f>
        <v>104710</v>
      </c>
      <c r="C23" s="3">
        <f>'Cost Effettivo'!W118</f>
        <v>104710</v>
      </c>
      <c r="D23" s="9">
        <f>Effort!J114</f>
        <v>752</v>
      </c>
      <c r="E23" s="9">
        <f>'Effort effettivo'!J117</f>
        <v>752</v>
      </c>
    </row>
    <row r="24">
      <c r="A24" s="2" t="s">
        <v>27</v>
      </c>
      <c r="B24" s="3">
        <f>Cost!W131</f>
        <v>104710</v>
      </c>
      <c r="C24" s="3">
        <f>'Cost Effettivo'!W134</f>
        <v>104710</v>
      </c>
      <c r="D24" s="9">
        <f>Effort!J130</f>
        <v>752</v>
      </c>
      <c r="E24" s="9">
        <f>'Effort effettivo'!J133</f>
        <v>752</v>
      </c>
    </row>
    <row r="25">
      <c r="A25" s="10" t="s">
        <v>28</v>
      </c>
      <c r="B25" s="11">
        <f>Cost!W146</f>
        <v>103870</v>
      </c>
      <c r="C25" s="11">
        <f>'Cost Effettivo'!W149</f>
        <v>103870</v>
      </c>
      <c r="D25" s="12">
        <f>Effort!J145</f>
        <v>752</v>
      </c>
      <c r="E25" s="12">
        <f>'Effort effettivo'!J148</f>
        <v>752</v>
      </c>
      <c r="F25" s="13" t="s">
        <v>29</v>
      </c>
      <c r="G25" s="3">
        <f>SUM(B22:B25)</f>
        <v>433590</v>
      </c>
    </row>
    <row r="26">
      <c r="A26" s="2" t="s">
        <v>30</v>
      </c>
      <c r="B26" s="3">
        <f>Cost!W167</f>
        <v>136870</v>
      </c>
      <c r="C26" s="3">
        <f>'Cost Effettivo'!W170</f>
        <v>136870</v>
      </c>
      <c r="D26" s="9">
        <f>Effort!J166</f>
        <v>944</v>
      </c>
      <c r="E26" s="9">
        <f>'Effort effettivo'!J169</f>
        <v>944</v>
      </c>
    </row>
    <row r="27">
      <c r="A27" s="2" t="s">
        <v>31</v>
      </c>
      <c r="B27" s="3">
        <f>Cost!W174</f>
        <v>23610</v>
      </c>
      <c r="C27" s="14">
        <f>'Cost Effettivo'!W182</f>
        <v>37060</v>
      </c>
      <c r="D27" s="9">
        <f>Effort!J173</f>
        <v>256</v>
      </c>
      <c r="E27" s="9">
        <f>'Effort effettivo'!J181</f>
        <v>376</v>
      </c>
    </row>
    <row r="28">
      <c r="A28" s="2" t="s">
        <v>32</v>
      </c>
      <c r="B28" s="3">
        <f>Cost!W181</f>
        <v>23610</v>
      </c>
      <c r="C28" s="3">
        <f>'Cost Effettivo'!W189</f>
        <v>23610</v>
      </c>
      <c r="D28" s="9">
        <f>Effort!J180</f>
        <v>256</v>
      </c>
      <c r="E28" s="9">
        <f>'Effort effettivo'!J188</f>
        <v>256</v>
      </c>
    </row>
    <row r="29">
      <c r="A29" s="2" t="s">
        <v>33</v>
      </c>
      <c r="B29" s="3">
        <f>Cost!W188</f>
        <v>23610</v>
      </c>
      <c r="C29" s="3">
        <f>'Cost Effettivo'!W196</f>
        <v>23610</v>
      </c>
      <c r="D29" s="9">
        <f>Effort!J187</f>
        <v>256</v>
      </c>
      <c r="E29" s="9">
        <f>'Effort effettivo'!J195</f>
        <v>256</v>
      </c>
      <c r="F29" s="13" t="s">
        <v>34</v>
      </c>
      <c r="G29" s="3">
        <f>SUM(B26:B29)</f>
        <v>207700</v>
      </c>
    </row>
    <row r="30">
      <c r="B30" s="15">
        <f t="shared" ref="B30:E30" si="3">SUM(B16:B29)</f>
        <v>1149040</v>
      </c>
      <c r="C30" s="15">
        <f t="shared" si="3"/>
        <v>1172340</v>
      </c>
      <c r="D30" s="16">
        <f t="shared" si="3"/>
        <v>8104</v>
      </c>
      <c r="E30" s="16">
        <f t="shared" si="3"/>
        <v>8360</v>
      </c>
    </row>
    <row r="31">
      <c r="B31" s="17" t="s">
        <v>35</v>
      </c>
      <c r="C31" s="7">
        <f>(C30-B30)/B30</f>
        <v>0.02027779712</v>
      </c>
      <c r="D31" s="17" t="s">
        <v>36</v>
      </c>
      <c r="E31" s="7">
        <f>(E30-D30)/D30</f>
        <v>0.0315893386</v>
      </c>
    </row>
    <row r="37">
      <c r="B37" s="8" t="s">
        <v>0</v>
      </c>
      <c r="E37" s="18"/>
      <c r="F37" s="8" t="s">
        <v>37</v>
      </c>
      <c r="I37" s="18"/>
      <c r="J37" s="19" t="s">
        <v>38</v>
      </c>
      <c r="M37" s="18"/>
    </row>
    <row r="38">
      <c r="B38" s="1" t="s">
        <v>39</v>
      </c>
      <c r="C38" s="1" t="s">
        <v>40</v>
      </c>
      <c r="D38" s="1" t="s">
        <v>41</v>
      </c>
      <c r="E38" s="20" t="s">
        <v>42</v>
      </c>
      <c r="F38" s="1" t="s">
        <v>43</v>
      </c>
      <c r="G38" s="1" t="s">
        <v>44</v>
      </c>
      <c r="H38" s="1" t="s">
        <v>45</v>
      </c>
      <c r="I38" s="20" t="s">
        <v>46</v>
      </c>
      <c r="J38" s="21" t="s">
        <v>47</v>
      </c>
      <c r="K38" s="1" t="s">
        <v>48</v>
      </c>
      <c r="L38" s="1" t="s">
        <v>49</v>
      </c>
      <c r="M38" s="20" t="s">
        <v>50</v>
      </c>
    </row>
    <row r="39">
      <c r="A39" s="2" t="s">
        <v>18</v>
      </c>
      <c r="B39" s="22">
        <f>'Cost Effettivo'!B11</f>
        <v>800</v>
      </c>
      <c r="C39" s="22">
        <f>SUM('Cost Effettivo'!C11:E11)</f>
        <v>12960</v>
      </c>
      <c r="D39" s="22">
        <f>SUM('Cost Effettivo'!F11:G11)</f>
        <v>0</v>
      </c>
      <c r="E39" s="23">
        <f>SUM('Cost Effettivo'!H11:I11)</f>
        <v>0</v>
      </c>
      <c r="F39" s="22">
        <f>'Cost Effettivo'!K11</f>
        <v>680</v>
      </c>
      <c r="G39" s="6">
        <v>0.0</v>
      </c>
      <c r="H39" s="22">
        <f>SUM('Cost Effettivo'!L11:M11)</f>
        <v>0</v>
      </c>
      <c r="I39" s="23">
        <f>SUM('Cost Effettivo'!N11:O11)</f>
        <v>0</v>
      </c>
      <c r="J39" s="24">
        <v>0.0</v>
      </c>
      <c r="K39" s="22">
        <f>SUM('Cost Effettivo'!Q11:R11)</f>
        <v>32400</v>
      </c>
      <c r="L39" s="22">
        <f>SUM('Cost Effettivo'!S11:T11)</f>
        <v>0</v>
      </c>
      <c r="M39" s="23">
        <f>'Cost Effettivo'!U11</f>
        <v>0</v>
      </c>
    </row>
    <row r="40">
      <c r="A40" s="2" t="s">
        <v>19</v>
      </c>
      <c r="B40" s="22">
        <f>'Cost Effettivo'!B23</f>
        <v>1200</v>
      </c>
      <c r="C40" s="22">
        <f>SUM('Cost Effettivo'!C23:E23)</f>
        <v>12960</v>
      </c>
      <c r="D40" s="22">
        <f>SUM('Cost Effettivo'!F23:G23)</f>
        <v>9920</v>
      </c>
      <c r="E40" s="23">
        <f>SUM('Cost Effettivo'!H23:I23)</f>
        <v>0</v>
      </c>
      <c r="F40" s="22">
        <f>'Cost Effettivo'!K23</f>
        <v>920</v>
      </c>
      <c r="G40" s="6">
        <v>0.0</v>
      </c>
      <c r="H40" s="22">
        <f>SUM('Cost Effettivo'!L23:M23)</f>
        <v>4780</v>
      </c>
      <c r="I40" s="23">
        <f>SUM('Cost Effettivo'!N23:O23)</f>
        <v>0</v>
      </c>
      <c r="J40" s="24">
        <v>0.0</v>
      </c>
      <c r="K40" s="22">
        <f>SUM('Cost Effettivo'!Q23:R23)</f>
        <v>32400</v>
      </c>
      <c r="L40" s="22">
        <f>SUM('Cost Effettivo'!S23:T23)</f>
        <v>11360</v>
      </c>
      <c r="M40" s="23">
        <f>'Cost Effettivo'!U23</f>
        <v>0</v>
      </c>
    </row>
    <row r="41">
      <c r="A41" s="2" t="s">
        <v>20</v>
      </c>
      <c r="B41" s="22">
        <f>'Cost Effettivo'!B35</f>
        <v>1200</v>
      </c>
      <c r="C41" s="22">
        <f>SUM('Cost Effettivo'!C35:E35)</f>
        <v>12960</v>
      </c>
      <c r="D41" s="22">
        <f>SUM('Cost Effettivo'!F35:G35)</f>
        <v>0</v>
      </c>
      <c r="E41" s="23">
        <f>SUM('Cost Effettivo'!H35:I35)</f>
        <v>11160</v>
      </c>
      <c r="F41" s="22">
        <f>'Cost Effettivo'!K35</f>
        <v>920</v>
      </c>
      <c r="G41" s="6">
        <v>0.0</v>
      </c>
      <c r="H41" s="22">
        <f>SUM('Cost Effettivo'!L35:M35)</f>
        <v>0</v>
      </c>
      <c r="I41" s="23">
        <f>SUM('Cost Effettivo'!N35:O35)</f>
        <v>5210</v>
      </c>
      <c r="J41" s="24">
        <v>0.0</v>
      </c>
      <c r="K41" s="22">
        <f>SUM('Cost Effettivo'!Q35:R35)</f>
        <v>32400</v>
      </c>
      <c r="L41" s="22">
        <f>SUM('Cost Effettivo'!S35:T35)</f>
        <v>0</v>
      </c>
      <c r="M41" s="23">
        <f>'Cost Effettivo'!U35</f>
        <v>5760</v>
      </c>
    </row>
    <row r="42">
      <c r="A42" s="2" t="s">
        <v>21</v>
      </c>
      <c r="B42" s="22">
        <f>'Cost Effettivo'!B56</f>
        <v>1600</v>
      </c>
      <c r="C42" s="22">
        <f>SUM('Cost Effettivo'!C56:E56)</f>
        <v>22520</v>
      </c>
      <c r="D42" s="22">
        <f>SUM('Cost Effettivo'!F56:G56)</f>
        <v>9920</v>
      </c>
      <c r="E42" s="23">
        <f>SUM('Cost Effettivo'!H56:I56)</f>
        <v>11160</v>
      </c>
      <c r="F42" s="22">
        <f>'Cost Effettivo'!K56</f>
        <v>1160</v>
      </c>
      <c r="G42" s="6">
        <v>0.0</v>
      </c>
      <c r="H42" s="22">
        <f>SUM('Cost Effettivo'!L56:M56)</f>
        <v>4780</v>
      </c>
      <c r="I42" s="23">
        <f>SUM('Cost Effettivo'!N56:O56)</f>
        <v>5210</v>
      </c>
      <c r="J42" s="24">
        <v>0.0</v>
      </c>
      <c r="K42" s="22">
        <f>SUM('Cost Effettivo'!Q56:R56)</f>
        <v>69600</v>
      </c>
      <c r="L42" s="22">
        <f>SUM('Cost Effettivo'!S56:T56)</f>
        <v>11360</v>
      </c>
      <c r="M42" s="23">
        <f>'Cost Effettivo'!U56</f>
        <v>5760</v>
      </c>
    </row>
    <row r="43">
      <c r="A43" s="2" t="s">
        <v>22</v>
      </c>
      <c r="B43" s="22">
        <f>'Cost Effettivo'!B68</f>
        <v>1200</v>
      </c>
      <c r="C43" s="22">
        <f>SUM('Cost Effettivo'!C68:E68)</f>
        <v>15360</v>
      </c>
      <c r="D43" s="22">
        <f>SUM('Cost Effettivo'!F68:G68)</f>
        <v>0</v>
      </c>
      <c r="E43" s="23">
        <f>SUM('Cost Effettivo'!H68:I68)</f>
        <v>11160</v>
      </c>
      <c r="F43" s="22">
        <f>'Cost Effettivo'!K68</f>
        <v>920</v>
      </c>
      <c r="G43" s="6">
        <v>0.0</v>
      </c>
      <c r="H43" s="22">
        <f>SUM('Cost Effettivo'!L68:M68)</f>
        <v>0</v>
      </c>
      <c r="I43" s="23">
        <f>SUM('Cost Effettivo'!N68:O68)</f>
        <v>5210</v>
      </c>
      <c r="J43" s="24">
        <v>0.0</v>
      </c>
      <c r="K43" s="22">
        <f>SUM('Cost Effettivo'!Q68:R68)</f>
        <v>38400</v>
      </c>
      <c r="L43" s="22">
        <f>SUM('Cost Effettivo'!S68:T68)</f>
        <v>0</v>
      </c>
      <c r="M43" s="23">
        <f>'Cost Effettivo'!U68</f>
        <v>5760</v>
      </c>
    </row>
    <row r="44">
      <c r="A44" s="10" t="s">
        <v>23</v>
      </c>
      <c r="B44" s="25">
        <f>'Cost Effettivo'!B82</f>
        <v>1600</v>
      </c>
      <c r="C44" s="25">
        <f>SUM('Cost Effettivo'!C82:E82)</f>
        <v>15360</v>
      </c>
      <c r="D44" s="25">
        <f>SUM('Cost Effettivo'!F82:G82)</f>
        <v>9920</v>
      </c>
      <c r="E44" s="26">
        <f>SUM('Cost Effettivo'!H82:I82)</f>
        <v>9840</v>
      </c>
      <c r="F44" s="25">
        <f>'Cost Effettivo'!K82</f>
        <v>1160</v>
      </c>
      <c r="G44" s="27">
        <v>0.0</v>
      </c>
      <c r="H44" s="25">
        <f>SUM('Cost Effettivo'!L82:M82)</f>
        <v>4780</v>
      </c>
      <c r="I44" s="26">
        <f>SUM('Cost Effettivo'!N82:O82)</f>
        <v>4260</v>
      </c>
      <c r="J44" s="28">
        <v>0.0</v>
      </c>
      <c r="K44" s="25">
        <f>SUM('Cost Effettivo'!Q82:R82)</f>
        <v>38400</v>
      </c>
      <c r="L44" s="25">
        <f>SUM('Cost Effettivo'!S82:T82)</f>
        <v>11360</v>
      </c>
      <c r="M44" s="26">
        <f>'Cost Effettivo'!U82</f>
        <v>0</v>
      </c>
    </row>
    <row r="45">
      <c r="A45" s="2" t="s">
        <v>25</v>
      </c>
      <c r="B45" s="22">
        <f>'Cost Effettivo'!B102</f>
        <v>1600</v>
      </c>
      <c r="C45" s="22">
        <f>SUM('Cost Effettivo'!C102:E102)</f>
        <v>22520</v>
      </c>
      <c r="D45" s="22">
        <f>SUM('Cost Effettivo'!F102:G102)</f>
        <v>9920</v>
      </c>
      <c r="E45" s="23">
        <f>SUM('Cost Effettivo'!H102:I102)</f>
        <v>6240</v>
      </c>
      <c r="F45" s="22">
        <f>'Cost Effettivo'!K102</f>
        <v>1160</v>
      </c>
      <c r="G45" s="6">
        <v>0.0</v>
      </c>
      <c r="H45" s="22">
        <f>SUM('Cost Effettivo'!L102:M102)</f>
        <v>4780</v>
      </c>
      <c r="I45" s="23">
        <f>SUM('Cost Effettivo'!N102:O102)</f>
        <v>2970</v>
      </c>
      <c r="J45" s="24">
        <v>0.0</v>
      </c>
      <c r="K45" s="22">
        <f>SUM('Cost Effettivo'!Q102:R102)</f>
        <v>69600</v>
      </c>
      <c r="L45" s="22">
        <f>SUM('Cost Effettivo'!S102:T102)</f>
        <v>11360</v>
      </c>
      <c r="M45" s="23">
        <f>'Cost Effettivo'!U102</f>
        <v>0</v>
      </c>
    </row>
    <row r="46">
      <c r="A46" s="2" t="s">
        <v>26</v>
      </c>
      <c r="B46" s="22">
        <f>'Cost Effettivo'!B118</f>
        <v>1600</v>
      </c>
      <c r="C46" s="22">
        <f>SUM('Cost Effettivo'!C118:E118)</f>
        <v>15360</v>
      </c>
      <c r="D46" s="22">
        <f>SUM('Cost Effettivo'!F118:G118)</f>
        <v>9920</v>
      </c>
      <c r="E46" s="23">
        <f>SUM('Cost Effettivo'!H118:I118)</f>
        <v>11160</v>
      </c>
      <c r="F46" s="22">
        <f>'Cost Effettivo'!K118</f>
        <v>1160</v>
      </c>
      <c r="G46" s="6">
        <v>0.0</v>
      </c>
      <c r="H46" s="22">
        <f>SUM('Cost Effettivo'!L118:M118)</f>
        <v>4780</v>
      </c>
      <c r="I46" s="23">
        <f>SUM('Cost Effettivo'!N118:O118)</f>
        <v>5210</v>
      </c>
      <c r="J46" s="24">
        <v>0.0</v>
      </c>
      <c r="K46" s="22">
        <f>SUM('Cost Effettivo'!Q118:R118)</f>
        <v>38400</v>
      </c>
      <c r="L46" s="22">
        <f>SUM('Cost Effettivo'!S118:T118)</f>
        <v>11360</v>
      </c>
      <c r="M46" s="23">
        <f>'Cost Effettivo'!U118</f>
        <v>5760</v>
      </c>
    </row>
    <row r="47">
      <c r="A47" s="2" t="s">
        <v>27</v>
      </c>
      <c r="B47" s="22">
        <f>'Cost Effettivo'!B134</f>
        <v>1600</v>
      </c>
      <c r="C47" s="22">
        <f>SUM('Cost Effettivo'!C134:E134)</f>
        <v>15360</v>
      </c>
      <c r="D47" s="22">
        <f>SUM('Cost Effettivo'!F134:G134)</f>
        <v>9920</v>
      </c>
      <c r="E47" s="23">
        <f>SUM('Cost Effettivo'!H134:I134)</f>
        <v>11160</v>
      </c>
      <c r="F47" s="22">
        <f>'Cost Effettivo'!K134</f>
        <v>1160</v>
      </c>
      <c r="G47" s="6">
        <v>0.0</v>
      </c>
      <c r="H47" s="22">
        <f>SUM('Cost Effettivo'!L134:M134)</f>
        <v>4780</v>
      </c>
      <c r="I47" s="23">
        <f>SUM('Cost Effettivo'!N134:O134)</f>
        <v>5210</v>
      </c>
      <c r="J47" s="24">
        <v>0.0</v>
      </c>
      <c r="K47" s="22">
        <f>SUM('Cost Effettivo'!Q134:R134)</f>
        <v>38400</v>
      </c>
      <c r="L47" s="22">
        <f>SUM('Cost Effettivo'!S134:T134)</f>
        <v>11360</v>
      </c>
      <c r="M47" s="23">
        <f>'Cost Effettivo'!U134</f>
        <v>5760</v>
      </c>
    </row>
    <row r="48">
      <c r="A48" s="10" t="s">
        <v>28</v>
      </c>
      <c r="B48" s="25">
        <f>'Cost Effettivo'!B149</f>
        <v>1200</v>
      </c>
      <c r="C48" s="25">
        <f>SUM('Cost Effettivo'!C149:E149)</f>
        <v>15360</v>
      </c>
      <c r="D48" s="25">
        <f>SUM('Cost Effettivo'!F149:G149)</f>
        <v>9920</v>
      </c>
      <c r="E48" s="26">
        <f>SUM('Cost Effettivo'!H149:I149)</f>
        <v>11160</v>
      </c>
      <c r="F48" s="25">
        <f>'Cost Effettivo'!K149</f>
        <v>720</v>
      </c>
      <c r="G48" s="27">
        <v>0.0</v>
      </c>
      <c r="H48" s="25">
        <f>SUM('Cost Effettivo'!L149:M149)</f>
        <v>4780</v>
      </c>
      <c r="I48" s="26">
        <f>SUM('Cost Effettivo'!N149:O149)</f>
        <v>5210</v>
      </c>
      <c r="J48" s="28">
        <v>0.0</v>
      </c>
      <c r="K48" s="25">
        <f>SUM('Cost Effettivo'!Q149:R149)</f>
        <v>38400</v>
      </c>
      <c r="L48" s="25">
        <f>SUM('Cost Effettivo'!S149:T149)</f>
        <v>11360</v>
      </c>
      <c r="M48" s="26">
        <f>'Cost Effettivo'!U149</f>
        <v>5760</v>
      </c>
    </row>
    <row r="49">
      <c r="A49" s="2" t="s">
        <v>30</v>
      </c>
      <c r="B49" s="22">
        <f>'Cost Effettivo'!B170</f>
        <v>1600</v>
      </c>
      <c r="C49" s="22">
        <f>SUM('Cost Effettivo'!C170:E170)</f>
        <v>22520</v>
      </c>
      <c r="D49" s="22">
        <f>SUM('Cost Effettivo'!F170:G170)</f>
        <v>9920</v>
      </c>
      <c r="E49" s="23">
        <f>SUM('Cost Effettivo'!H170:I170)</f>
        <v>11160</v>
      </c>
      <c r="F49" s="22">
        <f>'Cost Effettivo'!K170</f>
        <v>720</v>
      </c>
      <c r="G49" s="6">
        <v>0.0</v>
      </c>
      <c r="H49" s="22">
        <f>SUM('Cost Effettivo'!L170:M170)</f>
        <v>4780</v>
      </c>
      <c r="I49" s="23">
        <f>SUM('Cost Effettivo'!N170:O170)</f>
        <v>5210</v>
      </c>
      <c r="J49" s="24">
        <v>0.0</v>
      </c>
      <c r="K49" s="22">
        <f>SUM('Cost Effettivo'!Q170:R170)</f>
        <v>69600</v>
      </c>
      <c r="L49" s="22">
        <f>SUM('Cost Effettivo'!S170:T170)</f>
        <v>11360</v>
      </c>
      <c r="M49" s="23">
        <f>'Cost Effettivo'!U170</f>
        <v>0</v>
      </c>
    </row>
    <row r="50">
      <c r="A50" s="2" t="s">
        <v>31</v>
      </c>
      <c r="B50" s="22">
        <f>'Cost Effettivo'!B182</f>
        <v>1000</v>
      </c>
      <c r="C50" s="22">
        <f>SUM('Cost Effettivo'!C182:E182)</f>
        <v>2800</v>
      </c>
      <c r="D50" s="22">
        <f>SUM('Cost Effettivo'!F182:G182)</f>
        <v>0</v>
      </c>
      <c r="E50" s="23">
        <f>SUM('Cost Effettivo'!H182:I182)</f>
        <v>11160</v>
      </c>
      <c r="F50" s="22">
        <f>'Cost Effettivo'!K182</f>
        <v>800</v>
      </c>
      <c r="G50" s="6">
        <v>0.0</v>
      </c>
      <c r="H50" s="22">
        <f>SUM('Cost Effettivo'!L182:M182)</f>
        <v>0</v>
      </c>
      <c r="I50" s="23">
        <f>SUM('Cost Effettivo'!N182:O182)</f>
        <v>2100</v>
      </c>
      <c r="J50" s="24">
        <v>0.0</v>
      </c>
      <c r="K50" s="22">
        <f>SUM('Cost Effettivo'!Q182:R182)</f>
        <v>13440</v>
      </c>
      <c r="L50" s="22">
        <f>SUM('Cost Effettivo'!S182:T182)</f>
        <v>0</v>
      </c>
      <c r="M50" s="23">
        <f>'Cost Effettivo'!U182</f>
        <v>5760</v>
      </c>
    </row>
    <row r="51">
      <c r="A51" s="2" t="s">
        <v>32</v>
      </c>
      <c r="B51" s="22">
        <f>'Cost Effettivo'!B189</f>
        <v>800</v>
      </c>
      <c r="C51" s="22">
        <f>SUM('Cost Effettivo'!C189:E189)</f>
        <v>0</v>
      </c>
      <c r="D51" s="22">
        <f>SUM('Cost Effettivo'!F189:G189)</f>
        <v>0</v>
      </c>
      <c r="E51" s="23">
        <f>SUM('Cost Effettivo'!H189:I189)</f>
        <v>11160</v>
      </c>
      <c r="F51" s="22">
        <f>'Cost Effettivo'!K189</f>
        <v>680</v>
      </c>
      <c r="G51" s="6">
        <v>0.0</v>
      </c>
      <c r="H51" s="22">
        <f>SUM('Cost Effettivo'!L189:M189)</f>
        <v>0</v>
      </c>
      <c r="I51" s="23">
        <f>SUM('Cost Effettivo'!N189:O189)</f>
        <v>5210</v>
      </c>
      <c r="J51" s="24">
        <v>0.0</v>
      </c>
      <c r="K51" s="22">
        <f>SUM('Cost Effettivo'!Q189:R189)</f>
        <v>0</v>
      </c>
      <c r="L51" s="22">
        <f>SUM('Cost Effettivo'!S189:T189)</f>
        <v>0</v>
      </c>
      <c r="M51" s="23">
        <f>'Cost Effettivo'!U189</f>
        <v>5760</v>
      </c>
    </row>
    <row r="52">
      <c r="A52" s="2" t="s">
        <v>33</v>
      </c>
      <c r="B52" s="22">
        <f>'Cost Effettivo'!B196</f>
        <v>800</v>
      </c>
      <c r="C52" s="22">
        <f>SUM('Cost Effettivo'!C196:E196)</f>
        <v>0</v>
      </c>
      <c r="D52" s="22">
        <f>SUM('Cost Effettivo'!F196:G196)</f>
        <v>0</v>
      </c>
      <c r="E52" s="23">
        <f>SUM('Cost Effettivo'!H196:I196)</f>
        <v>11160</v>
      </c>
      <c r="F52" s="22">
        <f>'Cost Effettivo'!K196</f>
        <v>680</v>
      </c>
      <c r="G52" s="6">
        <v>0.0</v>
      </c>
      <c r="H52" s="22">
        <f>SUM('Cost Effettivo'!L196:M196)</f>
        <v>0</v>
      </c>
      <c r="I52" s="23">
        <f>SUM('Cost Effettivo'!N196:O196)</f>
        <v>5210</v>
      </c>
      <c r="J52" s="24">
        <v>0.0</v>
      </c>
      <c r="K52" s="22">
        <f>SUM('Cost Effettivo'!Q196:R196)</f>
        <v>0</v>
      </c>
      <c r="L52" s="22">
        <f>SUM('Cost Effettivo'!S196:T196)</f>
        <v>0</v>
      </c>
      <c r="M52" s="23">
        <f>'Cost Effettivo'!U196</f>
        <v>5760</v>
      </c>
    </row>
    <row r="85">
      <c r="B85" s="8" t="s">
        <v>0</v>
      </c>
      <c r="E85" s="18"/>
      <c r="F85" s="8" t="s">
        <v>37</v>
      </c>
      <c r="I85" s="18"/>
      <c r="J85" s="19" t="s">
        <v>38</v>
      </c>
      <c r="M85" s="18"/>
    </row>
    <row r="86">
      <c r="B86" s="1" t="s">
        <v>51</v>
      </c>
      <c r="C86" s="1" t="s">
        <v>52</v>
      </c>
      <c r="D86" s="1" t="s">
        <v>53</v>
      </c>
      <c r="E86" s="20" t="s">
        <v>54</v>
      </c>
      <c r="F86" s="1" t="s">
        <v>51</v>
      </c>
      <c r="G86" s="1" t="s">
        <v>52</v>
      </c>
      <c r="H86" s="1" t="s">
        <v>53</v>
      </c>
      <c r="I86" s="20" t="s">
        <v>54</v>
      </c>
      <c r="J86" s="21" t="s">
        <v>51</v>
      </c>
      <c r="K86" s="1" t="s">
        <v>52</v>
      </c>
      <c r="L86" s="1" t="s">
        <v>53</v>
      </c>
      <c r="M86" s="20" t="s">
        <v>54</v>
      </c>
    </row>
    <row r="87">
      <c r="A87" s="2" t="s">
        <v>18</v>
      </c>
      <c r="B87" s="22">
        <v>800.0</v>
      </c>
      <c r="C87" s="22">
        <v>12960.0</v>
      </c>
      <c r="D87" s="22">
        <v>0.0</v>
      </c>
      <c r="E87" s="23">
        <v>0.0</v>
      </c>
      <c r="F87" s="22">
        <v>680.0</v>
      </c>
      <c r="G87" s="6">
        <v>0.0</v>
      </c>
      <c r="H87" s="22">
        <v>0.0</v>
      </c>
      <c r="I87" s="23">
        <v>0.0</v>
      </c>
      <c r="J87" s="24">
        <v>0.0</v>
      </c>
      <c r="K87" s="22">
        <v>32400.0</v>
      </c>
      <c r="L87" s="22">
        <v>0.0</v>
      </c>
      <c r="M87" s="23">
        <v>0.0</v>
      </c>
    </row>
    <row r="88">
      <c r="A88" s="2" t="s">
        <v>19</v>
      </c>
      <c r="B88" s="22">
        <v>1200.0</v>
      </c>
      <c r="C88" s="22">
        <v>12960.0</v>
      </c>
      <c r="D88" s="22">
        <v>9920.0</v>
      </c>
      <c r="E88" s="23">
        <v>0.0</v>
      </c>
      <c r="F88" s="22">
        <v>920.0</v>
      </c>
      <c r="G88" s="6">
        <v>0.0</v>
      </c>
      <c r="H88" s="22">
        <v>4780.0</v>
      </c>
      <c r="I88" s="23">
        <v>0.0</v>
      </c>
      <c r="J88" s="24">
        <v>0.0</v>
      </c>
      <c r="K88" s="22">
        <v>32400.0</v>
      </c>
      <c r="L88" s="22">
        <v>11360.0</v>
      </c>
      <c r="M88" s="23">
        <v>0.0</v>
      </c>
    </row>
    <row r="89">
      <c r="A89" s="2" t="s">
        <v>20</v>
      </c>
      <c r="B89" s="22">
        <v>1200.0</v>
      </c>
      <c r="C89" s="22">
        <v>12960.0</v>
      </c>
      <c r="D89" s="22">
        <v>0.0</v>
      </c>
      <c r="E89" s="23">
        <v>11160.0</v>
      </c>
      <c r="F89" s="22">
        <v>920.0</v>
      </c>
      <c r="G89" s="6">
        <v>0.0</v>
      </c>
      <c r="H89" s="22">
        <v>0.0</v>
      </c>
      <c r="I89" s="23">
        <v>5210.0</v>
      </c>
      <c r="J89" s="24">
        <v>0.0</v>
      </c>
      <c r="K89" s="22">
        <v>32400.0</v>
      </c>
      <c r="L89" s="22">
        <v>0.0</v>
      </c>
      <c r="M89" s="23">
        <v>5760.0</v>
      </c>
    </row>
    <row r="90">
      <c r="A90" s="2" t="s">
        <v>21</v>
      </c>
      <c r="B90" s="22">
        <v>1600.0</v>
      </c>
      <c r="C90" s="22">
        <v>22520.0</v>
      </c>
      <c r="D90" s="22">
        <v>9920.0</v>
      </c>
      <c r="E90" s="23">
        <v>11160.0</v>
      </c>
      <c r="F90" s="22">
        <v>1160.0</v>
      </c>
      <c r="G90" s="6">
        <v>0.0</v>
      </c>
      <c r="H90" s="22">
        <v>4780.0</v>
      </c>
      <c r="I90" s="23">
        <v>5210.0</v>
      </c>
      <c r="J90" s="24">
        <v>0.0</v>
      </c>
      <c r="K90" s="22">
        <v>69600.0</v>
      </c>
      <c r="L90" s="22">
        <v>11360.0</v>
      </c>
      <c r="M90" s="23">
        <v>5760.0</v>
      </c>
    </row>
    <row r="91">
      <c r="A91" s="2" t="s">
        <v>22</v>
      </c>
      <c r="B91" s="22">
        <v>1200.0</v>
      </c>
      <c r="C91" s="22">
        <v>15360.0</v>
      </c>
      <c r="D91" s="22">
        <v>0.0</v>
      </c>
      <c r="E91" s="23">
        <v>11160.0</v>
      </c>
      <c r="F91" s="22">
        <v>920.0</v>
      </c>
      <c r="G91" s="6">
        <v>0.0</v>
      </c>
      <c r="H91" s="22">
        <v>0.0</v>
      </c>
      <c r="I91" s="23">
        <v>5210.0</v>
      </c>
      <c r="J91" s="24">
        <v>0.0</v>
      </c>
      <c r="K91" s="22">
        <v>38400.0</v>
      </c>
      <c r="L91" s="22">
        <v>0.0</v>
      </c>
      <c r="M91" s="23">
        <v>5760.0</v>
      </c>
    </row>
    <row r="92">
      <c r="A92" s="10" t="s">
        <v>23</v>
      </c>
      <c r="B92" s="25">
        <v>1600.0</v>
      </c>
      <c r="C92" s="25">
        <v>15360.0</v>
      </c>
      <c r="D92" s="25">
        <v>9920.0</v>
      </c>
      <c r="E92" s="26">
        <v>9840.0</v>
      </c>
      <c r="F92" s="25">
        <v>1160.0</v>
      </c>
      <c r="G92" s="27">
        <v>0.0</v>
      </c>
      <c r="H92" s="25">
        <v>4780.0</v>
      </c>
      <c r="I92" s="26">
        <v>4260.0</v>
      </c>
      <c r="J92" s="28">
        <v>0.0</v>
      </c>
      <c r="K92" s="25">
        <v>38400.0</v>
      </c>
      <c r="L92" s="25">
        <v>11360.0</v>
      </c>
      <c r="M92" s="26">
        <v>0.0</v>
      </c>
    </row>
    <row r="93">
      <c r="A93" s="2" t="s">
        <v>25</v>
      </c>
      <c r="B93" s="22">
        <v>1600.0</v>
      </c>
      <c r="C93" s="22">
        <v>22520.0</v>
      </c>
      <c r="D93" s="22">
        <v>9920.0</v>
      </c>
      <c r="E93" s="23">
        <v>6240.0</v>
      </c>
      <c r="F93" s="22">
        <v>1160.0</v>
      </c>
      <c r="G93" s="6">
        <v>0.0</v>
      </c>
      <c r="H93" s="22">
        <v>4780.0</v>
      </c>
      <c r="I93" s="23">
        <v>2970.0</v>
      </c>
      <c r="J93" s="24">
        <v>0.0</v>
      </c>
      <c r="K93" s="22">
        <v>69600.0</v>
      </c>
      <c r="L93" s="22">
        <v>11360.0</v>
      </c>
      <c r="M93" s="23">
        <v>0.0</v>
      </c>
    </row>
    <row r="94">
      <c r="A94" s="2" t="s">
        <v>26</v>
      </c>
      <c r="B94" s="22">
        <v>1600.0</v>
      </c>
      <c r="C94" s="22">
        <v>15360.0</v>
      </c>
      <c r="D94" s="22">
        <v>9920.0</v>
      </c>
      <c r="E94" s="23">
        <v>11160.0</v>
      </c>
      <c r="F94" s="22">
        <v>1160.0</v>
      </c>
      <c r="G94" s="6">
        <v>0.0</v>
      </c>
      <c r="H94" s="22">
        <v>4780.0</v>
      </c>
      <c r="I94" s="23">
        <v>5210.0</v>
      </c>
      <c r="J94" s="24">
        <v>0.0</v>
      </c>
      <c r="K94" s="22">
        <v>38400.0</v>
      </c>
      <c r="L94" s="22">
        <v>11360.0</v>
      </c>
      <c r="M94" s="23">
        <v>5760.0</v>
      </c>
    </row>
    <row r="95">
      <c r="A95" s="2" t="s">
        <v>27</v>
      </c>
      <c r="B95" s="22">
        <v>1600.0</v>
      </c>
      <c r="C95" s="22">
        <v>15360.0</v>
      </c>
      <c r="D95" s="22">
        <v>9920.0</v>
      </c>
      <c r="E95" s="23">
        <v>11160.0</v>
      </c>
      <c r="F95" s="22">
        <v>1160.0</v>
      </c>
      <c r="G95" s="6">
        <v>0.0</v>
      </c>
      <c r="H95" s="22">
        <v>4780.0</v>
      </c>
      <c r="I95" s="23">
        <v>5210.0</v>
      </c>
      <c r="J95" s="24">
        <v>0.0</v>
      </c>
      <c r="K95" s="22">
        <v>38400.0</v>
      </c>
      <c r="L95" s="22">
        <v>11360.0</v>
      </c>
      <c r="M95" s="23">
        <v>5760.0</v>
      </c>
    </row>
    <row r="96">
      <c r="A96" s="10" t="s">
        <v>28</v>
      </c>
      <c r="B96" s="25">
        <v>1200.0</v>
      </c>
      <c r="C96" s="25">
        <v>15360.0</v>
      </c>
      <c r="D96" s="25">
        <v>9920.0</v>
      </c>
      <c r="E96" s="26">
        <v>11160.0</v>
      </c>
      <c r="F96" s="25">
        <v>720.0</v>
      </c>
      <c r="G96" s="27">
        <v>0.0</v>
      </c>
      <c r="H96" s="25">
        <v>4780.0</v>
      </c>
      <c r="I96" s="26">
        <v>5210.0</v>
      </c>
      <c r="J96" s="28">
        <v>0.0</v>
      </c>
      <c r="K96" s="25">
        <v>38400.0</v>
      </c>
      <c r="L96" s="25">
        <v>11360.0</v>
      </c>
      <c r="M96" s="26">
        <v>5760.0</v>
      </c>
    </row>
    <row r="97">
      <c r="A97" s="2" t="s">
        <v>30</v>
      </c>
      <c r="B97" s="22">
        <v>1600.0</v>
      </c>
      <c r="C97" s="22">
        <v>22520.0</v>
      </c>
      <c r="D97" s="22">
        <v>9920.0</v>
      </c>
      <c r="E97" s="23">
        <v>11160.0</v>
      </c>
      <c r="F97" s="22">
        <v>720.0</v>
      </c>
      <c r="G97" s="6">
        <v>0.0</v>
      </c>
      <c r="H97" s="22">
        <v>4780.0</v>
      </c>
      <c r="I97" s="23">
        <v>5210.0</v>
      </c>
      <c r="J97" s="24">
        <v>0.0</v>
      </c>
      <c r="K97" s="22">
        <v>69600.0</v>
      </c>
      <c r="L97" s="22">
        <v>11360.0</v>
      </c>
      <c r="M97" s="23">
        <v>0.0</v>
      </c>
    </row>
    <row r="98">
      <c r="A98" s="2" t="s">
        <v>31</v>
      </c>
      <c r="B98" s="22">
        <v>1000.0</v>
      </c>
      <c r="C98" s="22">
        <v>2800.0</v>
      </c>
      <c r="D98" s="22">
        <v>0.0</v>
      </c>
      <c r="E98" s="23">
        <v>11160.0</v>
      </c>
      <c r="F98" s="22">
        <v>800.0</v>
      </c>
      <c r="G98" s="6">
        <v>0.0</v>
      </c>
      <c r="H98" s="22">
        <v>0.0</v>
      </c>
      <c r="I98" s="23">
        <v>2100.0</v>
      </c>
      <c r="J98" s="24">
        <v>0.0</v>
      </c>
      <c r="K98" s="22">
        <v>13440.0</v>
      </c>
      <c r="L98" s="22">
        <v>0.0</v>
      </c>
      <c r="M98" s="23">
        <v>5760.0</v>
      </c>
    </row>
    <row r="99">
      <c r="A99" s="2" t="s">
        <v>32</v>
      </c>
      <c r="B99" s="22">
        <v>800.0</v>
      </c>
      <c r="C99" s="22">
        <v>0.0</v>
      </c>
      <c r="D99" s="22">
        <v>0.0</v>
      </c>
      <c r="E99" s="23">
        <v>11160.0</v>
      </c>
      <c r="F99" s="22">
        <v>680.0</v>
      </c>
      <c r="G99" s="6">
        <v>0.0</v>
      </c>
      <c r="H99" s="22">
        <v>0.0</v>
      </c>
      <c r="I99" s="23">
        <v>5210.0</v>
      </c>
      <c r="J99" s="24">
        <v>0.0</v>
      </c>
      <c r="K99" s="22">
        <v>0.0</v>
      </c>
      <c r="L99" s="22">
        <v>0.0</v>
      </c>
      <c r="M99" s="23">
        <v>5760.0</v>
      </c>
    </row>
    <row r="100">
      <c r="A100" s="2" t="s">
        <v>33</v>
      </c>
      <c r="B100" s="22">
        <v>800.0</v>
      </c>
      <c r="C100" s="22">
        <v>0.0</v>
      </c>
      <c r="D100" s="22">
        <v>0.0</v>
      </c>
      <c r="E100" s="23">
        <v>11160.0</v>
      </c>
      <c r="F100" s="22">
        <v>680.0</v>
      </c>
      <c r="G100" s="6">
        <v>0.0</v>
      </c>
      <c r="H100" s="22">
        <v>0.0</v>
      </c>
      <c r="I100" s="23">
        <v>5210.0</v>
      </c>
      <c r="J100" s="24">
        <v>0.0</v>
      </c>
      <c r="K100" s="22">
        <v>0.0</v>
      </c>
      <c r="L100" s="22">
        <v>0.0</v>
      </c>
      <c r="M100" s="23">
        <v>5760.0</v>
      </c>
    </row>
    <row r="101">
      <c r="B101" s="14">
        <f t="shared" ref="B101:M101" si="4">SUM(B87:B100)</f>
        <v>17800</v>
      </c>
      <c r="C101" s="14">
        <f t="shared" si="4"/>
        <v>186040</v>
      </c>
      <c r="D101" s="14">
        <f t="shared" si="4"/>
        <v>79360</v>
      </c>
      <c r="E101" s="14">
        <f t="shared" si="4"/>
        <v>127680</v>
      </c>
      <c r="F101" s="14">
        <f t="shared" si="4"/>
        <v>12840</v>
      </c>
      <c r="G101" s="14">
        <f t="shared" si="4"/>
        <v>0</v>
      </c>
      <c r="H101" s="14">
        <f t="shared" si="4"/>
        <v>38240</v>
      </c>
      <c r="I101" s="14">
        <f t="shared" si="4"/>
        <v>56220</v>
      </c>
      <c r="J101" s="14">
        <f t="shared" si="4"/>
        <v>0</v>
      </c>
      <c r="K101" s="14">
        <f t="shared" si="4"/>
        <v>511440</v>
      </c>
      <c r="L101" s="14">
        <f t="shared" si="4"/>
        <v>90880</v>
      </c>
      <c r="M101" s="14">
        <f t="shared" si="4"/>
        <v>51840</v>
      </c>
    </row>
    <row r="104">
      <c r="B104" s="8" t="s">
        <v>14</v>
      </c>
      <c r="E104" s="8" t="s">
        <v>15</v>
      </c>
      <c r="H104" s="8" t="s">
        <v>14</v>
      </c>
      <c r="K104" s="17" t="s">
        <v>15</v>
      </c>
    </row>
    <row r="105">
      <c r="A105" s="17" t="s">
        <v>55</v>
      </c>
      <c r="B105" s="1" t="s">
        <v>16</v>
      </c>
      <c r="C105" s="1" t="s">
        <v>17</v>
      </c>
      <c r="D105" s="4" t="s">
        <v>56</v>
      </c>
      <c r="E105" s="1" t="s">
        <v>16</v>
      </c>
      <c r="F105" s="1" t="s">
        <v>17</v>
      </c>
      <c r="H105" s="1" t="s">
        <v>16</v>
      </c>
      <c r="I105" s="1" t="s">
        <v>17</v>
      </c>
      <c r="K105" s="1" t="s">
        <v>16</v>
      </c>
      <c r="L105" s="1" t="s">
        <v>17</v>
      </c>
      <c r="M105" s="17" t="s">
        <v>57</v>
      </c>
      <c r="N105" s="1" t="s">
        <v>16</v>
      </c>
      <c r="O105" s="1" t="s">
        <v>17</v>
      </c>
    </row>
    <row r="106">
      <c r="A106" s="2" t="s">
        <v>58</v>
      </c>
      <c r="B106" s="3">
        <f>SUMIF(Cost!$A$5:$A$188,A106&amp;"*",Cost!$W$5:$W$188)+SUMIF(Cost!$A$5:$A$188,D106,Cost!$W$5:$W$188)</f>
        <v>46840</v>
      </c>
      <c r="C106" s="3">
        <f>SUMIF('Cost Effettivo'!A5:A198,A106&amp;"*",'Cost Effettivo'!W5:W198)+SUMIF('Cost Effettivo'!A5:A198,D106,'Cost Effettivo'!W5:W198)</f>
        <v>46840</v>
      </c>
      <c r="D106" s="29" t="s">
        <v>59</v>
      </c>
      <c r="E106" s="9">
        <f>SUMIF(Effort!$A$4:$A$187,A106&amp;"*",Effort!$J$4:$J$187)+SUMIF(Effort!$A$4:$A$187,D106,Effort!$J$4:$J$187)</f>
        <v>248</v>
      </c>
      <c r="F106" s="9">
        <f>SUMIF('Effort effettivo'!$A$4:$A$195,A106&amp;"*",'Effort effettivo'!$J$4:$J$195)+SUMIF('Effort effettivo'!$A$4:$A$195,D106,'Effort effettivo'!$J$4:$J$195)</f>
        <v>248</v>
      </c>
      <c r="G106" s="17">
        <v>1.0</v>
      </c>
      <c r="H106" s="3">
        <f t="shared" ref="H106:I106" si="5">SUM(B106:B108)</f>
        <v>96310</v>
      </c>
      <c r="I106" s="3">
        <f t="shared" si="5"/>
        <v>96310</v>
      </c>
      <c r="K106" s="9">
        <f t="shared" ref="K106:L106" si="6">SUM(E106:E108)</f>
        <v>712</v>
      </c>
      <c r="L106" s="9">
        <f t="shared" si="6"/>
        <v>712</v>
      </c>
      <c r="M106" s="17">
        <v>1.0</v>
      </c>
      <c r="N106" s="9">
        <f t="shared" ref="N106:O106" si="7">SUM(K106:K109)</f>
        <v>2616</v>
      </c>
      <c r="O106" s="9">
        <f t="shared" si="7"/>
        <v>2752</v>
      </c>
    </row>
    <row r="107">
      <c r="A107" s="2" t="s">
        <v>60</v>
      </c>
      <c r="B107" s="3">
        <f>SUMIF(Cost!$A$5:$A$188,A107&amp;"*",Cost!$W$5:$W$188)+SUMIF(Cost!$A$5:$A$188,D107,Cost!$W$5:$W$188)</f>
        <v>26700</v>
      </c>
      <c r="C107" s="3">
        <f>SUMIF('Cost Effettivo'!A6:A199,A107&amp;"*",'Cost Effettivo'!W6:W199)+SUMIF('Cost Effettivo'!A6:A199,D107,'Cost Effettivo'!W6:W199)</f>
        <v>26700</v>
      </c>
      <c r="E107" s="9">
        <f>SUMIF(Effort!$A$4:$A$187,A107&amp;"*",Effort!$J$4:$J$187)+SUMIF(Effort!$A$4:$A$187,D107,Effort!$J$4:$J$187)</f>
        <v>224</v>
      </c>
      <c r="F107" s="9">
        <f>SUMIF('Effort effettivo'!$A$4:$A$195,A107&amp;"*",'Effort effettivo'!$J$4:$J$195)+SUMIF('Effort effettivo'!$A$4:$A$195,D107,'Effort effettivo'!$J$4:$J$195)</f>
        <v>224</v>
      </c>
      <c r="G107" s="17">
        <v>2.0</v>
      </c>
      <c r="H107" s="3">
        <f t="shared" ref="H107:I107" si="8">SUM(B109:B110)</f>
        <v>69610</v>
      </c>
      <c r="I107" s="3">
        <f t="shared" si="8"/>
        <v>69610</v>
      </c>
      <c r="K107" s="9">
        <f t="shared" ref="K107:L107" si="9">SUM(E109:E110)</f>
        <v>488</v>
      </c>
      <c r="L107" s="9">
        <f t="shared" si="9"/>
        <v>488</v>
      </c>
      <c r="M107" s="17">
        <v>2.0</v>
      </c>
      <c r="N107" s="17">
        <f t="shared" ref="N107:O107" si="10">SUM(K110:K112)</f>
        <v>2464</v>
      </c>
      <c r="O107" s="17">
        <f t="shared" si="10"/>
        <v>2464</v>
      </c>
    </row>
    <row r="108">
      <c r="A108" s="2" t="s">
        <v>61</v>
      </c>
      <c r="B108" s="3">
        <f>SUMIF(Cost!$A$5:$A$188,A108&amp;"*",Cost!$W$5:$W$188)+SUMIF(Cost!$A$5:$A$188,D108,Cost!$W$5:$W$188)</f>
        <v>22770</v>
      </c>
      <c r="C108" s="3">
        <f>SUMIF('Cost Effettivo'!A7:A200,A108&amp;"*",'Cost Effettivo'!W7:W200)+SUMIF('Cost Effettivo'!A7:A200,D108,'Cost Effettivo'!W7:W200)</f>
        <v>22770</v>
      </c>
      <c r="E108" s="9">
        <f>SUMIF(Effort!$A$4:$A$187,A108&amp;"*",Effort!$J$4:$J$187)+SUMIF(Effort!$A$4:$A$187,D108,Effort!$J$4:$J$187)</f>
        <v>240</v>
      </c>
      <c r="F108" s="9">
        <f>SUMIF('Effort effettivo'!$A$4:$A$195,A108&amp;"*",'Effort effettivo'!$J$4:$J$195)+SUMIF('Effort effettivo'!$A$4:$A$195,D108,'Effort effettivo'!$J$4:$J$195)</f>
        <v>240</v>
      </c>
      <c r="G108" s="17">
        <v>3.0</v>
      </c>
      <c r="H108" s="3">
        <f t="shared" ref="H108:I108" si="11">SUM(B111:B113)</f>
        <v>96310</v>
      </c>
      <c r="I108" s="3">
        <f t="shared" si="11"/>
        <v>96310</v>
      </c>
      <c r="K108" s="9">
        <f t="shared" ref="K108:L108" si="12">SUM(E111:E113)</f>
        <v>712</v>
      </c>
      <c r="L108" s="9">
        <f t="shared" si="12"/>
        <v>712</v>
      </c>
      <c r="M108" s="17">
        <v>3.0</v>
      </c>
      <c r="N108" s="9">
        <f t="shared" ref="N108:O108" si="13">SUM(K113:K116)</f>
        <v>3040</v>
      </c>
      <c r="O108" s="9">
        <f t="shared" si="13"/>
        <v>3160</v>
      </c>
    </row>
    <row r="109">
      <c r="A109" s="2" t="s">
        <v>62</v>
      </c>
      <c r="B109" s="3">
        <f>SUMIF(Cost!$A$5:$A$188,A109&amp;"*",Cost!$W$5:$W$188)+SUMIF(Cost!$A$5:$A$188,D109,Cost!$W$5:$W$188)</f>
        <v>46840</v>
      </c>
      <c r="C109" s="3">
        <f>SUMIF('Cost Effettivo'!A8:A201,A109&amp;"*",'Cost Effettivo'!W8:W201)+SUMIF('Cost Effettivo'!A8:A201,D109,'Cost Effettivo'!W8:W201)</f>
        <v>46840</v>
      </c>
      <c r="D109" s="30" t="s">
        <v>63</v>
      </c>
      <c r="E109" s="9">
        <f>SUMIF(Effort!$A$4:$A$187,A109&amp;"*",Effort!$J$4:$J$187)+SUMIF(Effort!$A$4:$A$187,D109,Effort!$J$4:$J$187)</f>
        <v>248</v>
      </c>
      <c r="F109" s="9">
        <f>SUMIF('Effort effettivo'!$A$4:$A$195,A109&amp;"*",'Effort effettivo'!$J$4:$J$195)+SUMIF('Effort effettivo'!$A$4:$A$195,D109,'Effort effettivo'!$J$4:$J$195)</f>
        <v>248</v>
      </c>
      <c r="G109" s="17">
        <v>4.0</v>
      </c>
      <c r="H109" s="11">
        <f t="shared" ref="H109:I109" si="14">SUM(B114:B116)</f>
        <v>108340</v>
      </c>
      <c r="I109" s="11">
        <f t="shared" si="14"/>
        <v>118190</v>
      </c>
      <c r="K109" s="9">
        <f t="shared" ref="K109:L109" si="15">SUM(E114:E116)</f>
        <v>704</v>
      </c>
      <c r="L109" s="9">
        <f t="shared" si="15"/>
        <v>840</v>
      </c>
    </row>
    <row r="110">
      <c r="A110" s="2" t="s">
        <v>64</v>
      </c>
      <c r="B110" s="3">
        <f>SUMIF(Cost!$A$5:$A$188,A110&amp;"*",Cost!$W$5:$W$188)+SUMIF(Cost!$A$5:$A$188,D110,Cost!$W$5:$W$188)</f>
        <v>22770</v>
      </c>
      <c r="C110" s="3">
        <f>SUMIF('Cost Effettivo'!A9:A202,A110&amp;"*",'Cost Effettivo'!W9:W202)+SUMIF('Cost Effettivo'!A9:A202,D110,'Cost Effettivo'!W9:W202)</f>
        <v>22770</v>
      </c>
      <c r="E110" s="9">
        <f>SUMIF(Effort!$A$4:$A$187,A110&amp;"*",Effort!$J$4:$J$187)+SUMIF(Effort!$A$4:$A$187,D110,Effort!$J$4:$J$187)</f>
        <v>240</v>
      </c>
      <c r="F110" s="9">
        <f>SUMIF('Effort effettivo'!$A$4:$A$195,A110&amp;"*",'Effort effettivo'!$J$4:$J$195)+SUMIF('Effort effettivo'!$A$4:$A$195,D110,'Effort effettivo'!$J$4:$J$195)</f>
        <v>240</v>
      </c>
      <c r="G110" s="17">
        <v>5.0</v>
      </c>
      <c r="H110" s="3">
        <f t="shared" ref="H110:I110" si="16">SUM(B117:B120)</f>
        <v>139810</v>
      </c>
      <c r="I110" s="3">
        <f t="shared" si="16"/>
        <v>139810</v>
      </c>
      <c r="K110" s="9">
        <f t="shared" ref="K110:L110" si="17">SUM(E117:E120)</f>
        <v>1016</v>
      </c>
      <c r="L110" s="9">
        <f t="shared" si="17"/>
        <v>1016</v>
      </c>
    </row>
    <row r="111">
      <c r="A111" s="2" t="s">
        <v>65</v>
      </c>
      <c r="B111" s="3">
        <f>SUMIF(Cost!$A$5:$A$188,A111&amp;"*",Cost!$W$5:$W$188)+SUMIF(Cost!$A$5:$A$188,D111,Cost!$W$5:$W$188)</f>
        <v>46840</v>
      </c>
      <c r="C111" s="3">
        <f>SUMIF('Cost Effettivo'!A10:A203,A111&amp;"*",'Cost Effettivo'!W10:W203)+SUMIF('Cost Effettivo'!A10:A203,D111,'Cost Effettivo'!W10:W203)</f>
        <v>46840</v>
      </c>
      <c r="D111" s="30" t="s">
        <v>66</v>
      </c>
      <c r="E111" s="9">
        <f>SUMIF(Effort!$A$4:$A$187,A111&amp;"*",Effort!$J$4:$J$187)+SUMIF(Effort!$A$4:$A$187,D111,Effort!$J$4:$J$187)</f>
        <v>248</v>
      </c>
      <c r="F111" s="9">
        <f>SUMIF('Effort effettivo'!$A$4:$A$195,A111&amp;"*",'Effort effettivo'!$J$4:$J$195)+SUMIF('Effort effettivo'!$A$4:$A$195,D111,'Effort effettivo'!$J$4:$J$195)</f>
        <v>248</v>
      </c>
      <c r="G111" s="17">
        <v>6.0</v>
      </c>
      <c r="H111" s="3">
        <f t="shared" ref="H111:I111" si="18">SUM(B121:B123)</f>
        <v>96310</v>
      </c>
      <c r="I111" s="3">
        <f t="shared" si="18"/>
        <v>96310</v>
      </c>
      <c r="K111" s="9">
        <f t="shared" ref="K111:L111" si="19">SUM(E121:E123)</f>
        <v>712</v>
      </c>
      <c r="L111" s="9">
        <f t="shared" si="19"/>
        <v>712</v>
      </c>
    </row>
    <row r="112">
      <c r="A112" s="2" t="s">
        <v>67</v>
      </c>
      <c r="B112" s="3">
        <f>SUMIF(Cost!$A$5:$A$188,A112&amp;"*",Cost!$W$5:$W$188)+SUMIF(Cost!$A$5:$A$188,D112,Cost!$W$5:$W$188)</f>
        <v>26700</v>
      </c>
      <c r="C112" s="3">
        <f>SUMIF('Cost Effettivo'!A11:A204,A112&amp;"*",'Cost Effettivo'!W11:W204)+SUMIF('Cost Effettivo'!A11:A204,D112,'Cost Effettivo'!W11:W204)</f>
        <v>26700</v>
      </c>
      <c r="E112" s="9">
        <f>SUMIF(Effort!$A$4:$A$187,A112&amp;"*",Effort!$J$4:$J$187)+SUMIF(Effort!$A$4:$A$187,D112,Effort!$J$4:$J$187)</f>
        <v>224</v>
      </c>
      <c r="F112" s="9">
        <f>SUMIF('Effort effettivo'!$A$4:$A$195,A112&amp;"*",'Effort effettivo'!$J$4:$J$195)+SUMIF('Effort effettivo'!$A$4:$A$195,D112,'Effort effettivo'!$J$4:$J$195)</f>
        <v>224</v>
      </c>
      <c r="G112" s="17">
        <v>7.0</v>
      </c>
      <c r="H112" s="11">
        <f t="shared" ref="H112:I112" si="20">SUM(B124:B126)</f>
        <v>116370</v>
      </c>
      <c r="I112" s="11">
        <f t="shared" si="20"/>
        <v>116370</v>
      </c>
      <c r="K112" s="9">
        <f t="shared" ref="K112:L112" si="21">SUM(E124:E126)</f>
        <v>736</v>
      </c>
      <c r="L112" s="9">
        <f t="shared" si="21"/>
        <v>736</v>
      </c>
    </row>
    <row r="113">
      <c r="A113" s="2" t="s">
        <v>68</v>
      </c>
      <c r="B113" s="3">
        <f>SUMIF(Cost!$A$5:$A$188,A113&amp;"*",Cost!$W$5:$W$188)+SUMIF(Cost!$A$5:$A$188,D113,Cost!$W$5:$W$188)</f>
        <v>22770</v>
      </c>
      <c r="C113" s="3">
        <f>SUMIF('Cost Effettivo'!A12:A205,A113&amp;"*",'Cost Effettivo'!W12:W205)+SUMIF('Cost Effettivo'!A12:A205,D113,'Cost Effettivo'!W12:W205)</f>
        <v>22770</v>
      </c>
      <c r="E113" s="9">
        <f>SUMIF(Effort!$A$4:$A$187,A113&amp;"*",Effort!$J$4:$J$187)+SUMIF(Effort!$A$4:$A$187,D113,Effort!$J$4:$J$187)</f>
        <v>240</v>
      </c>
      <c r="F113" s="9">
        <f>SUMIF('Effort effettivo'!$A$4:$A$195,A113&amp;"*",'Effort effettivo'!$J$4:$J$195)+SUMIF('Effort effettivo'!$A$4:$A$195,D113,'Effort effettivo'!$J$4:$J$195)</f>
        <v>240</v>
      </c>
      <c r="G113" s="17">
        <v>8.0</v>
      </c>
      <c r="H113" s="3">
        <f t="shared" ref="H113:I113" si="22">SUM(B127:B129)</f>
        <v>98950</v>
      </c>
      <c r="I113" s="3">
        <f t="shared" si="22"/>
        <v>98950</v>
      </c>
      <c r="K113" s="9">
        <f t="shared" ref="K113:L113" si="23">SUM(E127:E129)</f>
        <v>752</v>
      </c>
      <c r="L113" s="9">
        <f t="shared" si="23"/>
        <v>752</v>
      </c>
    </row>
    <row r="114">
      <c r="A114" s="2" t="s">
        <v>69</v>
      </c>
      <c r="B114" s="3">
        <f>SUMIF(Cost!$A$5:$A$188,A114&amp;"*",Cost!$W$5:$W$188)+SUMIF(Cost!$A$5:$A$188,D114,Cost!$W$5:$W$188)</f>
        <v>49880</v>
      </c>
      <c r="C114" s="3">
        <f>SUMIF('Cost Effettivo'!A13:A206,A114&amp;"*",'Cost Effettivo'!W13:W206)+SUMIF('Cost Effettivo'!A13:A206,D114,'Cost Effettivo'!W13:W206)</f>
        <v>49880</v>
      </c>
      <c r="D114" s="30" t="s">
        <v>70</v>
      </c>
      <c r="E114" s="9">
        <f>SUMIF(Effort!$A$4:$A$187,A114&amp;"*",Effort!$J$4:$J$187)+SUMIF(Effort!$A$4:$A$187,D114,Effort!$J$4:$J$187)</f>
        <v>256</v>
      </c>
      <c r="F114" s="9">
        <f>SUMIF('Effort effettivo'!$A$4:$A$195,A114&amp;"*",'Effort effettivo'!$J$4:$J$195)+SUMIF('Effort effettivo'!$A$4:$A$195,D114,'Effort effettivo'!$J$4:$J$195)</f>
        <v>256</v>
      </c>
      <c r="G114" s="17">
        <v>9.0</v>
      </c>
      <c r="H114" s="6">
        <f t="shared" ref="H114:I114" si="24">SUM(B130:B132)</f>
        <v>113110</v>
      </c>
      <c r="I114" s="6">
        <f t="shared" si="24"/>
        <v>107900</v>
      </c>
      <c r="K114" s="17">
        <f t="shared" ref="K114:L114" si="25">SUM(E130:E132)</f>
        <v>792</v>
      </c>
      <c r="L114" s="17">
        <f t="shared" si="25"/>
        <v>792</v>
      </c>
    </row>
    <row r="115">
      <c r="A115" s="2" t="s">
        <v>71</v>
      </c>
      <c r="B115" s="3">
        <f>SUMIF(Cost!$A$5:$A$188,A115&amp;"*",Cost!$W$5:$W$188)+SUMIF(Cost!$A$5:$A$188,D115,Cost!$W$5:$W$188)</f>
        <v>43720</v>
      </c>
      <c r="C115" s="3">
        <f>SUMIF('Cost Effettivo'!A14:A207,A115&amp;"*",'Cost Effettivo'!W14:W207)+SUMIF('Cost Effettivo'!A14:A207,D115,'Cost Effettivo'!W14:W207)</f>
        <v>43720</v>
      </c>
      <c r="E115" s="9">
        <f>SUMIF(Effort!$A$4:$A$187,A115&amp;"*",Effort!$J$4:$J$187)+SUMIF(Effort!$A$4:$A$187,D115,Effort!$J$4:$J$187)</f>
        <v>240</v>
      </c>
      <c r="F115" s="9">
        <f>SUMIF('Effort effettivo'!$A$4:$A$195,A115&amp;"*",'Effort effettivo'!$J$4:$J$195)+SUMIF('Effort effettivo'!$A$4:$A$195,D115,'Effort effettivo'!$J$4:$J$195)</f>
        <v>240</v>
      </c>
      <c r="G115" s="17">
        <v>10.0</v>
      </c>
      <c r="H115" s="3">
        <f t="shared" ref="H115:I115" si="26">SUM(B133:B135)</f>
        <v>97150</v>
      </c>
      <c r="I115" s="3">
        <f t="shared" si="26"/>
        <v>97150</v>
      </c>
      <c r="K115" s="9">
        <f t="shared" ref="K115:L115" si="27">SUM(E133:E135)</f>
        <v>728</v>
      </c>
      <c r="L115" s="9">
        <f t="shared" si="27"/>
        <v>728</v>
      </c>
    </row>
    <row r="116">
      <c r="A116" s="2" t="s">
        <v>72</v>
      </c>
      <c r="B116" s="3">
        <f>SUMIF(Cost!$A$5:$A$188,A116&amp;"*",Cost!$W$5:$W$188)+SUMIF(Cost!$A$5:$A$188,D116,Cost!$W$5:$W$188)</f>
        <v>14740</v>
      </c>
      <c r="C116" s="3">
        <f>SUMIF('Cost Effettivo'!A15:A208,A116&amp;"*",'Cost Effettivo'!W15:W208)+SUMIF('Cost Effettivo'!A15:A208,D116,'Cost Effettivo'!W15:W208)</f>
        <v>24590</v>
      </c>
      <c r="E116" s="9">
        <f>SUMIF(Effort!$A$4:$A$187,A116&amp;"*",Effort!$J$4:$J$187)+SUMIF(Effort!$A$4:$A$187,D116,Effort!$J$4:$J$187)</f>
        <v>208</v>
      </c>
      <c r="F116" s="9">
        <f>SUMIF('Effort effettivo'!$A$4:$A$195,A116&amp;"*",'Effort effettivo'!$J$4:$J$195)+SUMIF('Effort effettivo'!$A$4:$A$195,D116,'Effort effettivo'!$J$4:$J$195)</f>
        <v>344</v>
      </c>
      <c r="G116" s="17">
        <v>11.0</v>
      </c>
      <c r="H116" s="3">
        <f t="shared" ref="H116:I116" si="28">SUM(B136:B138)</f>
        <v>118050</v>
      </c>
      <c r="I116" s="3">
        <f t="shared" si="28"/>
        <v>140070</v>
      </c>
      <c r="K116" s="9">
        <f t="shared" ref="K116:L116" si="29">SUM(E136:E138)</f>
        <v>768</v>
      </c>
      <c r="L116" s="9">
        <f t="shared" si="29"/>
        <v>888</v>
      </c>
    </row>
    <row r="117">
      <c r="A117" s="2" t="s">
        <v>73</v>
      </c>
      <c r="B117" s="3">
        <f>SUMIF(Cost!$A$5:$A$188,A117&amp;"*",Cost!$W$5:$W$188)+SUMIF(Cost!$A$5:$A$188,D117,Cost!$W$5:$W$188)</f>
        <v>55240</v>
      </c>
      <c r="C117" s="3">
        <f>SUMIF('Cost Effettivo'!A16:A209,A117&amp;"*",'Cost Effettivo'!W16:W209)+SUMIF('Cost Effettivo'!A16:A209,D117,'Cost Effettivo'!W16:W209)</f>
        <v>55240</v>
      </c>
      <c r="D117" s="30" t="s">
        <v>74</v>
      </c>
      <c r="E117" s="9">
        <f>SUMIF(Effort!$A$4:$A$187,A117&amp;"*",Effort!$J$4:$J$187)+SUMIF(Effort!$A$4:$A$187,D117,Effort!$J$4:$J$187)</f>
        <v>288</v>
      </c>
      <c r="F117" s="9">
        <f>SUMIF('Effort effettivo'!$A$4:$A$195,A117&amp;"*",'Effort effettivo'!$J$4:$J$195)+SUMIF('Effort effettivo'!$A$4:$A$195,D117,'Effort effettivo'!$J$4:$J$195)</f>
        <v>288</v>
      </c>
    </row>
    <row r="118">
      <c r="A118" s="2" t="s">
        <v>75</v>
      </c>
      <c r="B118" s="3">
        <f>SUMIF(Cost!$A$5:$A$188,A118&amp;"*",Cost!$W$5:$W$188)+SUMIF(Cost!$A$5:$A$188,D118,Cost!$W$5:$W$188)</f>
        <v>35100</v>
      </c>
      <c r="C118" s="3">
        <f>SUMIF('Cost Effettivo'!A17:A210,A118&amp;"*",'Cost Effettivo'!W17:W210)+SUMIF('Cost Effettivo'!A17:A210,D118,'Cost Effettivo'!W17:W210)</f>
        <v>35100</v>
      </c>
      <c r="E118" s="9">
        <f>SUMIF(Effort!$A$4:$A$187,A118&amp;"*",Effort!$J$4:$J$187)+SUMIF(Effort!$A$4:$A$187,D118,Effort!$J$4:$J$187)</f>
        <v>264</v>
      </c>
      <c r="F118" s="9">
        <f>SUMIF('Effort effettivo'!$A$4:$A$195,A118&amp;"*",'Effort effettivo'!$J$4:$J$195)+SUMIF('Effort effettivo'!$A$4:$A$195,D118,'Effort effettivo'!$J$4:$J$195)</f>
        <v>264</v>
      </c>
    </row>
    <row r="119">
      <c r="A119" s="2" t="s">
        <v>76</v>
      </c>
      <c r="B119" s="3">
        <f>SUMIF(Cost!$A$5:$A$188,A119&amp;"*",Cost!$W$5:$W$188)+SUMIF(Cost!$A$5:$A$188,D119,Cost!$W$5:$W$188)</f>
        <v>26700</v>
      </c>
      <c r="C119" s="3">
        <f>SUMIF('Cost Effettivo'!A18:A211,A119&amp;"*",'Cost Effettivo'!W18:W211)+SUMIF('Cost Effettivo'!A18:A211,D119,'Cost Effettivo'!W18:W211)</f>
        <v>26700</v>
      </c>
      <c r="E119" s="9">
        <f>SUMIF(Effort!$A$4:$A$187,A119&amp;"*",Effort!$J$4:$J$187)+SUMIF(Effort!$A$4:$A$187,D119,Effort!$J$4:$J$187)</f>
        <v>224</v>
      </c>
      <c r="F119" s="9">
        <f>SUMIF('Effort effettivo'!$A$4:$A$195,A119&amp;"*",'Effort effettivo'!$J$4:$J$195)+SUMIF('Effort effettivo'!$A$4:$A$195,D119,'Effort effettivo'!$J$4:$J$195)</f>
        <v>224</v>
      </c>
    </row>
    <row r="120">
      <c r="A120" s="2" t="s">
        <v>77</v>
      </c>
      <c r="B120" s="3">
        <f>SUMIF(Cost!$A$5:$A$188,A120&amp;"*",Cost!$W$5:$W$188)+SUMIF(Cost!$A$5:$A$188,D120,Cost!$W$5:$W$188)</f>
        <v>22770</v>
      </c>
      <c r="C120" s="3">
        <f>SUMIF('Cost Effettivo'!A19:A212,A120&amp;"*",'Cost Effettivo'!W19:W212)+SUMIF('Cost Effettivo'!A19:A212,D120,'Cost Effettivo'!W19:W212)</f>
        <v>22770</v>
      </c>
      <c r="E120" s="9">
        <f>SUMIF(Effort!$A$4:$A$187,A120&amp;"*",Effort!$J$4:$J$187)+SUMIF(Effort!$A$4:$A$187,D120,Effort!$J$4:$J$187)</f>
        <v>240</v>
      </c>
      <c r="F120" s="9">
        <f>SUMIF('Effort effettivo'!$A$4:$A$195,A120&amp;"*",'Effort effettivo'!$J$4:$J$195)+SUMIF('Effort effettivo'!$A$4:$A$195,D120,'Effort effettivo'!$J$4:$J$195)</f>
        <v>240</v>
      </c>
    </row>
    <row r="121">
      <c r="A121" s="2" t="s">
        <v>78</v>
      </c>
      <c r="B121" s="3">
        <f>SUMIF(Cost!$A$5:$A$188,A121&amp;"*",Cost!$W$5:$W$188)+SUMIF(Cost!$A$5:$A$188,D121,Cost!$W$5:$W$188)</f>
        <v>46840</v>
      </c>
      <c r="C121" s="3">
        <f>SUMIF('Cost Effettivo'!A20:A213,A121&amp;"*",'Cost Effettivo'!W20:W213)+SUMIF('Cost Effettivo'!A20:A213,D121,'Cost Effettivo'!W20:W213)</f>
        <v>46840</v>
      </c>
      <c r="D121" s="30" t="s">
        <v>79</v>
      </c>
      <c r="E121" s="9">
        <f>SUMIF(Effort!$A$4:$A$187,A121&amp;"*",Effort!$J$4:$J$187)+SUMIF(Effort!$A$4:$A$187,D121,Effort!$J$4:$J$187)</f>
        <v>248</v>
      </c>
      <c r="F121" s="9">
        <f>SUMIF('Effort effettivo'!$A$4:$A$195,A121&amp;"*",'Effort effettivo'!$J$4:$J$195)+SUMIF('Effort effettivo'!$A$4:$A$195,D121,'Effort effettivo'!$J$4:$J$195)</f>
        <v>248</v>
      </c>
    </row>
    <row r="122">
      <c r="A122" s="2" t="s">
        <v>80</v>
      </c>
      <c r="B122" s="3">
        <f>SUMIF(Cost!$A$5:$A$188,A122&amp;"*",Cost!$W$5:$W$188)+SUMIF(Cost!$A$5:$A$188,D122,Cost!$W$5:$W$188)</f>
        <v>26700</v>
      </c>
      <c r="C122" s="3">
        <f>SUMIF('Cost Effettivo'!A21:A214,A122&amp;"*",'Cost Effettivo'!W21:W214)+SUMIF('Cost Effettivo'!A21:A214,D122,'Cost Effettivo'!W21:W214)</f>
        <v>26700</v>
      </c>
      <c r="E122" s="9">
        <f>SUMIF(Effort!$A$4:$A$187,A122&amp;"*",Effort!$J$4:$J$187)+SUMIF(Effort!$A$4:$A$187,D122,Effort!$J$4:$J$187)</f>
        <v>224</v>
      </c>
      <c r="F122" s="9">
        <f>SUMIF('Effort effettivo'!$A$4:$A$195,A122&amp;"*",'Effort effettivo'!$J$4:$J$195)+SUMIF('Effort effettivo'!$A$4:$A$195,D122,'Effort effettivo'!$J$4:$J$195)</f>
        <v>224</v>
      </c>
    </row>
    <row r="123">
      <c r="A123" s="2" t="s">
        <v>81</v>
      </c>
      <c r="B123" s="3">
        <f>SUMIF(Cost!$A$5:$A$188,A123&amp;"*",Cost!$W$5:$W$188)+SUMIF(Cost!$A$5:$A$188,D123,Cost!$W$5:$W$188)</f>
        <v>22770</v>
      </c>
      <c r="C123" s="3">
        <f>SUMIF('Cost Effettivo'!A22:A215,A123&amp;"*",'Cost Effettivo'!W22:W215)+SUMIF('Cost Effettivo'!A22:A215,D123,'Cost Effettivo'!W22:W215)</f>
        <v>22770</v>
      </c>
      <c r="E123" s="9">
        <f>SUMIF(Effort!$A$4:$A$187,A123&amp;"*",Effort!$J$4:$J$187)+SUMIF(Effort!$A$4:$A$187,D123,Effort!$J$4:$J$187)</f>
        <v>240</v>
      </c>
      <c r="F123" s="9">
        <f>SUMIF('Effort effettivo'!$A$4:$A$195,A123&amp;"*",'Effort effettivo'!$J$4:$J$195)+SUMIF('Effort effettivo'!$A$4:$A$195,D123,'Effort effettivo'!$J$4:$J$195)</f>
        <v>240</v>
      </c>
    </row>
    <row r="124">
      <c r="A124" s="2" t="s">
        <v>82</v>
      </c>
      <c r="B124" s="3">
        <f>SUMIF(Cost!$A$5:$A$188,A124&amp;"*",Cost!$W$5:$W$188)+SUMIF(Cost!$A$5:$A$188,D124,Cost!$W$5:$W$188)</f>
        <v>49880</v>
      </c>
      <c r="C124" s="3">
        <f>SUMIF('Cost Effettivo'!A23:A216,A124&amp;"*",'Cost Effettivo'!W23:W216)+SUMIF('Cost Effettivo'!A23:A216,D124,'Cost Effettivo'!W23:W216)</f>
        <v>49880</v>
      </c>
      <c r="D124" s="30" t="s">
        <v>83</v>
      </c>
      <c r="E124" s="9">
        <f>SUMIF(Effort!$A$4:$A$187,A124&amp;"*",Effort!$J$4:$J$187)+SUMIF(Effort!$A$4:$A$187,D124,Effort!$J$4:$J$187)</f>
        <v>256</v>
      </c>
      <c r="F124" s="9">
        <f>SUMIF('Effort effettivo'!$A$4:$A$195,A124&amp;"*",'Effort effettivo'!$J$4:$J$195)+SUMIF('Effort effettivo'!$A$4:$A$195,D124,'Effort effettivo'!$J$4:$J$195)</f>
        <v>256</v>
      </c>
    </row>
    <row r="125">
      <c r="A125" s="2" t="s">
        <v>84</v>
      </c>
      <c r="B125" s="3">
        <f>SUMIF(Cost!$A$5:$A$188,A125&amp;"*",Cost!$W$5:$W$188)+SUMIF(Cost!$A$5:$A$188,D125,Cost!$W$5:$W$188)</f>
        <v>43720</v>
      </c>
      <c r="C125" s="3">
        <f>SUMIF('Cost Effettivo'!A24:A217,A125&amp;"*",'Cost Effettivo'!W24:W217)+SUMIF('Cost Effettivo'!A24:A217,D125,'Cost Effettivo'!W24:W217)</f>
        <v>43720</v>
      </c>
      <c r="E125" s="9">
        <f>SUMIF(Effort!$A$4:$A$187,A125&amp;"*",Effort!$J$4:$J$187)+SUMIF(Effort!$A$4:$A$187,D125,Effort!$J$4:$J$187)</f>
        <v>240</v>
      </c>
      <c r="F125" s="9">
        <f>SUMIF('Effort effettivo'!$A$4:$A$195,A125&amp;"*",'Effort effettivo'!$J$4:$J$195)+SUMIF('Effort effettivo'!$A$4:$A$195,D125,'Effort effettivo'!$J$4:$J$195)</f>
        <v>240</v>
      </c>
    </row>
    <row r="126">
      <c r="A126" s="2" t="s">
        <v>85</v>
      </c>
      <c r="B126" s="3">
        <f>SUMIF(Cost!$A$5:$A$188,A126&amp;"*",Cost!$W$5:$W$188)+SUMIF(Cost!$A$5:$A$188,D126,Cost!$W$5:$W$188)</f>
        <v>22770</v>
      </c>
      <c r="C126" s="3">
        <f>SUMIF('Cost Effettivo'!A25:A218,A126&amp;"*",'Cost Effettivo'!W25:W218)+SUMIF('Cost Effettivo'!A25:A218,D126,'Cost Effettivo'!W25:W218)</f>
        <v>22770</v>
      </c>
      <c r="E126" s="9">
        <f>SUMIF(Effort!$A$4:$A$187,A126&amp;"*",Effort!$J$4:$J$187)+SUMIF(Effort!$A$4:$A$187,D126,Effort!$J$4:$J$187)</f>
        <v>240</v>
      </c>
      <c r="F126" s="9">
        <f>SUMIF('Effort effettivo'!$A$4:$A$195,A126&amp;"*",'Effort effettivo'!$J$4:$J$195)+SUMIF('Effort effettivo'!$A$4:$A$195,D126,'Effort effettivo'!$J$4:$J$195)</f>
        <v>240</v>
      </c>
    </row>
    <row r="127">
      <c r="A127" s="2" t="s">
        <v>86</v>
      </c>
      <c r="B127" s="3">
        <f>SUMIF(Cost!$A$5:$A$188,A127&amp;"*",Cost!$W$5:$W$188)+SUMIF(Cost!$A$5:$A$188,D127,Cost!$W$5:$W$188)</f>
        <v>55240</v>
      </c>
      <c r="C127" s="3">
        <f>SUMIF('Cost Effettivo'!A26:A219,A127&amp;"*",'Cost Effettivo'!W26:W219)+SUMIF('Cost Effettivo'!A26:A219,D127,'Cost Effettivo'!W26:W219)</f>
        <v>55240</v>
      </c>
      <c r="D127" s="30" t="s">
        <v>87</v>
      </c>
      <c r="E127" s="9">
        <f>SUMIF(Effort!$A$4:$A$187,A127&amp;"*",Effort!$J$4:$J$187)+SUMIF(Effort!$A$4:$A$187,D127,Effort!$J$4:$J$187)</f>
        <v>288</v>
      </c>
      <c r="F127" s="9">
        <f>SUMIF('Effort effettivo'!$A$4:$A$195,A127&amp;"*",'Effort effettivo'!$J$4:$J$195)+SUMIF('Effort effettivo'!$A$4:$A$195,D127,'Effort effettivo'!$J$4:$J$195)</f>
        <v>288</v>
      </c>
    </row>
    <row r="128">
      <c r="A128" s="2" t="s">
        <v>88</v>
      </c>
      <c r="B128" s="3">
        <f>SUMIF(Cost!$A$5:$A$188,A128&amp;"*",Cost!$W$5:$W$188)+SUMIF(Cost!$A$5:$A$188,D128,Cost!$W$5:$W$188)</f>
        <v>26700</v>
      </c>
      <c r="C128" s="3">
        <f>SUMIF('Cost Effettivo'!A27:A220,A128&amp;"*",'Cost Effettivo'!W27:W220)+SUMIF('Cost Effettivo'!A27:A220,D128,'Cost Effettivo'!W27:W220)</f>
        <v>26700</v>
      </c>
      <c r="E128" s="9">
        <f>SUMIF(Effort!$A$4:$A$187,A128&amp;"*",Effort!$J$4:$J$187)+SUMIF(Effort!$A$4:$A$187,D128,Effort!$J$4:$J$187)</f>
        <v>224</v>
      </c>
      <c r="F128" s="9">
        <f>SUMIF('Effort effettivo'!$A$4:$A$195,A128&amp;"*",'Effort effettivo'!$J$4:$J$195)+SUMIF('Effort effettivo'!$A$4:$A$195,D128,'Effort effettivo'!$J$4:$J$195)</f>
        <v>224</v>
      </c>
    </row>
    <row r="129">
      <c r="A129" s="2" t="s">
        <v>89</v>
      </c>
      <c r="B129" s="3">
        <f>SUMIF(Cost!$A$5:$A$188,A129&amp;"*",Cost!$W$5:$W$188)+SUMIF(Cost!$A$5:$A$188,D129,Cost!$W$5:$W$188)</f>
        <v>17010</v>
      </c>
      <c r="C129" s="3">
        <f>SUMIF('Cost Effettivo'!A28:A221,A129&amp;"*",'Cost Effettivo'!W28:W221)+SUMIF('Cost Effettivo'!A28:A221,D129,'Cost Effettivo'!W28:W221)</f>
        <v>17010</v>
      </c>
      <c r="E129" s="9">
        <f>SUMIF(Effort!$A$4:$A$187,A129&amp;"*",Effort!$J$4:$J$187)+SUMIF(Effort!$A$4:$A$187,D129,Effort!$J$4:$J$187)</f>
        <v>240</v>
      </c>
      <c r="F129" s="9">
        <f>SUMIF('Effort effettivo'!$A$4:$A$195,A129&amp;"*",'Effort effettivo'!$J$4:$J$195)+SUMIF('Effort effettivo'!$A$4:$A$195,D129,'Effort effettivo'!$J$4:$J$195)</f>
        <v>240</v>
      </c>
    </row>
    <row r="130">
      <c r="A130" s="2" t="s">
        <v>90</v>
      </c>
      <c r="B130" s="3">
        <f>SUMIF(Cost!$A$5:$A$188,A130&amp;"*",Cost!$W$5:$W$188)+SUMIF(Cost!$A$5:$A$188,D130,Cost!$W$5:$W$188)</f>
        <v>55240</v>
      </c>
      <c r="C130" s="3">
        <f>SUMIF('Cost Effettivo'!A29:A222,A130&amp;"*",'Cost Effettivo'!W29:W222)+SUMIF('Cost Effettivo'!A29:A222,D130,'Cost Effettivo'!W29:W222)</f>
        <v>55240</v>
      </c>
      <c r="D130" s="30" t="s">
        <v>91</v>
      </c>
      <c r="E130" s="9">
        <f>SUMIF(Effort!$A$4:$A$187,A130&amp;"*",Effort!$J$4:$J$187)+SUMIF(Effort!$A$4:$A$187,D130,Effort!$J$4:$J$187)</f>
        <v>288</v>
      </c>
      <c r="F130" s="9">
        <f>SUMIF('Effort effettivo'!$A$4:$A$195,A130&amp;"*",'Effort effettivo'!$J$4:$J$195)+SUMIF('Effort effettivo'!$A$4:$A$195,D130,'Effort effettivo'!$J$4:$J$195)</f>
        <v>288</v>
      </c>
    </row>
    <row r="131">
      <c r="A131" s="2" t="s">
        <v>92</v>
      </c>
      <c r="B131" s="3">
        <f>SUMIF(Cost!$A$5:$A$188,A131&amp;"*",Cost!$W$5:$W$188)+SUMIF(Cost!$A$5:$A$188,D131,Cost!$W$5:$W$188)</f>
        <v>35100</v>
      </c>
      <c r="C131" s="3">
        <f>SUMIF('Cost Effettivo'!A30:A223,A131&amp;"*",'Cost Effettivo'!W30:W223)+SUMIF('Cost Effettivo'!A30:A223,D131,'Cost Effettivo'!W30:W223)</f>
        <v>35100</v>
      </c>
      <c r="E131" s="9">
        <f>SUMIF(Effort!$A$4:$A$187,A131&amp;"*",Effort!$J$4:$J$187)+SUMIF(Effort!$A$4:$A$187,D131,Effort!$J$4:$J$187)</f>
        <v>264</v>
      </c>
      <c r="F131" s="9">
        <f>SUMIF('Effort effettivo'!$A$4:$A$195,A131&amp;"*",'Effort effettivo'!$J$4:$J$195)+SUMIF('Effort effettivo'!$A$4:$A$195,D131,'Effort effettivo'!$J$4:$J$195)</f>
        <v>264</v>
      </c>
    </row>
    <row r="132">
      <c r="A132" s="2" t="s">
        <v>93</v>
      </c>
      <c r="B132" s="3">
        <f>SUMIF(Cost!$A$5:$A$188,A132&amp;"*",Cost!$W$5:$W$188)+SUMIF(Cost!$A$5:$A$188,D132,Cost!$W$5:$W$188)</f>
        <v>22770</v>
      </c>
      <c r="C132" s="3">
        <f>SUMIF('Cost Effettivo'!A31:A224,A132&amp;"*",'Cost Effettivo'!W31:W224)+SUMIF('Cost Effettivo'!A31:A224,D132,'Cost Effettivo'!W31:W224)</f>
        <v>17560</v>
      </c>
      <c r="E132" s="9">
        <f>SUMIF(Effort!$A$4:$A$187,A132&amp;"*",Effort!$J$4:$J$187)+SUMIF(Effort!$A$4:$A$187,D132,Effort!$J$4:$J$187)</f>
        <v>240</v>
      </c>
      <c r="F132" s="9">
        <f>SUMIF('Effort effettivo'!$A$4:$A$195,A132&amp;"*",'Effort effettivo'!$J$4:$J$195)+SUMIF('Effort effettivo'!$A$4:$A$195,D132,'Effort effettivo'!$J$4:$J$195)</f>
        <v>240</v>
      </c>
    </row>
    <row r="133">
      <c r="A133" s="2" t="s">
        <v>94</v>
      </c>
      <c r="B133" s="3">
        <f>SUMIF(Cost!$A$5:$A$188,A133&amp;"*",Cost!$W$5:$W$188)+SUMIF(Cost!$A$5:$A$188,D133,Cost!$W$5:$W$188)</f>
        <v>46840</v>
      </c>
      <c r="C133" s="3">
        <f>SUMIF('Cost Effettivo'!A32:A225,A133&amp;"*",'Cost Effettivo'!W32:W225)+SUMIF('Cost Effettivo'!A32:A225,D133,'Cost Effettivo'!W32:W225)</f>
        <v>46840</v>
      </c>
      <c r="D133" s="30" t="s">
        <v>95</v>
      </c>
      <c r="E133" s="9">
        <f>SUMIF(Effort!$A$4:$A$187,A133&amp;"*",Effort!$J$4:$J$187)+SUMIF(Effort!$A$4:$A$187,D133,Effort!$J$4:$J$187)</f>
        <v>248</v>
      </c>
      <c r="F133" s="9">
        <f>SUMIF('Effort effettivo'!$A$4:$A$195,A133&amp;"*",'Effort effettivo'!$J$4:$J$195)+SUMIF('Effort effettivo'!$A$4:$A$195,D133,'Effort effettivo'!$J$4:$J$195)</f>
        <v>248</v>
      </c>
    </row>
    <row r="134">
      <c r="A134" s="2" t="s">
        <v>96</v>
      </c>
      <c r="B134" s="3">
        <f>SUMIF(Cost!$A$5:$A$188,A134&amp;"*",Cost!$W$5:$W$188)+SUMIF(Cost!$A$5:$A$188,D134,Cost!$W$5:$W$188)</f>
        <v>26700</v>
      </c>
      <c r="C134" s="3">
        <f>SUMIF('Cost Effettivo'!A33:A226,A134&amp;"*",'Cost Effettivo'!W33:W226)+SUMIF('Cost Effettivo'!A33:A226,D134,'Cost Effettivo'!W33:W226)</f>
        <v>26700</v>
      </c>
      <c r="E134" s="9">
        <f>SUMIF(Effort!$A$4:$A$187,A134&amp;"*",Effort!$J$4:$J$187)+SUMIF(Effort!$A$4:$A$187,D134,Effort!$J$4:$J$187)</f>
        <v>224</v>
      </c>
      <c r="F134" s="9">
        <f>SUMIF('Effort effettivo'!$A$4:$A$195,A134&amp;"*",'Effort effettivo'!$J$4:$J$195)+SUMIF('Effort effettivo'!$A$4:$A$195,D134,'Effort effettivo'!$J$4:$J$195)</f>
        <v>224</v>
      </c>
    </row>
    <row r="135">
      <c r="A135" s="2" t="s">
        <v>97</v>
      </c>
      <c r="B135" s="3">
        <f>SUMIF(Cost!$A$5:$A$188,A135&amp;"*",Cost!$W$5:$W$188)+SUMIF(Cost!$A$5:$A$188,D135,Cost!$W$5:$W$188)</f>
        <v>23610</v>
      </c>
      <c r="C135" s="3">
        <f>SUMIF('Cost Effettivo'!A34:A227,A135&amp;"*",'Cost Effettivo'!W34:W227)+SUMIF('Cost Effettivo'!A34:A227,D135,'Cost Effettivo'!W34:W227)</f>
        <v>23610</v>
      </c>
      <c r="D135" s="30" t="s">
        <v>98</v>
      </c>
      <c r="E135" s="9">
        <f>SUMIF(Effort!$A$4:$A$187,A135&amp;"*",Effort!$J$4:$J$187)+SUMIF(Effort!$A$4:$A$187,D135,Effort!$J$4:$J$187)</f>
        <v>256</v>
      </c>
      <c r="F135" s="9">
        <f>SUMIF('Effort effettivo'!$A$4:$A$195,A135&amp;"*",'Effort effettivo'!$J$4:$J$195)+SUMIF('Effort effettivo'!$A$4:$A$195,D135,'Effort effettivo'!$J$4:$J$195)</f>
        <v>256</v>
      </c>
    </row>
    <row r="136">
      <c r="A136" s="2" t="s">
        <v>99</v>
      </c>
      <c r="B136" s="3">
        <f>SUMIF(Cost!$A$5:$A$188,A136&amp;"*",Cost!$W$5:$W$188)+SUMIF(Cost!$A$5:$A$188,D136,Cost!$W$5:$W$188)</f>
        <v>49880</v>
      </c>
      <c r="C136" s="3">
        <f>SUMIF('Cost Effettivo'!A35:A228,A136&amp;"*",'Cost Effettivo'!W35:W228)+SUMIF('Cost Effettivo'!A35:A228,D136,'Cost Effettivo'!W35:W228)</f>
        <v>49880</v>
      </c>
      <c r="D136" s="30" t="s">
        <v>100</v>
      </c>
      <c r="E136" s="9">
        <f>SUMIF(Effort!$A$4:$A$187,A136&amp;"*",Effort!$J$4:$J$187)+SUMIF(Effort!$A$4:$A$187,D136,Effort!$J$4:$J$187)</f>
        <v>256</v>
      </c>
      <c r="F136" s="9">
        <f>SUMIF('Effort effettivo'!$A$4:$A$195,A136&amp;"*",'Effort effettivo'!$J$4:$J$195)+SUMIF('Effort effettivo'!$A$4:$A$195,D136,'Effort effettivo'!$J$4:$J$195)</f>
        <v>256</v>
      </c>
    </row>
    <row r="137">
      <c r="A137" s="2" t="s">
        <v>101</v>
      </c>
      <c r="B137" s="3">
        <f>SUMIF(Cost!$A$5:$A$188,A137&amp;"*",Cost!$W$5:$W$188)+SUMIF(Cost!$A$5:$A$188,D137,Cost!$W$5:$W$188)</f>
        <v>44560</v>
      </c>
      <c r="C137" s="3">
        <f>SUMIF('Cost Effettivo'!A36:A229,A137&amp;"*",'Cost Effettivo'!W36:W229)+SUMIF('Cost Effettivo'!A36:A229,D137,'Cost Effettivo'!W36:W229)</f>
        <v>66580</v>
      </c>
      <c r="D137" s="30" t="s">
        <v>102</v>
      </c>
      <c r="E137" s="9">
        <f>SUMIF(Effort!$A$4:$A$187,A137&amp;"*",Effort!$J$4:$J$187)+SUMIF(Effort!$A$4:$A$187,D137,Effort!$J$4:$J$187)</f>
        <v>256</v>
      </c>
      <c r="F137" s="9">
        <f>SUMIF('Effort effettivo'!$A$4:$A$195,A137&amp;"*",'Effort effettivo'!$J$4:$J$195)+SUMIF('Effort effettivo'!$A$4:$A$195,D137,'Effort effettivo'!$J$4:$J$195)</f>
        <v>376</v>
      </c>
    </row>
    <row r="138">
      <c r="A138" s="2" t="s">
        <v>103</v>
      </c>
      <c r="B138" s="3">
        <f>SUMIF(Cost!$A$5:$A$188,A138&amp;"*",Cost!$W$5:$W$188)+SUMIF(Cost!$A$5:$A$188,D138,Cost!$W$5:$W$188)</f>
        <v>23610</v>
      </c>
      <c r="C138" s="3">
        <f>SUMIF('Cost Effettivo'!A37:A230,A138&amp;"*",'Cost Effettivo'!W37:W230)+SUMIF('Cost Effettivo'!A37:A230,D138,'Cost Effettivo'!W37:W230)</f>
        <v>23610</v>
      </c>
      <c r="D138" s="30" t="s">
        <v>104</v>
      </c>
      <c r="E138" s="9">
        <f>SUMIF(Effort!$A$4:$A$187,A138&amp;"*",Effort!$J$4:$J$187)+SUMIF(Effort!$A$4:$A$187,D138,Effort!$J$4:$J$187)</f>
        <v>256</v>
      </c>
      <c r="F138" s="9">
        <f>SUMIF('Effort effettivo'!$A$4:$A$195,A138&amp;"*",'Effort effettivo'!$J$4:$J$195)+SUMIF('Effort effettivo'!$A$4:$A$195,D138,'Effort effettivo'!$J$4:$J$195)</f>
        <v>256</v>
      </c>
    </row>
    <row r="139">
      <c r="B139" s="3">
        <f t="shared" ref="B139:C139" si="30">SUM(B106:B138)</f>
        <v>1150320</v>
      </c>
      <c r="C139" s="3">
        <f t="shared" si="30"/>
        <v>1176980</v>
      </c>
    </row>
    <row r="142">
      <c r="B142" s="1" t="s">
        <v>16</v>
      </c>
      <c r="C142" s="1" t="s">
        <v>17</v>
      </c>
      <c r="D142" s="17" t="s">
        <v>105</v>
      </c>
      <c r="E142" s="1" t="s">
        <v>16</v>
      </c>
      <c r="F142" s="1" t="s">
        <v>17</v>
      </c>
      <c r="G142" s="17" t="s">
        <v>106</v>
      </c>
      <c r="H142" s="17" t="s">
        <v>107</v>
      </c>
    </row>
    <row r="143">
      <c r="A143" s="5" t="s">
        <v>24</v>
      </c>
      <c r="B143" s="3">
        <f t="shared" ref="B143:C143" si="31">SUM(B106:B116)</f>
        <v>370570</v>
      </c>
      <c r="C143" s="3">
        <f t="shared" si="31"/>
        <v>380420</v>
      </c>
      <c r="D143" s="7">
        <f t="shared" ref="D143:D145" si="34">C143/SUM($C$143:$C$145)</f>
        <v>0.323217047</v>
      </c>
      <c r="E143" s="9">
        <f t="shared" ref="E143:F143" si="32">SUM(E106:E116)</f>
        <v>2616</v>
      </c>
      <c r="F143" s="9">
        <f t="shared" si="32"/>
        <v>2752</v>
      </c>
      <c r="G143" s="7">
        <f t="shared" ref="G143:G145" si="36">F143/SUM($F$143:$F$145)</f>
        <v>0.3285577841</v>
      </c>
      <c r="H143" s="7">
        <f t="shared" ref="H143:H146" si="37">(F143-E143)/F143</f>
        <v>0.04941860465</v>
      </c>
    </row>
    <row r="144">
      <c r="A144" s="5" t="s">
        <v>29</v>
      </c>
      <c r="B144" s="3">
        <f t="shared" ref="B144:C144" si="33">SUM(B117:B126)</f>
        <v>352490</v>
      </c>
      <c r="C144" s="3">
        <f t="shared" si="33"/>
        <v>352490</v>
      </c>
      <c r="D144" s="7">
        <f t="shared" si="34"/>
        <v>0.2994868222</v>
      </c>
      <c r="E144" s="9">
        <f t="shared" ref="E144:F144" si="35">SUM(E117:E126)</f>
        <v>2464</v>
      </c>
      <c r="F144" s="9">
        <f t="shared" si="35"/>
        <v>2464</v>
      </c>
      <c r="G144" s="7">
        <f t="shared" si="36"/>
        <v>0.29417383</v>
      </c>
      <c r="H144" s="7">
        <f t="shared" si="37"/>
        <v>0</v>
      </c>
    </row>
    <row r="145">
      <c r="A145" s="5" t="s">
        <v>34</v>
      </c>
      <c r="B145" s="3">
        <f t="shared" ref="B145:C145" si="38">SUM(B127:B138)</f>
        <v>427260</v>
      </c>
      <c r="C145" s="3">
        <f t="shared" si="38"/>
        <v>444070</v>
      </c>
      <c r="D145" s="7">
        <f t="shared" si="34"/>
        <v>0.3772961308</v>
      </c>
      <c r="E145" s="9">
        <f t="shared" ref="E145:F145" si="39">SUM(E127:E138)</f>
        <v>3040</v>
      </c>
      <c r="F145" s="9">
        <f t="shared" si="39"/>
        <v>3160</v>
      </c>
      <c r="G145" s="7">
        <f t="shared" si="36"/>
        <v>0.3772683859</v>
      </c>
      <c r="H145" s="7">
        <f t="shared" si="37"/>
        <v>0.03797468354</v>
      </c>
    </row>
    <row r="146">
      <c r="A146" s="4"/>
      <c r="E146" s="9">
        <f t="shared" ref="E146:F146" si="40">SUM(E143:E145)</f>
        <v>8120</v>
      </c>
      <c r="F146" s="9">
        <f t="shared" si="40"/>
        <v>8376</v>
      </c>
      <c r="H146" s="7">
        <f t="shared" si="37"/>
        <v>0.0305635148</v>
      </c>
    </row>
    <row r="149">
      <c r="B149" s="8" t="s">
        <v>0</v>
      </c>
      <c r="E149" s="18"/>
      <c r="F149" s="8" t="s">
        <v>37</v>
      </c>
      <c r="I149" s="18"/>
      <c r="J149" s="19" t="s">
        <v>38</v>
      </c>
      <c r="M149" s="18"/>
    </row>
    <row r="150">
      <c r="A150" s="17" t="s">
        <v>55</v>
      </c>
      <c r="B150" s="31" t="s">
        <v>108</v>
      </c>
      <c r="C150" s="31" t="s">
        <v>109</v>
      </c>
      <c r="D150" s="31" t="s">
        <v>110</v>
      </c>
      <c r="E150" s="32" t="s">
        <v>111</v>
      </c>
      <c r="F150" s="31" t="s">
        <v>112</v>
      </c>
      <c r="G150" s="31" t="s">
        <v>44</v>
      </c>
      <c r="H150" s="31" t="s">
        <v>45</v>
      </c>
      <c r="I150" s="32" t="s">
        <v>46</v>
      </c>
      <c r="J150" s="33" t="s">
        <v>47</v>
      </c>
      <c r="K150" s="31" t="s">
        <v>48</v>
      </c>
      <c r="L150" s="31" t="s">
        <v>49</v>
      </c>
      <c r="M150" s="32" t="s">
        <v>50</v>
      </c>
      <c r="N150" s="4" t="s">
        <v>56</v>
      </c>
    </row>
    <row r="151">
      <c r="A151" s="2" t="s">
        <v>58</v>
      </c>
      <c r="B151" s="3">
        <f>SUMIFS('Cost Effettivo'!$B$5:$B$196,'Cost Effettivo'!$A$5:$A$196,A151&amp;"*")+SUMIFS('Cost Effettivo'!$B$5:$B$196,'Cost Effettivo'!$A$5:$A$196,N151)</f>
        <v>800</v>
      </c>
      <c r="C151" s="3">
        <f>SUMIFS('Cost Effettivo'!$C$5:$C$196,'Cost Effettivo'!$A$5:$A$196,A151&amp;"*")+SUMIFS('Cost Effettivo'!$D$5:$D$196,'Cost Effettivo'!$A$5:$A$196,A151&amp;"*")+SUMIFS('Cost Effettivo'!$E$5:$E$196,'Cost Effettivo'!$A$5:$A$196,A151&amp;"*")</f>
        <v>12960</v>
      </c>
      <c r="D151" s="3">
        <f>SUMIFS('Cost Effettivo'!$F$5:$F$196,'Cost Effettivo'!$A$5:$A$196,A151&amp;"*")+SUMIFS('Cost Effettivo'!$G$5:$G$196,'Cost Effettivo'!$A$5:$A$196,A151&amp;"*")</f>
        <v>0</v>
      </c>
      <c r="E151" s="34">
        <f>SUMIFS('Cost Effettivo'!$H$5:$H$196,'Cost Effettivo'!$A$5:$A$196,A151&amp;"*")+SUMIFS('Cost Effettivo'!$I$5:$I$196,'Cost Effettivo'!$A$5:$A$196,A151&amp;"*")</f>
        <v>0</v>
      </c>
      <c r="F151" s="3">
        <f>SUMIFS('Cost Effettivo'!$K$5:$K$196,'Cost Effettivo'!$A$5:$A$196,A151&amp;"*")+SUMIFS('Cost Effettivo'!$K$5:$K$196,'Cost Effettivo'!$A$5:$A$196,N151)</f>
        <v>680</v>
      </c>
      <c r="G151" s="6">
        <v>0.0</v>
      </c>
      <c r="H151" s="3">
        <f>SUMIFS('Cost Effettivo'!$L$5:$L$196,'Cost Effettivo'!$A$5:$A$196,A151&amp;"*")+SUMIFS('Cost Effettivo'!$M$5:$M$196,'Cost Effettivo'!$A$5:$A$196,A151&amp;"*")</f>
        <v>0</v>
      </c>
      <c r="I151" s="34">
        <f>SUMIFS('Cost Effettivo'!$N$5:$N$196,'Cost Effettivo'!$A$5:$A$196,A151&amp;"*")+SUMIFS('Cost Effettivo'!$O$5:$O$196,'Cost Effettivo'!$A$5:$A$196,A151&amp;"*")</f>
        <v>0</v>
      </c>
      <c r="J151" s="6">
        <v>0.0</v>
      </c>
      <c r="K151" s="3">
        <f>SUMIFS('Cost Effettivo'!$Q$5:$Q$196,'Cost Effettivo'!$A$5:$A$196,A151&amp;"*")+SUMIFS('Cost Effettivo'!$R$5:$R$196,'Cost Effettivo'!$A$5:$A$196,A151&amp;"*")</f>
        <v>32400</v>
      </c>
      <c r="L151" s="3">
        <f>SUMIFS('Cost Effettivo'!$S$5:$S$196,'Cost Effettivo'!$A$5:$A$196,A151&amp;"*")+SUMIFS('Cost Effettivo'!$T$5:$T$196,'Cost Effettivo'!$A$5:$A$196,A151&amp;"*")</f>
        <v>0</v>
      </c>
      <c r="M151" s="34">
        <f>SUMIFS('Cost Effettivo'!$U$5:$U$196,'Cost Effettivo'!$A$5:$A$196,A151&amp;"*")</f>
        <v>0</v>
      </c>
      <c r="N151" s="29" t="s">
        <v>59</v>
      </c>
    </row>
    <row r="152">
      <c r="A152" s="2" t="s">
        <v>60</v>
      </c>
      <c r="B152" s="3">
        <f>SUMIFS('Cost Effettivo'!$B$5:$B$196,'Cost Effettivo'!$A$5:$A$196,A152&amp;"*")+SUMIFS('Cost Effettivo'!$B$5:$B$196,'Cost Effettivo'!$A$5:$A$196,N152)</f>
        <v>400</v>
      </c>
      <c r="C152" s="3">
        <f>SUMIFS('Cost Effettivo'!$C$5:$C$196,'Cost Effettivo'!$A$5:$A$196,A152&amp;"*")+SUMIFS('Cost Effettivo'!$D$5:$D$196,'Cost Effettivo'!$A$5:$A$196,A152&amp;"*")+SUMIFS('Cost Effettivo'!$E$5:$E$196,'Cost Effettivo'!$A$5:$A$196,A152&amp;"*")</f>
        <v>0</v>
      </c>
      <c r="D152" s="3">
        <f>SUMIFS('Cost Effettivo'!$F$5:$F$196,'Cost Effettivo'!$A$5:$A$196,A152&amp;"*")+SUMIFS('Cost Effettivo'!$G$5:$G$196,'Cost Effettivo'!$A$5:$A$196,A152&amp;"*")</f>
        <v>9920</v>
      </c>
      <c r="E152" s="34">
        <f>SUMIFS('Cost Effettivo'!$H$5:$H$196,'Cost Effettivo'!$A$5:$A$196,A152&amp;"*")+SUMIFS('Cost Effettivo'!$I$5:$I$196,'Cost Effettivo'!$A$5:$A$196,A152&amp;"*")</f>
        <v>0</v>
      </c>
      <c r="F152" s="3">
        <f>SUMIFS('Cost Effettivo'!$K$5:$K$196,'Cost Effettivo'!$A$5:$A$196,A152&amp;"*")+SUMIFS('Cost Effettivo'!$K$5:$K$196,'Cost Effettivo'!$A$5:$A$196,N152)</f>
        <v>240</v>
      </c>
      <c r="G152" s="6">
        <v>0.0</v>
      </c>
      <c r="H152" s="3">
        <f>SUMIFS('Cost Effettivo'!$L$5:$L$196,'Cost Effettivo'!$A$5:$A$196,A152&amp;"*")+SUMIFS('Cost Effettivo'!$M$5:$M$196,'Cost Effettivo'!$A$5:$A$196,A152&amp;"*")</f>
        <v>4780</v>
      </c>
      <c r="I152" s="34">
        <f>SUMIFS('Cost Effettivo'!$N$5:$N$196,'Cost Effettivo'!$A$5:$A$196,A152&amp;"*")+SUMIFS('Cost Effettivo'!$O$5:$O$196,'Cost Effettivo'!$A$5:$A$196,A152&amp;"*")</f>
        <v>0</v>
      </c>
      <c r="J152" s="6">
        <v>0.0</v>
      </c>
      <c r="K152" s="3">
        <f>SUMIFS('Cost Effettivo'!$Q$5:$Q$196,'Cost Effettivo'!$A$5:$A$196,A152&amp;"*")+SUMIFS('Cost Effettivo'!$R$5:$R$196,'Cost Effettivo'!$A$5:$A$196,A152&amp;"*")</f>
        <v>0</v>
      </c>
      <c r="L152" s="3">
        <f>SUMIFS('Cost Effettivo'!$S$5:$S$196,'Cost Effettivo'!$A$5:$A$196,A152&amp;"*")+SUMIFS('Cost Effettivo'!$T$5:$T$196,'Cost Effettivo'!$A$5:$A$196,A152&amp;"*")</f>
        <v>11360</v>
      </c>
      <c r="M152" s="34">
        <f>SUMIFS('Cost Effettivo'!$U$5:$U$196,'Cost Effettivo'!$A$5:$A$196,A152&amp;"*")</f>
        <v>0</v>
      </c>
    </row>
    <row r="153">
      <c r="A153" s="2" t="s">
        <v>61</v>
      </c>
      <c r="B153" s="3">
        <f>SUMIFS('Cost Effettivo'!$B$5:$B$196,'Cost Effettivo'!$A$5:$A$196,A153&amp;"*")+SUMIFS('Cost Effettivo'!$B$5:$B$196,'Cost Effettivo'!$A$5:$A$196,N153)</f>
        <v>400</v>
      </c>
      <c r="C153" s="3">
        <f>SUMIFS('Cost Effettivo'!$C$5:$C$196,'Cost Effettivo'!$A$5:$A$196,A153&amp;"*")+SUMIFS('Cost Effettivo'!$D$5:$D$196,'Cost Effettivo'!$A$5:$A$196,A153&amp;"*")+SUMIFS('Cost Effettivo'!$E$5:$E$196,'Cost Effettivo'!$A$5:$A$196,A153&amp;"*")</f>
        <v>0</v>
      </c>
      <c r="D153" s="3">
        <f>SUMIFS('Cost Effettivo'!$F$5:$F$196,'Cost Effettivo'!$A$5:$A$196,A153&amp;"*")+SUMIFS('Cost Effettivo'!$G$5:$G$196,'Cost Effettivo'!$A$5:$A$196,A153&amp;"*")</f>
        <v>0</v>
      </c>
      <c r="E153" s="34">
        <f>SUMIFS('Cost Effettivo'!$H$5:$H$196,'Cost Effettivo'!$A$5:$A$196,A153&amp;"*")+SUMIFS('Cost Effettivo'!$I$5:$I$196,'Cost Effettivo'!$A$5:$A$196,A153&amp;"*")</f>
        <v>11160</v>
      </c>
      <c r="F153" s="3">
        <f>SUMIFS('Cost Effettivo'!$K$5:$K$196,'Cost Effettivo'!$A$5:$A$196,A153&amp;"*")+SUMIFS('Cost Effettivo'!$K$5:$K$196,'Cost Effettivo'!$A$5:$A$196,N153)</f>
        <v>240</v>
      </c>
      <c r="G153" s="6">
        <v>0.0</v>
      </c>
      <c r="H153" s="3">
        <f>SUMIFS('Cost Effettivo'!$L$5:$L$196,'Cost Effettivo'!$A$5:$A$196,A153&amp;"*")+SUMIFS('Cost Effettivo'!$M$5:$M$196,'Cost Effettivo'!$A$5:$A$196,A153&amp;"*")</f>
        <v>0</v>
      </c>
      <c r="I153" s="34">
        <f>SUMIFS('Cost Effettivo'!$N$5:$N$196,'Cost Effettivo'!$A$5:$A$196,A153&amp;"*")+SUMIFS('Cost Effettivo'!$O$5:$O$196,'Cost Effettivo'!$A$5:$A$196,A153&amp;"*")</f>
        <v>5210</v>
      </c>
      <c r="J153" s="6">
        <v>0.0</v>
      </c>
      <c r="K153" s="3">
        <f>SUMIFS('Cost Effettivo'!$Q$5:$Q$196,'Cost Effettivo'!$A$5:$A$196,A153&amp;"*")+SUMIFS('Cost Effettivo'!$R$5:$R$196,'Cost Effettivo'!$A$5:$A$196,A153&amp;"*")</f>
        <v>0</v>
      </c>
      <c r="L153" s="3">
        <f>SUMIFS('Cost Effettivo'!$S$5:$S$196,'Cost Effettivo'!$A$5:$A$196,A153&amp;"*")+SUMIFS('Cost Effettivo'!$T$5:$T$196,'Cost Effettivo'!$A$5:$A$196,A153&amp;"*")</f>
        <v>0</v>
      </c>
      <c r="M153" s="34">
        <f>SUMIFS('Cost Effettivo'!$U$5:$U$196,'Cost Effettivo'!$A$5:$A$196,A153&amp;"*")</f>
        <v>5760</v>
      </c>
    </row>
    <row r="154">
      <c r="A154" s="2" t="s">
        <v>62</v>
      </c>
      <c r="B154" s="3">
        <f>SUMIFS('Cost Effettivo'!$B$5:$B$196,'Cost Effettivo'!$A$5:$A$196,A154&amp;"*")+SUMIFS('Cost Effettivo'!$B$5:$B$196,'Cost Effettivo'!$A$5:$A$196,N154)</f>
        <v>800</v>
      </c>
      <c r="C154" s="3">
        <f>SUMIFS('Cost Effettivo'!$C$5:$C$196,'Cost Effettivo'!$A$5:$A$196,A154&amp;"*")+SUMIFS('Cost Effettivo'!$D$5:$D$196,'Cost Effettivo'!$A$5:$A$196,A154&amp;"*")+SUMIFS('Cost Effettivo'!$E$5:$E$196,'Cost Effettivo'!$A$5:$A$196,A154&amp;"*")</f>
        <v>12960</v>
      </c>
      <c r="D154" s="3">
        <f>SUMIFS('Cost Effettivo'!$F$5:$F$196,'Cost Effettivo'!$A$5:$A$196,A154&amp;"*")+SUMIFS('Cost Effettivo'!$G$5:$G$196,'Cost Effettivo'!$A$5:$A$196,A154&amp;"*")</f>
        <v>0</v>
      </c>
      <c r="E154" s="34">
        <f>SUMIFS('Cost Effettivo'!$H$5:$H$196,'Cost Effettivo'!$A$5:$A$196,A154&amp;"*")+SUMIFS('Cost Effettivo'!$I$5:$I$196,'Cost Effettivo'!$A$5:$A$196,A154&amp;"*")</f>
        <v>0</v>
      </c>
      <c r="F154" s="3">
        <f>SUMIFS('Cost Effettivo'!$K$5:$K$196,'Cost Effettivo'!$A$5:$A$196,A154&amp;"*")+SUMIFS('Cost Effettivo'!$K$5:$K$196,'Cost Effettivo'!$A$5:$A$196,N154)</f>
        <v>680</v>
      </c>
      <c r="G154" s="6">
        <v>0.0</v>
      </c>
      <c r="H154" s="3">
        <f>SUMIFS('Cost Effettivo'!$L$5:$L$196,'Cost Effettivo'!$A$5:$A$196,A154&amp;"*")+SUMIFS('Cost Effettivo'!$M$5:$M$196,'Cost Effettivo'!$A$5:$A$196,A154&amp;"*")</f>
        <v>0</v>
      </c>
      <c r="I154" s="34">
        <f>SUMIFS('Cost Effettivo'!$N$5:$N$196,'Cost Effettivo'!$A$5:$A$196,A154&amp;"*")+SUMIFS('Cost Effettivo'!$O$5:$O$196,'Cost Effettivo'!$A$5:$A$196,A154&amp;"*")</f>
        <v>0</v>
      </c>
      <c r="J154" s="6">
        <v>0.0</v>
      </c>
      <c r="K154" s="3">
        <f>SUMIFS('Cost Effettivo'!$Q$5:$Q$196,'Cost Effettivo'!$A$5:$A$196,A154&amp;"*")+SUMIFS('Cost Effettivo'!$R$5:$R$196,'Cost Effettivo'!$A$5:$A$196,A154&amp;"*")</f>
        <v>32400</v>
      </c>
      <c r="L154" s="3">
        <f>SUMIFS('Cost Effettivo'!$S$5:$S$196,'Cost Effettivo'!$A$5:$A$196,A154&amp;"*")+SUMIFS('Cost Effettivo'!$T$5:$T$196,'Cost Effettivo'!$A$5:$A$196,A154&amp;"*")</f>
        <v>0</v>
      </c>
      <c r="M154" s="34">
        <f>SUMIFS('Cost Effettivo'!$U$5:$U$196,'Cost Effettivo'!$A$5:$A$196,A154&amp;"*")</f>
        <v>0</v>
      </c>
      <c r="N154" s="30" t="s">
        <v>63</v>
      </c>
    </row>
    <row r="155">
      <c r="A155" s="2" t="s">
        <v>64</v>
      </c>
      <c r="B155" s="3">
        <f>SUMIFS('Cost Effettivo'!$B$5:$B$196,'Cost Effettivo'!$A$5:$A$196,A155&amp;"*")+SUMIFS('Cost Effettivo'!$B$5:$B$196,'Cost Effettivo'!$A$5:$A$196,N155)</f>
        <v>400</v>
      </c>
      <c r="C155" s="3">
        <f>SUMIFS('Cost Effettivo'!$C$5:$C$196,'Cost Effettivo'!$A$5:$A$196,A155&amp;"*")+SUMIFS('Cost Effettivo'!$D$5:$D$196,'Cost Effettivo'!$A$5:$A$196,A155&amp;"*")+SUMIFS('Cost Effettivo'!$E$5:$E$196,'Cost Effettivo'!$A$5:$A$196,A155&amp;"*")</f>
        <v>0</v>
      </c>
      <c r="D155" s="3">
        <f>SUMIFS('Cost Effettivo'!$F$5:$F$196,'Cost Effettivo'!$A$5:$A$196,A155&amp;"*")+SUMIFS('Cost Effettivo'!$G$5:$G$196,'Cost Effettivo'!$A$5:$A$196,A155&amp;"*")</f>
        <v>0</v>
      </c>
      <c r="E155" s="34">
        <f>SUMIFS('Cost Effettivo'!$H$5:$H$196,'Cost Effettivo'!$A$5:$A$196,A155&amp;"*")+SUMIFS('Cost Effettivo'!$I$5:$I$196,'Cost Effettivo'!$A$5:$A$196,A155&amp;"*")</f>
        <v>11160</v>
      </c>
      <c r="F155" s="3">
        <f>SUMIFS('Cost Effettivo'!$K$5:$K$196,'Cost Effettivo'!$A$5:$A$196,A155&amp;"*")+SUMIFS('Cost Effettivo'!$K$5:$K$196,'Cost Effettivo'!$A$5:$A$196,N155)</f>
        <v>240</v>
      </c>
      <c r="G155" s="6">
        <v>0.0</v>
      </c>
      <c r="H155" s="3">
        <f>SUMIFS('Cost Effettivo'!$L$5:$L$196,'Cost Effettivo'!$A$5:$A$196,A155&amp;"*")+SUMIFS('Cost Effettivo'!$M$5:$M$196,'Cost Effettivo'!$A$5:$A$196,A155&amp;"*")</f>
        <v>0</v>
      </c>
      <c r="I155" s="34">
        <f>SUMIFS('Cost Effettivo'!$N$5:$N$196,'Cost Effettivo'!$A$5:$A$196,A155&amp;"*")+SUMIFS('Cost Effettivo'!$O$5:$O$196,'Cost Effettivo'!$A$5:$A$196,A155&amp;"*")</f>
        <v>5210</v>
      </c>
      <c r="J155" s="6">
        <v>0.0</v>
      </c>
      <c r="K155" s="3">
        <f>SUMIFS('Cost Effettivo'!$Q$5:$Q$196,'Cost Effettivo'!$A$5:$A$196,A155&amp;"*")+SUMIFS('Cost Effettivo'!$R$5:$R$196,'Cost Effettivo'!$A$5:$A$196,A155&amp;"*")</f>
        <v>0</v>
      </c>
      <c r="L155" s="3">
        <f>SUMIFS('Cost Effettivo'!$S$5:$S$196,'Cost Effettivo'!$A$5:$A$196,A155&amp;"*")+SUMIFS('Cost Effettivo'!$T$5:$T$196,'Cost Effettivo'!$A$5:$A$196,A155&amp;"*")</f>
        <v>0</v>
      </c>
      <c r="M155" s="34">
        <f>SUMIFS('Cost Effettivo'!$U$5:$U$196,'Cost Effettivo'!$A$5:$A$196,A155&amp;"*")</f>
        <v>5760</v>
      </c>
    </row>
    <row r="156">
      <c r="A156" s="2" t="s">
        <v>65</v>
      </c>
      <c r="B156" s="3">
        <f>SUMIFS('Cost Effettivo'!$B$5:$B$196,'Cost Effettivo'!$A$5:$A$196,A156&amp;"*")+SUMIFS('Cost Effettivo'!$B$5:$B$196,'Cost Effettivo'!$A$5:$A$196,N156)</f>
        <v>800</v>
      </c>
      <c r="C156" s="3">
        <f>SUMIFS('Cost Effettivo'!$C$5:$C$196,'Cost Effettivo'!$A$5:$A$196,A156&amp;"*")+SUMIFS('Cost Effettivo'!$D$5:$D$196,'Cost Effettivo'!$A$5:$A$196,A156&amp;"*")+SUMIFS('Cost Effettivo'!$E$5:$E$196,'Cost Effettivo'!$A$5:$A$196,A156&amp;"*")</f>
        <v>12960</v>
      </c>
      <c r="D156" s="3">
        <f>SUMIFS('Cost Effettivo'!$F$5:$F$196,'Cost Effettivo'!$A$5:$A$196,A156&amp;"*")+SUMIFS('Cost Effettivo'!$G$5:$G$196,'Cost Effettivo'!$A$5:$A$196,A156&amp;"*")</f>
        <v>0</v>
      </c>
      <c r="E156" s="34">
        <f>SUMIFS('Cost Effettivo'!$H$5:$H$196,'Cost Effettivo'!$A$5:$A$196,A156&amp;"*")+SUMIFS('Cost Effettivo'!$I$5:$I$196,'Cost Effettivo'!$A$5:$A$196,A156&amp;"*")</f>
        <v>0</v>
      </c>
      <c r="F156" s="3">
        <f>SUMIFS('Cost Effettivo'!$K$5:$K$196,'Cost Effettivo'!$A$5:$A$196,A156&amp;"*")+SUMIFS('Cost Effettivo'!$K$5:$K$196,'Cost Effettivo'!$A$5:$A$196,N156)</f>
        <v>680</v>
      </c>
      <c r="G156" s="6">
        <v>0.0</v>
      </c>
      <c r="H156" s="3">
        <f>SUMIFS('Cost Effettivo'!$L$5:$L$196,'Cost Effettivo'!$A$5:$A$196,A156&amp;"*")+SUMIFS('Cost Effettivo'!$M$5:$M$196,'Cost Effettivo'!$A$5:$A$196,A156&amp;"*")</f>
        <v>0</v>
      </c>
      <c r="I156" s="34">
        <f>SUMIFS('Cost Effettivo'!$N$5:$N$196,'Cost Effettivo'!$A$5:$A$196,A156&amp;"*")+SUMIFS('Cost Effettivo'!$O$5:$O$196,'Cost Effettivo'!$A$5:$A$196,A156&amp;"*")</f>
        <v>0</v>
      </c>
      <c r="J156" s="6">
        <v>0.0</v>
      </c>
      <c r="K156" s="3">
        <f>SUMIFS('Cost Effettivo'!$Q$5:$Q$196,'Cost Effettivo'!$A$5:$A$196,A156&amp;"*")+SUMIFS('Cost Effettivo'!$R$5:$R$196,'Cost Effettivo'!$A$5:$A$196,A156&amp;"*")</f>
        <v>32400</v>
      </c>
      <c r="L156" s="3">
        <f>SUMIFS('Cost Effettivo'!$S$5:$S$196,'Cost Effettivo'!$A$5:$A$196,A156&amp;"*")+SUMIFS('Cost Effettivo'!$T$5:$T$196,'Cost Effettivo'!$A$5:$A$196,A156&amp;"*")</f>
        <v>0</v>
      </c>
      <c r="M156" s="34">
        <f>SUMIFS('Cost Effettivo'!$U$5:$U$196,'Cost Effettivo'!$A$5:$A$196,A156&amp;"*")</f>
        <v>0</v>
      </c>
      <c r="N156" s="30" t="s">
        <v>66</v>
      </c>
    </row>
    <row r="157">
      <c r="A157" s="2" t="s">
        <v>67</v>
      </c>
      <c r="B157" s="3">
        <f>SUMIFS('Cost Effettivo'!$B$5:$B$196,'Cost Effettivo'!$A$5:$A$196,A157&amp;"*")+SUMIFS('Cost Effettivo'!$B$5:$B$196,'Cost Effettivo'!$A$5:$A$196,N157)</f>
        <v>400</v>
      </c>
      <c r="C157" s="3">
        <f>SUMIFS('Cost Effettivo'!$C$5:$C$196,'Cost Effettivo'!$A$5:$A$196,A157&amp;"*")+SUMIFS('Cost Effettivo'!$D$5:$D$196,'Cost Effettivo'!$A$5:$A$196,A157&amp;"*")+SUMIFS('Cost Effettivo'!$E$5:$E$196,'Cost Effettivo'!$A$5:$A$196,A157&amp;"*")</f>
        <v>0</v>
      </c>
      <c r="D157" s="3">
        <f>SUMIFS('Cost Effettivo'!$F$5:$F$196,'Cost Effettivo'!$A$5:$A$196,A157&amp;"*")+SUMIFS('Cost Effettivo'!$G$5:$G$196,'Cost Effettivo'!$A$5:$A$196,A157&amp;"*")</f>
        <v>9920</v>
      </c>
      <c r="E157" s="34">
        <f>SUMIFS('Cost Effettivo'!$H$5:$H$196,'Cost Effettivo'!$A$5:$A$196,A157&amp;"*")+SUMIFS('Cost Effettivo'!$I$5:$I$196,'Cost Effettivo'!$A$5:$A$196,A157&amp;"*")</f>
        <v>0</v>
      </c>
      <c r="F157" s="3">
        <f>SUMIFS('Cost Effettivo'!$K$5:$K$196,'Cost Effettivo'!$A$5:$A$196,A157&amp;"*")+SUMIFS('Cost Effettivo'!$K$5:$K$196,'Cost Effettivo'!$A$5:$A$196,N157)</f>
        <v>240</v>
      </c>
      <c r="G157" s="6">
        <v>0.0</v>
      </c>
      <c r="H157" s="3">
        <f>SUMIFS('Cost Effettivo'!$L$5:$L$196,'Cost Effettivo'!$A$5:$A$196,A157&amp;"*")+SUMIFS('Cost Effettivo'!$M$5:$M$196,'Cost Effettivo'!$A$5:$A$196,A157&amp;"*")</f>
        <v>4780</v>
      </c>
      <c r="I157" s="34">
        <f>SUMIFS('Cost Effettivo'!$N$5:$N$196,'Cost Effettivo'!$A$5:$A$196,A157&amp;"*")+SUMIFS('Cost Effettivo'!$O$5:$O$196,'Cost Effettivo'!$A$5:$A$196,A157&amp;"*")</f>
        <v>0</v>
      </c>
      <c r="J157" s="6">
        <v>0.0</v>
      </c>
      <c r="K157" s="3">
        <f>SUMIFS('Cost Effettivo'!$Q$5:$Q$196,'Cost Effettivo'!$A$5:$A$196,A157&amp;"*")+SUMIFS('Cost Effettivo'!$R$5:$R$196,'Cost Effettivo'!$A$5:$A$196,A157&amp;"*")</f>
        <v>0</v>
      </c>
      <c r="L157" s="3">
        <f>SUMIFS('Cost Effettivo'!$S$5:$S$196,'Cost Effettivo'!$A$5:$A$196,A157&amp;"*")+SUMIFS('Cost Effettivo'!$T$5:$T$196,'Cost Effettivo'!$A$5:$A$196,A157&amp;"*")</f>
        <v>11360</v>
      </c>
      <c r="M157" s="34">
        <f>SUMIFS('Cost Effettivo'!$U$5:$U$196,'Cost Effettivo'!$A$5:$A$196,A157&amp;"*")</f>
        <v>0</v>
      </c>
    </row>
    <row r="158">
      <c r="A158" s="2" t="s">
        <v>68</v>
      </c>
      <c r="B158" s="3">
        <f>SUMIFS('Cost Effettivo'!$B$5:$B$196,'Cost Effettivo'!$A$5:$A$196,A158&amp;"*")+SUMIFS('Cost Effettivo'!$B$5:$B$196,'Cost Effettivo'!$A$5:$A$196,N158)</f>
        <v>400</v>
      </c>
      <c r="C158" s="3">
        <f>SUMIFS('Cost Effettivo'!$C$5:$C$196,'Cost Effettivo'!$A$5:$A$196,A158&amp;"*")+SUMIFS('Cost Effettivo'!$D$5:$D$196,'Cost Effettivo'!$A$5:$A$196,A158&amp;"*")+SUMIFS('Cost Effettivo'!$E$5:$E$196,'Cost Effettivo'!$A$5:$A$196,A158&amp;"*")</f>
        <v>0</v>
      </c>
      <c r="D158" s="3">
        <f>SUMIFS('Cost Effettivo'!$F$5:$F$196,'Cost Effettivo'!$A$5:$A$196,A158&amp;"*")+SUMIFS('Cost Effettivo'!$G$5:$G$196,'Cost Effettivo'!$A$5:$A$196,A158&amp;"*")</f>
        <v>0</v>
      </c>
      <c r="E158" s="34">
        <f>SUMIFS('Cost Effettivo'!$H$5:$H$196,'Cost Effettivo'!$A$5:$A$196,A158&amp;"*")+SUMIFS('Cost Effettivo'!$I$5:$I$196,'Cost Effettivo'!$A$5:$A$196,A158&amp;"*")</f>
        <v>11160</v>
      </c>
      <c r="F158" s="3">
        <f>SUMIFS('Cost Effettivo'!$K$5:$K$196,'Cost Effettivo'!$A$5:$A$196,A158&amp;"*")+SUMIFS('Cost Effettivo'!$K$5:$K$196,'Cost Effettivo'!$A$5:$A$196,N158)</f>
        <v>240</v>
      </c>
      <c r="G158" s="6">
        <v>0.0</v>
      </c>
      <c r="H158" s="3">
        <f>SUMIFS('Cost Effettivo'!$L$5:$L$196,'Cost Effettivo'!$A$5:$A$196,A158&amp;"*")+SUMIFS('Cost Effettivo'!$M$5:$M$196,'Cost Effettivo'!$A$5:$A$196,A158&amp;"*")</f>
        <v>0</v>
      </c>
      <c r="I158" s="34">
        <f>SUMIFS('Cost Effettivo'!$N$5:$N$196,'Cost Effettivo'!$A$5:$A$196,A158&amp;"*")+SUMIFS('Cost Effettivo'!$O$5:$O$196,'Cost Effettivo'!$A$5:$A$196,A158&amp;"*")</f>
        <v>5210</v>
      </c>
      <c r="J158" s="6">
        <v>0.0</v>
      </c>
      <c r="K158" s="3">
        <f>SUMIFS('Cost Effettivo'!$Q$5:$Q$196,'Cost Effettivo'!$A$5:$A$196,A158&amp;"*")+SUMIFS('Cost Effettivo'!$R$5:$R$196,'Cost Effettivo'!$A$5:$A$196,A158&amp;"*")</f>
        <v>0</v>
      </c>
      <c r="L158" s="3">
        <f>SUMIFS('Cost Effettivo'!$S$5:$S$196,'Cost Effettivo'!$A$5:$A$196,A158&amp;"*")+SUMIFS('Cost Effettivo'!$T$5:$T$196,'Cost Effettivo'!$A$5:$A$196,A158&amp;"*")</f>
        <v>0</v>
      </c>
      <c r="M158" s="34">
        <f>SUMIFS('Cost Effettivo'!$U$5:$U$196,'Cost Effettivo'!$A$5:$A$196,A158&amp;"*")</f>
        <v>5760</v>
      </c>
    </row>
    <row r="159">
      <c r="A159" s="2" t="s">
        <v>69</v>
      </c>
      <c r="B159" s="3">
        <f>SUMIFS('Cost Effettivo'!$B$5:$B$196,'Cost Effettivo'!$A$5:$A$196,A159&amp;"*")+SUMIFS('Cost Effettivo'!$B$5:$B$196,'Cost Effettivo'!$A$5:$A$196,N159)</f>
        <v>600</v>
      </c>
      <c r="C159" s="3">
        <f>SUMIFS('Cost Effettivo'!$C$5:$C$196,'Cost Effettivo'!$A$5:$A$196,A159&amp;"*")+SUMIFS('Cost Effettivo'!$D$5:$D$196,'Cost Effettivo'!$A$5:$A$196,A159&amp;"*")+SUMIFS('Cost Effettivo'!$E$5:$E$196,'Cost Effettivo'!$A$5:$A$196,A159&amp;"*")</f>
        <v>13920</v>
      </c>
      <c r="D159" s="3">
        <f>SUMIFS('Cost Effettivo'!$F$5:$F$196,'Cost Effettivo'!$A$5:$A$196,A159&amp;"*")+SUMIFS('Cost Effettivo'!$G$5:$G$196,'Cost Effettivo'!$A$5:$A$196,A159&amp;"*")</f>
        <v>0</v>
      </c>
      <c r="E159" s="34">
        <f>SUMIFS('Cost Effettivo'!$H$5:$H$196,'Cost Effettivo'!$A$5:$A$196,A159&amp;"*")+SUMIFS('Cost Effettivo'!$I$5:$I$196,'Cost Effettivo'!$A$5:$A$196,A159&amp;"*")</f>
        <v>0</v>
      </c>
      <c r="F159" s="3">
        <f>SUMIFS('Cost Effettivo'!$K$5:$K$196,'Cost Effettivo'!$A$5:$A$196,A159&amp;"*")+SUMIFS('Cost Effettivo'!$K$5:$K$196,'Cost Effettivo'!$A$5:$A$196,N159)</f>
        <v>560</v>
      </c>
      <c r="G159" s="6">
        <v>0.0</v>
      </c>
      <c r="H159" s="3">
        <f>SUMIFS('Cost Effettivo'!$L$5:$L$196,'Cost Effettivo'!$A$5:$A$196,A159&amp;"*")+SUMIFS('Cost Effettivo'!$M$5:$M$196,'Cost Effettivo'!$A$5:$A$196,A159&amp;"*")</f>
        <v>0</v>
      </c>
      <c r="I159" s="34">
        <f>SUMIFS('Cost Effettivo'!$N$5:$N$196,'Cost Effettivo'!$A$5:$A$196,A159&amp;"*")+SUMIFS('Cost Effettivo'!$O$5:$O$196,'Cost Effettivo'!$A$5:$A$196,A159&amp;"*")</f>
        <v>0</v>
      </c>
      <c r="J159" s="6">
        <v>0.0</v>
      </c>
      <c r="K159" s="3">
        <f>SUMIFS('Cost Effettivo'!$Q$5:$Q$196,'Cost Effettivo'!$A$5:$A$196,A159&amp;"*")+SUMIFS('Cost Effettivo'!$R$5:$R$196,'Cost Effettivo'!$A$5:$A$196,A159&amp;"*")</f>
        <v>34800</v>
      </c>
      <c r="L159" s="3">
        <f>SUMIFS('Cost Effettivo'!$S$5:$S$196,'Cost Effettivo'!$A$5:$A$196,A159&amp;"*")+SUMIFS('Cost Effettivo'!$T$5:$T$196,'Cost Effettivo'!$A$5:$A$196,A159&amp;"*")</f>
        <v>0</v>
      </c>
      <c r="M159" s="34">
        <f>SUMIFS('Cost Effettivo'!$U$5:$U$196,'Cost Effettivo'!$A$5:$A$196,A159&amp;"*")</f>
        <v>0</v>
      </c>
      <c r="N159" s="30" t="s">
        <v>70</v>
      </c>
    </row>
    <row r="160">
      <c r="A160" s="2" t="s">
        <v>71</v>
      </c>
      <c r="B160" s="3">
        <f>SUMIFS('Cost Effettivo'!$B$5:$B$196,'Cost Effettivo'!$A$5:$A$196,A160&amp;"*")+SUMIFS('Cost Effettivo'!$B$5:$B$196,'Cost Effettivo'!$A$5:$A$196,N160)</f>
        <v>200</v>
      </c>
      <c r="C160" s="3">
        <f>SUMIFS('Cost Effettivo'!$C$5:$C$196,'Cost Effettivo'!$A$5:$A$196,A160&amp;"*")+SUMIFS('Cost Effettivo'!$D$5:$D$196,'Cost Effettivo'!$A$5:$A$196,A160&amp;"*")+SUMIFS('Cost Effettivo'!$E$5:$E$196,'Cost Effettivo'!$A$5:$A$196,A160&amp;"*")</f>
        <v>8600</v>
      </c>
      <c r="D160" s="3">
        <f>SUMIFS('Cost Effettivo'!$F$5:$F$196,'Cost Effettivo'!$A$5:$A$196,A160&amp;"*")+SUMIFS('Cost Effettivo'!$G$5:$G$196,'Cost Effettivo'!$A$5:$A$196,A160&amp;"*")</f>
        <v>0</v>
      </c>
      <c r="E160" s="34">
        <f>SUMIFS('Cost Effettivo'!$H$5:$H$196,'Cost Effettivo'!$A$5:$A$196,A160&amp;"*")+SUMIFS('Cost Effettivo'!$I$5:$I$196,'Cost Effettivo'!$A$5:$A$196,A160&amp;"*")</f>
        <v>0</v>
      </c>
      <c r="F160" s="3">
        <f>SUMIFS('Cost Effettivo'!$K$5:$K$196,'Cost Effettivo'!$A$5:$A$196,A160&amp;"*")+SUMIFS('Cost Effettivo'!$K$5:$K$196,'Cost Effettivo'!$A$5:$A$196,N160)</f>
        <v>120</v>
      </c>
      <c r="G160" s="6">
        <v>0.0</v>
      </c>
      <c r="H160" s="3">
        <f>SUMIFS('Cost Effettivo'!$L$5:$L$196,'Cost Effettivo'!$A$5:$A$196,A160&amp;"*")+SUMIFS('Cost Effettivo'!$M$5:$M$196,'Cost Effettivo'!$A$5:$A$196,A160&amp;"*")</f>
        <v>0</v>
      </c>
      <c r="I160" s="34">
        <f>SUMIFS('Cost Effettivo'!$N$5:$N$196,'Cost Effettivo'!$A$5:$A$196,A160&amp;"*")+SUMIFS('Cost Effettivo'!$O$5:$O$196,'Cost Effettivo'!$A$5:$A$196,A160&amp;"*")</f>
        <v>0</v>
      </c>
      <c r="J160" s="6">
        <v>0.0</v>
      </c>
      <c r="K160" s="3">
        <f>SUMIFS('Cost Effettivo'!$Q$5:$Q$196,'Cost Effettivo'!$A$5:$A$196,A160&amp;"*")+SUMIFS('Cost Effettivo'!$R$5:$R$196,'Cost Effettivo'!$A$5:$A$196,A160&amp;"*")</f>
        <v>34800</v>
      </c>
      <c r="L160" s="3">
        <f>SUMIFS('Cost Effettivo'!$S$5:$S$196,'Cost Effettivo'!$A$5:$A$196,A160&amp;"*")+SUMIFS('Cost Effettivo'!$T$5:$T$196,'Cost Effettivo'!$A$5:$A$196,A160&amp;"*")</f>
        <v>0</v>
      </c>
      <c r="M160" s="34">
        <f>SUMIFS('Cost Effettivo'!$U$5:$U$196,'Cost Effettivo'!$A$5:$A$196,A160&amp;"*")</f>
        <v>0</v>
      </c>
    </row>
    <row r="161">
      <c r="A161" s="10" t="s">
        <v>72</v>
      </c>
      <c r="B161" s="11">
        <f>SUMIFS('Cost Effettivo'!$B$5:$B$196,'Cost Effettivo'!$A$5:$A$196,A161&amp;"*")+SUMIFS('Cost Effettivo'!$B$5:$B$196,'Cost Effettivo'!$A$5:$A$196,N161)</f>
        <v>800</v>
      </c>
      <c r="C161" s="11">
        <f>SUMIFS('Cost Effettivo'!$C$5:$C$196,'Cost Effettivo'!$A$5:$A$196,A161&amp;"*")+SUMIFS('Cost Effettivo'!$D$5:$D$196,'Cost Effettivo'!$A$5:$A$196,A161&amp;"*")+SUMIFS('Cost Effettivo'!$E$5:$E$196,'Cost Effettivo'!$A$5:$A$196,A161&amp;"*")</f>
        <v>0</v>
      </c>
      <c r="D161" s="11">
        <f>SUMIFS('Cost Effettivo'!$F$5:$F$196,'Cost Effettivo'!$A$5:$A$196,A161&amp;"*")+SUMIFS('Cost Effettivo'!$G$5:$G$196,'Cost Effettivo'!$A$5:$A$196,A161&amp;"*")</f>
        <v>0</v>
      </c>
      <c r="E161" s="35">
        <f>SUMIFS('Cost Effettivo'!$H$5:$H$196,'Cost Effettivo'!$A$5:$A$196,A161&amp;"*")+SUMIFS('Cost Effettivo'!$I$5:$I$196,'Cost Effettivo'!$A$5:$A$196,A161&amp;"*")</f>
        <v>16080</v>
      </c>
      <c r="F161" s="11">
        <f>SUMIFS('Cost Effettivo'!$K$5:$K$196,'Cost Effettivo'!$A$5:$A$196,A161&amp;"*")+SUMIFS('Cost Effettivo'!$K$5:$K$196,'Cost Effettivo'!$A$5:$A$196,N161)</f>
        <v>480</v>
      </c>
      <c r="G161" s="27">
        <v>0.0</v>
      </c>
      <c r="H161" s="11">
        <f>SUMIFS('Cost Effettivo'!$L$5:$L$196,'Cost Effettivo'!$A$5:$A$196,A161&amp;"*")+SUMIFS('Cost Effettivo'!$M$5:$M$196,'Cost Effettivo'!$A$5:$A$196,A161&amp;"*")</f>
        <v>0</v>
      </c>
      <c r="I161" s="35">
        <f>SUMIFS('Cost Effettivo'!$N$5:$N$196,'Cost Effettivo'!$A$5:$A$196,A161&amp;"*")+SUMIFS('Cost Effettivo'!$O$5:$O$196,'Cost Effettivo'!$A$5:$A$196,A161&amp;"*")</f>
        <v>7230</v>
      </c>
      <c r="J161" s="27">
        <v>0.0</v>
      </c>
      <c r="K161" s="11">
        <f>SUMIFS('Cost Effettivo'!$Q$5:$Q$196,'Cost Effettivo'!$A$5:$A$196,A161&amp;"*")+SUMIFS('Cost Effettivo'!$R$5:$R$196,'Cost Effettivo'!$A$5:$A$196,A161&amp;"*")</f>
        <v>0</v>
      </c>
      <c r="L161" s="11">
        <f>SUMIFS('Cost Effettivo'!$S$5:$S$196,'Cost Effettivo'!$A$5:$A$196,A161&amp;"*")+SUMIFS('Cost Effettivo'!$T$5:$T$196,'Cost Effettivo'!$A$5:$A$196,A161&amp;"*")</f>
        <v>0</v>
      </c>
      <c r="M161" s="35">
        <f>SUMIFS('Cost Effettivo'!$U$5:$U$196,'Cost Effettivo'!$A$5:$A$196,A161&amp;"*")</f>
        <v>0</v>
      </c>
      <c r="N161" s="12"/>
    </row>
    <row r="162">
      <c r="A162" s="2" t="s">
        <v>73</v>
      </c>
      <c r="B162" s="3">
        <f>SUMIFS('Cost Effettivo'!$B$5:$B$196,'Cost Effettivo'!$A$5:$A$196,A162&amp;"*")+SUMIFS('Cost Effettivo'!$B$5:$B$196,'Cost Effettivo'!$A$5:$A$196,N162)</f>
        <v>800</v>
      </c>
      <c r="C162" s="3">
        <f>SUMIFS('Cost Effettivo'!$C$5:$C$196,'Cost Effettivo'!$A$5:$A$196,A162&amp;"*")+SUMIFS('Cost Effettivo'!$D$5:$D$196,'Cost Effettivo'!$A$5:$A$196,A162&amp;"*")+SUMIFS('Cost Effettivo'!$E$5:$E$196,'Cost Effettivo'!$A$5:$A$196,A162&amp;"*")</f>
        <v>15360</v>
      </c>
      <c r="D162" s="3">
        <f>SUMIFS('Cost Effettivo'!$F$5:$F$196,'Cost Effettivo'!$A$5:$A$196,A162&amp;"*")+SUMIFS('Cost Effettivo'!$G$5:$G$196,'Cost Effettivo'!$A$5:$A$196,A162&amp;"*")</f>
        <v>0</v>
      </c>
      <c r="E162" s="34">
        <f>SUMIFS('Cost Effettivo'!$H$5:$H$196,'Cost Effettivo'!$A$5:$A$196,A162&amp;"*")+SUMIFS('Cost Effettivo'!$I$5:$I$196,'Cost Effettivo'!$A$5:$A$196,A162&amp;"*")</f>
        <v>0</v>
      </c>
      <c r="F162" s="3">
        <f>SUMIFS('Cost Effettivo'!$K$5:$K$196,'Cost Effettivo'!$A$5:$A$196,A162&amp;"*")+SUMIFS('Cost Effettivo'!$K$5:$K$196,'Cost Effettivo'!$A$5:$A$196,N162)</f>
        <v>680</v>
      </c>
      <c r="G162" s="6">
        <v>0.0</v>
      </c>
      <c r="H162" s="3">
        <f>SUMIFS('Cost Effettivo'!$L$5:$L$196,'Cost Effettivo'!$A$5:$A$196,A162&amp;"*")+SUMIFS('Cost Effettivo'!$M$5:$M$196,'Cost Effettivo'!$A$5:$A$196,A162&amp;"*")</f>
        <v>0</v>
      </c>
      <c r="I162" s="34">
        <f>SUMIFS('Cost Effettivo'!$N$5:$N$196,'Cost Effettivo'!$A$5:$A$196,A162&amp;"*")+SUMIFS('Cost Effettivo'!$O$5:$O$196,'Cost Effettivo'!$A$5:$A$196,A162&amp;"*")</f>
        <v>0</v>
      </c>
      <c r="J162" s="6">
        <v>0.0</v>
      </c>
      <c r="K162" s="3">
        <f>SUMIFS('Cost Effettivo'!$Q$5:$Q$196,'Cost Effettivo'!$A$5:$A$196,A162&amp;"*")+SUMIFS('Cost Effettivo'!$R$5:$R$196,'Cost Effettivo'!$A$5:$A$196,A162&amp;"*")</f>
        <v>38400</v>
      </c>
      <c r="L162" s="3">
        <f>SUMIFS('Cost Effettivo'!$S$5:$S$196,'Cost Effettivo'!$A$5:$A$196,A162&amp;"*")+SUMIFS('Cost Effettivo'!$T$5:$T$196,'Cost Effettivo'!$A$5:$A$196,A162&amp;"*")</f>
        <v>0</v>
      </c>
      <c r="M162" s="34">
        <f>SUMIFS('Cost Effettivo'!$U$5:$U$196,'Cost Effettivo'!$A$5:$A$196,A162&amp;"*")</f>
        <v>0</v>
      </c>
      <c r="N162" s="30" t="s">
        <v>74</v>
      </c>
    </row>
    <row r="163">
      <c r="A163" s="2" t="s">
        <v>75</v>
      </c>
      <c r="B163" s="3">
        <f>SUMIFS('Cost Effettivo'!$B$5:$B$196,'Cost Effettivo'!$A$5:$A$196,A163&amp;"*")+SUMIFS('Cost Effettivo'!$B$5:$B$196,'Cost Effettivo'!$A$5:$A$196,N163)</f>
        <v>400</v>
      </c>
      <c r="C163" s="3">
        <f>SUMIFS('Cost Effettivo'!$C$5:$C$196,'Cost Effettivo'!$A$5:$A$196,A163&amp;"*")+SUMIFS('Cost Effettivo'!$D$5:$D$196,'Cost Effettivo'!$A$5:$A$196,A163&amp;"*")+SUMIFS('Cost Effettivo'!$E$5:$E$196,'Cost Effettivo'!$A$5:$A$196,A163&amp;"*")</f>
        <v>2400</v>
      </c>
      <c r="D163" s="3">
        <f>SUMIFS('Cost Effettivo'!$F$5:$F$196,'Cost Effettivo'!$A$5:$A$196,A163&amp;"*")+SUMIFS('Cost Effettivo'!$G$5:$G$196,'Cost Effettivo'!$A$5:$A$196,A163&amp;"*")</f>
        <v>9920</v>
      </c>
      <c r="E163" s="34">
        <f>SUMIFS('Cost Effettivo'!$H$5:$H$196,'Cost Effettivo'!$A$5:$A$196,A163&amp;"*")+SUMIFS('Cost Effettivo'!$I$5:$I$196,'Cost Effettivo'!$A$5:$A$196,A163&amp;"*")</f>
        <v>0</v>
      </c>
      <c r="F163" s="3">
        <f>SUMIFS('Cost Effettivo'!$K$5:$K$196,'Cost Effettivo'!$A$5:$A$196,A163&amp;"*")+SUMIFS('Cost Effettivo'!$K$5:$K$196,'Cost Effettivo'!$A$5:$A$196,N163)</f>
        <v>240</v>
      </c>
      <c r="G163" s="6">
        <v>0.0</v>
      </c>
      <c r="H163" s="3">
        <f>SUMIFS('Cost Effettivo'!$L$5:$L$196,'Cost Effettivo'!$A$5:$A$196,A163&amp;"*")+SUMIFS('Cost Effettivo'!$M$5:$M$196,'Cost Effettivo'!$A$5:$A$196,A163&amp;"*")</f>
        <v>4780</v>
      </c>
      <c r="I163" s="34">
        <f>SUMIFS('Cost Effettivo'!$N$5:$N$196,'Cost Effettivo'!$A$5:$A$196,A163&amp;"*")+SUMIFS('Cost Effettivo'!$O$5:$O$196,'Cost Effettivo'!$A$5:$A$196,A163&amp;"*")</f>
        <v>0</v>
      </c>
      <c r="J163" s="6">
        <v>0.0</v>
      </c>
      <c r="K163" s="3">
        <f>SUMIFS('Cost Effettivo'!$Q$5:$Q$196,'Cost Effettivo'!$A$5:$A$196,A163&amp;"*")+SUMIFS('Cost Effettivo'!$R$5:$R$196,'Cost Effettivo'!$A$5:$A$196,A163&amp;"*")</f>
        <v>6000</v>
      </c>
      <c r="L163" s="3">
        <f>SUMIFS('Cost Effettivo'!$S$5:$S$196,'Cost Effettivo'!$A$5:$A$196,A163&amp;"*")+SUMIFS('Cost Effettivo'!$T$5:$T$196,'Cost Effettivo'!$A$5:$A$196,A163&amp;"*")</f>
        <v>11360</v>
      </c>
      <c r="M163" s="34">
        <f>SUMIFS('Cost Effettivo'!$U$5:$U$196,'Cost Effettivo'!$A$5:$A$196,A163&amp;"*")</f>
        <v>0</v>
      </c>
    </row>
    <row r="164">
      <c r="A164" s="2" t="s">
        <v>76</v>
      </c>
      <c r="B164" s="3">
        <f>SUMIFS('Cost Effettivo'!$B$5:$B$196,'Cost Effettivo'!$A$5:$A$196,A164&amp;"*")+SUMIFS('Cost Effettivo'!$B$5:$B$196,'Cost Effettivo'!$A$5:$A$196,N164)</f>
        <v>400</v>
      </c>
      <c r="C164" s="3">
        <f>SUMIFS('Cost Effettivo'!$C$5:$C$196,'Cost Effettivo'!$A$5:$A$196,A164&amp;"*")+SUMIFS('Cost Effettivo'!$D$5:$D$196,'Cost Effettivo'!$A$5:$A$196,A164&amp;"*")+SUMIFS('Cost Effettivo'!$E$5:$E$196,'Cost Effettivo'!$A$5:$A$196,A164&amp;"*")</f>
        <v>0</v>
      </c>
      <c r="D164" s="3">
        <f>SUMIFS('Cost Effettivo'!$F$5:$F$196,'Cost Effettivo'!$A$5:$A$196,A164&amp;"*")+SUMIFS('Cost Effettivo'!$G$5:$G$196,'Cost Effettivo'!$A$5:$A$196,A164&amp;"*")</f>
        <v>9920</v>
      </c>
      <c r="E164" s="34">
        <f>SUMIFS('Cost Effettivo'!$H$5:$H$196,'Cost Effettivo'!$A$5:$A$196,A164&amp;"*")+SUMIFS('Cost Effettivo'!$I$5:$I$196,'Cost Effettivo'!$A$5:$A$196,A164&amp;"*")</f>
        <v>0</v>
      </c>
      <c r="F164" s="3">
        <f>SUMIFS('Cost Effettivo'!$K$5:$K$196,'Cost Effettivo'!$A$5:$A$196,A164&amp;"*")+SUMIFS('Cost Effettivo'!$K$5:$K$196,'Cost Effettivo'!$A$5:$A$196,N164)</f>
        <v>240</v>
      </c>
      <c r="G164" s="6">
        <v>0.0</v>
      </c>
      <c r="H164" s="3">
        <f>SUMIFS('Cost Effettivo'!$L$5:$L$196,'Cost Effettivo'!$A$5:$A$196,A164&amp;"*")+SUMIFS('Cost Effettivo'!$M$5:$M$196,'Cost Effettivo'!$A$5:$A$196,A164&amp;"*")</f>
        <v>4780</v>
      </c>
      <c r="I164" s="34">
        <f>SUMIFS('Cost Effettivo'!$N$5:$N$196,'Cost Effettivo'!$A$5:$A$196,A164&amp;"*")+SUMIFS('Cost Effettivo'!$O$5:$O$196,'Cost Effettivo'!$A$5:$A$196,A164&amp;"*")</f>
        <v>0</v>
      </c>
      <c r="J164" s="6">
        <v>0.0</v>
      </c>
      <c r="K164" s="3">
        <f>SUMIFS('Cost Effettivo'!$Q$5:$Q$196,'Cost Effettivo'!$A$5:$A$196,A164&amp;"*")+SUMIFS('Cost Effettivo'!$R$5:$R$196,'Cost Effettivo'!$A$5:$A$196,A164&amp;"*")</f>
        <v>0</v>
      </c>
      <c r="L164" s="3">
        <f>SUMIFS('Cost Effettivo'!$S$5:$S$196,'Cost Effettivo'!$A$5:$A$196,A164&amp;"*")+SUMIFS('Cost Effettivo'!$T$5:$T$196,'Cost Effettivo'!$A$5:$A$196,A164&amp;"*")</f>
        <v>11360</v>
      </c>
      <c r="M164" s="34">
        <f>SUMIFS('Cost Effettivo'!$U$5:$U$196,'Cost Effettivo'!$A$5:$A$196,A164&amp;"*")</f>
        <v>0</v>
      </c>
    </row>
    <row r="165">
      <c r="A165" s="2" t="s">
        <v>77</v>
      </c>
      <c r="B165" s="3">
        <f>SUMIFS('Cost Effettivo'!$B$5:$B$196,'Cost Effettivo'!$A$5:$A$196,A165&amp;"*")+SUMIFS('Cost Effettivo'!$B$5:$B$196,'Cost Effettivo'!$A$5:$A$196,N165)</f>
        <v>400</v>
      </c>
      <c r="C165" s="3">
        <f>SUMIFS('Cost Effettivo'!$C$5:$C$196,'Cost Effettivo'!$A$5:$A$196,A165&amp;"*")+SUMIFS('Cost Effettivo'!$D$5:$D$196,'Cost Effettivo'!$A$5:$A$196,A165&amp;"*")+SUMIFS('Cost Effettivo'!$E$5:$E$196,'Cost Effettivo'!$A$5:$A$196,A165&amp;"*")</f>
        <v>0</v>
      </c>
      <c r="D165" s="3">
        <f>SUMIFS('Cost Effettivo'!$F$5:$F$196,'Cost Effettivo'!$A$5:$A$196,A165&amp;"*")+SUMIFS('Cost Effettivo'!$G$5:$G$196,'Cost Effettivo'!$A$5:$A$196,A165&amp;"*")</f>
        <v>0</v>
      </c>
      <c r="E165" s="34">
        <f>SUMIFS('Cost Effettivo'!$H$5:$H$196,'Cost Effettivo'!$A$5:$A$196,A165&amp;"*")+SUMIFS('Cost Effettivo'!$I$5:$I$196,'Cost Effettivo'!$A$5:$A$196,A165&amp;"*")</f>
        <v>11160</v>
      </c>
      <c r="F165" s="3">
        <f>SUMIFS('Cost Effettivo'!$K$5:$K$196,'Cost Effettivo'!$A$5:$A$196,A165&amp;"*")+SUMIFS('Cost Effettivo'!$K$5:$K$196,'Cost Effettivo'!$A$5:$A$196,N165)</f>
        <v>240</v>
      </c>
      <c r="G165" s="6">
        <v>0.0</v>
      </c>
      <c r="H165" s="3">
        <f>SUMIFS('Cost Effettivo'!$L$5:$L$196,'Cost Effettivo'!$A$5:$A$196,A165&amp;"*")+SUMIFS('Cost Effettivo'!$M$5:$M$196,'Cost Effettivo'!$A$5:$A$196,A165&amp;"*")</f>
        <v>0</v>
      </c>
      <c r="I165" s="34">
        <f>SUMIFS('Cost Effettivo'!$N$5:$N$196,'Cost Effettivo'!$A$5:$A$196,A165&amp;"*")+SUMIFS('Cost Effettivo'!$O$5:$O$196,'Cost Effettivo'!$A$5:$A$196,A165&amp;"*")</f>
        <v>5210</v>
      </c>
      <c r="J165" s="6">
        <v>0.0</v>
      </c>
      <c r="K165" s="3">
        <f>SUMIFS('Cost Effettivo'!$Q$5:$Q$196,'Cost Effettivo'!$A$5:$A$196,A165&amp;"*")+SUMIFS('Cost Effettivo'!$R$5:$R$196,'Cost Effettivo'!$A$5:$A$196,A165&amp;"*")</f>
        <v>0</v>
      </c>
      <c r="L165" s="3">
        <f>SUMIFS('Cost Effettivo'!$S$5:$S$196,'Cost Effettivo'!$A$5:$A$196,A165&amp;"*")+SUMIFS('Cost Effettivo'!$T$5:$T$196,'Cost Effettivo'!$A$5:$A$196,A165&amp;"*")</f>
        <v>0</v>
      </c>
      <c r="M165" s="34">
        <f>SUMIFS('Cost Effettivo'!$U$5:$U$196,'Cost Effettivo'!$A$5:$A$196,A165&amp;"*")</f>
        <v>5760</v>
      </c>
    </row>
    <row r="166">
      <c r="A166" s="2" t="s">
        <v>78</v>
      </c>
      <c r="B166" s="3">
        <f>SUMIFS('Cost Effettivo'!$B$5:$B$196,'Cost Effettivo'!$A$5:$A$196,A166&amp;"*")+SUMIFS('Cost Effettivo'!$B$5:$B$196,'Cost Effettivo'!$A$5:$A$196,N166)</f>
        <v>800</v>
      </c>
      <c r="C166" s="3">
        <f>SUMIFS('Cost Effettivo'!$C$5:$C$196,'Cost Effettivo'!$A$5:$A$196,A166&amp;"*")+SUMIFS('Cost Effettivo'!$D$5:$D$196,'Cost Effettivo'!$A$5:$A$196,A166&amp;"*")+SUMIFS('Cost Effettivo'!$E$5:$E$196,'Cost Effettivo'!$A$5:$A$196,A166&amp;"*")</f>
        <v>12960</v>
      </c>
      <c r="D166" s="3">
        <f>SUMIFS('Cost Effettivo'!$F$5:$F$196,'Cost Effettivo'!$A$5:$A$196,A166&amp;"*")+SUMIFS('Cost Effettivo'!$G$5:$G$196,'Cost Effettivo'!$A$5:$A$196,A166&amp;"*")</f>
        <v>0</v>
      </c>
      <c r="E166" s="34">
        <f>SUMIFS('Cost Effettivo'!$H$5:$H$196,'Cost Effettivo'!$A$5:$A$196,A166&amp;"*")+SUMIFS('Cost Effettivo'!$I$5:$I$196,'Cost Effettivo'!$A$5:$A$196,A166&amp;"*")</f>
        <v>0</v>
      </c>
      <c r="F166" s="3">
        <f>SUMIFS('Cost Effettivo'!$K$5:$K$196,'Cost Effettivo'!$A$5:$A$196,A166&amp;"*")+SUMIFS('Cost Effettivo'!$K$5:$K$196,'Cost Effettivo'!$A$5:$A$196,N166)</f>
        <v>680</v>
      </c>
      <c r="G166" s="6">
        <v>0.0</v>
      </c>
      <c r="H166" s="3">
        <f>SUMIFS('Cost Effettivo'!$L$5:$L$196,'Cost Effettivo'!$A$5:$A$196,A166&amp;"*")+SUMIFS('Cost Effettivo'!$M$5:$M$196,'Cost Effettivo'!$A$5:$A$196,A166&amp;"*")</f>
        <v>0</v>
      </c>
      <c r="I166" s="34">
        <f>SUMIFS('Cost Effettivo'!$N$5:$N$196,'Cost Effettivo'!$A$5:$A$196,A166&amp;"*")+SUMIFS('Cost Effettivo'!$O$5:$O$196,'Cost Effettivo'!$A$5:$A$196,A166&amp;"*")</f>
        <v>0</v>
      </c>
      <c r="J166" s="6">
        <v>0.0</v>
      </c>
      <c r="K166" s="3">
        <f>SUMIFS('Cost Effettivo'!$Q$5:$Q$196,'Cost Effettivo'!$A$5:$A$196,A166&amp;"*")+SUMIFS('Cost Effettivo'!$R$5:$R$196,'Cost Effettivo'!$A$5:$A$196,A166&amp;"*")</f>
        <v>32400</v>
      </c>
      <c r="L166" s="3">
        <f>SUMIFS('Cost Effettivo'!$S$5:$S$196,'Cost Effettivo'!$A$5:$A$196,A166&amp;"*")+SUMIFS('Cost Effettivo'!$T$5:$T$196,'Cost Effettivo'!$A$5:$A$196,A166&amp;"*")</f>
        <v>0</v>
      </c>
      <c r="M166" s="34">
        <f>SUMIFS('Cost Effettivo'!$U$5:$U$196,'Cost Effettivo'!$A$5:$A$196,A166&amp;"*")</f>
        <v>0</v>
      </c>
      <c r="N166" s="30" t="s">
        <v>79</v>
      </c>
    </row>
    <row r="167">
      <c r="A167" s="2" t="s">
        <v>80</v>
      </c>
      <c r="B167" s="3">
        <f>SUMIFS('Cost Effettivo'!$B$5:$B$196,'Cost Effettivo'!$A$5:$A$196,A167&amp;"*")+SUMIFS('Cost Effettivo'!$B$5:$B$196,'Cost Effettivo'!$A$5:$A$196,N167)</f>
        <v>400</v>
      </c>
      <c r="C167" s="3">
        <f>SUMIFS('Cost Effettivo'!$C$5:$C$196,'Cost Effettivo'!$A$5:$A$196,A167&amp;"*")+SUMIFS('Cost Effettivo'!$D$5:$D$196,'Cost Effettivo'!$A$5:$A$196,A167&amp;"*")+SUMIFS('Cost Effettivo'!$E$5:$E$196,'Cost Effettivo'!$A$5:$A$196,A167&amp;"*")</f>
        <v>0</v>
      </c>
      <c r="D167" s="3">
        <f>SUMIFS('Cost Effettivo'!$F$5:$F$196,'Cost Effettivo'!$A$5:$A$196,A167&amp;"*")+SUMIFS('Cost Effettivo'!$G$5:$G$196,'Cost Effettivo'!$A$5:$A$196,A167&amp;"*")</f>
        <v>9920</v>
      </c>
      <c r="E167" s="34">
        <f>SUMIFS('Cost Effettivo'!$H$5:$H$196,'Cost Effettivo'!$A$5:$A$196,A167&amp;"*")+SUMIFS('Cost Effettivo'!$I$5:$I$196,'Cost Effettivo'!$A$5:$A$196,A167&amp;"*")</f>
        <v>0</v>
      </c>
      <c r="F167" s="3">
        <f>SUMIFS('Cost Effettivo'!$K$5:$K$196,'Cost Effettivo'!$A$5:$A$196,A167&amp;"*")+SUMIFS('Cost Effettivo'!$K$5:$K$196,'Cost Effettivo'!$A$5:$A$196,N167)</f>
        <v>240</v>
      </c>
      <c r="G167" s="6">
        <v>0.0</v>
      </c>
      <c r="H167" s="3">
        <f>SUMIFS('Cost Effettivo'!$L$5:$L$196,'Cost Effettivo'!$A$5:$A$196,A167&amp;"*")+SUMIFS('Cost Effettivo'!$M$5:$M$196,'Cost Effettivo'!$A$5:$A$196,A167&amp;"*")</f>
        <v>4780</v>
      </c>
      <c r="I167" s="34">
        <f>SUMIFS('Cost Effettivo'!$N$5:$N$196,'Cost Effettivo'!$A$5:$A$196,A167&amp;"*")+SUMIFS('Cost Effettivo'!$O$5:$O$196,'Cost Effettivo'!$A$5:$A$196,A167&amp;"*")</f>
        <v>0</v>
      </c>
      <c r="J167" s="6">
        <v>0.0</v>
      </c>
      <c r="K167" s="3">
        <f>SUMIFS('Cost Effettivo'!$Q$5:$Q$196,'Cost Effettivo'!$A$5:$A$196,A167&amp;"*")+SUMIFS('Cost Effettivo'!$R$5:$R$196,'Cost Effettivo'!$A$5:$A$196,A167&amp;"*")</f>
        <v>0</v>
      </c>
      <c r="L167" s="3">
        <f>SUMIFS('Cost Effettivo'!$S$5:$S$196,'Cost Effettivo'!$A$5:$A$196,A167&amp;"*")+SUMIFS('Cost Effettivo'!$T$5:$T$196,'Cost Effettivo'!$A$5:$A$196,A167&amp;"*")</f>
        <v>11360</v>
      </c>
      <c r="M167" s="34">
        <f>SUMIFS('Cost Effettivo'!$U$5:$U$196,'Cost Effettivo'!$A$5:$A$196,A167&amp;"*")</f>
        <v>0</v>
      </c>
    </row>
    <row r="168">
      <c r="A168" s="2" t="s">
        <v>81</v>
      </c>
      <c r="B168" s="3">
        <f>SUMIFS('Cost Effettivo'!$B$5:$B$196,'Cost Effettivo'!$A$5:$A$196,A168&amp;"*")+SUMIFS('Cost Effettivo'!$B$5:$B$196,'Cost Effettivo'!$A$5:$A$196,N168)</f>
        <v>400</v>
      </c>
      <c r="C168" s="3">
        <f>SUMIFS('Cost Effettivo'!$C$5:$C$196,'Cost Effettivo'!$A$5:$A$196,A168&amp;"*")+SUMIFS('Cost Effettivo'!$D$5:$D$196,'Cost Effettivo'!$A$5:$A$196,A168&amp;"*")+SUMIFS('Cost Effettivo'!$E$5:$E$196,'Cost Effettivo'!$A$5:$A$196,A168&amp;"*")</f>
        <v>0</v>
      </c>
      <c r="D168" s="3">
        <f>SUMIFS('Cost Effettivo'!$F$5:$F$196,'Cost Effettivo'!$A$5:$A$196,A168&amp;"*")+SUMIFS('Cost Effettivo'!$G$5:$G$196,'Cost Effettivo'!$A$5:$A$196,A168&amp;"*")</f>
        <v>0</v>
      </c>
      <c r="E168" s="34">
        <f>SUMIFS('Cost Effettivo'!$H$5:$H$196,'Cost Effettivo'!$A$5:$A$196,A168&amp;"*")+SUMIFS('Cost Effettivo'!$I$5:$I$196,'Cost Effettivo'!$A$5:$A$196,A168&amp;"*")</f>
        <v>11160</v>
      </c>
      <c r="F168" s="3">
        <f>SUMIFS('Cost Effettivo'!$K$5:$K$196,'Cost Effettivo'!$A$5:$A$196,A168&amp;"*")+SUMIFS('Cost Effettivo'!$K$5:$K$196,'Cost Effettivo'!$A$5:$A$196,N168)</f>
        <v>240</v>
      </c>
      <c r="G168" s="6">
        <v>0.0</v>
      </c>
      <c r="H168" s="3">
        <f>SUMIFS('Cost Effettivo'!$L$5:$L$196,'Cost Effettivo'!$A$5:$A$196,A168&amp;"*")+SUMIFS('Cost Effettivo'!$M$5:$M$196,'Cost Effettivo'!$A$5:$A$196,A168&amp;"*")</f>
        <v>0</v>
      </c>
      <c r="I168" s="34">
        <f>SUMIFS('Cost Effettivo'!$N$5:$N$196,'Cost Effettivo'!$A$5:$A$196,A168&amp;"*")+SUMIFS('Cost Effettivo'!$O$5:$O$196,'Cost Effettivo'!$A$5:$A$196,A168&amp;"*")</f>
        <v>5210</v>
      </c>
      <c r="J168" s="6">
        <v>0.0</v>
      </c>
      <c r="K168" s="3">
        <f>SUMIFS('Cost Effettivo'!$Q$5:$Q$196,'Cost Effettivo'!$A$5:$A$196,A168&amp;"*")+SUMIFS('Cost Effettivo'!$R$5:$R$196,'Cost Effettivo'!$A$5:$A$196,A168&amp;"*")</f>
        <v>0</v>
      </c>
      <c r="L168" s="3">
        <f>SUMIFS('Cost Effettivo'!$S$5:$S$196,'Cost Effettivo'!$A$5:$A$196,A168&amp;"*")+SUMIFS('Cost Effettivo'!$T$5:$T$196,'Cost Effettivo'!$A$5:$A$196,A168&amp;"*")</f>
        <v>0</v>
      </c>
      <c r="M168" s="34">
        <f>SUMIFS('Cost Effettivo'!$U$5:$U$196,'Cost Effettivo'!$A$5:$A$196,A168&amp;"*")</f>
        <v>5760</v>
      </c>
    </row>
    <row r="169">
      <c r="A169" s="2" t="s">
        <v>82</v>
      </c>
      <c r="B169" s="3">
        <f>SUMIFS('Cost Effettivo'!$B$5:$B$196,'Cost Effettivo'!$A$5:$A$196,A169&amp;"*")+SUMIFS('Cost Effettivo'!$B$5:$B$196,'Cost Effettivo'!$A$5:$A$196,N169)</f>
        <v>600</v>
      </c>
      <c r="C169" s="3">
        <f>SUMIFS('Cost Effettivo'!$C$5:$C$196,'Cost Effettivo'!$A$5:$A$196,A169&amp;"*")+SUMIFS('Cost Effettivo'!$D$5:$D$196,'Cost Effettivo'!$A$5:$A$196,A169&amp;"*")+SUMIFS('Cost Effettivo'!$E$5:$E$196,'Cost Effettivo'!$A$5:$A$196,A169&amp;"*")</f>
        <v>13920</v>
      </c>
      <c r="D169" s="3">
        <f>SUMIFS('Cost Effettivo'!$F$5:$F$196,'Cost Effettivo'!$A$5:$A$196,A169&amp;"*")+SUMIFS('Cost Effettivo'!$G$5:$G$196,'Cost Effettivo'!$A$5:$A$196,A169&amp;"*")</f>
        <v>0</v>
      </c>
      <c r="E169" s="34">
        <f>SUMIFS('Cost Effettivo'!$H$5:$H$196,'Cost Effettivo'!$A$5:$A$196,A169&amp;"*")+SUMIFS('Cost Effettivo'!$I$5:$I$196,'Cost Effettivo'!$A$5:$A$196,A169&amp;"*")</f>
        <v>0</v>
      </c>
      <c r="F169" s="3">
        <f>SUMIFS('Cost Effettivo'!$K$5:$K$196,'Cost Effettivo'!$A$5:$A$196,A169&amp;"*")+SUMIFS('Cost Effettivo'!$K$5:$K$196,'Cost Effettivo'!$A$5:$A$196,N169)</f>
        <v>560</v>
      </c>
      <c r="G169" s="6">
        <v>0.0</v>
      </c>
      <c r="H169" s="3">
        <f>SUMIFS('Cost Effettivo'!$L$5:$L$196,'Cost Effettivo'!$A$5:$A$196,A169&amp;"*")+SUMIFS('Cost Effettivo'!$M$5:$M$196,'Cost Effettivo'!$A$5:$A$196,A169&amp;"*")</f>
        <v>0</v>
      </c>
      <c r="I169" s="34">
        <f>SUMIFS('Cost Effettivo'!$N$5:$N$196,'Cost Effettivo'!$A$5:$A$196,A169&amp;"*")+SUMIFS('Cost Effettivo'!$O$5:$O$196,'Cost Effettivo'!$A$5:$A$196,A169&amp;"*")</f>
        <v>0</v>
      </c>
      <c r="J169" s="6">
        <v>0.0</v>
      </c>
      <c r="K169" s="3">
        <f>SUMIFS('Cost Effettivo'!$Q$5:$Q$196,'Cost Effettivo'!$A$5:$A$196,A169&amp;"*")+SUMIFS('Cost Effettivo'!$R$5:$R$196,'Cost Effettivo'!$A$5:$A$196,A169&amp;"*")</f>
        <v>34800</v>
      </c>
      <c r="L169" s="3">
        <f>SUMIFS('Cost Effettivo'!$S$5:$S$196,'Cost Effettivo'!$A$5:$A$196,A169&amp;"*")+SUMIFS('Cost Effettivo'!$T$5:$T$196,'Cost Effettivo'!$A$5:$A$196,A169&amp;"*")</f>
        <v>0</v>
      </c>
      <c r="M169" s="34">
        <f>SUMIFS('Cost Effettivo'!$U$5:$U$196,'Cost Effettivo'!$A$5:$A$196,A169&amp;"*")</f>
        <v>0</v>
      </c>
      <c r="N169" s="30" t="s">
        <v>83</v>
      </c>
    </row>
    <row r="170">
      <c r="A170" s="2" t="s">
        <v>84</v>
      </c>
      <c r="B170" s="3">
        <f>SUMIFS('Cost Effettivo'!$B$5:$B$196,'Cost Effettivo'!$A$5:$A$196,A170&amp;"*")+SUMIFS('Cost Effettivo'!$B$5:$B$196,'Cost Effettivo'!$A$5:$A$196,N170)</f>
        <v>200</v>
      </c>
      <c r="C170" s="3">
        <f>SUMIFS('Cost Effettivo'!$C$5:$C$196,'Cost Effettivo'!$A$5:$A$196,A170&amp;"*")+SUMIFS('Cost Effettivo'!$D$5:$D$196,'Cost Effettivo'!$A$5:$A$196,A170&amp;"*")+SUMIFS('Cost Effettivo'!$E$5:$E$196,'Cost Effettivo'!$A$5:$A$196,A170&amp;"*")</f>
        <v>8600</v>
      </c>
      <c r="D170" s="3">
        <f>SUMIFS('Cost Effettivo'!$F$5:$F$196,'Cost Effettivo'!$A$5:$A$196,A170&amp;"*")+SUMIFS('Cost Effettivo'!$G$5:$G$196,'Cost Effettivo'!$A$5:$A$196,A170&amp;"*")</f>
        <v>0</v>
      </c>
      <c r="E170" s="34">
        <f>SUMIFS('Cost Effettivo'!$H$5:$H$196,'Cost Effettivo'!$A$5:$A$196,A170&amp;"*")+SUMIFS('Cost Effettivo'!$I$5:$I$196,'Cost Effettivo'!$A$5:$A$196,A170&amp;"*")</f>
        <v>0</v>
      </c>
      <c r="F170" s="3">
        <f>SUMIFS('Cost Effettivo'!$K$5:$K$196,'Cost Effettivo'!$A$5:$A$196,A170&amp;"*")+SUMIFS('Cost Effettivo'!$K$5:$K$196,'Cost Effettivo'!$A$5:$A$196,N170)</f>
        <v>120</v>
      </c>
      <c r="G170" s="6">
        <v>0.0</v>
      </c>
      <c r="H170" s="3">
        <f>SUMIFS('Cost Effettivo'!$L$5:$L$196,'Cost Effettivo'!$A$5:$A$196,A170&amp;"*")+SUMIFS('Cost Effettivo'!$M$5:$M$196,'Cost Effettivo'!$A$5:$A$196,A170&amp;"*")</f>
        <v>0</v>
      </c>
      <c r="I170" s="34">
        <f>SUMIFS('Cost Effettivo'!$N$5:$N$196,'Cost Effettivo'!$A$5:$A$196,A170&amp;"*")+SUMIFS('Cost Effettivo'!$O$5:$O$196,'Cost Effettivo'!$A$5:$A$196,A170&amp;"*")</f>
        <v>0</v>
      </c>
      <c r="J170" s="6">
        <v>0.0</v>
      </c>
      <c r="K170" s="3">
        <f>SUMIFS('Cost Effettivo'!$Q$5:$Q$196,'Cost Effettivo'!$A$5:$A$196,A170&amp;"*")+SUMIFS('Cost Effettivo'!$R$5:$R$196,'Cost Effettivo'!$A$5:$A$196,A170&amp;"*")</f>
        <v>34800</v>
      </c>
      <c r="L170" s="3">
        <f>SUMIFS('Cost Effettivo'!$S$5:$S$196,'Cost Effettivo'!$A$5:$A$196,A170&amp;"*")+SUMIFS('Cost Effettivo'!$T$5:$T$196,'Cost Effettivo'!$A$5:$A$196,A170&amp;"*")</f>
        <v>0</v>
      </c>
      <c r="M170" s="34">
        <f>SUMIFS('Cost Effettivo'!$U$5:$U$196,'Cost Effettivo'!$A$5:$A$196,A170&amp;"*")</f>
        <v>0</v>
      </c>
    </row>
    <row r="171">
      <c r="A171" s="10" t="s">
        <v>85</v>
      </c>
      <c r="B171" s="11">
        <f>SUMIFS('Cost Effettivo'!$B$5:$B$196,'Cost Effettivo'!$A$5:$A$196,A171&amp;"*")+SUMIFS('Cost Effettivo'!$B$5:$B$196,'Cost Effettivo'!$A$5:$A$196,N171)</f>
        <v>400</v>
      </c>
      <c r="C171" s="11">
        <f>SUMIFS('Cost Effettivo'!$C$5:$C$196,'Cost Effettivo'!$A$5:$A$196,A171&amp;"*")+SUMIFS('Cost Effettivo'!$D$5:$D$196,'Cost Effettivo'!$A$5:$A$196,A171&amp;"*")+SUMIFS('Cost Effettivo'!$E$5:$E$196,'Cost Effettivo'!$A$5:$A$196,A171&amp;"*")</f>
        <v>0</v>
      </c>
      <c r="D171" s="11">
        <f>SUMIFS('Cost Effettivo'!$F$5:$F$196,'Cost Effettivo'!$A$5:$A$196,A171&amp;"*")+SUMIFS('Cost Effettivo'!$G$5:$G$196,'Cost Effettivo'!$A$5:$A$196,A171&amp;"*")</f>
        <v>0</v>
      </c>
      <c r="E171" s="35">
        <f>SUMIFS('Cost Effettivo'!$H$5:$H$196,'Cost Effettivo'!$A$5:$A$196,A171&amp;"*")+SUMIFS('Cost Effettivo'!$I$5:$I$196,'Cost Effettivo'!$A$5:$A$196,A171&amp;"*")</f>
        <v>11160</v>
      </c>
      <c r="F171" s="11">
        <f>SUMIFS('Cost Effettivo'!$K$5:$K$196,'Cost Effettivo'!$A$5:$A$196,A171&amp;"*")+SUMIFS('Cost Effettivo'!$K$5:$K$196,'Cost Effettivo'!$A$5:$A$196,N171)</f>
        <v>240</v>
      </c>
      <c r="G171" s="27">
        <v>0.0</v>
      </c>
      <c r="H171" s="11">
        <f>SUMIFS('Cost Effettivo'!$L$5:$L$196,'Cost Effettivo'!$A$5:$A$196,A171&amp;"*")+SUMIFS('Cost Effettivo'!$M$5:$M$196,'Cost Effettivo'!$A$5:$A$196,A171&amp;"*")</f>
        <v>0</v>
      </c>
      <c r="I171" s="35">
        <f>SUMIFS('Cost Effettivo'!$N$5:$N$196,'Cost Effettivo'!$A$5:$A$196,A171&amp;"*")+SUMIFS('Cost Effettivo'!$O$5:$O$196,'Cost Effettivo'!$A$5:$A$196,A171&amp;"*")</f>
        <v>5210</v>
      </c>
      <c r="J171" s="27">
        <v>0.0</v>
      </c>
      <c r="K171" s="11">
        <f>SUMIFS('Cost Effettivo'!$Q$5:$Q$196,'Cost Effettivo'!$A$5:$A$196,A171&amp;"*")+SUMIFS('Cost Effettivo'!$R$5:$R$196,'Cost Effettivo'!$A$5:$A$196,A171&amp;"*")</f>
        <v>0</v>
      </c>
      <c r="L171" s="11">
        <f>SUMIFS('Cost Effettivo'!$S$5:$S$196,'Cost Effettivo'!$A$5:$A$196,A171&amp;"*")+SUMIFS('Cost Effettivo'!$T$5:$T$196,'Cost Effettivo'!$A$5:$A$196,A171&amp;"*")</f>
        <v>0</v>
      </c>
      <c r="M171" s="35">
        <f>SUMIFS('Cost Effettivo'!$U$5:$U$196,'Cost Effettivo'!$A$5:$A$196,A171&amp;"*")</f>
        <v>5760</v>
      </c>
      <c r="N171" s="12"/>
      <c r="O171" s="12"/>
    </row>
    <row r="172">
      <c r="A172" s="2" t="s">
        <v>86</v>
      </c>
      <c r="B172" s="3">
        <f>SUMIFS('Cost Effettivo'!$B$5:$B$196,'Cost Effettivo'!$A$5:$A$196,A172&amp;"*")+SUMIFS('Cost Effettivo'!$B$5:$B$196,'Cost Effettivo'!$A$5:$A$196,N172)</f>
        <v>800</v>
      </c>
      <c r="C172" s="3">
        <f>SUMIFS('Cost Effettivo'!$C$5:$C$196,'Cost Effettivo'!$A$5:$A$196,A172&amp;"*")+SUMIFS('Cost Effettivo'!$D$5:$D$196,'Cost Effettivo'!$A$5:$A$196,A172&amp;"*")+SUMIFS('Cost Effettivo'!$E$5:$E$196,'Cost Effettivo'!$A$5:$A$196,A172&amp;"*")</f>
        <v>15360</v>
      </c>
      <c r="D172" s="3">
        <f>SUMIFS('Cost Effettivo'!$F$5:$F$196,'Cost Effettivo'!$A$5:$A$196,A172&amp;"*")+SUMIFS('Cost Effettivo'!$G$5:$G$196,'Cost Effettivo'!$A$5:$A$196,A172&amp;"*")</f>
        <v>0</v>
      </c>
      <c r="E172" s="34">
        <f>SUMIFS('Cost Effettivo'!$H$5:$H$196,'Cost Effettivo'!$A$5:$A$196,A172&amp;"*")+SUMIFS('Cost Effettivo'!$I$5:$I$196,'Cost Effettivo'!$A$5:$A$196,A172&amp;"*")</f>
        <v>0</v>
      </c>
      <c r="F172" s="3">
        <f>SUMIFS('Cost Effettivo'!$K$5:$K$196,'Cost Effettivo'!$A$5:$A$196,A172&amp;"*")+SUMIFS('Cost Effettivo'!$K$5:$K$196,'Cost Effettivo'!$A$5:$A$196,N172)</f>
        <v>680</v>
      </c>
      <c r="G172" s="6">
        <v>0.0</v>
      </c>
      <c r="H172" s="3">
        <f>SUMIFS('Cost Effettivo'!$L$5:$L$196,'Cost Effettivo'!$A$5:$A$196,A172&amp;"*")+SUMIFS('Cost Effettivo'!$M$5:$M$196,'Cost Effettivo'!$A$5:$A$196,A172&amp;"*")</f>
        <v>0</v>
      </c>
      <c r="I172" s="34">
        <f>SUMIFS('Cost Effettivo'!$N$5:$N$196,'Cost Effettivo'!$A$5:$A$196,A172&amp;"*")+SUMIFS('Cost Effettivo'!$O$5:$O$196,'Cost Effettivo'!$A$5:$A$196,A172&amp;"*")</f>
        <v>0</v>
      </c>
      <c r="J172" s="6">
        <v>0.0</v>
      </c>
      <c r="K172" s="3">
        <f>SUMIFS('Cost Effettivo'!$Q$5:$Q$196,'Cost Effettivo'!$A$5:$A$196,A172&amp;"*")+SUMIFS('Cost Effettivo'!$R$5:$R$196,'Cost Effettivo'!$A$5:$A$196,A172&amp;"*")</f>
        <v>38400</v>
      </c>
      <c r="L172" s="3">
        <f>SUMIFS('Cost Effettivo'!$S$5:$S$196,'Cost Effettivo'!$A$5:$A$196,A172&amp;"*")+SUMIFS('Cost Effettivo'!$T$5:$T$196,'Cost Effettivo'!$A$5:$A$196,A172&amp;"*")</f>
        <v>0</v>
      </c>
      <c r="M172" s="34">
        <f>SUMIFS('Cost Effettivo'!$U$5:$U$196,'Cost Effettivo'!$A$5:$A$196,A172&amp;"*")</f>
        <v>0</v>
      </c>
      <c r="N172" s="30" t="s">
        <v>87</v>
      </c>
    </row>
    <row r="173">
      <c r="A173" s="2" t="s">
        <v>88</v>
      </c>
      <c r="B173" s="3">
        <f>SUMIFS('Cost Effettivo'!$B$5:$B$196,'Cost Effettivo'!$A$5:$A$196,A173&amp;"*")+SUMIFS('Cost Effettivo'!$B$5:$B$196,'Cost Effettivo'!$A$5:$A$196,N173)</f>
        <v>400</v>
      </c>
      <c r="C173" s="3">
        <f>SUMIFS('Cost Effettivo'!$C$5:$C$196,'Cost Effettivo'!$A$5:$A$196,A173&amp;"*")+SUMIFS('Cost Effettivo'!$D$5:$D$196,'Cost Effettivo'!$A$5:$A$196,A173&amp;"*")+SUMIFS('Cost Effettivo'!$E$5:$E$196,'Cost Effettivo'!$A$5:$A$196,A173&amp;"*")</f>
        <v>0</v>
      </c>
      <c r="D173" s="3">
        <f>SUMIFS('Cost Effettivo'!$F$5:$F$196,'Cost Effettivo'!$A$5:$A$196,A173&amp;"*")+SUMIFS('Cost Effettivo'!$G$5:$G$196,'Cost Effettivo'!$A$5:$A$196,A173&amp;"*")</f>
        <v>9920</v>
      </c>
      <c r="E173" s="34">
        <f>SUMIFS('Cost Effettivo'!$H$5:$H$196,'Cost Effettivo'!$A$5:$A$196,A173&amp;"*")+SUMIFS('Cost Effettivo'!$I$5:$I$196,'Cost Effettivo'!$A$5:$A$196,A173&amp;"*")</f>
        <v>0</v>
      </c>
      <c r="F173" s="3">
        <f>SUMIFS('Cost Effettivo'!$K$5:$K$196,'Cost Effettivo'!$A$5:$A$196,A173&amp;"*")+SUMIFS('Cost Effettivo'!$K$5:$K$196,'Cost Effettivo'!$A$5:$A$196,N173)</f>
        <v>240</v>
      </c>
      <c r="G173" s="6">
        <v>0.0</v>
      </c>
      <c r="H173" s="3">
        <f>SUMIFS('Cost Effettivo'!$L$5:$L$196,'Cost Effettivo'!$A$5:$A$196,A173&amp;"*")+SUMIFS('Cost Effettivo'!$M$5:$M$196,'Cost Effettivo'!$A$5:$A$196,A173&amp;"*")</f>
        <v>4780</v>
      </c>
      <c r="I173" s="34">
        <f>SUMIFS('Cost Effettivo'!$N$5:$N$196,'Cost Effettivo'!$A$5:$A$196,A173&amp;"*")+SUMIFS('Cost Effettivo'!$O$5:$O$196,'Cost Effettivo'!$A$5:$A$196,A173&amp;"*")</f>
        <v>0</v>
      </c>
      <c r="J173" s="6">
        <v>0.0</v>
      </c>
      <c r="K173" s="3">
        <f>SUMIFS('Cost Effettivo'!$Q$5:$Q$196,'Cost Effettivo'!$A$5:$A$196,A173&amp;"*")+SUMIFS('Cost Effettivo'!$R$5:$R$196,'Cost Effettivo'!$A$5:$A$196,A173&amp;"*")</f>
        <v>0</v>
      </c>
      <c r="L173" s="3">
        <f>SUMIFS('Cost Effettivo'!$S$5:$S$196,'Cost Effettivo'!$A$5:$A$196,A173&amp;"*")+SUMIFS('Cost Effettivo'!$T$5:$T$196,'Cost Effettivo'!$A$5:$A$196,A173&amp;"*")</f>
        <v>11360</v>
      </c>
      <c r="M173" s="34">
        <f>SUMIFS('Cost Effettivo'!$U$5:$U$196,'Cost Effettivo'!$A$5:$A$196,A173&amp;"*")</f>
        <v>0</v>
      </c>
    </row>
    <row r="174">
      <c r="A174" s="2" t="s">
        <v>89</v>
      </c>
      <c r="B174" s="3">
        <f>SUMIFS('Cost Effettivo'!$B$5:$B$196,'Cost Effettivo'!$A$5:$A$196,A174&amp;"*")+SUMIFS('Cost Effettivo'!$B$5:$B$196,'Cost Effettivo'!$A$5:$A$196,N174)</f>
        <v>400</v>
      </c>
      <c r="C174" s="3">
        <f>SUMIFS('Cost Effettivo'!$C$5:$C$196,'Cost Effettivo'!$A$5:$A$196,A174&amp;"*")+SUMIFS('Cost Effettivo'!$D$5:$D$196,'Cost Effettivo'!$A$5:$A$196,A174&amp;"*")+SUMIFS('Cost Effettivo'!$E$5:$E$196,'Cost Effettivo'!$A$5:$A$196,A174&amp;"*")</f>
        <v>0</v>
      </c>
      <c r="D174" s="3">
        <f>SUMIFS('Cost Effettivo'!$F$5:$F$196,'Cost Effettivo'!$A$5:$A$196,A174&amp;"*")+SUMIFS('Cost Effettivo'!$G$5:$G$196,'Cost Effettivo'!$A$5:$A$196,A174&amp;"*")</f>
        <v>0</v>
      </c>
      <c r="E174" s="34">
        <f>SUMIFS('Cost Effettivo'!$H$5:$H$196,'Cost Effettivo'!$A$5:$A$196,A174&amp;"*")+SUMIFS('Cost Effettivo'!$I$5:$I$196,'Cost Effettivo'!$A$5:$A$196,A174&amp;"*")</f>
        <v>11160</v>
      </c>
      <c r="F174" s="3">
        <f>SUMIFS('Cost Effettivo'!$K$5:$K$196,'Cost Effettivo'!$A$5:$A$196,A174&amp;"*")+SUMIFS('Cost Effettivo'!$K$5:$K$196,'Cost Effettivo'!$A$5:$A$196,N174)</f>
        <v>240</v>
      </c>
      <c r="G174" s="6">
        <v>0.0</v>
      </c>
      <c r="H174" s="3">
        <f>SUMIFS('Cost Effettivo'!$L$5:$L$196,'Cost Effettivo'!$A$5:$A$196,A174&amp;"*")+SUMIFS('Cost Effettivo'!$M$5:$M$196,'Cost Effettivo'!$A$5:$A$196,A174&amp;"*")</f>
        <v>0</v>
      </c>
      <c r="I174" s="34">
        <f>SUMIFS('Cost Effettivo'!$N$5:$N$196,'Cost Effettivo'!$A$5:$A$196,A174&amp;"*")+SUMIFS('Cost Effettivo'!$O$5:$O$196,'Cost Effettivo'!$A$5:$A$196,A174&amp;"*")</f>
        <v>5210</v>
      </c>
      <c r="J174" s="6">
        <v>0.0</v>
      </c>
      <c r="K174" s="3">
        <f>SUMIFS('Cost Effettivo'!$Q$5:$Q$196,'Cost Effettivo'!$A$5:$A$196,A174&amp;"*")+SUMIFS('Cost Effettivo'!$R$5:$R$196,'Cost Effettivo'!$A$5:$A$196,A174&amp;"*")</f>
        <v>0</v>
      </c>
      <c r="L174" s="3">
        <f>SUMIFS('Cost Effettivo'!$S$5:$S$196,'Cost Effettivo'!$A$5:$A$196,A174&amp;"*")+SUMIFS('Cost Effettivo'!$T$5:$T$196,'Cost Effettivo'!$A$5:$A$196,A174&amp;"*")</f>
        <v>0</v>
      </c>
      <c r="M174" s="34">
        <f>SUMIFS('Cost Effettivo'!$U$5:$U$196,'Cost Effettivo'!$A$5:$A$196,A174&amp;"*")</f>
        <v>0</v>
      </c>
    </row>
    <row r="175">
      <c r="A175" s="2" t="s">
        <v>90</v>
      </c>
      <c r="B175" s="3">
        <f>SUMIFS('Cost Effettivo'!$B$5:$B$196,'Cost Effettivo'!$A$5:$A$196,A175&amp;"*")+SUMIFS('Cost Effettivo'!$B$5:$B$196,'Cost Effettivo'!$A$5:$A$196,N175)</f>
        <v>800</v>
      </c>
      <c r="C175" s="3">
        <f>SUMIFS('Cost Effettivo'!$C$5:$C$196,'Cost Effettivo'!$A$5:$A$196,A175&amp;"*")+SUMIFS('Cost Effettivo'!$D$5:$D$196,'Cost Effettivo'!$A$5:$A$196,A175&amp;"*")+SUMIFS('Cost Effettivo'!$E$5:$E$196,'Cost Effettivo'!$A$5:$A$196,A175&amp;"*")</f>
        <v>15360</v>
      </c>
      <c r="D175" s="3">
        <f>SUMIFS('Cost Effettivo'!$F$5:$F$196,'Cost Effettivo'!$A$5:$A$196,A175&amp;"*")+SUMIFS('Cost Effettivo'!$G$5:$G$196,'Cost Effettivo'!$A$5:$A$196,A175&amp;"*")</f>
        <v>0</v>
      </c>
      <c r="E175" s="34">
        <f>SUMIFS('Cost Effettivo'!$H$5:$H$196,'Cost Effettivo'!$A$5:$A$196,A175&amp;"*")+SUMIFS('Cost Effettivo'!$I$5:$I$196,'Cost Effettivo'!$A$5:$A$196,A175&amp;"*")</f>
        <v>0</v>
      </c>
      <c r="F175" s="3">
        <f>SUMIFS('Cost Effettivo'!$K$5:$K$196,'Cost Effettivo'!$A$5:$A$196,A175&amp;"*")+SUMIFS('Cost Effettivo'!$K$5:$K$196,'Cost Effettivo'!$A$5:$A$196,N175)</f>
        <v>680</v>
      </c>
      <c r="G175" s="6">
        <v>0.0</v>
      </c>
      <c r="H175" s="3">
        <f>SUMIFS('Cost Effettivo'!$L$5:$L$196,'Cost Effettivo'!$A$5:$A$196,A175&amp;"*")+SUMIFS('Cost Effettivo'!$M$5:$M$196,'Cost Effettivo'!$A$5:$A$196,A175&amp;"*")</f>
        <v>0</v>
      </c>
      <c r="I175" s="34">
        <f>SUMIFS('Cost Effettivo'!$N$5:$N$196,'Cost Effettivo'!$A$5:$A$196,A175&amp;"*")+SUMIFS('Cost Effettivo'!$O$5:$O$196,'Cost Effettivo'!$A$5:$A$196,A175&amp;"*")</f>
        <v>0</v>
      </c>
      <c r="J175" s="6">
        <v>0.0</v>
      </c>
      <c r="K175" s="3">
        <f>SUMIFS('Cost Effettivo'!$Q$5:$Q$196,'Cost Effettivo'!$A$5:$A$196,A175&amp;"*")+SUMIFS('Cost Effettivo'!$R$5:$R$196,'Cost Effettivo'!$A$5:$A$196,A175&amp;"*")</f>
        <v>38400</v>
      </c>
      <c r="L175" s="3">
        <f>SUMIFS('Cost Effettivo'!$S$5:$S$196,'Cost Effettivo'!$A$5:$A$196,A175&amp;"*")+SUMIFS('Cost Effettivo'!$T$5:$T$196,'Cost Effettivo'!$A$5:$A$196,A175&amp;"*")</f>
        <v>0</v>
      </c>
      <c r="M175" s="34">
        <f>SUMIFS('Cost Effettivo'!$U$5:$U$196,'Cost Effettivo'!$A$5:$A$196,A175&amp;"*")</f>
        <v>0</v>
      </c>
      <c r="N175" s="30" t="s">
        <v>91</v>
      </c>
    </row>
    <row r="176">
      <c r="A176" s="2" t="s">
        <v>92</v>
      </c>
      <c r="B176" s="3">
        <f>SUMIFS('Cost Effettivo'!$B$5:$B$196,'Cost Effettivo'!$A$5:$A$196,A176&amp;"*")+SUMIFS('Cost Effettivo'!$B$5:$B$196,'Cost Effettivo'!$A$5:$A$196,N176)</f>
        <v>400</v>
      </c>
      <c r="C176" s="3">
        <f>SUMIFS('Cost Effettivo'!$C$5:$C$196,'Cost Effettivo'!$A$5:$A$196,A176&amp;"*")+SUMIFS('Cost Effettivo'!$D$5:$D$196,'Cost Effettivo'!$A$5:$A$196,A176&amp;"*")+SUMIFS('Cost Effettivo'!$E$5:$E$196,'Cost Effettivo'!$A$5:$A$196,A176&amp;"*")</f>
        <v>2400</v>
      </c>
      <c r="D176" s="3">
        <f>SUMIFS('Cost Effettivo'!$F$5:$F$196,'Cost Effettivo'!$A$5:$A$196,A176&amp;"*")+SUMIFS('Cost Effettivo'!$G$5:$G$196,'Cost Effettivo'!$A$5:$A$196,A176&amp;"*")</f>
        <v>9920</v>
      </c>
      <c r="E176" s="34">
        <f>SUMIFS('Cost Effettivo'!$H$5:$H$196,'Cost Effettivo'!$A$5:$A$196,A176&amp;"*")+SUMIFS('Cost Effettivo'!$I$5:$I$196,'Cost Effettivo'!$A$5:$A$196,A176&amp;"*")</f>
        <v>0</v>
      </c>
      <c r="F176" s="3">
        <f>SUMIFS('Cost Effettivo'!$K$5:$K$196,'Cost Effettivo'!$A$5:$A$196,A176&amp;"*")+SUMIFS('Cost Effettivo'!$K$5:$K$196,'Cost Effettivo'!$A$5:$A$196,N176)</f>
        <v>240</v>
      </c>
      <c r="G176" s="6">
        <v>0.0</v>
      </c>
      <c r="H176" s="3">
        <f>SUMIFS('Cost Effettivo'!$L$5:$L$196,'Cost Effettivo'!$A$5:$A$196,A176&amp;"*")+SUMIFS('Cost Effettivo'!$M$5:$M$196,'Cost Effettivo'!$A$5:$A$196,A176&amp;"*")</f>
        <v>4780</v>
      </c>
      <c r="I176" s="34">
        <f>SUMIFS('Cost Effettivo'!$N$5:$N$196,'Cost Effettivo'!$A$5:$A$196,A176&amp;"*")+SUMIFS('Cost Effettivo'!$O$5:$O$196,'Cost Effettivo'!$A$5:$A$196,A176&amp;"*")</f>
        <v>0</v>
      </c>
      <c r="J176" s="6">
        <v>0.0</v>
      </c>
      <c r="K176" s="3">
        <f>SUMIFS('Cost Effettivo'!$Q$5:$Q$196,'Cost Effettivo'!$A$5:$A$196,A176&amp;"*")+SUMIFS('Cost Effettivo'!$R$5:$R$196,'Cost Effettivo'!$A$5:$A$196,A176&amp;"*")</f>
        <v>6000</v>
      </c>
      <c r="L176" s="3">
        <f>SUMIFS('Cost Effettivo'!$S$5:$S$196,'Cost Effettivo'!$A$5:$A$196,A176&amp;"*")+SUMIFS('Cost Effettivo'!$T$5:$T$196,'Cost Effettivo'!$A$5:$A$196,A176&amp;"*")</f>
        <v>11360</v>
      </c>
      <c r="M176" s="34">
        <f>SUMIFS('Cost Effettivo'!$U$5:$U$196,'Cost Effettivo'!$A$5:$A$196,A176&amp;"*")</f>
        <v>0</v>
      </c>
    </row>
    <row r="177">
      <c r="A177" s="2" t="s">
        <v>93</v>
      </c>
      <c r="B177" s="3">
        <f>SUMIFS('Cost Effettivo'!$B$5:$B$196,'Cost Effettivo'!$A$5:$A$196,A177&amp;"*")+SUMIFS('Cost Effettivo'!$B$5:$B$196,'Cost Effettivo'!$A$5:$A$196,N177)</f>
        <v>400</v>
      </c>
      <c r="C177" s="3">
        <f>SUMIFS('Cost Effettivo'!$C$5:$C$196,'Cost Effettivo'!$A$5:$A$196,A177&amp;"*")+SUMIFS('Cost Effettivo'!$D$5:$D$196,'Cost Effettivo'!$A$5:$A$196,A177&amp;"*")+SUMIFS('Cost Effettivo'!$E$5:$E$196,'Cost Effettivo'!$A$5:$A$196,A177&amp;"*")</f>
        <v>0</v>
      </c>
      <c r="D177" s="3">
        <f>SUMIFS('Cost Effettivo'!$F$5:$F$196,'Cost Effettivo'!$A$5:$A$196,A177&amp;"*")+SUMIFS('Cost Effettivo'!$G$5:$G$196,'Cost Effettivo'!$A$5:$A$196,A177&amp;"*")</f>
        <v>0</v>
      </c>
      <c r="E177" s="34">
        <f>SUMIFS('Cost Effettivo'!$H$5:$H$196,'Cost Effettivo'!$A$5:$A$196,A177&amp;"*")+SUMIFS('Cost Effettivo'!$I$5:$I$196,'Cost Effettivo'!$A$5:$A$196,A177&amp;"*")</f>
        <v>11160</v>
      </c>
      <c r="F177" s="3">
        <f>SUMIFS('Cost Effettivo'!$K$5:$K$196,'Cost Effettivo'!$A$5:$A$196,A177&amp;"*")+SUMIFS('Cost Effettivo'!$K$5:$K$196,'Cost Effettivo'!$A$5:$A$196,N177)</f>
        <v>240</v>
      </c>
      <c r="G177" s="6">
        <v>0.0</v>
      </c>
      <c r="H177" s="3">
        <f>SUMIFS('Cost Effettivo'!$L$5:$L$196,'Cost Effettivo'!$A$5:$A$196,A177&amp;"*")+SUMIFS('Cost Effettivo'!$M$5:$M$196,'Cost Effettivo'!$A$5:$A$196,A177&amp;"*")</f>
        <v>0</v>
      </c>
      <c r="I177" s="34">
        <f>SUMIFS('Cost Effettivo'!$N$5:$N$196,'Cost Effettivo'!$A$5:$A$196,A177&amp;"*")+SUMIFS('Cost Effettivo'!$O$5:$O$196,'Cost Effettivo'!$A$5:$A$196,A177&amp;"*")</f>
        <v>0</v>
      </c>
      <c r="J177" s="6">
        <v>0.0</v>
      </c>
      <c r="K177" s="3">
        <f>SUMIFS('Cost Effettivo'!$Q$5:$Q$196,'Cost Effettivo'!$A$5:$A$196,A177&amp;"*")+SUMIFS('Cost Effettivo'!$R$5:$R$196,'Cost Effettivo'!$A$5:$A$196,A177&amp;"*")</f>
        <v>0</v>
      </c>
      <c r="L177" s="3">
        <f>SUMIFS('Cost Effettivo'!$S$5:$S$196,'Cost Effettivo'!$A$5:$A$196,A177&amp;"*")+SUMIFS('Cost Effettivo'!$T$5:$T$196,'Cost Effettivo'!$A$5:$A$196,A177&amp;"*")</f>
        <v>0</v>
      </c>
      <c r="M177" s="34">
        <f>SUMIFS('Cost Effettivo'!$U$5:$U$196,'Cost Effettivo'!$A$5:$A$196,A177&amp;"*")</f>
        <v>5760</v>
      </c>
    </row>
    <row r="178">
      <c r="A178" s="2" t="s">
        <v>94</v>
      </c>
      <c r="B178" s="3">
        <f>SUMIFS('Cost Effettivo'!$B$5:$B$196,'Cost Effettivo'!$A$5:$A$196,A178&amp;"*")+SUMIFS('Cost Effettivo'!$B$5:$B$196,'Cost Effettivo'!$A$5:$A$196,N178)</f>
        <v>800</v>
      </c>
      <c r="C178" s="3">
        <f>SUMIFS('Cost Effettivo'!$C$5:$C$196,'Cost Effettivo'!$A$5:$A$196,A178&amp;"*")+SUMIFS('Cost Effettivo'!$D$5:$D$196,'Cost Effettivo'!$A$5:$A$196,A178&amp;"*")+SUMIFS('Cost Effettivo'!$E$5:$E$196,'Cost Effettivo'!$A$5:$A$196,A178&amp;"*")</f>
        <v>12960</v>
      </c>
      <c r="D178" s="3">
        <f>SUMIFS('Cost Effettivo'!$F$5:$F$196,'Cost Effettivo'!$A$5:$A$196,A178&amp;"*")+SUMIFS('Cost Effettivo'!$G$5:$G$196,'Cost Effettivo'!$A$5:$A$196,A178&amp;"*")</f>
        <v>0</v>
      </c>
      <c r="E178" s="34">
        <f>SUMIFS('Cost Effettivo'!$H$5:$H$196,'Cost Effettivo'!$A$5:$A$196,A178&amp;"*")+SUMIFS('Cost Effettivo'!$I$5:$I$196,'Cost Effettivo'!$A$5:$A$196,A178&amp;"*")</f>
        <v>0</v>
      </c>
      <c r="F178" s="3">
        <f>SUMIFS('Cost Effettivo'!$K$5:$K$196,'Cost Effettivo'!$A$5:$A$196,A178&amp;"*")+SUMIFS('Cost Effettivo'!$K$5:$K$196,'Cost Effettivo'!$A$5:$A$196,N178)</f>
        <v>680</v>
      </c>
      <c r="G178" s="6">
        <v>0.0</v>
      </c>
      <c r="H178" s="3">
        <f>SUMIFS('Cost Effettivo'!$L$5:$L$196,'Cost Effettivo'!$A$5:$A$196,A178&amp;"*")+SUMIFS('Cost Effettivo'!$M$5:$M$196,'Cost Effettivo'!$A$5:$A$196,A178&amp;"*")</f>
        <v>0</v>
      </c>
      <c r="I178" s="34">
        <f>SUMIFS('Cost Effettivo'!$N$5:$N$196,'Cost Effettivo'!$A$5:$A$196,A178&amp;"*")+SUMIFS('Cost Effettivo'!$O$5:$O$196,'Cost Effettivo'!$A$5:$A$196,A178&amp;"*")</f>
        <v>0</v>
      </c>
      <c r="J178" s="6">
        <v>0.0</v>
      </c>
      <c r="K178" s="3">
        <f>SUMIFS('Cost Effettivo'!$Q$5:$Q$196,'Cost Effettivo'!$A$5:$A$196,A178&amp;"*")+SUMIFS('Cost Effettivo'!$R$5:$R$196,'Cost Effettivo'!$A$5:$A$196,A178&amp;"*")</f>
        <v>32400</v>
      </c>
      <c r="L178" s="3">
        <f>SUMIFS('Cost Effettivo'!$S$5:$S$196,'Cost Effettivo'!$A$5:$A$196,A178&amp;"*")+SUMIFS('Cost Effettivo'!$T$5:$T$196,'Cost Effettivo'!$A$5:$A$196,A178&amp;"*")</f>
        <v>0</v>
      </c>
      <c r="M178" s="34">
        <f>SUMIFS('Cost Effettivo'!$U$5:$U$196,'Cost Effettivo'!$A$5:$A$196,A178&amp;"*")</f>
        <v>0</v>
      </c>
      <c r="N178" s="30" t="s">
        <v>95</v>
      </c>
    </row>
    <row r="179">
      <c r="A179" s="2" t="s">
        <v>96</v>
      </c>
      <c r="B179" s="3">
        <f>SUMIFS('Cost Effettivo'!$B$5:$B$196,'Cost Effettivo'!$A$5:$A$196,A179&amp;"*")+SUMIFS('Cost Effettivo'!$B$5:$B$196,'Cost Effettivo'!$A$5:$A$196,N179)</f>
        <v>400</v>
      </c>
      <c r="C179" s="3">
        <f>SUMIFS('Cost Effettivo'!$C$5:$C$196,'Cost Effettivo'!$A$5:$A$196,A179&amp;"*")+SUMIFS('Cost Effettivo'!$D$5:$D$196,'Cost Effettivo'!$A$5:$A$196,A179&amp;"*")+SUMIFS('Cost Effettivo'!$E$5:$E$196,'Cost Effettivo'!$A$5:$A$196,A179&amp;"*")</f>
        <v>0</v>
      </c>
      <c r="D179" s="3">
        <f>SUMIFS('Cost Effettivo'!$F$5:$F$196,'Cost Effettivo'!$A$5:$A$196,A179&amp;"*")+SUMIFS('Cost Effettivo'!$G$5:$G$196,'Cost Effettivo'!$A$5:$A$196,A179&amp;"*")</f>
        <v>9920</v>
      </c>
      <c r="E179" s="34">
        <f>SUMIFS('Cost Effettivo'!$H$5:$H$196,'Cost Effettivo'!$A$5:$A$196,A179&amp;"*")+SUMIFS('Cost Effettivo'!$I$5:$I$196,'Cost Effettivo'!$A$5:$A$196,A179&amp;"*")</f>
        <v>0</v>
      </c>
      <c r="F179" s="3">
        <f>SUMIFS('Cost Effettivo'!$K$5:$K$196,'Cost Effettivo'!$A$5:$A$196,A179&amp;"*")+SUMIFS('Cost Effettivo'!$K$5:$K$196,'Cost Effettivo'!$A$5:$A$196,N179)</f>
        <v>240</v>
      </c>
      <c r="G179" s="6">
        <v>0.0</v>
      </c>
      <c r="H179" s="3">
        <f>SUMIFS('Cost Effettivo'!$L$5:$L$196,'Cost Effettivo'!$A$5:$A$196,A179&amp;"*")+SUMIFS('Cost Effettivo'!$M$5:$M$196,'Cost Effettivo'!$A$5:$A$196,A179&amp;"*")</f>
        <v>4780</v>
      </c>
      <c r="I179" s="34">
        <f>SUMIFS('Cost Effettivo'!$N$5:$N$196,'Cost Effettivo'!$A$5:$A$196,A179&amp;"*")+SUMIFS('Cost Effettivo'!$O$5:$O$196,'Cost Effettivo'!$A$5:$A$196,A179&amp;"*")</f>
        <v>0</v>
      </c>
      <c r="J179" s="6">
        <v>0.0</v>
      </c>
      <c r="K179" s="3">
        <f>SUMIFS('Cost Effettivo'!$Q$5:$Q$196,'Cost Effettivo'!$A$5:$A$196,A179&amp;"*")+SUMIFS('Cost Effettivo'!$R$5:$R$196,'Cost Effettivo'!$A$5:$A$196,A179&amp;"*")</f>
        <v>0</v>
      </c>
      <c r="L179" s="3">
        <f>SUMIFS('Cost Effettivo'!$S$5:$S$196,'Cost Effettivo'!$A$5:$A$196,A179&amp;"*")+SUMIFS('Cost Effettivo'!$T$5:$T$196,'Cost Effettivo'!$A$5:$A$196,A179&amp;"*")</f>
        <v>11360</v>
      </c>
      <c r="M179" s="34">
        <f>SUMIFS('Cost Effettivo'!$U$5:$U$196,'Cost Effettivo'!$A$5:$A$196,A179&amp;"*")</f>
        <v>0</v>
      </c>
    </row>
    <row r="180">
      <c r="A180" s="2" t="s">
        <v>97</v>
      </c>
      <c r="B180" s="3">
        <f>SUMIFS('Cost Effettivo'!$B$5:$B$196,'Cost Effettivo'!$A$5:$A$196,A180&amp;"*")+SUMIFS('Cost Effettivo'!$B$5:$B$196,'Cost Effettivo'!$A$5:$A$196,N180)</f>
        <v>800</v>
      </c>
      <c r="C180" s="3">
        <f>SUMIFS('Cost Effettivo'!$C$5:$C$196,'Cost Effettivo'!$A$5:$A$196,A180&amp;"*")+SUMIFS('Cost Effettivo'!$D$5:$D$196,'Cost Effettivo'!$A$5:$A$196,A180&amp;"*")+SUMIFS('Cost Effettivo'!$E$5:$E$196,'Cost Effettivo'!$A$5:$A$196,A180&amp;"*")</f>
        <v>0</v>
      </c>
      <c r="D180" s="3">
        <f>SUMIFS('Cost Effettivo'!$F$5:$F$196,'Cost Effettivo'!$A$5:$A$196,A180&amp;"*")+SUMIFS('Cost Effettivo'!$G$5:$G$196,'Cost Effettivo'!$A$5:$A$196,A180&amp;"*")</f>
        <v>0</v>
      </c>
      <c r="E180" s="34">
        <f>SUMIFS('Cost Effettivo'!$H$5:$H$196,'Cost Effettivo'!$A$5:$A$196,A180&amp;"*")+SUMIFS('Cost Effettivo'!$I$5:$I$196,'Cost Effettivo'!$A$5:$A$196,A180&amp;"*")</f>
        <v>11160</v>
      </c>
      <c r="F180" s="3">
        <f>SUMIFS('Cost Effettivo'!$K$5:$K$196,'Cost Effettivo'!$A$5:$A$196,A180&amp;"*")+SUMIFS('Cost Effettivo'!$K$5:$K$196,'Cost Effettivo'!$A$5:$A$196,N180)</f>
        <v>680</v>
      </c>
      <c r="G180" s="6">
        <v>0.0</v>
      </c>
      <c r="H180" s="3">
        <f>SUMIFS('Cost Effettivo'!$L$5:$L$196,'Cost Effettivo'!$A$5:$A$196,A180&amp;"*")+SUMIFS('Cost Effettivo'!$M$5:$M$196,'Cost Effettivo'!$A$5:$A$196,A180&amp;"*")</f>
        <v>0</v>
      </c>
      <c r="I180" s="34">
        <f>SUMIFS('Cost Effettivo'!$N$5:$N$196,'Cost Effettivo'!$A$5:$A$196,A180&amp;"*")+SUMIFS('Cost Effettivo'!$O$5:$O$196,'Cost Effettivo'!$A$5:$A$196,A180&amp;"*")</f>
        <v>5210</v>
      </c>
      <c r="J180" s="6">
        <v>0.0</v>
      </c>
      <c r="K180" s="3">
        <f>SUMIFS('Cost Effettivo'!$Q$5:$Q$196,'Cost Effettivo'!$A$5:$A$196,A180&amp;"*")+SUMIFS('Cost Effettivo'!$R$5:$R$196,'Cost Effettivo'!$A$5:$A$196,A180&amp;"*")</f>
        <v>0</v>
      </c>
      <c r="L180" s="3">
        <f>SUMIFS('Cost Effettivo'!$S$5:$S$196,'Cost Effettivo'!$A$5:$A$196,A180&amp;"*")+SUMIFS('Cost Effettivo'!$T$5:$T$196,'Cost Effettivo'!$A$5:$A$196,A180&amp;"*")</f>
        <v>0</v>
      </c>
      <c r="M180" s="34">
        <f>SUMIFS('Cost Effettivo'!$U$5:$U$196,'Cost Effettivo'!$A$5:$A$196,A180&amp;"*")</f>
        <v>5760</v>
      </c>
      <c r="N180" s="30" t="s">
        <v>98</v>
      </c>
    </row>
    <row r="181">
      <c r="A181" s="2" t="s">
        <v>99</v>
      </c>
      <c r="B181" s="3">
        <f>SUMIFS('Cost Effettivo'!$B$5:$B$196,'Cost Effettivo'!$A$5:$A$196,A181&amp;"*")+SUMIFS('Cost Effettivo'!$B$5:$B$196,'Cost Effettivo'!$A$5:$A$196,N181)</f>
        <v>600</v>
      </c>
      <c r="C181" s="3">
        <f>SUMIFS('Cost Effettivo'!$C$5:$C$196,'Cost Effettivo'!$A$5:$A$196,A181&amp;"*")+SUMIFS('Cost Effettivo'!$D$5:$D$196,'Cost Effettivo'!$A$5:$A$196,A181&amp;"*")+SUMIFS('Cost Effettivo'!$E$5:$E$196,'Cost Effettivo'!$A$5:$A$196,A181&amp;"*")</f>
        <v>13920</v>
      </c>
      <c r="D181" s="3">
        <f>SUMIFS('Cost Effettivo'!$F$5:$F$196,'Cost Effettivo'!$A$5:$A$196,A181&amp;"*")+SUMIFS('Cost Effettivo'!$G$5:$G$196,'Cost Effettivo'!$A$5:$A$196,A181&amp;"*")</f>
        <v>0</v>
      </c>
      <c r="E181" s="34">
        <f>SUMIFS('Cost Effettivo'!$H$5:$H$196,'Cost Effettivo'!$A$5:$A$196,A181&amp;"*")+SUMIFS('Cost Effettivo'!$I$5:$I$196,'Cost Effettivo'!$A$5:$A$196,A181&amp;"*")</f>
        <v>0</v>
      </c>
      <c r="F181" s="3">
        <f>SUMIFS('Cost Effettivo'!$K$5:$K$196,'Cost Effettivo'!$A$5:$A$196,A181&amp;"*")+SUMIFS('Cost Effettivo'!$K$5:$K$196,'Cost Effettivo'!$A$5:$A$196,N181)</f>
        <v>560</v>
      </c>
      <c r="G181" s="6">
        <v>0.0</v>
      </c>
      <c r="H181" s="3">
        <f>SUMIFS('Cost Effettivo'!$L$5:$L$196,'Cost Effettivo'!$A$5:$A$196,A181&amp;"*")+SUMIFS('Cost Effettivo'!$M$5:$M$196,'Cost Effettivo'!$A$5:$A$196,A181&amp;"*")</f>
        <v>0</v>
      </c>
      <c r="I181" s="34">
        <f>SUMIFS('Cost Effettivo'!$N$5:$N$196,'Cost Effettivo'!$A$5:$A$196,A181&amp;"*")+SUMIFS('Cost Effettivo'!$O$5:$O$196,'Cost Effettivo'!$A$5:$A$196,A181&amp;"*")</f>
        <v>0</v>
      </c>
      <c r="J181" s="6">
        <v>0.0</v>
      </c>
      <c r="K181" s="3">
        <f>SUMIFS('Cost Effettivo'!$Q$5:$Q$196,'Cost Effettivo'!$A$5:$A$196,A181&amp;"*")+SUMIFS('Cost Effettivo'!$R$5:$R$196,'Cost Effettivo'!$A$5:$A$196,A181&amp;"*")</f>
        <v>34800</v>
      </c>
      <c r="L181" s="3">
        <f>SUMIFS('Cost Effettivo'!$S$5:$S$196,'Cost Effettivo'!$A$5:$A$196,A181&amp;"*")+SUMIFS('Cost Effettivo'!$T$5:$T$196,'Cost Effettivo'!$A$5:$A$196,A181&amp;"*")</f>
        <v>0</v>
      </c>
      <c r="M181" s="34">
        <f>SUMIFS('Cost Effettivo'!$U$5:$U$196,'Cost Effettivo'!$A$5:$A$196,A181&amp;"*")</f>
        <v>0</v>
      </c>
      <c r="N181" s="30" t="s">
        <v>100</v>
      </c>
    </row>
    <row r="182">
      <c r="A182" s="2" t="s">
        <v>101</v>
      </c>
      <c r="B182" s="3">
        <f>SUMIFS('Cost Effettivo'!$B$5:$B$196,'Cost Effettivo'!$A$5:$A$196,A182&amp;"*")+SUMIFS('Cost Effettivo'!$B$5:$B$196,'Cost Effettivo'!$A$5:$A$196,N182)</f>
        <v>800</v>
      </c>
      <c r="C182" s="3">
        <f>SUMIFS('Cost Effettivo'!$C$5:$C$196,'Cost Effettivo'!$A$5:$A$196,A182&amp;"*")+SUMIFS('Cost Effettivo'!$D$5:$D$196,'Cost Effettivo'!$A$5:$A$196,A182&amp;"*")+SUMIFS('Cost Effettivo'!$E$5:$E$196,'Cost Effettivo'!$A$5:$A$196,A182&amp;"*")</f>
        <v>11400</v>
      </c>
      <c r="D182" s="3">
        <f>SUMIFS('Cost Effettivo'!$F$5:$F$196,'Cost Effettivo'!$A$5:$A$196,A182&amp;"*")+SUMIFS('Cost Effettivo'!$G$5:$G$196,'Cost Effettivo'!$A$5:$A$196,A182&amp;"*")</f>
        <v>0</v>
      </c>
      <c r="E182" s="34">
        <f>SUMIFS('Cost Effettivo'!$H$5:$H$196,'Cost Effettivo'!$A$5:$A$196,A182&amp;"*")+SUMIFS('Cost Effettivo'!$I$5:$I$196,'Cost Effettivo'!$A$5:$A$196,A182&amp;"*")</f>
        <v>0</v>
      </c>
      <c r="F182" s="3">
        <f>SUMIFS('Cost Effettivo'!$K$5:$K$196,'Cost Effettivo'!$A$5:$A$196,A182&amp;"*")+SUMIFS('Cost Effettivo'!$K$5:$K$196,'Cost Effettivo'!$A$5:$A$196,N182)</f>
        <v>680</v>
      </c>
      <c r="G182" s="6">
        <v>0.0</v>
      </c>
      <c r="H182" s="3">
        <f>SUMIFS('Cost Effettivo'!$L$5:$L$196,'Cost Effettivo'!$A$5:$A$196,A182&amp;"*")+SUMIFS('Cost Effettivo'!$M$5:$M$196,'Cost Effettivo'!$A$5:$A$196,A182&amp;"*")</f>
        <v>0</v>
      </c>
      <c r="I182" s="34">
        <f>SUMIFS('Cost Effettivo'!$N$5:$N$196,'Cost Effettivo'!$A$5:$A$196,A182&amp;"*")+SUMIFS('Cost Effettivo'!$O$5:$O$196,'Cost Effettivo'!$A$5:$A$196,A182&amp;"*")</f>
        <v>2100</v>
      </c>
      <c r="J182" s="6">
        <v>0.0</v>
      </c>
      <c r="K182" s="3">
        <f>SUMIFS('Cost Effettivo'!$Q$5:$Q$196,'Cost Effettivo'!$A$5:$A$196,A182&amp;"*")+SUMIFS('Cost Effettivo'!$R$5:$R$196,'Cost Effettivo'!$A$5:$A$196,A182&amp;"*")</f>
        <v>51600</v>
      </c>
      <c r="L182" s="3">
        <f>SUMIFS('Cost Effettivo'!$S$5:$S$196,'Cost Effettivo'!$A$5:$A$196,A182&amp;"*")+SUMIFS('Cost Effettivo'!$T$5:$T$196,'Cost Effettivo'!$A$5:$A$196,A182&amp;"*")</f>
        <v>0</v>
      </c>
      <c r="M182" s="34">
        <f>SUMIFS('Cost Effettivo'!$U$5:$U$196,'Cost Effettivo'!$A$5:$A$196,A182&amp;"*")</f>
        <v>0</v>
      </c>
      <c r="N182" s="30" t="s">
        <v>102</v>
      </c>
    </row>
    <row r="183">
      <c r="A183" s="2" t="s">
        <v>103</v>
      </c>
      <c r="B183" s="3">
        <f>SUMIFS('Cost Effettivo'!$B$5:$B$196,'Cost Effettivo'!$A$5:$A$196,A183&amp;"*")+SUMIFS('Cost Effettivo'!$B$5:$B$196,'Cost Effettivo'!$A$5:$A$196,N183)</f>
        <v>800</v>
      </c>
      <c r="C183" s="3">
        <f>SUMIFS('Cost Effettivo'!$C$5:$C$196,'Cost Effettivo'!$A$5:$A$196,A183&amp;"*")+SUMIFS('Cost Effettivo'!$D$5:$D$196,'Cost Effettivo'!$A$5:$A$196,A183&amp;"*")+SUMIFS('Cost Effettivo'!$E$5:$E$196,'Cost Effettivo'!$A$5:$A$196,A183&amp;"*")</f>
        <v>0</v>
      </c>
      <c r="D183" s="3">
        <f>SUMIFS('Cost Effettivo'!$F$5:$F$196,'Cost Effettivo'!$A$5:$A$196,A183&amp;"*")+SUMIFS('Cost Effettivo'!$G$5:$G$196,'Cost Effettivo'!$A$5:$A$196,A183&amp;"*")</f>
        <v>0</v>
      </c>
      <c r="E183" s="34">
        <f>SUMIFS('Cost Effettivo'!$H$5:$H$196,'Cost Effettivo'!$A$5:$A$196,A183&amp;"*")+SUMIFS('Cost Effettivo'!$I$5:$I$196,'Cost Effettivo'!$A$5:$A$196,A183&amp;"*")</f>
        <v>11160</v>
      </c>
      <c r="F183" s="3">
        <f>SUMIFS('Cost Effettivo'!$K$5:$K$196,'Cost Effettivo'!$A$5:$A$196,A183&amp;"*")+SUMIFS('Cost Effettivo'!$K$5:$K$196,'Cost Effettivo'!$A$5:$A$196,N183)</f>
        <v>680</v>
      </c>
      <c r="G183" s="6">
        <v>0.0</v>
      </c>
      <c r="H183" s="3">
        <f>SUMIFS('Cost Effettivo'!$L$5:$L$196,'Cost Effettivo'!$A$5:$A$196,A183&amp;"*")+SUMIFS('Cost Effettivo'!$M$5:$M$196,'Cost Effettivo'!$A$5:$A$196,A183&amp;"*")</f>
        <v>0</v>
      </c>
      <c r="I183" s="34">
        <f>SUMIFS('Cost Effettivo'!$N$5:$N$196,'Cost Effettivo'!$A$5:$A$196,A183&amp;"*")+SUMIFS('Cost Effettivo'!$O$5:$O$196,'Cost Effettivo'!$A$5:$A$196,A183&amp;"*")</f>
        <v>5210</v>
      </c>
      <c r="J183" s="6">
        <v>0.0</v>
      </c>
      <c r="K183" s="3">
        <f>SUMIFS('Cost Effettivo'!$Q$5:$Q$196,'Cost Effettivo'!$A$5:$A$196,A183&amp;"*")+SUMIFS('Cost Effettivo'!$R$5:$R$196,'Cost Effettivo'!$A$5:$A$196,A183&amp;"*")</f>
        <v>0</v>
      </c>
      <c r="L183" s="3">
        <f>SUMIFS('Cost Effettivo'!$S$5:$S$196,'Cost Effettivo'!$A$5:$A$196,A183&amp;"*")+SUMIFS('Cost Effettivo'!$T$5:$T$196,'Cost Effettivo'!$A$5:$A$196,A183&amp;"*")</f>
        <v>0</v>
      </c>
      <c r="M183" s="34">
        <f>SUMIFS('Cost Effettivo'!$U$5:$U$196,'Cost Effettivo'!$A$5:$A$196,A183&amp;"*")</f>
        <v>5760</v>
      </c>
      <c r="N183" s="30" t="s">
        <v>104</v>
      </c>
    </row>
    <row r="186">
      <c r="B186" s="8" t="s">
        <v>0</v>
      </c>
      <c r="E186" s="18"/>
      <c r="F186" s="8" t="s">
        <v>37</v>
      </c>
      <c r="I186" s="18"/>
      <c r="J186" s="19" t="s">
        <v>38</v>
      </c>
      <c r="M186" s="18"/>
    </row>
    <row r="187">
      <c r="A187" s="17" t="s">
        <v>55</v>
      </c>
      <c r="B187" s="31" t="s">
        <v>108</v>
      </c>
      <c r="C187" s="31" t="s">
        <v>109</v>
      </c>
      <c r="D187" s="31" t="s">
        <v>110</v>
      </c>
      <c r="E187" s="32" t="s">
        <v>111</v>
      </c>
      <c r="F187" s="31" t="s">
        <v>112</v>
      </c>
      <c r="G187" s="31" t="s">
        <v>44</v>
      </c>
      <c r="H187" s="31" t="s">
        <v>45</v>
      </c>
      <c r="I187" s="32" t="s">
        <v>46</v>
      </c>
      <c r="J187" s="33" t="s">
        <v>47</v>
      </c>
      <c r="K187" s="31" t="s">
        <v>48</v>
      </c>
      <c r="L187" s="31" t="s">
        <v>49</v>
      </c>
      <c r="M187" s="32" t="s">
        <v>50</v>
      </c>
    </row>
    <row r="188">
      <c r="A188" s="2">
        <v>1.0</v>
      </c>
      <c r="B188" s="3">
        <f t="shared" ref="B188:M188" si="41">SUM(B151:B153)</f>
        <v>1600</v>
      </c>
      <c r="C188" s="3">
        <f t="shared" si="41"/>
        <v>12960</v>
      </c>
      <c r="D188" s="3">
        <f t="shared" si="41"/>
        <v>9920</v>
      </c>
      <c r="E188" s="3">
        <f t="shared" si="41"/>
        <v>11160</v>
      </c>
      <c r="F188" s="3">
        <f t="shared" si="41"/>
        <v>1160</v>
      </c>
      <c r="G188" s="3">
        <f t="shared" si="41"/>
        <v>0</v>
      </c>
      <c r="H188" s="3">
        <f t="shared" si="41"/>
        <v>4780</v>
      </c>
      <c r="I188" s="3">
        <f t="shared" si="41"/>
        <v>5210</v>
      </c>
      <c r="J188" s="3">
        <f t="shared" si="41"/>
        <v>0</v>
      </c>
      <c r="K188" s="3">
        <f t="shared" si="41"/>
        <v>32400</v>
      </c>
      <c r="L188" s="3">
        <f t="shared" si="41"/>
        <v>11360</v>
      </c>
      <c r="M188" s="3">
        <f t="shared" si="41"/>
        <v>5760</v>
      </c>
    </row>
    <row r="189">
      <c r="A189" s="2">
        <v>2.0</v>
      </c>
      <c r="B189" s="3">
        <f t="shared" ref="B189:M189" si="42">SUM(B154:B155)</f>
        <v>1200</v>
      </c>
      <c r="C189" s="3">
        <f t="shared" si="42"/>
        <v>12960</v>
      </c>
      <c r="D189" s="3">
        <f t="shared" si="42"/>
        <v>0</v>
      </c>
      <c r="E189" s="3">
        <f t="shared" si="42"/>
        <v>11160</v>
      </c>
      <c r="F189" s="3">
        <f t="shared" si="42"/>
        <v>920</v>
      </c>
      <c r="G189" s="3">
        <f t="shared" si="42"/>
        <v>0</v>
      </c>
      <c r="H189" s="3">
        <f t="shared" si="42"/>
        <v>0</v>
      </c>
      <c r="I189" s="3">
        <f t="shared" si="42"/>
        <v>5210</v>
      </c>
      <c r="J189" s="3">
        <f t="shared" si="42"/>
        <v>0</v>
      </c>
      <c r="K189" s="3">
        <f t="shared" si="42"/>
        <v>32400</v>
      </c>
      <c r="L189" s="3">
        <f t="shared" si="42"/>
        <v>0</v>
      </c>
      <c r="M189" s="3">
        <f t="shared" si="42"/>
        <v>5760</v>
      </c>
    </row>
    <row r="190">
      <c r="A190" s="2">
        <v>3.0</v>
      </c>
      <c r="B190" s="3">
        <f t="shared" ref="B190:M190" si="43">SUM(B156:B158)</f>
        <v>1600</v>
      </c>
      <c r="C190" s="3">
        <f t="shared" si="43"/>
        <v>12960</v>
      </c>
      <c r="D190" s="3">
        <f t="shared" si="43"/>
        <v>9920</v>
      </c>
      <c r="E190" s="3">
        <f t="shared" si="43"/>
        <v>11160</v>
      </c>
      <c r="F190" s="3">
        <f t="shared" si="43"/>
        <v>1160</v>
      </c>
      <c r="G190" s="3">
        <f t="shared" si="43"/>
        <v>0</v>
      </c>
      <c r="H190" s="3">
        <f t="shared" si="43"/>
        <v>4780</v>
      </c>
      <c r="I190" s="3">
        <f t="shared" si="43"/>
        <v>5210</v>
      </c>
      <c r="J190" s="3">
        <f t="shared" si="43"/>
        <v>0</v>
      </c>
      <c r="K190" s="3">
        <f t="shared" si="43"/>
        <v>32400</v>
      </c>
      <c r="L190" s="3">
        <f t="shared" si="43"/>
        <v>11360</v>
      </c>
      <c r="M190" s="3">
        <f t="shared" si="43"/>
        <v>5760</v>
      </c>
    </row>
    <row r="191">
      <c r="A191" s="2">
        <v>4.0</v>
      </c>
      <c r="B191" s="3">
        <f t="shared" ref="B191:M191" si="44">SUM(B159:B161)</f>
        <v>1600</v>
      </c>
      <c r="C191" s="3">
        <f t="shared" si="44"/>
        <v>22520</v>
      </c>
      <c r="D191" s="3">
        <f t="shared" si="44"/>
        <v>0</v>
      </c>
      <c r="E191" s="3">
        <f t="shared" si="44"/>
        <v>16080</v>
      </c>
      <c r="F191" s="3">
        <f t="shared" si="44"/>
        <v>1160</v>
      </c>
      <c r="G191" s="3">
        <f t="shared" si="44"/>
        <v>0</v>
      </c>
      <c r="H191" s="3">
        <f t="shared" si="44"/>
        <v>0</v>
      </c>
      <c r="I191" s="3">
        <f t="shared" si="44"/>
        <v>7230</v>
      </c>
      <c r="J191" s="3">
        <f t="shared" si="44"/>
        <v>0</v>
      </c>
      <c r="K191" s="3">
        <f t="shared" si="44"/>
        <v>69600</v>
      </c>
      <c r="L191" s="3">
        <f t="shared" si="44"/>
        <v>0</v>
      </c>
      <c r="M191" s="3">
        <f t="shared" si="44"/>
        <v>0</v>
      </c>
    </row>
    <row r="192">
      <c r="A192" s="2">
        <v>5.0</v>
      </c>
      <c r="B192" s="3">
        <f t="shared" ref="B192:M192" si="45">SUM(B162:B165)</f>
        <v>2000</v>
      </c>
      <c r="C192" s="3">
        <f t="shared" si="45"/>
        <v>17760</v>
      </c>
      <c r="D192" s="3">
        <f t="shared" si="45"/>
        <v>19840</v>
      </c>
      <c r="E192" s="3">
        <f t="shared" si="45"/>
        <v>11160</v>
      </c>
      <c r="F192" s="3">
        <f t="shared" si="45"/>
        <v>1400</v>
      </c>
      <c r="G192" s="3">
        <f t="shared" si="45"/>
        <v>0</v>
      </c>
      <c r="H192" s="3">
        <f t="shared" si="45"/>
        <v>9560</v>
      </c>
      <c r="I192" s="3">
        <f t="shared" si="45"/>
        <v>5210</v>
      </c>
      <c r="J192" s="3">
        <f t="shared" si="45"/>
        <v>0</v>
      </c>
      <c r="K192" s="3">
        <f t="shared" si="45"/>
        <v>44400</v>
      </c>
      <c r="L192" s="3">
        <f t="shared" si="45"/>
        <v>22720</v>
      </c>
      <c r="M192" s="3">
        <f t="shared" si="45"/>
        <v>5760</v>
      </c>
    </row>
    <row r="193">
      <c r="A193" s="2">
        <v>6.0</v>
      </c>
      <c r="B193" s="3">
        <f t="shared" ref="B193:M193" si="46">SUM(B166:B168)</f>
        <v>1600</v>
      </c>
      <c r="C193" s="3">
        <f t="shared" si="46"/>
        <v>12960</v>
      </c>
      <c r="D193" s="3">
        <f t="shared" si="46"/>
        <v>9920</v>
      </c>
      <c r="E193" s="3">
        <f t="shared" si="46"/>
        <v>11160</v>
      </c>
      <c r="F193" s="3">
        <f t="shared" si="46"/>
        <v>1160</v>
      </c>
      <c r="G193" s="3">
        <f t="shared" si="46"/>
        <v>0</v>
      </c>
      <c r="H193" s="3">
        <f t="shared" si="46"/>
        <v>4780</v>
      </c>
      <c r="I193" s="3">
        <f t="shared" si="46"/>
        <v>5210</v>
      </c>
      <c r="J193" s="3">
        <f t="shared" si="46"/>
        <v>0</v>
      </c>
      <c r="K193" s="3">
        <f t="shared" si="46"/>
        <v>32400</v>
      </c>
      <c r="L193" s="3">
        <f t="shared" si="46"/>
        <v>11360</v>
      </c>
      <c r="M193" s="3">
        <f t="shared" si="46"/>
        <v>5760</v>
      </c>
    </row>
    <row r="194">
      <c r="A194" s="2">
        <v>7.0</v>
      </c>
      <c r="B194" s="3">
        <f t="shared" ref="B194:M194" si="47">SUM(B169:B171)</f>
        <v>1200</v>
      </c>
      <c r="C194" s="3">
        <f t="shared" si="47"/>
        <v>22520</v>
      </c>
      <c r="D194" s="3">
        <f t="shared" si="47"/>
        <v>0</v>
      </c>
      <c r="E194" s="3">
        <f t="shared" si="47"/>
        <v>11160</v>
      </c>
      <c r="F194" s="3">
        <f t="shared" si="47"/>
        <v>920</v>
      </c>
      <c r="G194" s="3">
        <f t="shared" si="47"/>
        <v>0</v>
      </c>
      <c r="H194" s="3">
        <f t="shared" si="47"/>
        <v>0</v>
      </c>
      <c r="I194" s="3">
        <f t="shared" si="47"/>
        <v>5210</v>
      </c>
      <c r="J194" s="3">
        <f t="shared" si="47"/>
        <v>0</v>
      </c>
      <c r="K194" s="3">
        <f t="shared" si="47"/>
        <v>69600</v>
      </c>
      <c r="L194" s="3">
        <f t="shared" si="47"/>
        <v>0</v>
      </c>
      <c r="M194" s="3">
        <f t="shared" si="47"/>
        <v>5760</v>
      </c>
    </row>
    <row r="195">
      <c r="A195" s="2">
        <v>8.0</v>
      </c>
      <c r="B195" s="3">
        <f t="shared" ref="B195:M195" si="48">SUM(B172:B174)</f>
        <v>1600</v>
      </c>
      <c r="C195" s="3">
        <f t="shared" si="48"/>
        <v>15360</v>
      </c>
      <c r="D195" s="3">
        <f t="shared" si="48"/>
        <v>9920</v>
      </c>
      <c r="E195" s="3">
        <f t="shared" si="48"/>
        <v>11160</v>
      </c>
      <c r="F195" s="3">
        <f t="shared" si="48"/>
        <v>1160</v>
      </c>
      <c r="G195" s="3">
        <f t="shared" si="48"/>
        <v>0</v>
      </c>
      <c r="H195" s="3">
        <f t="shared" si="48"/>
        <v>4780</v>
      </c>
      <c r="I195" s="3">
        <f t="shared" si="48"/>
        <v>5210</v>
      </c>
      <c r="J195" s="3">
        <f t="shared" si="48"/>
        <v>0</v>
      </c>
      <c r="K195" s="3">
        <f t="shared" si="48"/>
        <v>38400</v>
      </c>
      <c r="L195" s="3">
        <f t="shared" si="48"/>
        <v>11360</v>
      </c>
      <c r="M195" s="3">
        <f t="shared" si="48"/>
        <v>0</v>
      </c>
    </row>
    <row r="196">
      <c r="A196" s="2">
        <v>9.0</v>
      </c>
      <c r="B196" s="3">
        <f t="shared" ref="B196:M196" si="49">SUM(B175:B177)</f>
        <v>1600</v>
      </c>
      <c r="C196" s="3">
        <f t="shared" si="49"/>
        <v>17760</v>
      </c>
      <c r="D196" s="3">
        <f t="shared" si="49"/>
        <v>9920</v>
      </c>
      <c r="E196" s="3">
        <f t="shared" si="49"/>
        <v>11160</v>
      </c>
      <c r="F196" s="3">
        <f t="shared" si="49"/>
        <v>1160</v>
      </c>
      <c r="G196" s="3">
        <f t="shared" si="49"/>
        <v>0</v>
      </c>
      <c r="H196" s="3">
        <f t="shared" si="49"/>
        <v>4780</v>
      </c>
      <c r="I196" s="3">
        <f t="shared" si="49"/>
        <v>0</v>
      </c>
      <c r="J196" s="3">
        <f t="shared" si="49"/>
        <v>0</v>
      </c>
      <c r="K196" s="3">
        <f t="shared" si="49"/>
        <v>44400</v>
      </c>
      <c r="L196" s="3">
        <f t="shared" si="49"/>
        <v>11360</v>
      </c>
      <c r="M196" s="3">
        <f t="shared" si="49"/>
        <v>5760</v>
      </c>
    </row>
    <row r="197">
      <c r="A197" s="2">
        <v>10.0</v>
      </c>
      <c r="B197" s="3">
        <f t="shared" ref="B197:M197" si="50">SUM(B178:B180)</f>
        <v>2000</v>
      </c>
      <c r="C197" s="3">
        <f t="shared" si="50"/>
        <v>12960</v>
      </c>
      <c r="D197" s="3">
        <f t="shared" si="50"/>
        <v>9920</v>
      </c>
      <c r="E197" s="3">
        <f t="shared" si="50"/>
        <v>11160</v>
      </c>
      <c r="F197" s="3">
        <f t="shared" si="50"/>
        <v>1600</v>
      </c>
      <c r="G197" s="3">
        <f t="shared" si="50"/>
        <v>0</v>
      </c>
      <c r="H197" s="3">
        <f t="shared" si="50"/>
        <v>4780</v>
      </c>
      <c r="I197" s="3">
        <f t="shared" si="50"/>
        <v>5210</v>
      </c>
      <c r="J197" s="3">
        <f t="shared" si="50"/>
        <v>0</v>
      </c>
      <c r="K197" s="3">
        <f t="shared" si="50"/>
        <v>32400</v>
      </c>
      <c r="L197" s="3">
        <f t="shared" si="50"/>
        <v>11360</v>
      </c>
      <c r="M197" s="3">
        <f t="shared" si="50"/>
        <v>5760</v>
      </c>
    </row>
    <row r="198">
      <c r="A198" s="10">
        <v>11.0</v>
      </c>
      <c r="B198" s="3">
        <f t="shared" ref="B198:M198" si="51">SUM(B181:B183)</f>
        <v>2200</v>
      </c>
      <c r="C198" s="3">
        <f t="shared" si="51"/>
        <v>25320</v>
      </c>
      <c r="D198" s="3">
        <f t="shared" si="51"/>
        <v>0</v>
      </c>
      <c r="E198" s="3">
        <f t="shared" si="51"/>
        <v>11160</v>
      </c>
      <c r="F198" s="3">
        <f t="shared" si="51"/>
        <v>1920</v>
      </c>
      <c r="G198" s="3">
        <f t="shared" si="51"/>
        <v>0</v>
      </c>
      <c r="H198" s="3">
        <f t="shared" si="51"/>
        <v>0</v>
      </c>
      <c r="I198" s="3">
        <f t="shared" si="51"/>
        <v>7310</v>
      </c>
      <c r="J198" s="3">
        <f t="shared" si="51"/>
        <v>0</v>
      </c>
      <c r="K198" s="3">
        <f t="shared" si="51"/>
        <v>86400</v>
      </c>
      <c r="L198" s="3">
        <f t="shared" si="51"/>
        <v>0</v>
      </c>
      <c r="M198" s="3">
        <f t="shared" si="51"/>
        <v>5760</v>
      </c>
    </row>
  </sheetData>
  <mergeCells count="17">
    <mergeCell ref="B14:C14"/>
    <mergeCell ref="D14:E14"/>
    <mergeCell ref="B37:E37"/>
    <mergeCell ref="F37:I37"/>
    <mergeCell ref="J37:M37"/>
    <mergeCell ref="F85:I85"/>
    <mergeCell ref="J85:M85"/>
    <mergeCell ref="B186:E186"/>
    <mergeCell ref="F186:I186"/>
    <mergeCell ref="J186:M186"/>
    <mergeCell ref="B85:E85"/>
    <mergeCell ref="B104:C104"/>
    <mergeCell ref="E104:F104"/>
    <mergeCell ref="H104:I104"/>
    <mergeCell ref="B149:E149"/>
    <mergeCell ref="F149:I149"/>
    <mergeCell ref="J149:M149"/>
  </mergeCells>
  <conditionalFormatting sqref="C16">
    <cfRule type="cellIs" dxfId="0" priority="1" operator="greaterThan">
      <formula>"B1"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B1" s="8" t="s">
        <v>0</v>
      </c>
      <c r="K1" s="36" t="s">
        <v>113</v>
      </c>
      <c r="Q1" s="8" t="s">
        <v>114</v>
      </c>
    </row>
    <row r="2">
      <c r="C2" s="37" t="s">
        <v>52</v>
      </c>
      <c r="D2" s="38"/>
      <c r="E2" s="38"/>
      <c r="F2" s="37" t="s">
        <v>115</v>
      </c>
      <c r="G2" s="38"/>
      <c r="H2" s="37" t="s">
        <v>116</v>
      </c>
      <c r="I2" s="38"/>
      <c r="K2" s="39"/>
      <c r="L2" s="40" t="s">
        <v>53</v>
      </c>
      <c r="M2" s="38"/>
      <c r="N2" s="40" t="s">
        <v>54</v>
      </c>
      <c r="O2" s="38"/>
      <c r="Q2" s="37" t="s">
        <v>52</v>
      </c>
      <c r="R2" s="38"/>
      <c r="S2" s="37" t="s">
        <v>115</v>
      </c>
      <c r="T2" s="38"/>
      <c r="U2" s="37" t="s">
        <v>116</v>
      </c>
    </row>
    <row r="3">
      <c r="B3" s="41" t="s">
        <v>51</v>
      </c>
      <c r="C3" s="41" t="s">
        <v>117</v>
      </c>
      <c r="D3" s="41" t="s">
        <v>118</v>
      </c>
      <c r="E3" s="41" t="s">
        <v>119</v>
      </c>
      <c r="F3" s="41" t="s">
        <v>117</v>
      </c>
      <c r="G3" s="41" t="s">
        <v>120</v>
      </c>
      <c r="H3" s="41" t="s">
        <v>117</v>
      </c>
      <c r="I3" s="41" t="s">
        <v>120</v>
      </c>
      <c r="J3" s="42" t="s">
        <v>121</v>
      </c>
      <c r="K3" s="43" t="s">
        <v>51</v>
      </c>
      <c r="L3" s="44" t="s">
        <v>117</v>
      </c>
      <c r="M3" s="44" t="s">
        <v>120</v>
      </c>
      <c r="N3" s="44" t="s">
        <v>117</v>
      </c>
      <c r="O3" s="45" t="s">
        <v>120</v>
      </c>
      <c r="P3" s="46" t="s">
        <v>122</v>
      </c>
      <c r="Q3" s="47" t="s">
        <v>123</v>
      </c>
      <c r="R3" s="47" t="s">
        <v>124</v>
      </c>
      <c r="S3" s="47" t="s">
        <v>125</v>
      </c>
      <c r="T3" s="47" t="s">
        <v>126</v>
      </c>
      <c r="U3" s="47" t="s">
        <v>126</v>
      </c>
      <c r="V3" s="42" t="s">
        <v>121</v>
      </c>
    </row>
    <row r="4">
      <c r="B4" s="17">
        <v>25.0</v>
      </c>
      <c r="C4" s="17">
        <v>60.0</v>
      </c>
      <c r="D4" s="17">
        <v>60.0</v>
      </c>
      <c r="E4" s="17">
        <v>25.0</v>
      </c>
      <c r="F4" s="17">
        <v>57.5</v>
      </c>
      <c r="G4" s="17">
        <v>42.5</v>
      </c>
      <c r="H4" s="17">
        <v>60.0</v>
      </c>
      <c r="I4" s="17">
        <v>45.0</v>
      </c>
      <c r="K4" s="17">
        <v>120.0</v>
      </c>
      <c r="L4" s="9">
        <f>30+120</f>
        <v>150</v>
      </c>
      <c r="M4" s="9">
        <f>120+20</f>
        <v>140</v>
      </c>
      <c r="N4" s="9">
        <f>30+120</f>
        <v>150</v>
      </c>
      <c r="O4" s="9">
        <f>120+20</f>
        <v>140</v>
      </c>
      <c r="Q4" s="17">
        <v>30.0</v>
      </c>
      <c r="R4" s="17">
        <v>120.0</v>
      </c>
      <c r="S4" s="17">
        <v>20.0</v>
      </c>
      <c r="T4" s="17">
        <v>50.0</v>
      </c>
      <c r="U4" s="17">
        <v>80.0</v>
      </c>
    </row>
    <row r="5">
      <c r="B5" s="17" t="s">
        <v>127</v>
      </c>
      <c r="C5" s="17" t="s">
        <v>127</v>
      </c>
      <c r="D5" s="17" t="s">
        <v>127</v>
      </c>
      <c r="E5" s="17" t="s">
        <v>127</v>
      </c>
      <c r="F5" s="17" t="s">
        <v>127</v>
      </c>
      <c r="G5" s="17" t="s">
        <v>127</v>
      </c>
      <c r="H5" s="17" t="s">
        <v>127</v>
      </c>
      <c r="I5" s="17" t="s">
        <v>127</v>
      </c>
      <c r="K5" s="17" t="s">
        <v>128</v>
      </c>
      <c r="L5" s="17" t="s">
        <v>129</v>
      </c>
      <c r="M5" s="17" t="s">
        <v>129</v>
      </c>
      <c r="N5" s="17" t="s">
        <v>129</v>
      </c>
      <c r="O5" s="17" t="s">
        <v>129</v>
      </c>
      <c r="Q5" s="17" t="s">
        <v>129</v>
      </c>
      <c r="R5" s="17" t="s">
        <v>129</v>
      </c>
      <c r="S5" s="17" t="s">
        <v>129</v>
      </c>
      <c r="T5" s="17" t="s">
        <v>129</v>
      </c>
      <c r="U5" s="17" t="s">
        <v>129</v>
      </c>
    </row>
    <row r="6">
      <c r="K6" s="17">
        <v>200.0</v>
      </c>
      <c r="L6" s="17">
        <v>150.0</v>
      </c>
      <c r="M6" s="17">
        <v>150.0</v>
      </c>
      <c r="N6" s="17">
        <v>200.0</v>
      </c>
      <c r="O6" s="17">
        <v>200.0</v>
      </c>
    </row>
    <row r="7">
      <c r="K7" s="17" t="s">
        <v>130</v>
      </c>
      <c r="L7" s="17" t="s">
        <v>131</v>
      </c>
      <c r="M7" s="17" t="s">
        <v>131</v>
      </c>
      <c r="N7" s="17" t="s">
        <v>131</v>
      </c>
      <c r="O7" s="17" t="s">
        <v>131</v>
      </c>
    </row>
  </sheetData>
  <mergeCells count="10">
    <mergeCell ref="N2:O2"/>
    <mergeCell ref="Q2:R2"/>
    <mergeCell ref="B1:J1"/>
    <mergeCell ref="K1:O1"/>
    <mergeCell ref="Q1:V1"/>
    <mergeCell ref="C2:E2"/>
    <mergeCell ref="F2:G2"/>
    <mergeCell ref="H2:I2"/>
    <mergeCell ref="L2:M2"/>
    <mergeCell ref="S2:T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2" max="2" width="11.86"/>
    <col customWidth="1" min="3" max="3" width="13.29"/>
  </cols>
  <sheetData>
    <row r="1">
      <c r="A1" s="9" t="str">
        <f>Effort!A1</f>
        <v/>
      </c>
      <c r="B1" s="8" t="s">
        <v>0</v>
      </c>
      <c r="K1" s="36" t="s">
        <v>113</v>
      </c>
      <c r="Q1" s="8" t="s">
        <v>114</v>
      </c>
      <c r="W1" s="8"/>
    </row>
    <row r="2">
      <c r="C2" s="37" t="s">
        <v>52</v>
      </c>
      <c r="D2" s="38"/>
      <c r="E2" s="38"/>
      <c r="F2" s="37" t="s">
        <v>115</v>
      </c>
      <c r="G2" s="38"/>
      <c r="H2" s="37" t="s">
        <v>116</v>
      </c>
      <c r="I2" s="38"/>
      <c r="K2" s="39"/>
      <c r="L2" s="40" t="s">
        <v>53</v>
      </c>
      <c r="M2" s="38"/>
      <c r="N2" s="40" t="s">
        <v>54</v>
      </c>
      <c r="O2" s="38"/>
      <c r="Q2" s="37" t="s">
        <v>52</v>
      </c>
      <c r="R2" s="38"/>
      <c r="S2" s="37" t="s">
        <v>115</v>
      </c>
      <c r="T2" s="38"/>
      <c r="U2" s="37" t="s">
        <v>116</v>
      </c>
    </row>
    <row r="3">
      <c r="A3" s="48" t="s">
        <v>55</v>
      </c>
      <c r="B3" s="41" t="s">
        <v>51</v>
      </c>
      <c r="C3" s="41" t="s">
        <v>117</v>
      </c>
      <c r="D3" s="41" t="s">
        <v>118</v>
      </c>
      <c r="E3" s="41" t="s">
        <v>119</v>
      </c>
      <c r="F3" s="41" t="s">
        <v>117</v>
      </c>
      <c r="G3" s="41" t="s">
        <v>120</v>
      </c>
      <c r="H3" s="41" t="s">
        <v>117</v>
      </c>
      <c r="I3" s="41" t="s">
        <v>120</v>
      </c>
      <c r="J3" s="42" t="s">
        <v>121</v>
      </c>
      <c r="K3" s="43" t="s">
        <v>51</v>
      </c>
      <c r="L3" s="44" t="s">
        <v>117</v>
      </c>
      <c r="M3" s="44" t="s">
        <v>120</v>
      </c>
      <c r="N3" s="44" t="s">
        <v>117</v>
      </c>
      <c r="O3" s="45" t="s">
        <v>120</v>
      </c>
      <c r="P3" s="46" t="s">
        <v>122</v>
      </c>
      <c r="Q3" s="47" t="s">
        <v>123</v>
      </c>
      <c r="R3" s="47" t="s">
        <v>124</v>
      </c>
      <c r="S3" s="47" t="s">
        <v>125</v>
      </c>
      <c r="T3" s="47" t="s">
        <v>126</v>
      </c>
      <c r="U3" s="47" t="s">
        <v>126</v>
      </c>
      <c r="V3" s="49" t="s">
        <v>121</v>
      </c>
      <c r="W3" s="50" t="s">
        <v>132</v>
      </c>
    </row>
    <row r="4">
      <c r="A4" s="51"/>
      <c r="B4" s="52"/>
      <c r="C4" s="52"/>
      <c r="D4" s="52"/>
      <c r="E4" s="52"/>
      <c r="F4" s="52"/>
      <c r="G4" s="52"/>
      <c r="H4" s="52"/>
      <c r="I4" s="52"/>
      <c r="J4" s="53"/>
      <c r="K4" s="54"/>
      <c r="L4" s="12"/>
      <c r="M4" s="12"/>
      <c r="N4" s="12"/>
      <c r="O4" s="12"/>
      <c r="P4" s="12"/>
      <c r="Q4" s="52"/>
      <c r="R4" s="52"/>
      <c r="S4" s="52"/>
      <c r="T4" s="52"/>
      <c r="U4" s="52"/>
      <c r="V4" s="52"/>
      <c r="W4" s="53"/>
    </row>
    <row r="5">
      <c r="A5" s="55" t="s">
        <v>59</v>
      </c>
      <c r="B5" s="56">
        <f>Effort!B4*RiferimentiCosti!B$4</f>
        <v>400</v>
      </c>
      <c r="C5" s="57"/>
      <c r="D5" s="57"/>
      <c r="E5" s="57"/>
      <c r="F5" s="57"/>
      <c r="G5" s="57"/>
      <c r="H5" s="57"/>
      <c r="I5" s="57"/>
      <c r="J5" s="58">
        <f t="shared" ref="J5:J11" si="1">SUM(B5:I5)</f>
        <v>400</v>
      </c>
      <c r="K5" s="57">
        <f>CEILING(Effort!B4/8,1)*RiferimentiCosti!K$4+RiferimentiCosti!K$6</f>
        <v>440</v>
      </c>
      <c r="L5" s="57"/>
      <c r="M5" s="57"/>
      <c r="N5" s="57"/>
      <c r="O5" s="57"/>
      <c r="P5" s="59">
        <f t="shared" ref="P5:P11" si="2">SUM(K5:O5)</f>
        <v>440</v>
      </c>
      <c r="Q5" s="56" t="str">
        <f>Effort!C4</f>
        <v/>
      </c>
      <c r="R5" s="57"/>
      <c r="S5" s="57"/>
      <c r="T5" s="57"/>
      <c r="U5" s="57"/>
      <c r="V5" s="60">
        <f t="shared" ref="V5:V10" si="3">SUM(Q5:U5)</f>
        <v>0</v>
      </c>
      <c r="W5" s="61">
        <f t="shared" ref="W5:W10" si="4">SUM(J5,P5,V5)</f>
        <v>840</v>
      </c>
    </row>
    <row r="6">
      <c r="A6" s="62" t="s">
        <v>58</v>
      </c>
      <c r="B6" s="63">
        <f>Effort!B5*RiferimentiCosti!B$4</f>
        <v>400</v>
      </c>
      <c r="C6" s="63">
        <f>Effort!C5*RiferimentiCosti!C$4</f>
        <v>0</v>
      </c>
      <c r="D6" s="63">
        <f>Effort!D5*RiferimentiCosti!D$4</f>
        <v>0</v>
      </c>
      <c r="E6" s="63">
        <f>Effort!E5*RiferimentiCosti!E$4</f>
        <v>0</v>
      </c>
      <c r="F6" s="63">
        <f>Effort!F5*RiferimentiCosti!F$4</f>
        <v>0</v>
      </c>
      <c r="G6" s="63">
        <f>Effort!G5*RiferimentiCosti!G$4</f>
        <v>0</v>
      </c>
      <c r="H6" s="63">
        <f>Effort!H5*RiferimentiCosti!H$4</f>
        <v>0</v>
      </c>
      <c r="I6" s="63">
        <f>Effort!I5*RiferimentiCosti!I$4</f>
        <v>0</v>
      </c>
      <c r="J6" s="64">
        <f t="shared" si="1"/>
        <v>400</v>
      </c>
      <c r="K6" s="63">
        <f>CEILING(Effort!B5/8,1)*RiferimentiCosti!K$4</f>
        <v>240</v>
      </c>
      <c r="L6" s="63">
        <f>CEILING(Effort!F5/8,1)*RiferimentiCosti!L$4+CEILING((Effort!F5/8)/8,1)*RiferimentiCosti!L$6</f>
        <v>0</v>
      </c>
      <c r="M6" s="63">
        <f>CEILING(Effort!G5/8,1)*RiferimentiCosti!M$4+CEILING((Effort!G5/8)/8,1)*RiferimentiCosti!M$6</f>
        <v>0</v>
      </c>
      <c r="N6" s="63">
        <f>CEILING(Effort!H5/8,1)*RiferimentiCosti!N$4+CEILING((Effort!H5/8)/8,1)*RiferimentiCosti!N$6</f>
        <v>0</v>
      </c>
      <c r="O6" s="63">
        <f>CEILING(Effort!I5/8,1)*RiferimentiCosti!O$4+CEILING((Effort!I5/8)/8,1)*RiferimentiCosti!O$6</f>
        <v>0</v>
      </c>
      <c r="P6" s="59">
        <f t="shared" si="2"/>
        <v>240</v>
      </c>
      <c r="Q6" s="63">
        <f>SUM(Effort!$C5:$E5)*RiferimentiCosti!Q$4</f>
        <v>0</v>
      </c>
      <c r="R6" s="63">
        <f>SUM(Effort!$C5:$E5)*RiferimentiCosti!R$4</f>
        <v>0</v>
      </c>
      <c r="S6" s="63">
        <f>SUM(Effort!$F5:$G5)*RiferimentiCosti!S$4</f>
        <v>0</v>
      </c>
      <c r="T6" s="63">
        <f>IFERROR(__xludf.DUMMYFUNCTION("IF(REGEXMATCH(A6,""[0-9]\.[0-9]\.3""),SUM(Effort!$F5:$G5)*RiferimentiCosti!T$4,0)"),0.0)</f>
        <v>0</v>
      </c>
      <c r="U6" s="63">
        <f>IFERROR(__xludf.DUMMYFUNCTION("IF(REGEXMATCH(A6,""[0-9]\.[0-9]\.3""),SUM(Effort!H5:I5)*RiferimentiCosti!U$4,0)"),0.0)</f>
        <v>0</v>
      </c>
      <c r="V6" s="60">
        <f t="shared" si="3"/>
        <v>0</v>
      </c>
      <c r="W6" s="61">
        <f t="shared" si="4"/>
        <v>640</v>
      </c>
    </row>
    <row r="7">
      <c r="A7" s="62" t="s">
        <v>133</v>
      </c>
      <c r="B7" s="63">
        <f>Effort!B6*RiferimentiCosti!B$4</f>
        <v>0</v>
      </c>
      <c r="C7" s="63">
        <f>Effort!C6*RiferimentiCosti!C$4</f>
        <v>1440</v>
      </c>
      <c r="D7" s="63">
        <f>Effort!D6*RiferimentiCosti!D$4</f>
        <v>480</v>
      </c>
      <c r="E7" s="63">
        <f>Effort!E6*RiferimentiCosti!E$4</f>
        <v>0</v>
      </c>
      <c r="F7" s="63">
        <f>Effort!F6*RiferimentiCosti!F$4</f>
        <v>0</v>
      </c>
      <c r="G7" s="63">
        <f>Effort!G6*RiferimentiCosti!G$4</f>
        <v>0</v>
      </c>
      <c r="H7" s="63">
        <f>Effort!H6*RiferimentiCosti!H$4</f>
        <v>0</v>
      </c>
      <c r="I7" s="63">
        <f>Effort!I6*RiferimentiCosti!I$4</f>
        <v>0</v>
      </c>
      <c r="J7" s="64">
        <f t="shared" si="1"/>
        <v>1920</v>
      </c>
      <c r="K7" s="63">
        <v>0.0</v>
      </c>
      <c r="L7" s="63">
        <f>CEILING(Effort!F6/8,1)*RiferimentiCosti!L$4+CEILING((Effort!F6/8)/8,1)*RiferimentiCosti!L$6</f>
        <v>0</v>
      </c>
      <c r="M7" s="63">
        <f>CEILING(Effort!G6/8,1)*RiferimentiCosti!M$4+CEILING((Effort!G6/8)/8,1)*RiferimentiCosti!M$6</f>
        <v>0</v>
      </c>
      <c r="N7" s="63">
        <f>CEILING(Effort!H6/8,1)*RiferimentiCosti!N$4+CEILING((Effort!H6/8)/8,1)*RiferimentiCosti!N$6</f>
        <v>0</v>
      </c>
      <c r="O7" s="63">
        <f>CEILING(Effort!I6/8,1)*RiferimentiCosti!O$4+CEILING((Effort!I6/8)/8,1)*RiferimentiCosti!O$6</f>
        <v>0</v>
      </c>
      <c r="P7" s="59">
        <f t="shared" si="2"/>
        <v>0</v>
      </c>
      <c r="Q7" s="63">
        <f>SUM(Effort!$C6:$E6)*RiferimentiCosti!Q$4</f>
        <v>960</v>
      </c>
      <c r="R7" s="63">
        <f>SUM(Effort!$C6:$E6)*RiferimentiCosti!R$4</f>
        <v>3840</v>
      </c>
      <c r="S7" s="63">
        <f>SUM(Effort!$F6:$G6)*RiferimentiCosti!S$4</f>
        <v>0</v>
      </c>
      <c r="T7" s="63">
        <f>IFERROR(__xludf.DUMMYFUNCTION("IF(REGEXMATCH(A7,""[0-9]\.[0-9]\.3""),SUM(Effort!$F6:$G6)*RiferimentiCosti!T$4,0)"),0.0)</f>
        <v>0</v>
      </c>
      <c r="U7" s="63">
        <f>IFERROR(__xludf.DUMMYFUNCTION("IF(REGEXMATCH(A7,""[0-9]\.[0-9]\.3""),SUM(Effort!H6:I6)*RiferimentiCosti!U$4,0)"),0.0)</f>
        <v>0</v>
      </c>
      <c r="V7" s="60">
        <f t="shared" si="3"/>
        <v>4800</v>
      </c>
      <c r="W7" s="61">
        <f t="shared" si="4"/>
        <v>6720</v>
      </c>
    </row>
    <row r="8">
      <c r="A8" s="62" t="s">
        <v>134</v>
      </c>
      <c r="B8" s="63">
        <f>Effort!B7*RiferimentiCosti!B$4</f>
        <v>0</v>
      </c>
      <c r="C8" s="63">
        <f>Effort!C7*RiferimentiCosti!C$4</f>
        <v>480</v>
      </c>
      <c r="D8" s="63">
        <f>Effort!D7*RiferimentiCosti!D$4</f>
        <v>6240</v>
      </c>
      <c r="E8" s="63">
        <f>Effort!E7*RiferimentiCosti!E$4</f>
        <v>0</v>
      </c>
      <c r="F8" s="63">
        <f>Effort!F7*RiferimentiCosti!F$4</f>
        <v>0</v>
      </c>
      <c r="G8" s="63">
        <f>Effort!G7*RiferimentiCosti!G$4</f>
        <v>0</v>
      </c>
      <c r="H8" s="63">
        <f>Effort!H7*RiferimentiCosti!H$4</f>
        <v>0</v>
      </c>
      <c r="I8" s="63">
        <f>Effort!I7*RiferimentiCosti!I$4</f>
        <v>0</v>
      </c>
      <c r="J8" s="64">
        <f t="shared" si="1"/>
        <v>6720</v>
      </c>
      <c r="K8" s="63">
        <v>0.0</v>
      </c>
      <c r="L8" s="63">
        <f>CEILING(Effort!F7/8,1)*RiferimentiCosti!L$4+CEILING((Effort!F7/8)/8,1)*RiferimentiCosti!L$6</f>
        <v>0</v>
      </c>
      <c r="M8" s="63">
        <f>CEILING(Effort!G7/8,1)*RiferimentiCosti!M$4+CEILING((Effort!G7/8)/8,1)*RiferimentiCosti!M$6</f>
        <v>0</v>
      </c>
      <c r="N8" s="63">
        <f>CEILING(Effort!H7/8,1)*RiferimentiCosti!N$4+CEILING((Effort!H7/8)/8,1)*RiferimentiCosti!N$6</f>
        <v>0</v>
      </c>
      <c r="O8" s="63">
        <f>CEILING(Effort!I7/8,1)*RiferimentiCosti!O$4+CEILING((Effort!I7/8)/8,1)*RiferimentiCosti!O$6</f>
        <v>0</v>
      </c>
      <c r="P8" s="59">
        <f t="shared" si="2"/>
        <v>0</v>
      </c>
      <c r="Q8" s="63">
        <f>SUM(Effort!$C7:$E7)*RiferimentiCosti!Q$4</f>
        <v>3360</v>
      </c>
      <c r="R8" s="63">
        <f>SUM(Effort!$C7:$E7)*RiferimentiCosti!R$4</f>
        <v>13440</v>
      </c>
      <c r="S8" s="63">
        <f>SUM(Effort!$F7:$G7)*RiferimentiCosti!S$4</f>
        <v>0</v>
      </c>
      <c r="T8" s="63">
        <f>IFERROR(__xludf.DUMMYFUNCTION("IF(REGEXMATCH(A8,""[0-9]\.[0-9]\.3""),SUM(Effort!$F7:$G7)*RiferimentiCosti!T$4,0)"),0.0)</f>
        <v>0</v>
      </c>
      <c r="U8" s="63">
        <f>IFERROR(__xludf.DUMMYFUNCTION("IF(REGEXMATCH(A8,""[0-9]\.[0-9]\.3""),SUM(Effort!H7:I7)*RiferimentiCosti!U$4,0)"),0.0)</f>
        <v>0</v>
      </c>
      <c r="V8" s="60">
        <f t="shared" si="3"/>
        <v>16800</v>
      </c>
      <c r="W8" s="61">
        <f t="shared" si="4"/>
        <v>23520</v>
      </c>
    </row>
    <row r="9">
      <c r="A9" s="62" t="s">
        <v>135</v>
      </c>
      <c r="B9" s="63">
        <f>Effort!B8*RiferimentiCosti!B$4</f>
        <v>0</v>
      </c>
      <c r="C9" s="63">
        <f>Effort!C8*RiferimentiCosti!C$4</f>
        <v>1440</v>
      </c>
      <c r="D9" s="63">
        <f>Effort!D8*RiferimentiCosti!D$4</f>
        <v>480</v>
      </c>
      <c r="E9" s="63">
        <f>Effort!E8*RiferimentiCosti!E$4</f>
        <v>0</v>
      </c>
      <c r="F9" s="63">
        <f>Effort!F8*RiferimentiCosti!F$4</f>
        <v>0</v>
      </c>
      <c r="G9" s="63">
        <f>Effort!G8*RiferimentiCosti!G$4</f>
        <v>0</v>
      </c>
      <c r="H9" s="63">
        <f>Effort!H8*RiferimentiCosti!H$4</f>
        <v>0</v>
      </c>
      <c r="I9" s="63">
        <f>Effort!I8*RiferimentiCosti!I$4</f>
        <v>0</v>
      </c>
      <c r="J9" s="64">
        <f t="shared" si="1"/>
        <v>1920</v>
      </c>
      <c r="K9" s="63">
        <v>0.0</v>
      </c>
      <c r="L9" s="63">
        <f>CEILING(Effort!F8/8,1)*RiferimentiCosti!L$4+CEILING((Effort!F8/8)/8,1)*RiferimentiCosti!L$6</f>
        <v>0</v>
      </c>
      <c r="M9" s="63">
        <f>CEILING(Effort!G8/8,1)*RiferimentiCosti!M$4+CEILING((Effort!G8/8)/8,1)*RiferimentiCosti!M$6</f>
        <v>0</v>
      </c>
      <c r="N9" s="63">
        <f>CEILING(Effort!H8/8,1)*RiferimentiCosti!N$4+CEILING((Effort!H8/8)/8,1)*RiferimentiCosti!N$6</f>
        <v>0</v>
      </c>
      <c r="O9" s="63">
        <f>CEILING(Effort!I8/8,1)*RiferimentiCosti!O$4+CEILING((Effort!I8/8)/8,1)*RiferimentiCosti!O$6</f>
        <v>0</v>
      </c>
      <c r="P9" s="59">
        <f t="shared" si="2"/>
        <v>0</v>
      </c>
      <c r="Q9" s="63">
        <f>SUM(Effort!$C8:$E8)*RiferimentiCosti!Q$4</f>
        <v>960</v>
      </c>
      <c r="R9" s="63">
        <f>SUM(Effort!$C8:$E8)*RiferimentiCosti!R$4</f>
        <v>3840</v>
      </c>
      <c r="S9" s="63">
        <f>SUM(Effort!$F8:$G8)*RiferimentiCosti!S$4</f>
        <v>0</v>
      </c>
      <c r="T9" s="63">
        <f>IFERROR(__xludf.DUMMYFUNCTION("IF(REGEXMATCH(A9,""[0-9]\.[0-9]\.3""),SUM(Effort!$F8:$G8)*RiferimentiCosti!T$4,0)"),0.0)</f>
        <v>0</v>
      </c>
      <c r="U9" s="63">
        <f>IFERROR(__xludf.DUMMYFUNCTION("IF(REGEXMATCH(A9,""[0-9]\.[0-9]\.3""),SUM(Effort!H8:I8)*RiferimentiCosti!U$4,0)"),0.0)</f>
        <v>0</v>
      </c>
      <c r="V9" s="60">
        <f t="shared" si="3"/>
        <v>4800</v>
      </c>
      <c r="W9" s="61">
        <f t="shared" si="4"/>
        <v>6720</v>
      </c>
    </row>
    <row r="10">
      <c r="A10" s="62" t="s">
        <v>136</v>
      </c>
      <c r="B10" s="63">
        <f>Effort!B9*RiferimentiCosti!B$4</f>
        <v>0</v>
      </c>
      <c r="C10" s="63">
        <f>Effort!C9*RiferimentiCosti!C$4</f>
        <v>960</v>
      </c>
      <c r="D10" s="63">
        <f>Effort!D9*RiferimentiCosti!D$4</f>
        <v>1440</v>
      </c>
      <c r="E10" s="63">
        <f>Effort!E9*RiferimentiCosti!E$4</f>
        <v>0</v>
      </c>
      <c r="F10" s="63">
        <f>Effort!F9*RiferimentiCosti!F$4</f>
        <v>0</v>
      </c>
      <c r="G10" s="63">
        <f>Effort!G9*RiferimentiCosti!G$4</f>
        <v>0</v>
      </c>
      <c r="H10" s="63">
        <f>Effort!H9*RiferimentiCosti!H$4</f>
        <v>0</v>
      </c>
      <c r="I10" s="63">
        <f>Effort!I9*RiferimentiCosti!I$4</f>
        <v>0</v>
      </c>
      <c r="J10" s="64">
        <f t="shared" si="1"/>
        <v>2400</v>
      </c>
      <c r="K10" s="63">
        <v>0.0</v>
      </c>
      <c r="L10" s="63">
        <f>CEILING(Effort!F9/8,1)*RiferimentiCosti!L$4+CEILING((Effort!F9/8)/8,1)*RiferimentiCosti!L$6</f>
        <v>0</v>
      </c>
      <c r="M10" s="63">
        <f>CEILING(Effort!G9/8,1)*RiferimentiCosti!M$4+CEILING((Effort!G9/8)/8,1)*RiferimentiCosti!M$6</f>
        <v>0</v>
      </c>
      <c r="N10" s="63">
        <f>CEILING(Effort!H9/8,1)*RiferimentiCosti!N$4+CEILING((Effort!H9/8)/8,1)*RiferimentiCosti!N$6</f>
        <v>0</v>
      </c>
      <c r="O10" s="63">
        <f>CEILING(Effort!I9/8,1)*RiferimentiCosti!O$4+CEILING((Effort!I9/8)/8,1)*RiferimentiCosti!O$6</f>
        <v>0</v>
      </c>
      <c r="P10" s="59">
        <f t="shared" si="2"/>
        <v>0</v>
      </c>
      <c r="Q10" s="63">
        <f>SUM(Effort!$C9:$E9)*RiferimentiCosti!Q$4</f>
        <v>1200</v>
      </c>
      <c r="R10" s="63">
        <f>SUM(Effort!$C9:$E9)*RiferimentiCosti!R$4</f>
        <v>4800</v>
      </c>
      <c r="S10" s="63">
        <f>SUM(Effort!$F9:$G9)*RiferimentiCosti!S$4</f>
        <v>0</v>
      </c>
      <c r="T10" s="63">
        <f>IFERROR(__xludf.DUMMYFUNCTION("IF(REGEXMATCH(A10,""[0-9]\.[0-9]\.3""),SUM(Effort!$F9:$G9)*RiferimentiCosti!T$4,0)"),0.0)</f>
        <v>0</v>
      </c>
      <c r="U10" s="63">
        <f>IFERROR(__xludf.DUMMYFUNCTION("IF(REGEXMATCH(A10,""[0-9]\.[0-9]\.3""),SUM(Effort!H9:I9)*RiferimentiCosti!U$4,0)"),0.0)</f>
        <v>0</v>
      </c>
      <c r="V10" s="60">
        <f t="shared" si="3"/>
        <v>6000</v>
      </c>
      <c r="W10" s="61">
        <f t="shared" si="4"/>
        <v>8400</v>
      </c>
    </row>
    <row r="11">
      <c r="A11" s="65" t="s">
        <v>137</v>
      </c>
      <c r="B11" s="66">
        <f t="shared" ref="B11:I11" si="5">SUM(B5:B10)</f>
        <v>800</v>
      </c>
      <c r="C11" s="66">
        <f t="shared" si="5"/>
        <v>4320</v>
      </c>
      <c r="D11" s="66">
        <f t="shared" si="5"/>
        <v>8640</v>
      </c>
      <c r="E11" s="66">
        <f t="shared" si="5"/>
        <v>0</v>
      </c>
      <c r="F11" s="66">
        <f t="shared" si="5"/>
        <v>0</v>
      </c>
      <c r="G11" s="66">
        <f t="shared" si="5"/>
        <v>0</v>
      </c>
      <c r="H11" s="66">
        <f t="shared" si="5"/>
        <v>0</v>
      </c>
      <c r="I11" s="66">
        <f t="shared" si="5"/>
        <v>0</v>
      </c>
      <c r="J11" s="64">
        <f t="shared" si="1"/>
        <v>13760</v>
      </c>
      <c r="K11" s="66">
        <f>SUM(K5:K10)</f>
        <v>680</v>
      </c>
      <c r="L11" s="66">
        <f t="shared" ref="L11:O11" si="6">SUM(L7:L10)</f>
        <v>0</v>
      </c>
      <c r="M11" s="66">
        <f t="shared" si="6"/>
        <v>0</v>
      </c>
      <c r="N11" s="66">
        <f t="shared" si="6"/>
        <v>0</v>
      </c>
      <c r="O11" s="66">
        <f t="shared" si="6"/>
        <v>0</v>
      </c>
      <c r="P11" s="59">
        <f t="shared" si="2"/>
        <v>680</v>
      </c>
      <c r="Q11" s="66">
        <f t="shared" ref="Q11:W11" si="7">SUM(Q5:Q10)</f>
        <v>6480</v>
      </c>
      <c r="R11" s="66">
        <f t="shared" si="7"/>
        <v>25920</v>
      </c>
      <c r="S11" s="66">
        <f t="shared" si="7"/>
        <v>0</v>
      </c>
      <c r="T11" s="66">
        <f t="shared" si="7"/>
        <v>0</v>
      </c>
      <c r="U11" s="66">
        <f t="shared" si="7"/>
        <v>0</v>
      </c>
      <c r="V11" s="59">
        <f t="shared" si="7"/>
        <v>32400</v>
      </c>
      <c r="W11" s="61">
        <f t="shared" si="7"/>
        <v>46840</v>
      </c>
    </row>
    <row r="13">
      <c r="A13" s="67" t="s">
        <v>63</v>
      </c>
      <c r="B13" s="56">
        <f>Effort!B12*RiferimentiCosti!B$4</f>
        <v>400</v>
      </c>
      <c r="C13" s="68"/>
      <c r="D13" s="68"/>
      <c r="E13" s="68"/>
      <c r="F13" s="68"/>
      <c r="G13" s="68"/>
      <c r="H13" s="68"/>
      <c r="I13" s="68"/>
      <c r="J13" s="58">
        <f t="shared" ref="J13:J23" si="8">SUM(B13:I13)</f>
        <v>400</v>
      </c>
      <c r="K13" s="57">
        <f>CEILING(Effort!B12/8,1)*RiferimentiCosti!K$4+RiferimentiCosti!K$6</f>
        <v>440</v>
      </c>
      <c r="L13" s="69"/>
      <c r="M13" s="69"/>
      <c r="N13" s="69"/>
      <c r="O13" s="69"/>
      <c r="P13" s="59">
        <f t="shared" ref="P13:P23" si="9">SUM(K13:O13)</f>
        <v>440</v>
      </c>
      <c r="Q13" s="70">
        <v>0.0</v>
      </c>
      <c r="R13" s="69"/>
      <c r="S13" s="69"/>
      <c r="T13" s="69"/>
      <c r="U13" s="69"/>
      <c r="V13" s="60">
        <f t="shared" ref="V13:V22" si="10">SUM(Q13:U13)</f>
        <v>0</v>
      </c>
      <c r="W13" s="61">
        <f t="shared" ref="W13:W22" si="11">SUM(J13,P13,V13)</f>
        <v>840</v>
      </c>
    </row>
    <row r="14">
      <c r="A14" s="62" t="s">
        <v>62</v>
      </c>
      <c r="B14" s="63">
        <f>Effort!B13*RiferimentiCosti!B$4</f>
        <v>400</v>
      </c>
      <c r="C14" s="63">
        <f>Effort!C13*RiferimentiCosti!C$4</f>
        <v>0</v>
      </c>
      <c r="D14" s="63">
        <f>Effort!D13*RiferimentiCosti!D$4</f>
        <v>0</v>
      </c>
      <c r="E14" s="63">
        <f>Effort!E13*RiferimentiCosti!E$4</f>
        <v>0</v>
      </c>
      <c r="F14" s="63">
        <f>Effort!F13*RiferimentiCosti!F$4</f>
        <v>0</v>
      </c>
      <c r="G14" s="63">
        <f>Effort!G13*RiferimentiCosti!G$4</f>
        <v>0</v>
      </c>
      <c r="H14" s="63">
        <f>Effort!H13*RiferimentiCosti!H$4</f>
        <v>0</v>
      </c>
      <c r="I14" s="63">
        <f>Effort!I13*RiferimentiCosti!I$4</f>
        <v>0</v>
      </c>
      <c r="J14" s="64">
        <f t="shared" si="8"/>
        <v>400</v>
      </c>
      <c r="K14" s="63">
        <f>CEILING(Effort!B13/8,1)*RiferimentiCosti!K$4</f>
        <v>240</v>
      </c>
      <c r="L14" s="63">
        <f>CEILING(Effort!F13/8,1)*RiferimentiCosti!L$4+CEILING((Effort!F13/8)/8,1)*RiferimentiCosti!L$6</f>
        <v>0</v>
      </c>
      <c r="M14" s="63">
        <f>CEILING(Effort!G13/8,1)*RiferimentiCosti!M$4+CEILING((Effort!G13/8)/8,1)*RiferimentiCosti!M$6</f>
        <v>0</v>
      </c>
      <c r="N14" s="63">
        <f>CEILING(Effort!H13/8,1)*RiferimentiCosti!N$4+CEILING((Effort!H13/8)/8,1)*RiferimentiCosti!N$6</f>
        <v>0</v>
      </c>
      <c r="O14" s="63">
        <f>CEILING(Effort!I13/8,1)*RiferimentiCosti!O$4+CEILING((Effort!I13/8)/8,1)*RiferimentiCosti!O$6</f>
        <v>0</v>
      </c>
      <c r="P14" s="59">
        <f t="shared" si="9"/>
        <v>240</v>
      </c>
      <c r="Q14" s="63">
        <f>SUM(Effort!$C13:$E13)*RiferimentiCosti!Q$4</f>
        <v>0</v>
      </c>
      <c r="R14" s="63">
        <f>SUM(Effort!$C13:$E13)*RiferimentiCosti!R$4</f>
        <v>0</v>
      </c>
      <c r="S14" s="63">
        <f>SUM(Effort!$F13:$G13)*RiferimentiCosti!S$4</f>
        <v>0</v>
      </c>
      <c r="T14" s="63">
        <f>IFERROR(__xludf.DUMMYFUNCTION("IF(REGEXMATCH(A14,""[0-9]\.[0-9]\.3""),SUM(Effort!$F13:$G13)*RiferimentiCosti!T$4,0)"),0.0)</f>
        <v>0</v>
      </c>
      <c r="U14" s="63">
        <f>IFERROR(__xludf.DUMMYFUNCTION("IF(REGEXMATCH(A14,""[0-9]\.[0-9]\.3""),SUM(Effort!H13:I13)*RiferimentiCosti!U$4,0)"),0.0)</f>
        <v>0</v>
      </c>
      <c r="V14" s="60">
        <f t="shared" si="10"/>
        <v>0</v>
      </c>
      <c r="W14" s="61">
        <f t="shared" si="11"/>
        <v>640</v>
      </c>
    </row>
    <row r="15">
      <c r="A15" s="62" t="s">
        <v>138</v>
      </c>
      <c r="B15" s="63">
        <f>Effort!B14*RiferimentiCosti!B$4</f>
        <v>0</v>
      </c>
      <c r="C15" s="63">
        <f>Effort!C14*RiferimentiCosti!C$4</f>
        <v>1440</v>
      </c>
      <c r="D15" s="63">
        <f>Effort!D14*RiferimentiCosti!D$4</f>
        <v>480</v>
      </c>
      <c r="E15" s="63">
        <f>Effort!E14*RiferimentiCosti!E$4</f>
        <v>0</v>
      </c>
      <c r="F15" s="63">
        <f>Effort!F14*RiferimentiCosti!F$4</f>
        <v>0</v>
      </c>
      <c r="G15" s="63">
        <f>Effort!G14*RiferimentiCosti!G$4</f>
        <v>0</v>
      </c>
      <c r="H15" s="63">
        <f>Effort!H14*RiferimentiCosti!H$4</f>
        <v>0</v>
      </c>
      <c r="I15" s="63">
        <f>Effort!I14*RiferimentiCosti!I$4</f>
        <v>0</v>
      </c>
      <c r="J15" s="64">
        <f t="shared" si="8"/>
        <v>1920</v>
      </c>
      <c r="K15" s="63">
        <f>CEILING(Effort!B14/8,1)*RiferimentiCosti!K$4</f>
        <v>0</v>
      </c>
      <c r="L15" s="63">
        <f>CEILING(Effort!F14/8,1)*RiferimentiCosti!L$4+CEILING((Effort!F14/8)/8,1)*RiferimentiCosti!L$6</f>
        <v>0</v>
      </c>
      <c r="M15" s="63">
        <f>CEILING(Effort!G14/8,1)*RiferimentiCosti!M$4+CEILING((Effort!G14/8)/8,1)*RiferimentiCosti!M$6</f>
        <v>0</v>
      </c>
      <c r="N15" s="63">
        <f>CEILING(Effort!H14/8,1)*RiferimentiCosti!N$4+CEILING((Effort!H14/8)/8,1)*RiferimentiCosti!N$6</f>
        <v>0</v>
      </c>
      <c r="O15" s="63">
        <f>CEILING(Effort!I14/8,1)*RiferimentiCosti!O$4+CEILING((Effort!I14/8)/8,1)*RiferimentiCosti!O$6</f>
        <v>0</v>
      </c>
      <c r="P15" s="59">
        <f t="shared" si="9"/>
        <v>0</v>
      </c>
      <c r="Q15" s="63">
        <f>SUM(Effort!$C14:$E14)*RiferimentiCosti!Q$4</f>
        <v>960</v>
      </c>
      <c r="R15" s="63">
        <f>SUM(Effort!$C14:$E14)*RiferimentiCosti!R$4</f>
        <v>3840</v>
      </c>
      <c r="S15" s="63">
        <f>SUM(Effort!$F14:$G14)*RiferimentiCosti!S$4</f>
        <v>0</v>
      </c>
      <c r="T15" s="63">
        <f>IFERROR(__xludf.DUMMYFUNCTION("IF(REGEXMATCH(A15,""[0-9]\.[0-9]\.3""),SUM(Effort!$F14:$G14)*RiferimentiCosti!T$4,0)"),0.0)</f>
        <v>0</v>
      </c>
      <c r="U15" s="63">
        <f>IFERROR(__xludf.DUMMYFUNCTION("IF(REGEXMATCH(A15,""[0-9]\.[0-9]\.3""),SUM(Effort!H14:I14)*RiferimentiCosti!U$4,0)"),0.0)</f>
        <v>0</v>
      </c>
      <c r="V15" s="60">
        <f t="shared" si="10"/>
        <v>4800</v>
      </c>
      <c r="W15" s="61">
        <f t="shared" si="11"/>
        <v>6720</v>
      </c>
    </row>
    <row r="16">
      <c r="A16" s="62" t="s">
        <v>139</v>
      </c>
      <c r="B16" s="63">
        <f>Effort!B15*RiferimentiCosti!B$4</f>
        <v>0</v>
      </c>
      <c r="C16" s="63">
        <f>Effort!C15*RiferimentiCosti!C$4</f>
        <v>480</v>
      </c>
      <c r="D16" s="63">
        <f>Effort!D15*RiferimentiCosti!D$4</f>
        <v>6240</v>
      </c>
      <c r="E16" s="63">
        <f>Effort!E15*RiferimentiCosti!E$4</f>
        <v>0</v>
      </c>
      <c r="F16" s="63">
        <f>Effort!F15*RiferimentiCosti!F$4</f>
        <v>0</v>
      </c>
      <c r="G16" s="63">
        <f>Effort!G15*RiferimentiCosti!G$4</f>
        <v>0</v>
      </c>
      <c r="H16" s="63">
        <f>Effort!H15*RiferimentiCosti!H$4</f>
        <v>0</v>
      </c>
      <c r="I16" s="63">
        <f>Effort!I15*RiferimentiCosti!I$4</f>
        <v>0</v>
      </c>
      <c r="J16" s="64">
        <f t="shared" si="8"/>
        <v>6720</v>
      </c>
      <c r="K16" s="63">
        <f>CEILING(Effort!B15/8,1)*RiferimentiCosti!K$4</f>
        <v>0</v>
      </c>
      <c r="L16" s="63">
        <f>CEILING(Effort!F15/8,1)*RiferimentiCosti!L$4+CEILING((Effort!F15/8)/8,1)*RiferimentiCosti!L$6</f>
        <v>0</v>
      </c>
      <c r="M16" s="63">
        <f>CEILING(Effort!G15/8,1)*RiferimentiCosti!M$4+CEILING((Effort!G15/8)/8,1)*RiferimentiCosti!M$6</f>
        <v>0</v>
      </c>
      <c r="N16" s="63">
        <f>CEILING(Effort!H15/8,1)*RiferimentiCosti!N$4+CEILING((Effort!H15/8)/8,1)*RiferimentiCosti!N$6</f>
        <v>0</v>
      </c>
      <c r="O16" s="63">
        <f>CEILING(Effort!I15/8,1)*RiferimentiCosti!O$4+CEILING((Effort!I15/8)/8,1)*RiferimentiCosti!O$6</f>
        <v>0</v>
      </c>
      <c r="P16" s="59">
        <f t="shared" si="9"/>
        <v>0</v>
      </c>
      <c r="Q16" s="63">
        <f>SUM(Effort!$C15:$E15)*RiferimentiCosti!Q$4</f>
        <v>3360</v>
      </c>
      <c r="R16" s="63">
        <f>SUM(Effort!$C15:$E15)*RiferimentiCosti!R$4</f>
        <v>13440</v>
      </c>
      <c r="S16" s="63">
        <f>SUM(Effort!$F15:$G15)*RiferimentiCosti!S$4</f>
        <v>0</v>
      </c>
      <c r="T16" s="63">
        <f>IFERROR(__xludf.DUMMYFUNCTION("IF(REGEXMATCH(A16,""[0-9]\.[0-9]\.3""),SUM(Effort!$F15:$G15)*RiferimentiCosti!T$4,0)"),0.0)</f>
        <v>0</v>
      </c>
      <c r="U16" s="63">
        <f>IFERROR(__xludf.DUMMYFUNCTION("IF(REGEXMATCH(A16,""[0-9]\.[0-9]\.3""),SUM(Effort!H15:I15)*RiferimentiCosti!U$4,0)"),0.0)</f>
        <v>0</v>
      </c>
      <c r="V16" s="60">
        <f t="shared" si="10"/>
        <v>16800</v>
      </c>
      <c r="W16" s="61">
        <f t="shared" si="11"/>
        <v>23520</v>
      </c>
    </row>
    <row r="17">
      <c r="A17" s="62" t="s">
        <v>140</v>
      </c>
      <c r="B17" s="63">
        <f>Effort!B16*RiferimentiCosti!B$4</f>
        <v>0</v>
      </c>
      <c r="C17" s="63">
        <f>Effort!C16*RiferimentiCosti!C$4</f>
        <v>1440</v>
      </c>
      <c r="D17" s="63">
        <f>Effort!D16*RiferimentiCosti!D$4</f>
        <v>480</v>
      </c>
      <c r="E17" s="63">
        <f>Effort!E16*RiferimentiCosti!E$4</f>
        <v>0</v>
      </c>
      <c r="F17" s="63">
        <f>Effort!F16*RiferimentiCosti!F$4</f>
        <v>0</v>
      </c>
      <c r="G17" s="63">
        <f>Effort!G16*RiferimentiCosti!G$4</f>
        <v>0</v>
      </c>
      <c r="H17" s="63">
        <f>Effort!H16*RiferimentiCosti!H$4</f>
        <v>0</v>
      </c>
      <c r="I17" s="63">
        <f>Effort!I16*RiferimentiCosti!I$4</f>
        <v>0</v>
      </c>
      <c r="J17" s="64">
        <f t="shared" si="8"/>
        <v>1920</v>
      </c>
      <c r="K17" s="63">
        <f>CEILING(Effort!B16/8,1)*RiferimentiCosti!K$4</f>
        <v>0</v>
      </c>
      <c r="L17" s="63">
        <f>CEILING(Effort!F16/8,1)*RiferimentiCosti!L$4+CEILING((Effort!F16/8)/8,1)*RiferimentiCosti!L$6</f>
        <v>0</v>
      </c>
      <c r="M17" s="63">
        <f>CEILING(Effort!G16/8,1)*RiferimentiCosti!M$4+CEILING((Effort!G16/8)/8,1)*RiferimentiCosti!M$6</f>
        <v>0</v>
      </c>
      <c r="N17" s="63">
        <f>CEILING(Effort!H16/8,1)*RiferimentiCosti!N$4+CEILING((Effort!H16/8)/8,1)*RiferimentiCosti!N$6</f>
        <v>0</v>
      </c>
      <c r="O17" s="63">
        <f>CEILING(Effort!I16/8,1)*RiferimentiCosti!O$4+CEILING((Effort!I16/8)/8,1)*RiferimentiCosti!O$6</f>
        <v>0</v>
      </c>
      <c r="P17" s="59">
        <f t="shared" si="9"/>
        <v>0</v>
      </c>
      <c r="Q17" s="63">
        <f>SUM(Effort!$C16:$E16)*RiferimentiCosti!Q$4</f>
        <v>960</v>
      </c>
      <c r="R17" s="63">
        <f>SUM(Effort!$C16:$E16)*RiferimentiCosti!R$4</f>
        <v>3840</v>
      </c>
      <c r="S17" s="63">
        <f>SUM(Effort!$F16:$G16)*RiferimentiCosti!S$4</f>
        <v>0</v>
      </c>
      <c r="T17" s="63">
        <f>IFERROR(__xludf.DUMMYFUNCTION("IF(REGEXMATCH(A17,""[0-9]\.[0-9]\.3""),SUM(Effort!$F16:$G16)*RiferimentiCosti!T$4,0)"),0.0)</f>
        <v>0</v>
      </c>
      <c r="U17" s="63">
        <f>IFERROR(__xludf.DUMMYFUNCTION("IF(REGEXMATCH(A17,""[0-9]\.[0-9]\.3""),SUM(Effort!H16:I16)*RiferimentiCosti!U$4,0)"),0.0)</f>
        <v>0</v>
      </c>
      <c r="V17" s="60">
        <f t="shared" si="10"/>
        <v>4800</v>
      </c>
      <c r="W17" s="61">
        <f t="shared" si="11"/>
        <v>6720</v>
      </c>
    </row>
    <row r="18">
      <c r="A18" s="62" t="s">
        <v>141</v>
      </c>
      <c r="B18" s="63">
        <f>Effort!B17*RiferimentiCosti!B$4</f>
        <v>0</v>
      </c>
      <c r="C18" s="63">
        <f>Effort!C17*RiferimentiCosti!C$4</f>
        <v>960</v>
      </c>
      <c r="D18" s="63">
        <f>Effort!D17*RiferimentiCosti!D$4</f>
        <v>1440</v>
      </c>
      <c r="E18" s="63">
        <f>Effort!E17*RiferimentiCosti!E$4</f>
        <v>0</v>
      </c>
      <c r="F18" s="63">
        <f>Effort!F17*RiferimentiCosti!F$4</f>
        <v>0</v>
      </c>
      <c r="G18" s="63">
        <f>Effort!G17*RiferimentiCosti!G$4</f>
        <v>0</v>
      </c>
      <c r="H18" s="63">
        <f>Effort!H17*RiferimentiCosti!H$4</f>
        <v>0</v>
      </c>
      <c r="I18" s="63">
        <f>Effort!I17*RiferimentiCosti!I$4</f>
        <v>0</v>
      </c>
      <c r="J18" s="64">
        <f t="shared" si="8"/>
        <v>2400</v>
      </c>
      <c r="K18" s="63">
        <f>CEILING(Effort!B17/8,1)*RiferimentiCosti!K$4</f>
        <v>0</v>
      </c>
      <c r="L18" s="63">
        <f>CEILING(Effort!F17/8,1)*RiferimentiCosti!L$4+CEILING((Effort!F17/8)/8,1)*RiferimentiCosti!L$6</f>
        <v>0</v>
      </c>
      <c r="M18" s="63">
        <f>CEILING(Effort!G17/8,1)*RiferimentiCosti!M$4+CEILING((Effort!G17/8)/8,1)*RiferimentiCosti!M$6</f>
        <v>0</v>
      </c>
      <c r="N18" s="63">
        <f>CEILING(Effort!H17/8,1)*RiferimentiCosti!N$4+CEILING((Effort!H17/8)/8,1)*RiferimentiCosti!N$6</f>
        <v>0</v>
      </c>
      <c r="O18" s="63">
        <f>CEILING(Effort!I17/8,1)*RiferimentiCosti!O$4+CEILING((Effort!I17/8)/8,1)*RiferimentiCosti!O$6</f>
        <v>0</v>
      </c>
      <c r="P18" s="59">
        <f t="shared" si="9"/>
        <v>0</v>
      </c>
      <c r="Q18" s="63">
        <f>SUM(Effort!$C17:$E17)*RiferimentiCosti!Q$4</f>
        <v>1200</v>
      </c>
      <c r="R18" s="63">
        <f>SUM(Effort!$C17:$E17)*RiferimentiCosti!R$4</f>
        <v>4800</v>
      </c>
      <c r="S18" s="63">
        <f>SUM(Effort!$F17:$G17)*RiferimentiCosti!S$4</f>
        <v>0</v>
      </c>
      <c r="T18" s="63">
        <f>IFERROR(__xludf.DUMMYFUNCTION("IF(REGEXMATCH(A18,""[0-9]\.[0-9]\.3""),SUM(Effort!$F17:$G17)*RiferimentiCosti!T$4,0)"),0.0)</f>
        <v>0</v>
      </c>
      <c r="U18" s="63">
        <f>IFERROR(__xludf.DUMMYFUNCTION("IF(REGEXMATCH(A18,""[0-9]\.[0-9]\.3""),SUM(Effort!H17:I17)*RiferimentiCosti!U$4,0)"),0.0)</f>
        <v>0</v>
      </c>
      <c r="V18" s="60">
        <f t="shared" si="10"/>
        <v>6000</v>
      </c>
      <c r="W18" s="61">
        <f t="shared" si="11"/>
        <v>8400</v>
      </c>
    </row>
    <row r="19">
      <c r="A19" s="62" t="s">
        <v>60</v>
      </c>
      <c r="B19" s="63">
        <f>Effort!B18*RiferimentiCosti!B$4</f>
        <v>400</v>
      </c>
      <c r="C19" s="63">
        <f>Effort!C18*RiferimentiCosti!C$4</f>
        <v>0</v>
      </c>
      <c r="D19" s="63">
        <f>Effort!D18*RiferimentiCosti!D$4</f>
        <v>0</v>
      </c>
      <c r="E19" s="63">
        <f>Effort!E18*RiferimentiCosti!E$4</f>
        <v>0</v>
      </c>
      <c r="F19" s="63">
        <f>Effort!F18*RiferimentiCosti!F$4</f>
        <v>0</v>
      </c>
      <c r="G19" s="63">
        <f>Effort!G18*RiferimentiCosti!G$4</f>
        <v>0</v>
      </c>
      <c r="H19" s="63">
        <f>Effort!H18*RiferimentiCosti!H$4</f>
        <v>0</v>
      </c>
      <c r="I19" s="63">
        <f>Effort!I18*RiferimentiCosti!I$4</f>
        <v>0</v>
      </c>
      <c r="J19" s="64">
        <f t="shared" si="8"/>
        <v>400</v>
      </c>
      <c r="K19" s="63">
        <f>CEILING(Effort!B18/8,1)*RiferimentiCosti!K$4</f>
        <v>240</v>
      </c>
      <c r="L19" s="63">
        <f>CEILING(Effort!F18/8,1)*RiferimentiCosti!L$4+CEILING((Effort!F18/8)/8,1)*RiferimentiCosti!L$6</f>
        <v>0</v>
      </c>
      <c r="M19" s="63">
        <f>CEILING(Effort!G18/8,1)*RiferimentiCosti!M$4+CEILING((Effort!G18/8)/8,1)*RiferimentiCosti!M$6</f>
        <v>0</v>
      </c>
      <c r="N19" s="63">
        <f>CEILING(Effort!H18/8,1)*RiferimentiCosti!N$4+CEILING((Effort!H18/8)/8,1)*RiferimentiCosti!N$6</f>
        <v>0</v>
      </c>
      <c r="O19" s="63">
        <f>CEILING(Effort!I18/8,1)*RiferimentiCosti!O$4+CEILING((Effort!I18/8)/8,1)*RiferimentiCosti!O$6</f>
        <v>0</v>
      </c>
      <c r="P19" s="59">
        <f t="shared" si="9"/>
        <v>240</v>
      </c>
      <c r="Q19" s="63">
        <f>SUM(Effort!$C18:$E18)*RiferimentiCosti!Q$4</f>
        <v>0</v>
      </c>
      <c r="R19" s="63">
        <f>SUM(Effort!$C18:$E18)*RiferimentiCosti!R$4</f>
        <v>0</v>
      </c>
      <c r="S19" s="63">
        <f>SUM(Effort!$F18:$G18)*RiferimentiCosti!S$4</f>
        <v>0</v>
      </c>
      <c r="T19" s="63">
        <f>IFERROR(__xludf.DUMMYFUNCTION("IF(REGEXMATCH(A19,""[0-9]\.[0-9]\.3""),SUM(Effort!$F18:$G18)*RiferimentiCosti!T$4,0)"),0.0)</f>
        <v>0</v>
      </c>
      <c r="U19" s="63">
        <f>IFERROR(__xludf.DUMMYFUNCTION("IF(REGEXMATCH(A19,""[0-9]\.[0-9]\.3""),SUM(Effort!H18:I18)*RiferimentiCosti!U$4,0)"),0.0)</f>
        <v>0</v>
      </c>
      <c r="V19" s="60">
        <f t="shared" si="10"/>
        <v>0</v>
      </c>
      <c r="W19" s="61">
        <f t="shared" si="11"/>
        <v>640</v>
      </c>
    </row>
    <row r="20">
      <c r="A20" s="62" t="s">
        <v>142</v>
      </c>
      <c r="B20" s="63">
        <f>Effort!B19*RiferimentiCosti!B$4</f>
        <v>0</v>
      </c>
      <c r="C20" s="63">
        <f>Effort!C19*RiferimentiCosti!C$4</f>
        <v>0</v>
      </c>
      <c r="D20" s="63">
        <f>Effort!D19*RiferimentiCosti!D$4</f>
        <v>0</v>
      </c>
      <c r="E20" s="63">
        <f>Effort!E19*RiferimentiCosti!E$4</f>
        <v>0</v>
      </c>
      <c r="F20" s="63">
        <f>Effort!F19*RiferimentiCosti!F$4</f>
        <v>1380</v>
      </c>
      <c r="G20" s="63">
        <f>Effort!G19*RiferimentiCosti!G$4</f>
        <v>340</v>
      </c>
      <c r="H20" s="63">
        <f>Effort!H19*RiferimentiCosti!H$4</f>
        <v>0</v>
      </c>
      <c r="I20" s="63">
        <f>Effort!I19*RiferimentiCosti!I$4</f>
        <v>0</v>
      </c>
      <c r="J20" s="64">
        <f t="shared" si="8"/>
        <v>1720</v>
      </c>
      <c r="K20" s="63">
        <f>CEILING(Effort!B19/8,1)*RiferimentiCosti!K$4</f>
        <v>0</v>
      </c>
      <c r="L20" s="63">
        <f>CEILING(Effort!F19/8,1)*RiferimentiCosti!L$4+CEILING((Effort!F19/8)/8,1)*RiferimentiCosti!L$6</f>
        <v>600</v>
      </c>
      <c r="M20" s="63">
        <f>CEILING(Effort!G19/8,1)*RiferimentiCosti!M$4+CEILING((Effort!G19/8)/8,1)*RiferimentiCosti!M$6</f>
        <v>290</v>
      </c>
      <c r="N20" s="63">
        <f>CEILING(Effort!H19/8,1)*RiferimentiCosti!N$4+CEILING((Effort!H19/8)/8,1)*RiferimentiCosti!N$6</f>
        <v>0</v>
      </c>
      <c r="O20" s="63">
        <f>CEILING(Effort!I19/8,1)*RiferimentiCosti!O$4+CEILING((Effort!I19/8)/8,1)*RiferimentiCosti!O$6</f>
        <v>0</v>
      </c>
      <c r="P20" s="59">
        <f t="shared" si="9"/>
        <v>890</v>
      </c>
      <c r="Q20" s="63">
        <f>SUM(Effort!$C19:$E19)*RiferimentiCosti!Q$4</f>
        <v>0</v>
      </c>
      <c r="R20" s="63">
        <f>SUM(Effort!$C19:$E19)*RiferimentiCosti!R$4</f>
        <v>0</v>
      </c>
      <c r="S20" s="63">
        <f>SUM(Effort!$F19:$G19)*RiferimentiCosti!S$4</f>
        <v>640</v>
      </c>
      <c r="T20" s="63">
        <f>IFERROR(__xludf.DUMMYFUNCTION("IF(REGEXMATCH(A20,""[0-9]\.[0-9]\.3""),SUM(Effort!$F19:$G19)*RiferimentiCosti!T$4,0)"),0.0)</f>
        <v>0</v>
      </c>
      <c r="U20" s="63">
        <f>IFERROR(__xludf.DUMMYFUNCTION("IF(REGEXMATCH(A20,""[0-9]\.[0-9]\.3""),SUM(Effort!H19:I19)*RiferimentiCosti!U$4,0)"),0.0)</f>
        <v>0</v>
      </c>
      <c r="V20" s="60">
        <f t="shared" si="10"/>
        <v>640</v>
      </c>
      <c r="W20" s="61">
        <f t="shared" si="11"/>
        <v>3250</v>
      </c>
    </row>
    <row r="21">
      <c r="A21" s="62" t="s">
        <v>143</v>
      </c>
      <c r="B21" s="63">
        <f>Effort!B20*RiferimentiCosti!B$4</f>
        <v>0</v>
      </c>
      <c r="C21" s="63">
        <f>Effort!C20*RiferimentiCosti!C$4</f>
        <v>0</v>
      </c>
      <c r="D21" s="63">
        <f>Effort!D20*RiferimentiCosti!D$4</f>
        <v>0</v>
      </c>
      <c r="E21" s="63">
        <f>Effort!E20*RiferimentiCosti!E$4</f>
        <v>0</v>
      </c>
      <c r="F21" s="63">
        <f>Effort!F20*RiferimentiCosti!F$4</f>
        <v>1380</v>
      </c>
      <c r="G21" s="63">
        <f>Effort!G20*RiferimentiCosti!G$4</f>
        <v>340</v>
      </c>
      <c r="H21" s="63">
        <f>Effort!H20*RiferimentiCosti!H$4</f>
        <v>0</v>
      </c>
      <c r="I21" s="63">
        <f>Effort!I20*RiferimentiCosti!I$4</f>
        <v>0</v>
      </c>
      <c r="J21" s="64">
        <f t="shared" si="8"/>
        <v>1720</v>
      </c>
      <c r="K21" s="63">
        <f>CEILING(Effort!B20/8,1)*RiferimentiCosti!K$4</f>
        <v>0</v>
      </c>
      <c r="L21" s="63">
        <f>CEILING(Effort!F20/8,1)*RiferimentiCosti!L$4+CEILING((Effort!F20/8)/8,1)*RiferimentiCosti!L$6</f>
        <v>600</v>
      </c>
      <c r="M21" s="63">
        <f>CEILING(Effort!G20/8,1)*RiferimentiCosti!M$4+CEILING((Effort!G20/8)/8,1)*RiferimentiCosti!M$6</f>
        <v>290</v>
      </c>
      <c r="N21" s="63">
        <f>CEILING(Effort!H20/8,1)*RiferimentiCosti!N$4+CEILING((Effort!H20/8)/8,1)*RiferimentiCosti!N$6</f>
        <v>0</v>
      </c>
      <c r="O21" s="63">
        <f>CEILING(Effort!I20/8,1)*RiferimentiCosti!O$4+CEILING((Effort!I20/8)/8,1)*RiferimentiCosti!O$6</f>
        <v>0</v>
      </c>
      <c r="P21" s="59">
        <f t="shared" si="9"/>
        <v>890</v>
      </c>
      <c r="Q21" s="63">
        <f>SUM(Effort!$C20:$E20)*RiferimentiCosti!Q$4</f>
        <v>0</v>
      </c>
      <c r="R21" s="63">
        <f>SUM(Effort!$C20:$E20)*RiferimentiCosti!R$4</f>
        <v>0</v>
      </c>
      <c r="S21" s="63">
        <f>SUM(Effort!$F20:$G20)*RiferimentiCosti!S$4</f>
        <v>640</v>
      </c>
      <c r="T21" s="63">
        <f>IFERROR(__xludf.DUMMYFUNCTION("IF(REGEXMATCH(A21,""[0-9]\.[0-9]\.3""),SUM(Effort!$F20:$G20)*RiferimentiCosti!T$4,0)"),0.0)</f>
        <v>0</v>
      </c>
      <c r="U21" s="63">
        <f>IFERROR(__xludf.DUMMYFUNCTION("IF(REGEXMATCH(A21,""[0-9]\.[0-9]\.3""),SUM(Effort!H20:I20)*RiferimentiCosti!U$4,0)"),0.0)</f>
        <v>0</v>
      </c>
      <c r="V21" s="60">
        <f t="shared" si="10"/>
        <v>640</v>
      </c>
      <c r="W21" s="61">
        <f t="shared" si="11"/>
        <v>3250</v>
      </c>
    </row>
    <row r="22">
      <c r="A22" s="62" t="s">
        <v>144</v>
      </c>
      <c r="B22" s="63">
        <f>Effort!B21*RiferimentiCosti!B$4</f>
        <v>0</v>
      </c>
      <c r="C22" s="63">
        <f>Effort!C21*RiferimentiCosti!C$4</f>
        <v>0</v>
      </c>
      <c r="D22" s="63">
        <f>Effort!D21*RiferimentiCosti!D$4</f>
        <v>0</v>
      </c>
      <c r="E22" s="63">
        <f>Effort!E21*RiferimentiCosti!E$4</f>
        <v>0</v>
      </c>
      <c r="F22" s="63">
        <f>Effort!F21*RiferimentiCosti!F$4</f>
        <v>1380</v>
      </c>
      <c r="G22" s="63">
        <f>Effort!G21*RiferimentiCosti!G$4</f>
        <v>5100</v>
      </c>
      <c r="H22" s="63">
        <f>Effort!H21*RiferimentiCosti!H$4</f>
        <v>0</v>
      </c>
      <c r="I22" s="63">
        <f>Effort!I21*RiferimentiCosti!I$4</f>
        <v>0</v>
      </c>
      <c r="J22" s="64">
        <f t="shared" si="8"/>
        <v>6480</v>
      </c>
      <c r="K22" s="63">
        <f>CEILING(Effort!B21/8,1)*RiferimentiCosti!K$4</f>
        <v>0</v>
      </c>
      <c r="L22" s="63">
        <f>CEILING(Effort!F21/8,1)*RiferimentiCosti!L$4+CEILING((Effort!F21/8)/8,1)*RiferimentiCosti!L$6</f>
        <v>600</v>
      </c>
      <c r="M22" s="63">
        <f>CEILING(Effort!G21/8,1)*RiferimentiCosti!M$4+CEILING((Effort!G21/8)/8,1)*RiferimentiCosti!M$6</f>
        <v>2400</v>
      </c>
      <c r="N22" s="63">
        <f>CEILING(Effort!H21/8,1)*RiferimentiCosti!N$4+CEILING((Effort!H21/8)/8,1)*RiferimentiCosti!N$6</f>
        <v>0</v>
      </c>
      <c r="O22" s="63">
        <f>CEILING(Effort!I21/8,1)*RiferimentiCosti!O$4+CEILING((Effort!I21/8)/8,1)*RiferimentiCosti!O$6</f>
        <v>0</v>
      </c>
      <c r="P22" s="59">
        <f t="shared" si="9"/>
        <v>3000</v>
      </c>
      <c r="Q22" s="63">
        <f>SUM(Effort!$C21:$E21)*RiferimentiCosti!Q$4</f>
        <v>0</v>
      </c>
      <c r="R22" s="63">
        <f>SUM(Effort!$C21:$E21)*RiferimentiCosti!R$4</f>
        <v>0</v>
      </c>
      <c r="S22" s="63">
        <f>SUM(Effort!$F21:$G21)*RiferimentiCosti!S$4</f>
        <v>2880</v>
      </c>
      <c r="T22" s="63">
        <f>IFERROR(__xludf.DUMMYFUNCTION("IF(REGEXMATCH(A22,""[0-9]\.[0-9]\.3""),SUM(Effort!$F21:$G21)*RiferimentiCosti!T$4,0)"),7200.0)</f>
        <v>7200</v>
      </c>
      <c r="U22" s="63">
        <f>IFERROR(__xludf.DUMMYFUNCTION("IF(REGEXMATCH(A22,""[0-9]\.[0-9]\.3""),SUM(Effort!H21:I21)*RiferimentiCosti!U$4,0)"),0.0)</f>
        <v>0</v>
      </c>
      <c r="V22" s="60">
        <f t="shared" si="10"/>
        <v>10080</v>
      </c>
      <c r="W22" s="61">
        <f t="shared" si="11"/>
        <v>19560</v>
      </c>
    </row>
    <row r="23">
      <c r="A23" s="65" t="s">
        <v>137</v>
      </c>
      <c r="B23" s="66">
        <f>SUM(B13:B22)</f>
        <v>1200</v>
      </c>
      <c r="C23" s="66">
        <f>SUM(C15:C18)</f>
        <v>4320</v>
      </c>
      <c r="D23" s="66">
        <f t="shared" ref="D23:I23" si="12">SUM(D15:D18,D20:D22)</f>
        <v>8640</v>
      </c>
      <c r="E23" s="66">
        <f t="shared" si="12"/>
        <v>0</v>
      </c>
      <c r="F23" s="66">
        <f t="shared" si="12"/>
        <v>4140</v>
      </c>
      <c r="G23" s="66">
        <f t="shared" si="12"/>
        <v>5780</v>
      </c>
      <c r="H23" s="66">
        <f t="shared" si="12"/>
        <v>0</v>
      </c>
      <c r="I23" s="66">
        <f t="shared" si="12"/>
        <v>0</v>
      </c>
      <c r="J23" s="64">
        <f t="shared" si="8"/>
        <v>24080</v>
      </c>
      <c r="K23" s="66">
        <f t="shared" ref="K23:O23" si="13">SUM(K13:K22)</f>
        <v>920</v>
      </c>
      <c r="L23" s="66">
        <f t="shared" si="13"/>
        <v>1800</v>
      </c>
      <c r="M23" s="66">
        <f t="shared" si="13"/>
        <v>2980</v>
      </c>
      <c r="N23" s="66">
        <f t="shared" si="13"/>
        <v>0</v>
      </c>
      <c r="O23" s="66">
        <f t="shared" si="13"/>
        <v>0</v>
      </c>
      <c r="P23" s="59">
        <f t="shared" si="9"/>
        <v>5700</v>
      </c>
      <c r="Q23" s="66">
        <f t="shared" ref="Q23:W23" si="14">SUM(Q13:Q22)</f>
        <v>6480</v>
      </c>
      <c r="R23" s="66">
        <f t="shared" si="14"/>
        <v>25920</v>
      </c>
      <c r="S23" s="66">
        <f t="shared" si="14"/>
        <v>4160</v>
      </c>
      <c r="T23" s="66">
        <f t="shared" si="14"/>
        <v>7200</v>
      </c>
      <c r="U23" s="66">
        <f t="shared" si="14"/>
        <v>0</v>
      </c>
      <c r="V23" s="59">
        <f t="shared" si="14"/>
        <v>43760</v>
      </c>
      <c r="W23" s="71">
        <f t="shared" si="14"/>
        <v>73540</v>
      </c>
    </row>
    <row r="24">
      <c r="A24" s="72"/>
      <c r="B24" s="73"/>
      <c r="C24" s="73"/>
      <c r="D24" s="73"/>
      <c r="E24" s="73"/>
      <c r="F24" s="73"/>
      <c r="G24" s="73"/>
      <c r="H24" s="73"/>
      <c r="I24" s="73"/>
      <c r="J24" s="74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4"/>
    </row>
    <row r="25">
      <c r="A25" s="75" t="s">
        <v>66</v>
      </c>
      <c r="B25" s="56">
        <f>Effort!B24*RiferimentiCosti!B$4</f>
        <v>400</v>
      </c>
      <c r="C25" s="76"/>
      <c r="D25" s="76"/>
      <c r="E25" s="76"/>
      <c r="F25" s="76"/>
      <c r="G25" s="76"/>
      <c r="H25" s="76"/>
      <c r="I25" s="76"/>
      <c r="J25" s="58">
        <f t="shared" ref="J25:J35" si="15">SUM(B25:I25)</f>
        <v>400</v>
      </c>
      <c r="K25" s="57">
        <f>CEILING(Effort!B24/8,1)*RiferimentiCosti!K$4+RiferimentiCosti!K$6</f>
        <v>440</v>
      </c>
      <c r="L25" s="76"/>
      <c r="M25" s="76"/>
      <c r="N25" s="76"/>
      <c r="O25" s="76"/>
      <c r="P25" s="59">
        <f t="shared" ref="P25:P35" si="16">SUM(K25:O25)</f>
        <v>440</v>
      </c>
      <c r="Q25" s="77">
        <v>0.0</v>
      </c>
      <c r="R25" s="57"/>
      <c r="S25" s="57"/>
      <c r="T25" s="57"/>
      <c r="U25" s="57"/>
      <c r="V25" s="60">
        <f t="shared" ref="V25:V34" si="17">SUM(Q25:U25)</f>
        <v>0</v>
      </c>
      <c r="W25" s="61">
        <f t="shared" ref="W25:W35" si="18">SUM(J25,P25,V25)</f>
        <v>840</v>
      </c>
    </row>
    <row r="26">
      <c r="A26" s="62" t="s">
        <v>65</v>
      </c>
      <c r="B26" s="63">
        <f>Effort!B25*RiferimentiCosti!B$4</f>
        <v>400</v>
      </c>
      <c r="C26" s="63">
        <f>Effort!C25*RiferimentiCosti!C$4</f>
        <v>0</v>
      </c>
      <c r="D26" s="63">
        <f>Effort!D25*RiferimentiCosti!D$4</f>
        <v>0</v>
      </c>
      <c r="E26" s="63">
        <f>Effort!E25*RiferimentiCosti!E$4</f>
        <v>0</v>
      </c>
      <c r="F26" s="63">
        <f>Effort!F25*RiferimentiCosti!F$4</f>
        <v>0</v>
      </c>
      <c r="G26" s="63">
        <f>Effort!G25*RiferimentiCosti!G$4</f>
        <v>0</v>
      </c>
      <c r="H26" s="63">
        <f>Effort!H25*RiferimentiCosti!H$4</f>
        <v>0</v>
      </c>
      <c r="I26" s="63">
        <f>Effort!I25*RiferimentiCosti!I$4</f>
        <v>0</v>
      </c>
      <c r="J26" s="64">
        <f t="shared" si="15"/>
        <v>400</v>
      </c>
      <c r="K26" s="63">
        <f>CEILING(Effort!B25/8,1)*RiferimentiCosti!K$4</f>
        <v>240</v>
      </c>
      <c r="L26" s="63">
        <f>CEILING(Effort!F25/8,1)*RiferimentiCosti!L$4+CEILING((Effort!F25/8)/8,1)*RiferimentiCosti!L$6</f>
        <v>0</v>
      </c>
      <c r="M26" s="63">
        <f>CEILING(Effort!G25/8,1)*RiferimentiCosti!M$4+CEILING((Effort!G25/8)/8,1)*RiferimentiCosti!M$6</f>
        <v>0</v>
      </c>
      <c r="N26" s="63">
        <f>CEILING(Effort!H25/8,1)*RiferimentiCosti!N$4+CEILING((Effort!H25/8)/8,1)*RiferimentiCosti!N$6</f>
        <v>0</v>
      </c>
      <c r="O26" s="63">
        <f>CEILING(Effort!I25/8,1)*RiferimentiCosti!O$4+CEILING((Effort!I25/8)/8,1)*RiferimentiCosti!O$6</f>
        <v>0</v>
      </c>
      <c r="P26" s="59">
        <f t="shared" si="16"/>
        <v>240</v>
      </c>
      <c r="Q26" s="63">
        <f>SUM(Effort!$C25:$E25)*RiferimentiCosti!Q$4</f>
        <v>0</v>
      </c>
      <c r="R26" s="63">
        <f>SUM(Effort!$C25:$E25)*RiferimentiCosti!R$4</f>
        <v>0</v>
      </c>
      <c r="S26" s="63">
        <f>SUM(Effort!$F25:$G25)*RiferimentiCosti!S$4</f>
        <v>0</v>
      </c>
      <c r="T26" s="63">
        <f>IFERROR(__xludf.DUMMYFUNCTION("IF(REGEXMATCH(A26,""[0-9]\.[0-9]\.3""),SUM(Effort!$F25:$G25)*RiferimentiCosti!T$4,0)"),0.0)</f>
        <v>0</v>
      </c>
      <c r="U26" s="63">
        <f>IFERROR(__xludf.DUMMYFUNCTION("IF(REGEXMATCH(A26,""[0-9]\.[0-9]\.3""),SUM(Effort!H25:I25)*RiferimentiCosti!U$4,0)"),0.0)</f>
        <v>0</v>
      </c>
      <c r="V26" s="60">
        <f t="shared" si="17"/>
        <v>0</v>
      </c>
      <c r="W26" s="61">
        <f t="shared" si="18"/>
        <v>640</v>
      </c>
    </row>
    <row r="27">
      <c r="A27" s="78" t="s">
        <v>145</v>
      </c>
      <c r="B27" s="63">
        <f>Effort!B26*RiferimentiCosti!B$4</f>
        <v>0</v>
      </c>
      <c r="C27" s="63">
        <f>Effort!C26*RiferimentiCosti!C$4</f>
        <v>1440</v>
      </c>
      <c r="D27" s="63">
        <f>Effort!D26*RiferimentiCosti!D$4</f>
        <v>480</v>
      </c>
      <c r="E27" s="63">
        <f>Effort!E26*RiferimentiCosti!E$4</f>
        <v>0</v>
      </c>
      <c r="F27" s="63">
        <f>Effort!F26*RiferimentiCosti!F$4</f>
        <v>0</v>
      </c>
      <c r="G27" s="63">
        <f>Effort!G26*RiferimentiCosti!G$4</f>
        <v>0</v>
      </c>
      <c r="H27" s="63">
        <f>Effort!H26*RiferimentiCosti!H$4</f>
        <v>0</v>
      </c>
      <c r="I27" s="63">
        <f>Effort!I26*RiferimentiCosti!I$4</f>
        <v>0</v>
      </c>
      <c r="J27" s="64">
        <f t="shared" si="15"/>
        <v>1920</v>
      </c>
      <c r="K27" s="63">
        <f>CEILING(Effort!B26/8,1)*RiferimentiCosti!K$4</f>
        <v>0</v>
      </c>
      <c r="L27" s="63">
        <f>CEILING(Effort!F26/8,1)*RiferimentiCosti!L$4+CEILING((Effort!F26/8)/8,1)*RiferimentiCosti!L$6</f>
        <v>0</v>
      </c>
      <c r="M27" s="63">
        <f>CEILING(Effort!G26/8,1)*RiferimentiCosti!M$4+CEILING((Effort!G26/8)/8,1)*RiferimentiCosti!M$6</f>
        <v>0</v>
      </c>
      <c r="N27" s="63">
        <f>CEILING(Effort!H26/8,1)*RiferimentiCosti!N$4+CEILING((Effort!H26/8)/8,1)*RiferimentiCosti!N$6</f>
        <v>0</v>
      </c>
      <c r="O27" s="63">
        <f>CEILING(Effort!I26/8,1)*RiferimentiCosti!O$4+CEILING((Effort!I26/8)/8,1)*RiferimentiCosti!O$6</f>
        <v>0</v>
      </c>
      <c r="P27" s="59">
        <f t="shared" si="16"/>
        <v>0</v>
      </c>
      <c r="Q27" s="63">
        <f>SUM(Effort!$C26:$E26)*RiferimentiCosti!Q$4</f>
        <v>960</v>
      </c>
      <c r="R27" s="63">
        <f>SUM(Effort!$C26:$E26)*RiferimentiCosti!R$4</f>
        <v>3840</v>
      </c>
      <c r="S27" s="63">
        <f>SUM(Effort!$F26:$G26)*RiferimentiCosti!S$4</f>
        <v>0</v>
      </c>
      <c r="T27" s="63">
        <f>IFERROR(__xludf.DUMMYFUNCTION("IF(REGEXMATCH(A27,""[0-9]\.[0-9]\.3""),SUM(Effort!$F26:$G26)*RiferimentiCosti!T$4,0)"),0.0)</f>
        <v>0</v>
      </c>
      <c r="U27" s="63">
        <f>IFERROR(__xludf.DUMMYFUNCTION("IF(REGEXMATCH(A27,""[0-9]\.[0-9]\.3""),SUM(Effort!H26:I26)*RiferimentiCosti!U$4,0)"),0.0)</f>
        <v>0</v>
      </c>
      <c r="V27" s="60">
        <f t="shared" si="17"/>
        <v>4800</v>
      </c>
      <c r="W27" s="61">
        <f t="shared" si="18"/>
        <v>6720</v>
      </c>
    </row>
    <row r="28">
      <c r="A28" s="78" t="s">
        <v>146</v>
      </c>
      <c r="B28" s="63">
        <f>Effort!B27*RiferimentiCosti!B$4</f>
        <v>0</v>
      </c>
      <c r="C28" s="63">
        <f>Effort!C27*RiferimentiCosti!C$4</f>
        <v>480</v>
      </c>
      <c r="D28" s="63">
        <f>Effort!D27*RiferimentiCosti!D$4</f>
        <v>6240</v>
      </c>
      <c r="E28" s="63">
        <f>Effort!E27*RiferimentiCosti!E$4</f>
        <v>0</v>
      </c>
      <c r="F28" s="63">
        <f>Effort!F27*RiferimentiCosti!F$4</f>
        <v>0</v>
      </c>
      <c r="G28" s="63">
        <f>Effort!G27*RiferimentiCosti!G$4</f>
        <v>0</v>
      </c>
      <c r="H28" s="63">
        <f>Effort!H27*RiferimentiCosti!H$4</f>
        <v>0</v>
      </c>
      <c r="I28" s="63">
        <f>Effort!I27*RiferimentiCosti!I$4</f>
        <v>0</v>
      </c>
      <c r="J28" s="64">
        <f t="shared" si="15"/>
        <v>6720</v>
      </c>
      <c r="K28" s="63">
        <f>CEILING(Effort!B27/8,1)*RiferimentiCosti!K$4</f>
        <v>0</v>
      </c>
      <c r="L28" s="63">
        <f>CEILING(Effort!F27/8,1)*RiferimentiCosti!L$4+CEILING((Effort!F27/8)/8,1)*RiferimentiCosti!L$6</f>
        <v>0</v>
      </c>
      <c r="M28" s="63">
        <f>CEILING(Effort!G27/8,1)*RiferimentiCosti!M$4+CEILING((Effort!G27/8)/8,1)*RiferimentiCosti!M$6</f>
        <v>0</v>
      </c>
      <c r="N28" s="63">
        <f>CEILING(Effort!H27/8,1)*RiferimentiCosti!N$4+CEILING((Effort!H27/8)/8,1)*RiferimentiCosti!N$6</f>
        <v>0</v>
      </c>
      <c r="O28" s="63">
        <f>CEILING(Effort!I27/8,1)*RiferimentiCosti!O$4+CEILING((Effort!I27/8)/8,1)*RiferimentiCosti!O$6</f>
        <v>0</v>
      </c>
      <c r="P28" s="59">
        <f t="shared" si="16"/>
        <v>0</v>
      </c>
      <c r="Q28" s="63">
        <f>SUM(Effort!$C27:$E27)*RiferimentiCosti!Q$4</f>
        <v>3360</v>
      </c>
      <c r="R28" s="63">
        <f>SUM(Effort!$C27:$E27)*RiferimentiCosti!R$4</f>
        <v>13440</v>
      </c>
      <c r="S28" s="63">
        <f>SUM(Effort!$F27:$G27)*RiferimentiCosti!S$4</f>
        <v>0</v>
      </c>
      <c r="T28" s="63">
        <f>IFERROR(__xludf.DUMMYFUNCTION("IF(REGEXMATCH(A28,""[0-9]\.[0-9]\.3""),SUM(Effort!$F27:$G27)*RiferimentiCosti!T$4,0)"),0.0)</f>
        <v>0</v>
      </c>
      <c r="U28" s="63">
        <f>IFERROR(__xludf.DUMMYFUNCTION("IF(REGEXMATCH(A28,""[0-9]\.[0-9]\.3""),SUM(Effort!H27:I27)*RiferimentiCosti!U$4,0)"),0.0)</f>
        <v>0</v>
      </c>
      <c r="V28" s="60">
        <f t="shared" si="17"/>
        <v>16800</v>
      </c>
      <c r="W28" s="61">
        <f t="shared" si="18"/>
        <v>23520</v>
      </c>
    </row>
    <row r="29">
      <c r="A29" s="78" t="s">
        <v>147</v>
      </c>
      <c r="B29" s="63">
        <f>Effort!B28*RiferimentiCosti!B$4</f>
        <v>0</v>
      </c>
      <c r="C29" s="63">
        <f>Effort!C28*RiferimentiCosti!C$4</f>
        <v>1440</v>
      </c>
      <c r="D29" s="63">
        <f>Effort!D28*RiferimentiCosti!D$4</f>
        <v>480</v>
      </c>
      <c r="E29" s="63">
        <f>Effort!E28*RiferimentiCosti!E$4</f>
        <v>0</v>
      </c>
      <c r="F29" s="63">
        <f>Effort!F28*RiferimentiCosti!F$4</f>
        <v>0</v>
      </c>
      <c r="G29" s="63">
        <f>Effort!G28*RiferimentiCosti!G$4</f>
        <v>0</v>
      </c>
      <c r="H29" s="63">
        <f>Effort!H28*RiferimentiCosti!H$4</f>
        <v>0</v>
      </c>
      <c r="I29" s="63">
        <f>Effort!I28*RiferimentiCosti!I$4</f>
        <v>0</v>
      </c>
      <c r="J29" s="64">
        <f t="shared" si="15"/>
        <v>1920</v>
      </c>
      <c r="K29" s="63">
        <f>CEILING(Effort!B28/8,1)*RiferimentiCosti!K$4</f>
        <v>0</v>
      </c>
      <c r="L29" s="63">
        <f>CEILING(Effort!F28/8,1)*RiferimentiCosti!L$4+CEILING((Effort!F28/8)/8,1)*RiferimentiCosti!L$6</f>
        <v>0</v>
      </c>
      <c r="M29" s="63">
        <f>CEILING(Effort!G28/8,1)*RiferimentiCosti!M$4+CEILING((Effort!G28/8)/8,1)*RiferimentiCosti!M$6</f>
        <v>0</v>
      </c>
      <c r="N29" s="63">
        <f>CEILING(Effort!H28/8,1)*RiferimentiCosti!N$4+CEILING((Effort!H28/8)/8,1)*RiferimentiCosti!N$6</f>
        <v>0</v>
      </c>
      <c r="O29" s="63">
        <f>CEILING(Effort!I28/8,1)*RiferimentiCosti!O$4+CEILING((Effort!I28/8)/8,1)*RiferimentiCosti!O$6</f>
        <v>0</v>
      </c>
      <c r="P29" s="59">
        <f t="shared" si="16"/>
        <v>0</v>
      </c>
      <c r="Q29" s="63">
        <f>SUM(Effort!$C28:$E28)*RiferimentiCosti!Q$4</f>
        <v>960</v>
      </c>
      <c r="R29" s="63">
        <f>SUM(Effort!$C28:$E28)*RiferimentiCosti!R$4</f>
        <v>3840</v>
      </c>
      <c r="S29" s="63">
        <f>SUM(Effort!$F28:$G28)*RiferimentiCosti!S$4</f>
        <v>0</v>
      </c>
      <c r="T29" s="63">
        <f>IFERROR(__xludf.DUMMYFUNCTION("IF(REGEXMATCH(A29,""[0-9]\.[0-9]\.3""),SUM(Effort!$F28:$G28)*RiferimentiCosti!T$4,0)"),0.0)</f>
        <v>0</v>
      </c>
      <c r="U29" s="63">
        <f>IFERROR(__xludf.DUMMYFUNCTION("IF(REGEXMATCH(A29,""[0-9]\.[0-9]\.3""),SUM(Effort!H28:I28)*RiferimentiCosti!U$4,0)"),0.0)</f>
        <v>0</v>
      </c>
      <c r="V29" s="60">
        <f t="shared" si="17"/>
        <v>4800</v>
      </c>
      <c r="W29" s="61">
        <f t="shared" si="18"/>
        <v>6720</v>
      </c>
    </row>
    <row r="30">
      <c r="A30" s="78" t="s">
        <v>148</v>
      </c>
      <c r="B30" s="63">
        <f>Effort!B29*RiferimentiCosti!B$4</f>
        <v>0</v>
      </c>
      <c r="C30" s="63">
        <f>Effort!C29*RiferimentiCosti!C$4</f>
        <v>960</v>
      </c>
      <c r="D30" s="63">
        <f>Effort!D29*RiferimentiCosti!D$4</f>
        <v>1440</v>
      </c>
      <c r="E30" s="63">
        <f>Effort!E29*RiferimentiCosti!E$4</f>
        <v>0</v>
      </c>
      <c r="F30" s="63">
        <f>Effort!F29*RiferimentiCosti!F$4</f>
        <v>0</v>
      </c>
      <c r="G30" s="63">
        <f>Effort!G29*RiferimentiCosti!G$4</f>
        <v>0</v>
      </c>
      <c r="H30" s="63">
        <f>Effort!H29*RiferimentiCosti!H$4</f>
        <v>0</v>
      </c>
      <c r="I30" s="63">
        <f>Effort!I29*RiferimentiCosti!I$4</f>
        <v>0</v>
      </c>
      <c r="J30" s="64">
        <f t="shared" si="15"/>
        <v>2400</v>
      </c>
      <c r="K30" s="63">
        <f>CEILING(Effort!B29/8,1)*RiferimentiCosti!K$4</f>
        <v>0</v>
      </c>
      <c r="L30" s="63">
        <f>CEILING(Effort!F29/8,1)*RiferimentiCosti!L$4+CEILING((Effort!F29/8)/8,1)*RiferimentiCosti!L$6</f>
        <v>0</v>
      </c>
      <c r="M30" s="63">
        <f>CEILING(Effort!G29/8,1)*RiferimentiCosti!M$4+CEILING((Effort!G29/8)/8,1)*RiferimentiCosti!M$6</f>
        <v>0</v>
      </c>
      <c r="N30" s="63">
        <f>CEILING(Effort!H29/8,1)*RiferimentiCosti!N$4+CEILING((Effort!H29/8)/8,1)*RiferimentiCosti!N$6</f>
        <v>0</v>
      </c>
      <c r="O30" s="63">
        <f>CEILING(Effort!I29/8,1)*RiferimentiCosti!O$4+CEILING((Effort!I29/8)/8,1)*RiferimentiCosti!O$6</f>
        <v>0</v>
      </c>
      <c r="P30" s="59">
        <f t="shared" si="16"/>
        <v>0</v>
      </c>
      <c r="Q30" s="63">
        <f>SUM(Effort!$C29:$E29)*RiferimentiCosti!Q$4</f>
        <v>1200</v>
      </c>
      <c r="R30" s="63">
        <f>SUM(Effort!$C29:$E29)*RiferimentiCosti!R$4</f>
        <v>4800</v>
      </c>
      <c r="S30" s="63">
        <f>SUM(Effort!$F29:$G29)*RiferimentiCosti!S$4</f>
        <v>0</v>
      </c>
      <c r="T30" s="63">
        <f>IFERROR(__xludf.DUMMYFUNCTION("IF(REGEXMATCH(A30,""[0-9]\.[0-9]\.3""),SUM(Effort!$F29:$G29)*RiferimentiCosti!T$4,0)"),0.0)</f>
        <v>0</v>
      </c>
      <c r="U30" s="63">
        <f>IFERROR(__xludf.DUMMYFUNCTION("IF(REGEXMATCH(A30,""[0-9]\.[0-9]\.3""),SUM(Effort!H29:I29)*RiferimentiCosti!U$4,0)"),0.0)</f>
        <v>0</v>
      </c>
      <c r="V30" s="60">
        <f t="shared" si="17"/>
        <v>6000</v>
      </c>
      <c r="W30" s="61">
        <f t="shared" si="18"/>
        <v>8400</v>
      </c>
    </row>
    <row r="31">
      <c r="A31" s="62" t="s">
        <v>61</v>
      </c>
      <c r="B31" s="63">
        <f>Effort!B30*RiferimentiCosti!B$4</f>
        <v>400</v>
      </c>
      <c r="C31" s="63">
        <f>Effort!C30*RiferimentiCosti!C$4</f>
        <v>0</v>
      </c>
      <c r="D31" s="63">
        <f>Effort!D30*RiferimentiCosti!D$4</f>
        <v>0</v>
      </c>
      <c r="E31" s="63">
        <f>Effort!E30*RiferimentiCosti!E$4</f>
        <v>0</v>
      </c>
      <c r="F31" s="63">
        <f>Effort!F30*RiferimentiCosti!F$4</f>
        <v>0</v>
      </c>
      <c r="G31" s="63">
        <f>Effort!G30*RiferimentiCosti!G$4</f>
        <v>0</v>
      </c>
      <c r="H31" s="63">
        <f>Effort!H30*RiferimentiCosti!H$4</f>
        <v>0</v>
      </c>
      <c r="I31" s="63">
        <f>Effort!I30*RiferimentiCosti!I$4</f>
        <v>0</v>
      </c>
      <c r="J31" s="64">
        <f t="shared" si="15"/>
        <v>400</v>
      </c>
      <c r="K31" s="63">
        <f>CEILING(Effort!B30/8,1)*RiferimentiCosti!K$4</f>
        <v>240</v>
      </c>
      <c r="L31" s="63">
        <f>CEILING(Effort!F30/8,1)*RiferimentiCosti!L$4+CEILING((Effort!F30/8)/8,1)*RiferimentiCosti!L$6</f>
        <v>0</v>
      </c>
      <c r="M31" s="63">
        <f>CEILING(Effort!G30/8,1)*RiferimentiCosti!M$4+CEILING((Effort!G30/8)/8,1)*RiferimentiCosti!M$6</f>
        <v>0</v>
      </c>
      <c r="N31" s="63">
        <f>CEILING(Effort!H30/8,1)*RiferimentiCosti!N$4+CEILING((Effort!H30/8)/8,1)*RiferimentiCosti!N$6</f>
        <v>0</v>
      </c>
      <c r="O31" s="63">
        <f>CEILING(Effort!I30/8,1)*RiferimentiCosti!O$4+CEILING((Effort!I30/8)/8,1)*RiferimentiCosti!O$6</f>
        <v>0</v>
      </c>
      <c r="P31" s="59">
        <f t="shared" si="16"/>
        <v>240</v>
      </c>
      <c r="Q31" s="63">
        <f>SUM(Effort!$C30:$E30)*RiferimentiCosti!Q$4</f>
        <v>0</v>
      </c>
      <c r="R31" s="63">
        <f>SUM(Effort!$C30:$E30)*RiferimentiCosti!R$4</f>
        <v>0</v>
      </c>
      <c r="S31" s="63">
        <f>SUM(Effort!$F30:$G30)*RiferimentiCosti!S$4</f>
        <v>0</v>
      </c>
      <c r="T31" s="63">
        <f>IFERROR(__xludf.DUMMYFUNCTION("IF(REGEXMATCH(A31,""[0-9]\.[0-9]\.3""),SUM(Effort!$F30:$G30)*RiferimentiCosti!T$4,0)"),0.0)</f>
        <v>0</v>
      </c>
      <c r="U31" s="63">
        <f>IFERROR(__xludf.DUMMYFUNCTION("IF(REGEXMATCH(A31,""[0-9]\.[0-9]\.3""),SUM(Effort!H30:I30)*RiferimentiCosti!U$4,0)"),0.0)</f>
        <v>0</v>
      </c>
      <c r="V31" s="60">
        <f t="shared" si="17"/>
        <v>0</v>
      </c>
      <c r="W31" s="61">
        <f t="shared" si="18"/>
        <v>640</v>
      </c>
    </row>
    <row r="32">
      <c r="A32" s="62" t="s">
        <v>149</v>
      </c>
      <c r="B32" s="63">
        <f>Effort!B31*RiferimentiCosti!B$4</f>
        <v>0</v>
      </c>
      <c r="C32" s="63">
        <f>Effort!C31*RiferimentiCosti!C$4</f>
        <v>0</v>
      </c>
      <c r="D32" s="63">
        <f>Effort!D31*RiferimentiCosti!D$4</f>
        <v>0</v>
      </c>
      <c r="E32" s="63">
        <f>Effort!E31*RiferimentiCosti!E$4</f>
        <v>0</v>
      </c>
      <c r="F32" s="63">
        <f>Effort!F31*RiferimentiCosti!F$4</f>
        <v>0</v>
      </c>
      <c r="G32" s="63">
        <f>Effort!G31*RiferimentiCosti!G$4</f>
        <v>0</v>
      </c>
      <c r="H32" s="63">
        <f>Effort!H31*RiferimentiCosti!H$4</f>
        <v>1440</v>
      </c>
      <c r="I32" s="63">
        <f>Effort!I31*RiferimentiCosti!I$4</f>
        <v>2520</v>
      </c>
      <c r="J32" s="64">
        <f t="shared" si="15"/>
        <v>3960</v>
      </c>
      <c r="K32" s="63">
        <f>CEILING(Effort!B31/8,1)*RiferimentiCosti!K$4</f>
        <v>0</v>
      </c>
      <c r="L32" s="63">
        <f>CEILING(Effort!F31/8,1)*RiferimentiCosti!L$4+CEILING((Effort!F31/8)/8,1)*RiferimentiCosti!L$6</f>
        <v>0</v>
      </c>
      <c r="M32" s="63">
        <f>CEILING(Effort!G31/8,1)*RiferimentiCosti!M$4+CEILING((Effort!G31/8)/8,1)*RiferimentiCosti!M$6</f>
        <v>0</v>
      </c>
      <c r="N32" s="63">
        <f>CEILING(Effort!H31/8,1)*RiferimentiCosti!N$4+CEILING((Effort!H31/8)/8,1)*RiferimentiCosti!N$6</f>
        <v>650</v>
      </c>
      <c r="O32" s="63">
        <f>CEILING(Effort!I31/8,1)*RiferimentiCosti!O$4+CEILING((Effort!I31/8)/8,1)*RiferimentiCosti!O$6</f>
        <v>1180</v>
      </c>
      <c r="P32" s="59">
        <f t="shared" si="16"/>
        <v>1830</v>
      </c>
      <c r="Q32" s="63">
        <f>SUM(Effort!$C31:$E31)*RiferimentiCosti!Q$4</f>
        <v>0</v>
      </c>
      <c r="R32" s="63">
        <f>SUM(Effort!$C31:$E31)*RiferimentiCosti!R$4</f>
        <v>0</v>
      </c>
      <c r="S32" s="63">
        <f>SUM(Effort!$F31:$G31)*RiferimentiCosti!S$4</f>
        <v>0</v>
      </c>
      <c r="T32" s="63">
        <f>IFERROR(__xludf.DUMMYFUNCTION("IF(REGEXMATCH(A32,""[0-9]\.[0-9]\.3""),SUM(Effort!$F31:$G31)*RiferimentiCosti!T$4,0)"),0.0)</f>
        <v>0</v>
      </c>
      <c r="U32" s="63">
        <f>IFERROR(__xludf.DUMMYFUNCTION("IF(REGEXMATCH(A32,""[0-9]\.[0-9]\.3""),SUM(Effort!H31:I31)*RiferimentiCosti!U$4,0)"),0.0)</f>
        <v>0</v>
      </c>
      <c r="V32" s="60">
        <f t="shared" si="17"/>
        <v>0</v>
      </c>
      <c r="W32" s="61">
        <f t="shared" si="18"/>
        <v>5790</v>
      </c>
    </row>
    <row r="33">
      <c r="A33" s="62" t="s">
        <v>150</v>
      </c>
      <c r="B33" s="63">
        <f>Effort!B32*RiferimentiCosti!B$4</f>
        <v>0</v>
      </c>
      <c r="C33" s="63">
        <f>Effort!C32*RiferimentiCosti!C$4</f>
        <v>0</v>
      </c>
      <c r="D33" s="63">
        <f>Effort!D32*RiferimentiCosti!D$4</f>
        <v>0</v>
      </c>
      <c r="E33" s="63">
        <f>Effort!E32*RiferimentiCosti!E$4</f>
        <v>0</v>
      </c>
      <c r="F33" s="63">
        <f>Effort!F32*RiferimentiCosti!F$4</f>
        <v>0</v>
      </c>
      <c r="G33" s="63">
        <f>Effort!G32*RiferimentiCosti!G$4</f>
        <v>0</v>
      </c>
      <c r="H33" s="63">
        <f>Effort!H32*RiferimentiCosti!H$4</f>
        <v>1440</v>
      </c>
      <c r="I33" s="63">
        <f>Effort!I32*RiferimentiCosti!I$4</f>
        <v>2160</v>
      </c>
      <c r="J33" s="64">
        <f t="shared" si="15"/>
        <v>3600</v>
      </c>
      <c r="K33" s="63">
        <f>CEILING(Effort!B32/8,1)*RiferimentiCosti!K$4</f>
        <v>0</v>
      </c>
      <c r="L33" s="63">
        <f>CEILING(Effort!F32/8,1)*RiferimentiCosti!L$4+CEILING((Effort!F32/8)/8,1)*RiferimentiCosti!L$6</f>
        <v>0</v>
      </c>
      <c r="M33" s="63">
        <f>CEILING(Effort!G32/8,1)*RiferimentiCosti!M$4+CEILING((Effort!G32/8)/8,1)*RiferimentiCosti!M$6</f>
        <v>0</v>
      </c>
      <c r="N33" s="63">
        <f>CEILING(Effort!H32/8,1)*RiferimentiCosti!N$4+CEILING((Effort!H32/8)/8,1)*RiferimentiCosti!N$6</f>
        <v>650</v>
      </c>
      <c r="O33" s="63">
        <f>CEILING(Effort!I32/8,1)*RiferimentiCosti!O$4+CEILING((Effort!I32/8)/8,1)*RiferimentiCosti!O$6</f>
        <v>1040</v>
      </c>
      <c r="P33" s="59">
        <f t="shared" si="16"/>
        <v>1690</v>
      </c>
      <c r="Q33" s="63">
        <f>SUM(Effort!$C32:$E32)*RiferimentiCosti!Q$4</f>
        <v>0</v>
      </c>
      <c r="R33" s="63">
        <f>SUM(Effort!$C32:$E32)*RiferimentiCosti!R$4</f>
        <v>0</v>
      </c>
      <c r="S33" s="63">
        <f>SUM(Effort!$F32:$G32)*RiferimentiCosti!S$4</f>
        <v>0</v>
      </c>
      <c r="T33" s="63">
        <f>IFERROR(__xludf.DUMMYFUNCTION("IF(REGEXMATCH(A33,""[0-9]\.[0-9]\.3""),SUM(Effort!$F32:$G32)*RiferimentiCosti!T$4,0)"),0.0)</f>
        <v>0</v>
      </c>
      <c r="U33" s="63">
        <f>IFERROR(__xludf.DUMMYFUNCTION("IF(REGEXMATCH(A33,""[0-9]\.[0-9]\.3""),SUM(Effort!H32:I32)*RiferimentiCosti!U$4,0)"),0.0)</f>
        <v>0</v>
      </c>
      <c r="V33" s="60">
        <f t="shared" si="17"/>
        <v>0</v>
      </c>
      <c r="W33" s="61">
        <f t="shared" si="18"/>
        <v>5290</v>
      </c>
    </row>
    <row r="34">
      <c r="A34" s="62" t="s">
        <v>151</v>
      </c>
      <c r="B34" s="63">
        <f>Effort!B33*RiferimentiCosti!B$4</f>
        <v>0</v>
      </c>
      <c r="C34" s="63">
        <f>Effort!C33*RiferimentiCosti!C$4</f>
        <v>0</v>
      </c>
      <c r="D34" s="63">
        <f>Effort!D33*RiferimentiCosti!D$4</f>
        <v>0</v>
      </c>
      <c r="E34" s="63">
        <f>Effort!E33*RiferimentiCosti!E$4</f>
        <v>0</v>
      </c>
      <c r="F34" s="63">
        <f>Effort!F33*RiferimentiCosti!F$4</f>
        <v>0</v>
      </c>
      <c r="G34" s="63">
        <f>Effort!G33*RiferimentiCosti!G$4</f>
        <v>0</v>
      </c>
      <c r="H34" s="63">
        <f>Effort!H33*RiferimentiCosti!H$4</f>
        <v>1440</v>
      </c>
      <c r="I34" s="63">
        <f>Effort!I33*RiferimentiCosti!I$4</f>
        <v>2160</v>
      </c>
      <c r="J34" s="64">
        <f t="shared" si="15"/>
        <v>3600</v>
      </c>
      <c r="K34" s="63">
        <f>CEILING(Effort!B33/8,1)*RiferimentiCosti!K$4</f>
        <v>0</v>
      </c>
      <c r="L34" s="63">
        <f>CEILING(Effort!F33/8,1)*RiferimentiCosti!L$4+CEILING((Effort!F33/8)/8,1)*RiferimentiCosti!L$6</f>
        <v>0</v>
      </c>
      <c r="M34" s="63">
        <f>CEILING(Effort!G33/8,1)*RiferimentiCosti!M$4+CEILING((Effort!G33/8)/8,1)*RiferimentiCosti!M$6</f>
        <v>0</v>
      </c>
      <c r="N34" s="63">
        <f>CEILING(Effort!H33/8,1)*RiferimentiCosti!N$4+CEILING((Effort!H33/8)/8,1)*RiferimentiCosti!N$6</f>
        <v>650</v>
      </c>
      <c r="O34" s="63">
        <f>CEILING(Effort!I33/8,1)*RiferimentiCosti!O$4+CEILING((Effort!I33/8)/8,1)*RiferimentiCosti!O$6</f>
        <v>1040</v>
      </c>
      <c r="P34" s="59">
        <f t="shared" si="16"/>
        <v>1690</v>
      </c>
      <c r="Q34" s="63">
        <f>SUM(Effort!$C33:$E33)*RiferimentiCosti!Q$4</f>
        <v>0</v>
      </c>
      <c r="R34" s="63">
        <f>SUM(Effort!$C33:$E33)*RiferimentiCosti!R$4</f>
        <v>0</v>
      </c>
      <c r="S34" s="63">
        <f>SUM(Effort!$F33:$G33)*RiferimentiCosti!S$4</f>
        <v>0</v>
      </c>
      <c r="T34" s="63">
        <f>IFERROR(__xludf.DUMMYFUNCTION("IF(REGEXMATCH(A34,""[0-9]\.[0-9]\.3""),SUM(Effort!$F33:$G33)*RiferimentiCosti!T$4,0)"),0.0)</f>
        <v>0</v>
      </c>
      <c r="U34" s="63">
        <f>IFERROR(__xludf.DUMMYFUNCTION("IF(REGEXMATCH(A34,""[0-9]\.[0-9]\.3""),SUM(Effort!H33:I33)*RiferimentiCosti!U$4,0)"),5760.0)</f>
        <v>5760</v>
      </c>
      <c r="V34" s="60">
        <f t="shared" si="17"/>
        <v>5760</v>
      </c>
      <c r="W34" s="61">
        <f t="shared" si="18"/>
        <v>11050</v>
      </c>
    </row>
    <row r="35">
      <c r="A35" s="65" t="s">
        <v>137</v>
      </c>
      <c r="B35" s="66">
        <f t="shared" ref="B35:I35" si="19">SUM(B25:B34)</f>
        <v>1200</v>
      </c>
      <c r="C35" s="66">
        <f t="shared" si="19"/>
        <v>4320</v>
      </c>
      <c r="D35" s="66">
        <f t="shared" si="19"/>
        <v>8640</v>
      </c>
      <c r="E35" s="66">
        <f t="shared" si="19"/>
        <v>0</v>
      </c>
      <c r="F35" s="66">
        <f t="shared" si="19"/>
        <v>0</v>
      </c>
      <c r="G35" s="66">
        <f t="shared" si="19"/>
        <v>0</v>
      </c>
      <c r="H35" s="66">
        <f t="shared" si="19"/>
        <v>4320</v>
      </c>
      <c r="I35" s="66">
        <f t="shared" si="19"/>
        <v>6840</v>
      </c>
      <c r="J35" s="64">
        <f t="shared" si="15"/>
        <v>25320</v>
      </c>
      <c r="K35" s="66">
        <f t="shared" ref="K35:O35" si="20">SUM(K25:K34)</f>
        <v>920</v>
      </c>
      <c r="L35" s="66">
        <f t="shared" si="20"/>
        <v>0</v>
      </c>
      <c r="M35" s="66">
        <f t="shared" si="20"/>
        <v>0</v>
      </c>
      <c r="N35" s="66">
        <f t="shared" si="20"/>
        <v>1950</v>
      </c>
      <c r="O35" s="66">
        <f t="shared" si="20"/>
        <v>3260</v>
      </c>
      <c r="P35" s="59">
        <f t="shared" si="16"/>
        <v>6130</v>
      </c>
      <c r="Q35" s="66">
        <f t="shared" ref="Q35:V35" si="21">SUM(Q25:Q34)</f>
        <v>6480</v>
      </c>
      <c r="R35" s="66">
        <f t="shared" si="21"/>
        <v>25920</v>
      </c>
      <c r="S35" s="66">
        <f t="shared" si="21"/>
        <v>0</v>
      </c>
      <c r="T35" s="66">
        <f t="shared" si="21"/>
        <v>0</v>
      </c>
      <c r="U35" s="66">
        <f t="shared" si="21"/>
        <v>5760</v>
      </c>
      <c r="V35" s="59">
        <f t="shared" si="21"/>
        <v>38160</v>
      </c>
      <c r="W35" s="61">
        <f t="shared" si="18"/>
        <v>69610</v>
      </c>
      <c r="X35" s="3">
        <f>W35-SUM(W25:W34)</f>
        <v>0</v>
      </c>
    </row>
    <row r="36">
      <c r="A36" s="72"/>
      <c r="B36" s="73"/>
      <c r="C36" s="73"/>
      <c r="D36" s="73"/>
      <c r="E36" s="73"/>
      <c r="F36" s="73"/>
      <c r="G36" s="73"/>
      <c r="H36" s="73"/>
      <c r="I36" s="73"/>
      <c r="J36" s="74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4"/>
    </row>
    <row r="37">
      <c r="A37" s="75" t="s">
        <v>70</v>
      </c>
      <c r="B37" s="56">
        <f>Effort!B36*RiferimentiCosti!B$4</f>
        <v>400</v>
      </c>
      <c r="C37" s="76"/>
      <c r="D37" s="76"/>
      <c r="E37" s="76"/>
      <c r="F37" s="76"/>
      <c r="G37" s="76"/>
      <c r="H37" s="76"/>
      <c r="I37" s="76"/>
      <c r="J37" s="58">
        <f t="shared" ref="J37:J56" si="22">SUM(B37:I37)</f>
        <v>400</v>
      </c>
      <c r="K37" s="57">
        <f>CEILING(Effort!B36/8,1)*RiferimentiCosti!K$4+RiferimentiCosti!K$6</f>
        <v>440</v>
      </c>
      <c r="L37" s="57"/>
      <c r="M37" s="57"/>
      <c r="N37" s="57"/>
      <c r="O37" s="57"/>
      <c r="P37" s="59">
        <f t="shared" ref="P37:P56" si="23">SUM(K37:O37)</f>
        <v>440</v>
      </c>
      <c r="Q37" s="77">
        <v>0.0</v>
      </c>
      <c r="R37" s="57"/>
      <c r="S37" s="57"/>
      <c r="T37" s="57"/>
      <c r="U37" s="57"/>
      <c r="V37" s="60">
        <f t="shared" ref="V37:V55" si="24">SUM(Q37:U37)</f>
        <v>0</v>
      </c>
      <c r="W37" s="61">
        <f t="shared" ref="W37:W56" si="25">SUM(J37,P37,V37)</f>
        <v>840</v>
      </c>
    </row>
    <row r="38">
      <c r="A38" s="62" t="s">
        <v>69</v>
      </c>
      <c r="B38" s="63">
        <f>Effort!B37*RiferimentiCosti!B$4</f>
        <v>200</v>
      </c>
      <c r="C38" s="63">
        <f>Effort!C37*RiferimentiCosti!C$4</f>
        <v>0</v>
      </c>
      <c r="D38" s="63">
        <f>Effort!D37*RiferimentiCosti!D$4</f>
        <v>0</v>
      </c>
      <c r="E38" s="63">
        <f>Effort!E37*RiferimentiCosti!E$4</f>
        <v>0</v>
      </c>
      <c r="F38" s="63">
        <f>Effort!F37*RiferimentiCosti!F$4</f>
        <v>0</v>
      </c>
      <c r="G38" s="63">
        <f>Effort!G37*RiferimentiCosti!G$4</f>
        <v>0</v>
      </c>
      <c r="H38" s="63">
        <f>Effort!H37*RiferimentiCosti!H$4</f>
        <v>0</v>
      </c>
      <c r="I38" s="63">
        <f>Effort!I37*RiferimentiCosti!I$4</f>
        <v>0</v>
      </c>
      <c r="J38" s="64">
        <f t="shared" si="22"/>
        <v>200</v>
      </c>
      <c r="K38" s="63">
        <f>CEILING(Effort!B37/8,1)*RiferimentiCosti!K$4</f>
        <v>120</v>
      </c>
      <c r="L38" s="63">
        <f>CEILING(Effort!F37/8,1)*RiferimentiCosti!L$4+CEILING((Effort!F37/8)/8,1)*RiferimentiCosti!L$6</f>
        <v>0</v>
      </c>
      <c r="M38" s="63">
        <f>CEILING(Effort!G37/8,1)*RiferimentiCosti!M$4+CEILING((Effort!G37/8)/8,1)*RiferimentiCosti!M$6</f>
        <v>0</v>
      </c>
      <c r="N38" s="63">
        <f>CEILING(Effort!H37/8,1)*RiferimentiCosti!N$4+CEILING((Effort!H37/8)/8,1)*RiferimentiCosti!N$6</f>
        <v>0</v>
      </c>
      <c r="O38" s="63">
        <f>CEILING(Effort!I37/8,1)*RiferimentiCosti!O$4+CEILING((Effort!I37/8)/8,1)*RiferimentiCosti!O$6</f>
        <v>0</v>
      </c>
      <c r="P38" s="59">
        <f t="shared" si="23"/>
        <v>120</v>
      </c>
      <c r="Q38" s="63">
        <f>SUM(Effort!$C37:$E37)*RiferimentiCosti!Q$4</f>
        <v>0</v>
      </c>
      <c r="R38" s="63">
        <f>SUM(Effort!$C37:$E37)*RiferimentiCosti!R$4</f>
        <v>0</v>
      </c>
      <c r="S38" s="63">
        <f>SUM(Effort!$F37:$G37)*RiferimentiCosti!S$4</f>
        <v>0</v>
      </c>
      <c r="T38" s="63">
        <f>IFERROR(__xludf.DUMMYFUNCTION("IF(REGEXMATCH(A38,""[0-9]\.[0-9]\.3""),SUM(Effort!$F37:$G37)*RiferimentiCosti!T$4,0)"),0.0)</f>
        <v>0</v>
      </c>
      <c r="U38" s="63">
        <f>IFERROR(__xludf.DUMMYFUNCTION("IF(REGEXMATCH(A38,""[0-9]\.[0-9]\.3""),SUM(Effort!H37:I37)*RiferimentiCosti!U$4,0)"),0.0)</f>
        <v>0</v>
      </c>
      <c r="V38" s="60">
        <f t="shared" si="24"/>
        <v>0</v>
      </c>
      <c r="W38" s="61">
        <f t="shared" si="25"/>
        <v>320</v>
      </c>
    </row>
    <row r="39">
      <c r="A39" s="78" t="s">
        <v>152</v>
      </c>
      <c r="B39" s="63">
        <f>Effort!B38*RiferimentiCosti!B$4</f>
        <v>0</v>
      </c>
      <c r="C39" s="63">
        <f>Effort!C38*RiferimentiCosti!C$4</f>
        <v>1920</v>
      </c>
      <c r="D39" s="63">
        <f>Effort!D38*RiferimentiCosti!D$4</f>
        <v>480</v>
      </c>
      <c r="E39" s="63">
        <f>Effort!E38*RiferimentiCosti!E$4</f>
        <v>0</v>
      </c>
      <c r="F39" s="63">
        <f>Effort!F38*RiferimentiCosti!F$4</f>
        <v>0</v>
      </c>
      <c r="G39" s="63">
        <f>Effort!G38*RiferimentiCosti!G$4</f>
        <v>0</v>
      </c>
      <c r="H39" s="63">
        <f>Effort!H38*RiferimentiCosti!H$4</f>
        <v>0</v>
      </c>
      <c r="I39" s="63">
        <f>Effort!I38*RiferimentiCosti!I$4</f>
        <v>0</v>
      </c>
      <c r="J39" s="64">
        <f t="shared" si="22"/>
        <v>2400</v>
      </c>
      <c r="K39" s="63">
        <f>CEILING(Effort!B38/8,1)*RiferimentiCosti!K$4</f>
        <v>0</v>
      </c>
      <c r="L39" s="63">
        <f>CEILING(Effort!F38/8,1)*RiferimentiCosti!L$4+CEILING((Effort!F38/8)/8,1)*RiferimentiCosti!L$6</f>
        <v>0</v>
      </c>
      <c r="M39" s="63">
        <f>CEILING(Effort!G38/8,1)*RiferimentiCosti!M$4+CEILING((Effort!G38/8)/8,1)*RiferimentiCosti!M$6</f>
        <v>0</v>
      </c>
      <c r="N39" s="63">
        <f>CEILING(Effort!H38/8,1)*RiferimentiCosti!N$4+CEILING((Effort!H38/8)/8,1)*RiferimentiCosti!N$6</f>
        <v>0</v>
      </c>
      <c r="O39" s="63">
        <f>CEILING(Effort!I38/8,1)*RiferimentiCosti!O$4+CEILING((Effort!I38/8)/8,1)*RiferimentiCosti!O$6</f>
        <v>0</v>
      </c>
      <c r="P39" s="59">
        <f t="shared" si="23"/>
        <v>0</v>
      </c>
      <c r="Q39" s="63">
        <f>SUM(Effort!$C38:$E38)*RiferimentiCosti!Q$4</f>
        <v>1200</v>
      </c>
      <c r="R39" s="63">
        <f>SUM(Effort!$C38:$E38)*RiferimentiCosti!R$4</f>
        <v>4800</v>
      </c>
      <c r="S39" s="63">
        <f>SUM(Effort!$F38:$G38)*RiferimentiCosti!S$4</f>
        <v>0</v>
      </c>
      <c r="T39" s="63">
        <f>IFERROR(__xludf.DUMMYFUNCTION("IF(REGEXMATCH(A39,""[0-9]\.[0-9]\.3""),SUM(Effort!$F38:$G38)*RiferimentiCosti!T$4,0)"),0.0)</f>
        <v>0</v>
      </c>
      <c r="U39" s="63">
        <f>IFERROR(__xludf.DUMMYFUNCTION("IF(REGEXMATCH(A39,""[0-9]\.[0-9]\.3""),SUM(Effort!H38:I38)*RiferimentiCosti!U$4,0)"),0.0)</f>
        <v>0</v>
      </c>
      <c r="V39" s="60">
        <f t="shared" si="24"/>
        <v>6000</v>
      </c>
      <c r="W39" s="61">
        <f t="shared" si="25"/>
        <v>8400</v>
      </c>
    </row>
    <row r="40">
      <c r="A40" s="78" t="s">
        <v>153</v>
      </c>
      <c r="B40" s="63">
        <f>Effort!B39*RiferimentiCosti!B$4</f>
        <v>0</v>
      </c>
      <c r="C40" s="63">
        <f>Effort!C39*RiferimentiCosti!C$4</f>
        <v>480</v>
      </c>
      <c r="D40" s="63">
        <f>Effort!D39*RiferimentiCosti!D$4</f>
        <v>6240</v>
      </c>
      <c r="E40" s="63">
        <f>Effort!E39*RiferimentiCosti!E$4</f>
        <v>0</v>
      </c>
      <c r="F40" s="63">
        <f>Effort!F39*RiferimentiCosti!F$4</f>
        <v>0</v>
      </c>
      <c r="G40" s="63">
        <f>Effort!G39*RiferimentiCosti!G$4</f>
        <v>0</v>
      </c>
      <c r="H40" s="63">
        <f>Effort!H39*RiferimentiCosti!H$4</f>
        <v>0</v>
      </c>
      <c r="I40" s="63">
        <f>Effort!I39*RiferimentiCosti!I$4</f>
        <v>0</v>
      </c>
      <c r="J40" s="64">
        <f t="shared" si="22"/>
        <v>6720</v>
      </c>
      <c r="K40" s="63">
        <f>CEILING(Effort!B39/8,1)*RiferimentiCosti!K$4</f>
        <v>0</v>
      </c>
      <c r="L40" s="63">
        <f>CEILING(Effort!F39/8,1)*RiferimentiCosti!L$4+CEILING((Effort!F39/8)/8,1)*RiferimentiCosti!L$6</f>
        <v>0</v>
      </c>
      <c r="M40" s="63">
        <f>CEILING(Effort!G39/8,1)*RiferimentiCosti!M$4+CEILING((Effort!G39/8)/8,1)*RiferimentiCosti!M$6</f>
        <v>0</v>
      </c>
      <c r="N40" s="63">
        <f>CEILING(Effort!H39/8,1)*RiferimentiCosti!N$4+CEILING((Effort!H39/8)/8,1)*RiferimentiCosti!N$6</f>
        <v>0</v>
      </c>
      <c r="O40" s="63">
        <f>CEILING(Effort!I39/8,1)*RiferimentiCosti!O$4+CEILING((Effort!I39/8)/8,1)*RiferimentiCosti!O$6</f>
        <v>0</v>
      </c>
      <c r="P40" s="59">
        <f t="shared" si="23"/>
        <v>0</v>
      </c>
      <c r="Q40" s="63">
        <f>SUM(Effort!$C39:$E39)*RiferimentiCosti!Q$4</f>
        <v>3360</v>
      </c>
      <c r="R40" s="63">
        <f>SUM(Effort!$C39:$E39)*RiferimentiCosti!R$4</f>
        <v>13440</v>
      </c>
      <c r="S40" s="63">
        <f>SUM(Effort!$F39:$G39)*RiferimentiCosti!S$4</f>
        <v>0</v>
      </c>
      <c r="T40" s="63">
        <f>IFERROR(__xludf.DUMMYFUNCTION("IF(REGEXMATCH(A40,""[0-9]\.[0-9]\.3""),SUM(Effort!$F39:$G39)*RiferimentiCosti!T$4,0)"),0.0)</f>
        <v>0</v>
      </c>
      <c r="U40" s="63">
        <f>IFERROR(__xludf.DUMMYFUNCTION("IF(REGEXMATCH(A40,""[0-9]\.[0-9]\.3""),SUM(Effort!H39:I39)*RiferimentiCosti!U$4,0)"),0.0)</f>
        <v>0</v>
      </c>
      <c r="V40" s="60">
        <f t="shared" si="24"/>
        <v>16800</v>
      </c>
      <c r="W40" s="61">
        <f t="shared" si="25"/>
        <v>23520</v>
      </c>
    </row>
    <row r="41">
      <c r="A41" s="78" t="s">
        <v>154</v>
      </c>
      <c r="B41" s="63">
        <f>Effort!B40*RiferimentiCosti!B$4</f>
        <v>0</v>
      </c>
      <c r="C41" s="63">
        <f>Effort!C40*RiferimentiCosti!C$4</f>
        <v>960</v>
      </c>
      <c r="D41" s="63">
        <f>Effort!D40*RiferimentiCosti!D$4</f>
        <v>960</v>
      </c>
      <c r="E41" s="63">
        <f>Effort!E40*RiferimentiCosti!E$4</f>
        <v>0</v>
      </c>
      <c r="F41" s="63">
        <f>Effort!F40*RiferimentiCosti!F$4</f>
        <v>0</v>
      </c>
      <c r="G41" s="63">
        <f>Effort!G40*RiferimentiCosti!G$4</f>
        <v>0</v>
      </c>
      <c r="H41" s="63">
        <f>Effort!H40*RiferimentiCosti!H$4</f>
        <v>0</v>
      </c>
      <c r="I41" s="63">
        <f>Effort!I40*RiferimentiCosti!I$4</f>
        <v>0</v>
      </c>
      <c r="J41" s="64">
        <f t="shared" si="22"/>
        <v>1920</v>
      </c>
      <c r="K41" s="63">
        <f>CEILING(Effort!B40/8,1)*RiferimentiCosti!K$4</f>
        <v>0</v>
      </c>
      <c r="L41" s="63">
        <f>CEILING(Effort!F40/8,1)*RiferimentiCosti!L$4+CEILING((Effort!F40/8)/8,1)*RiferimentiCosti!L$6</f>
        <v>0</v>
      </c>
      <c r="M41" s="63">
        <f>CEILING(Effort!G40/8,1)*RiferimentiCosti!M$4+CEILING((Effort!G40/8)/8,1)*RiferimentiCosti!M$6</f>
        <v>0</v>
      </c>
      <c r="N41" s="63">
        <f>CEILING(Effort!H40/8,1)*RiferimentiCosti!N$4+CEILING((Effort!H40/8)/8,1)*RiferimentiCosti!N$6</f>
        <v>0</v>
      </c>
      <c r="O41" s="63">
        <f>CEILING(Effort!I40/8,1)*RiferimentiCosti!O$4+CEILING((Effort!I40/8)/8,1)*RiferimentiCosti!O$6</f>
        <v>0</v>
      </c>
      <c r="P41" s="59">
        <f t="shared" si="23"/>
        <v>0</v>
      </c>
      <c r="Q41" s="63">
        <f>SUM(Effort!$C40:$E40)*RiferimentiCosti!Q$4</f>
        <v>960</v>
      </c>
      <c r="R41" s="63">
        <f>SUM(Effort!$C40:$E40)*RiferimentiCosti!R$4</f>
        <v>3840</v>
      </c>
      <c r="S41" s="63">
        <f>SUM(Effort!$F40:$G40)*RiferimentiCosti!S$4</f>
        <v>0</v>
      </c>
      <c r="T41" s="63">
        <f>IFERROR(__xludf.DUMMYFUNCTION("IF(REGEXMATCH(A41,""[0-9]\.[0-9]\.3""),SUM(Effort!$F40:$G40)*RiferimentiCosti!T$4,0)"),0.0)</f>
        <v>0</v>
      </c>
      <c r="U41" s="63">
        <f>IFERROR(__xludf.DUMMYFUNCTION("IF(REGEXMATCH(A41,""[0-9]\.[0-9]\.3""),SUM(Effort!H40:I40)*RiferimentiCosti!U$4,0)"),0.0)</f>
        <v>0</v>
      </c>
      <c r="V41" s="60">
        <f t="shared" si="24"/>
        <v>4800</v>
      </c>
      <c r="W41" s="61">
        <f t="shared" si="25"/>
        <v>6720</v>
      </c>
    </row>
    <row r="42">
      <c r="A42" s="78" t="s">
        <v>155</v>
      </c>
      <c r="B42" s="63">
        <f>Effort!B41*RiferimentiCosti!B$4</f>
        <v>0</v>
      </c>
      <c r="C42" s="63">
        <f>Effort!C41*RiferimentiCosti!C$4</f>
        <v>1440</v>
      </c>
      <c r="D42" s="63">
        <f>Effort!D41*RiferimentiCosti!D$4</f>
        <v>1440</v>
      </c>
      <c r="E42" s="63">
        <f>Effort!E41*RiferimentiCosti!E$4</f>
        <v>0</v>
      </c>
      <c r="F42" s="63">
        <f>Effort!F41*RiferimentiCosti!F$4</f>
        <v>0</v>
      </c>
      <c r="G42" s="63">
        <f>Effort!G41*RiferimentiCosti!G$4</f>
        <v>0</v>
      </c>
      <c r="H42" s="63">
        <f>Effort!H41*RiferimentiCosti!H$4</f>
        <v>0</v>
      </c>
      <c r="I42" s="63">
        <f>Effort!I41*RiferimentiCosti!I$4</f>
        <v>0</v>
      </c>
      <c r="J42" s="64">
        <f t="shared" si="22"/>
        <v>2880</v>
      </c>
      <c r="K42" s="63">
        <f>CEILING(Effort!B41/8,1)*RiferimentiCosti!K$4</f>
        <v>0</v>
      </c>
      <c r="L42" s="63">
        <f>CEILING(Effort!F41/8,1)*RiferimentiCosti!L$4+CEILING((Effort!F41/8)/8,1)*RiferimentiCosti!L$6</f>
        <v>0</v>
      </c>
      <c r="M42" s="63">
        <f>CEILING(Effort!G41/8,1)*RiferimentiCosti!M$4+CEILING((Effort!G41/8)/8,1)*RiferimentiCosti!M$6</f>
        <v>0</v>
      </c>
      <c r="N42" s="63">
        <f>CEILING(Effort!H41/8,1)*RiferimentiCosti!N$4+CEILING((Effort!H41/8)/8,1)*RiferimentiCosti!N$6</f>
        <v>0</v>
      </c>
      <c r="O42" s="63">
        <f>CEILING(Effort!I41/8,1)*RiferimentiCosti!O$4+CEILING((Effort!I41/8)/8,1)*RiferimentiCosti!O$6</f>
        <v>0</v>
      </c>
      <c r="P42" s="59">
        <f t="shared" si="23"/>
        <v>0</v>
      </c>
      <c r="Q42" s="63">
        <f>SUM(Effort!$C41:$E41)*RiferimentiCosti!Q$4</f>
        <v>1440</v>
      </c>
      <c r="R42" s="63">
        <f>SUM(Effort!$C41:$E41)*RiferimentiCosti!R$4</f>
        <v>5760</v>
      </c>
      <c r="S42" s="63">
        <f>SUM(Effort!$F41:$G41)*RiferimentiCosti!S$4</f>
        <v>0</v>
      </c>
      <c r="T42" s="63">
        <f>IFERROR(__xludf.DUMMYFUNCTION("IF(REGEXMATCH(A42,""[0-9]\.[0-9]\.3""),SUM(Effort!$F41:$G41)*RiferimentiCosti!T$4,0)"),0.0)</f>
        <v>0</v>
      </c>
      <c r="U42" s="63">
        <f>IFERROR(__xludf.DUMMYFUNCTION("IF(REGEXMATCH(A42,""[0-9]\.[0-9]\.3""),SUM(Effort!H41:I41)*RiferimentiCosti!U$4,0)"),0.0)</f>
        <v>0</v>
      </c>
      <c r="V42" s="60">
        <f t="shared" si="24"/>
        <v>7200</v>
      </c>
      <c r="W42" s="61">
        <f t="shared" si="25"/>
        <v>10080</v>
      </c>
    </row>
    <row r="43">
      <c r="A43" s="62" t="s">
        <v>71</v>
      </c>
      <c r="B43" s="63">
        <f>Effort!B42*RiferimentiCosti!B$4</f>
        <v>200</v>
      </c>
      <c r="C43" s="63">
        <f>Effort!C42*RiferimentiCosti!C$4</f>
        <v>0</v>
      </c>
      <c r="D43" s="63">
        <f>Effort!D42*RiferimentiCosti!D$4</f>
        <v>0</v>
      </c>
      <c r="E43" s="63">
        <f>Effort!E42*RiferimentiCosti!E$4</f>
        <v>0</v>
      </c>
      <c r="F43" s="63">
        <f>Effort!F42*RiferimentiCosti!F$4</f>
        <v>0</v>
      </c>
      <c r="G43" s="63">
        <f>Effort!G42*RiferimentiCosti!G$4</f>
        <v>0</v>
      </c>
      <c r="H43" s="63">
        <f>Effort!H42*RiferimentiCosti!H$4</f>
        <v>0</v>
      </c>
      <c r="I43" s="63">
        <f>Effort!I42*RiferimentiCosti!I$4</f>
        <v>0</v>
      </c>
      <c r="J43" s="64">
        <f t="shared" si="22"/>
        <v>200</v>
      </c>
      <c r="K43" s="63">
        <f>CEILING(Effort!B42/8,1)*RiferimentiCosti!K$4</f>
        <v>120</v>
      </c>
      <c r="L43" s="63">
        <f>CEILING(Effort!F42/8,1)*RiferimentiCosti!L$4+CEILING((Effort!F42/8)/8,1)*RiferimentiCosti!L$6</f>
        <v>0</v>
      </c>
      <c r="M43" s="63">
        <f>CEILING(Effort!G42/8,1)*RiferimentiCosti!M$4+CEILING((Effort!G42/8)/8,1)*RiferimentiCosti!M$6</f>
        <v>0</v>
      </c>
      <c r="N43" s="63">
        <f>CEILING(Effort!H42/8,1)*RiferimentiCosti!N$4+CEILING((Effort!H42/8)/8,1)*RiferimentiCosti!N$6</f>
        <v>0</v>
      </c>
      <c r="O43" s="63">
        <f>CEILING(Effort!I42/8,1)*RiferimentiCosti!O$4+CEILING((Effort!I42/8)/8,1)*RiferimentiCosti!O$6</f>
        <v>0</v>
      </c>
      <c r="P43" s="59">
        <f t="shared" si="23"/>
        <v>120</v>
      </c>
      <c r="Q43" s="63">
        <f>SUM(Effort!$C42:$E42)*RiferimentiCosti!Q$4</f>
        <v>0</v>
      </c>
      <c r="R43" s="63">
        <f>SUM(Effort!$C42:$E42)*RiferimentiCosti!R$4</f>
        <v>0</v>
      </c>
      <c r="S43" s="63">
        <f>SUM(Effort!$F42:$G42)*RiferimentiCosti!S$4</f>
        <v>0</v>
      </c>
      <c r="T43" s="63">
        <f>IFERROR(__xludf.DUMMYFUNCTION("IF(REGEXMATCH(A43,""[0-9]\.[0-9]\.3""),SUM(Effort!$F42:$G42)*RiferimentiCosti!T$4,0)"),0.0)</f>
        <v>0</v>
      </c>
      <c r="U43" s="63">
        <f>IFERROR(__xludf.DUMMYFUNCTION("IF(REGEXMATCH(A43,""[0-9]\.[0-9]\.3""),SUM(Effort!H42:I42)*RiferimentiCosti!U$4,0)"),0.0)</f>
        <v>0</v>
      </c>
      <c r="V43" s="60">
        <f t="shared" si="24"/>
        <v>0</v>
      </c>
      <c r="W43" s="61">
        <f t="shared" si="25"/>
        <v>320</v>
      </c>
    </row>
    <row r="44">
      <c r="A44" s="78" t="s">
        <v>156</v>
      </c>
      <c r="B44" s="63">
        <f>Effort!B43*RiferimentiCosti!B$4</f>
        <v>0</v>
      </c>
      <c r="C44" s="63">
        <f>Effort!C43*RiferimentiCosti!C$4</f>
        <v>1920</v>
      </c>
      <c r="D44" s="63">
        <f>Effort!D43*RiferimentiCosti!D$4</f>
        <v>0</v>
      </c>
      <c r="E44" s="63">
        <f>Effort!E43*RiferimentiCosti!E$4</f>
        <v>200</v>
      </c>
      <c r="F44" s="63">
        <f>Effort!F43*RiferimentiCosti!F$4</f>
        <v>0</v>
      </c>
      <c r="G44" s="63">
        <f>Effort!G43*RiferimentiCosti!G$4</f>
        <v>0</v>
      </c>
      <c r="H44" s="63">
        <f>Effort!H43*RiferimentiCosti!H$4</f>
        <v>0</v>
      </c>
      <c r="I44" s="63">
        <f>Effort!I43*RiferimentiCosti!I$4</f>
        <v>0</v>
      </c>
      <c r="J44" s="64">
        <f t="shared" si="22"/>
        <v>2120</v>
      </c>
      <c r="K44" s="63">
        <f>CEILING(Effort!B43/8,1)*RiferimentiCosti!K$4</f>
        <v>0</v>
      </c>
      <c r="L44" s="63">
        <f>CEILING(Effort!F43/8,1)*RiferimentiCosti!L$4+CEILING((Effort!F43/8)/8,1)*RiferimentiCosti!L$6</f>
        <v>0</v>
      </c>
      <c r="M44" s="63">
        <f>CEILING(Effort!G43/8,1)*RiferimentiCosti!M$4+CEILING((Effort!G43/8)/8,1)*RiferimentiCosti!M$6</f>
        <v>0</v>
      </c>
      <c r="N44" s="63">
        <f>CEILING(Effort!H43/8,1)*RiferimentiCosti!N$4+CEILING((Effort!H43/8)/8,1)*RiferimentiCosti!N$6</f>
        <v>0</v>
      </c>
      <c r="O44" s="63">
        <f>CEILING(Effort!I43/8,1)*RiferimentiCosti!O$4+CEILING((Effort!I43/8)/8,1)*RiferimentiCosti!O$6</f>
        <v>0</v>
      </c>
      <c r="P44" s="59">
        <f t="shared" si="23"/>
        <v>0</v>
      </c>
      <c r="Q44" s="63">
        <f>SUM(Effort!$C43:$E43)*RiferimentiCosti!Q$4</f>
        <v>1200</v>
      </c>
      <c r="R44" s="63">
        <f>SUM(Effort!$C43:$E43)*RiferimentiCosti!R$4</f>
        <v>4800</v>
      </c>
      <c r="S44" s="63">
        <f>SUM(Effort!$F43:$G43)*RiferimentiCosti!S$4</f>
        <v>0</v>
      </c>
      <c r="T44" s="63">
        <f>IFERROR(__xludf.DUMMYFUNCTION("IF(REGEXMATCH(A44,""[0-9]\.[0-9]\.3""),SUM(Effort!$F43:$G43)*RiferimentiCosti!T$4,0)"),0.0)</f>
        <v>0</v>
      </c>
      <c r="U44" s="63">
        <f>IFERROR(__xludf.DUMMYFUNCTION("IF(REGEXMATCH(A44,""[0-9]\.[0-9]\.3""),SUM(Effort!H43:I43)*RiferimentiCosti!U$4,0)"),0.0)</f>
        <v>0</v>
      </c>
      <c r="V44" s="60">
        <f t="shared" si="24"/>
        <v>6000</v>
      </c>
      <c r="W44" s="61">
        <f t="shared" si="25"/>
        <v>8120</v>
      </c>
    </row>
    <row r="45">
      <c r="A45" s="78" t="s">
        <v>157</v>
      </c>
      <c r="B45" s="63">
        <f>Effort!B44*RiferimentiCosti!B$4</f>
        <v>0</v>
      </c>
      <c r="C45" s="63">
        <f>Effort!C44*RiferimentiCosti!C$4</f>
        <v>480</v>
      </c>
      <c r="D45" s="63">
        <f>Effort!D44*RiferimentiCosti!D$4</f>
        <v>0</v>
      </c>
      <c r="E45" s="63">
        <f>Effort!E44*RiferimentiCosti!E$4</f>
        <v>2600</v>
      </c>
      <c r="F45" s="63">
        <f>Effort!F44*RiferimentiCosti!F$4</f>
        <v>0</v>
      </c>
      <c r="G45" s="63">
        <f>Effort!G44*RiferimentiCosti!G$4</f>
        <v>0</v>
      </c>
      <c r="H45" s="63">
        <f>Effort!H44*RiferimentiCosti!H$4</f>
        <v>0</v>
      </c>
      <c r="I45" s="63">
        <f>Effort!I44*RiferimentiCosti!I$4</f>
        <v>0</v>
      </c>
      <c r="J45" s="64">
        <f t="shared" si="22"/>
        <v>3080</v>
      </c>
      <c r="K45" s="63">
        <f>CEILING(Effort!B44/8,1)*RiferimentiCosti!K$4</f>
        <v>0</v>
      </c>
      <c r="L45" s="63">
        <f>CEILING(Effort!F44/8,1)*RiferimentiCosti!L$4+CEILING((Effort!F44/8)/8,1)*RiferimentiCosti!L$6</f>
        <v>0</v>
      </c>
      <c r="M45" s="63">
        <f>CEILING(Effort!G44/8,1)*RiferimentiCosti!M$4+CEILING((Effort!G44/8)/8,1)*RiferimentiCosti!M$6</f>
        <v>0</v>
      </c>
      <c r="N45" s="63">
        <f>CEILING(Effort!H44/8,1)*RiferimentiCosti!N$4+CEILING((Effort!H44/8)/8,1)*RiferimentiCosti!N$6</f>
        <v>0</v>
      </c>
      <c r="O45" s="63">
        <f>CEILING(Effort!I44/8,1)*RiferimentiCosti!O$4+CEILING((Effort!I44/8)/8,1)*RiferimentiCosti!O$6</f>
        <v>0</v>
      </c>
      <c r="P45" s="59">
        <f t="shared" si="23"/>
        <v>0</v>
      </c>
      <c r="Q45" s="63">
        <f>SUM(Effort!$C44:$E44)*RiferimentiCosti!Q$4</f>
        <v>3360</v>
      </c>
      <c r="R45" s="63">
        <f>SUM(Effort!$C44:$E44)*RiferimentiCosti!R$4</f>
        <v>13440</v>
      </c>
      <c r="S45" s="63">
        <f>SUM(Effort!$F44:$G44)*RiferimentiCosti!S$4</f>
        <v>0</v>
      </c>
      <c r="T45" s="63">
        <f>IFERROR(__xludf.DUMMYFUNCTION("IF(REGEXMATCH(A45,""[0-9]\.[0-9]\.3""),SUM(Effort!$F44:$G44)*RiferimentiCosti!T$4,0)"),0.0)</f>
        <v>0</v>
      </c>
      <c r="U45" s="63">
        <f>IFERROR(__xludf.DUMMYFUNCTION("IF(REGEXMATCH(A45,""[0-9]\.[0-9]\.3""),SUM(Effort!H44:I44)*RiferimentiCosti!U$4,0)"),0.0)</f>
        <v>0</v>
      </c>
      <c r="V45" s="60">
        <f t="shared" si="24"/>
        <v>16800</v>
      </c>
      <c r="W45" s="61">
        <f t="shared" si="25"/>
        <v>19880</v>
      </c>
    </row>
    <row r="46">
      <c r="A46" s="78" t="s">
        <v>158</v>
      </c>
      <c r="B46" s="63">
        <f>Effort!B45*RiferimentiCosti!B$4</f>
        <v>0</v>
      </c>
      <c r="C46" s="63">
        <f>Effort!C45*RiferimentiCosti!C$4</f>
        <v>960</v>
      </c>
      <c r="D46" s="63">
        <f>Effort!D45*RiferimentiCosti!D$4</f>
        <v>0</v>
      </c>
      <c r="E46" s="63">
        <f>Effort!E45*RiferimentiCosti!E$4</f>
        <v>400</v>
      </c>
      <c r="F46" s="63">
        <f>Effort!F45*RiferimentiCosti!F$4</f>
        <v>0</v>
      </c>
      <c r="G46" s="63">
        <f>Effort!G45*RiferimentiCosti!G$4</f>
        <v>0</v>
      </c>
      <c r="H46" s="63">
        <f>Effort!H45*RiferimentiCosti!H$4</f>
        <v>0</v>
      </c>
      <c r="I46" s="63">
        <f>Effort!I45*RiferimentiCosti!I$4</f>
        <v>0</v>
      </c>
      <c r="J46" s="64">
        <f t="shared" si="22"/>
        <v>1360</v>
      </c>
      <c r="K46" s="63">
        <f>CEILING(Effort!B45/8,1)*RiferimentiCosti!K$4</f>
        <v>0</v>
      </c>
      <c r="L46" s="63">
        <f>CEILING(Effort!F45/8,1)*RiferimentiCosti!L$4+CEILING((Effort!F45/8)/8,1)*RiferimentiCosti!L$6</f>
        <v>0</v>
      </c>
      <c r="M46" s="63">
        <f>CEILING(Effort!G45/8,1)*RiferimentiCosti!M$4+CEILING((Effort!G45/8)/8,1)*RiferimentiCosti!M$6</f>
        <v>0</v>
      </c>
      <c r="N46" s="63">
        <f>CEILING(Effort!H45/8,1)*RiferimentiCosti!N$4+CEILING((Effort!H45/8)/8,1)*RiferimentiCosti!N$6</f>
        <v>0</v>
      </c>
      <c r="O46" s="63">
        <f>CEILING(Effort!I45/8,1)*RiferimentiCosti!O$4+CEILING((Effort!I45/8)/8,1)*RiferimentiCosti!O$6</f>
        <v>0</v>
      </c>
      <c r="P46" s="59">
        <f t="shared" si="23"/>
        <v>0</v>
      </c>
      <c r="Q46" s="63">
        <f>SUM(Effort!$C45:$E45)*RiferimentiCosti!Q$4</f>
        <v>960</v>
      </c>
      <c r="R46" s="63">
        <f>SUM(Effort!$C45:$E45)*RiferimentiCosti!R$4</f>
        <v>3840</v>
      </c>
      <c r="S46" s="63">
        <f>SUM(Effort!$F45:$G45)*RiferimentiCosti!S$4</f>
        <v>0</v>
      </c>
      <c r="T46" s="63">
        <f>IFERROR(__xludf.DUMMYFUNCTION("IF(REGEXMATCH(A46,""[0-9]\.[0-9]\.3""),SUM(Effort!$F45:$G45)*RiferimentiCosti!T$4,0)"),0.0)</f>
        <v>0</v>
      </c>
      <c r="U46" s="63">
        <f>IFERROR(__xludf.DUMMYFUNCTION("IF(REGEXMATCH(A46,""[0-9]\.[0-9]\.3""),SUM(Effort!H45:I45)*RiferimentiCosti!U$4,0)"),0.0)</f>
        <v>0</v>
      </c>
      <c r="V46" s="60">
        <f t="shared" si="24"/>
        <v>4800</v>
      </c>
      <c r="W46" s="61">
        <f t="shared" si="25"/>
        <v>6160</v>
      </c>
    </row>
    <row r="47">
      <c r="A47" s="78" t="s">
        <v>159</v>
      </c>
      <c r="B47" s="63">
        <f>Effort!B46*RiferimentiCosti!B$4</f>
        <v>0</v>
      </c>
      <c r="C47" s="63">
        <f>Effort!C46*RiferimentiCosti!C$4</f>
        <v>1440</v>
      </c>
      <c r="D47" s="63">
        <f>Effort!D46*RiferimentiCosti!D$4</f>
        <v>0</v>
      </c>
      <c r="E47" s="63">
        <f>Effort!E46*RiferimentiCosti!E$4</f>
        <v>600</v>
      </c>
      <c r="F47" s="63">
        <f>Effort!F46*RiferimentiCosti!F$4</f>
        <v>0</v>
      </c>
      <c r="G47" s="63">
        <f>Effort!G46*RiferimentiCosti!G$4</f>
        <v>0</v>
      </c>
      <c r="H47" s="63">
        <f>Effort!H46*RiferimentiCosti!H$4</f>
        <v>0</v>
      </c>
      <c r="I47" s="63">
        <f>Effort!I46*RiferimentiCosti!I$4</f>
        <v>0</v>
      </c>
      <c r="J47" s="64">
        <f t="shared" si="22"/>
        <v>2040</v>
      </c>
      <c r="K47" s="63">
        <f>CEILING(Effort!B46/8,1)*RiferimentiCosti!K$4</f>
        <v>0</v>
      </c>
      <c r="L47" s="63">
        <f>CEILING(Effort!F46/8,1)*RiferimentiCosti!L$4+CEILING((Effort!F46/8)/8,1)*RiferimentiCosti!L$6</f>
        <v>0</v>
      </c>
      <c r="M47" s="63">
        <f>CEILING(Effort!G46/8,1)*RiferimentiCosti!M$4+CEILING((Effort!G46/8)/8,1)*RiferimentiCosti!M$6</f>
        <v>0</v>
      </c>
      <c r="N47" s="63">
        <f>CEILING(Effort!H46/8,1)*RiferimentiCosti!N$4+CEILING((Effort!H46/8)/8,1)*RiferimentiCosti!N$6</f>
        <v>0</v>
      </c>
      <c r="O47" s="63">
        <f>CEILING(Effort!I46/8,1)*RiferimentiCosti!O$4+CEILING((Effort!I46/8)/8,1)*RiferimentiCosti!O$6</f>
        <v>0</v>
      </c>
      <c r="P47" s="59">
        <f t="shared" si="23"/>
        <v>0</v>
      </c>
      <c r="Q47" s="63">
        <f>SUM(Effort!$C46:$E46)*RiferimentiCosti!Q$4</f>
        <v>1440</v>
      </c>
      <c r="R47" s="63">
        <f>SUM(Effort!$C46:$E46)*RiferimentiCosti!R$4</f>
        <v>5760</v>
      </c>
      <c r="S47" s="63">
        <f>SUM(Effort!$F46:$G46)*RiferimentiCosti!S$4</f>
        <v>0</v>
      </c>
      <c r="T47" s="63">
        <f>IFERROR(__xludf.DUMMYFUNCTION("IF(REGEXMATCH(A47,""[0-9]\.[0-9]\.3""),SUM(Effort!$F46:$G46)*RiferimentiCosti!T$4,0)"),0.0)</f>
        <v>0</v>
      </c>
      <c r="U47" s="63">
        <f>IFERROR(__xludf.DUMMYFUNCTION("IF(REGEXMATCH(A47,""[0-9]\.[0-9]\.3""),SUM(Effort!H46:I46)*RiferimentiCosti!U$4,0)"),0.0)</f>
        <v>0</v>
      </c>
      <c r="V47" s="60">
        <f t="shared" si="24"/>
        <v>7200</v>
      </c>
      <c r="W47" s="61">
        <f t="shared" si="25"/>
        <v>9240</v>
      </c>
    </row>
    <row r="48">
      <c r="A48" s="62" t="s">
        <v>67</v>
      </c>
      <c r="B48" s="63">
        <f>Effort!B47*RiferimentiCosti!B$4</f>
        <v>400</v>
      </c>
      <c r="C48" s="63">
        <f>Effort!C47*RiferimentiCosti!C$4</f>
        <v>0</v>
      </c>
      <c r="D48" s="63">
        <f>Effort!D47*RiferimentiCosti!D$4</f>
        <v>0</v>
      </c>
      <c r="E48" s="63">
        <f>Effort!E47*RiferimentiCosti!E$4</f>
        <v>0</v>
      </c>
      <c r="F48" s="63">
        <f>Effort!F47*RiferimentiCosti!F$4</f>
        <v>0</v>
      </c>
      <c r="G48" s="63">
        <f>Effort!G47*RiferimentiCosti!G$4</f>
        <v>0</v>
      </c>
      <c r="H48" s="63">
        <f>Effort!H47*RiferimentiCosti!H$4</f>
        <v>0</v>
      </c>
      <c r="I48" s="63">
        <f>Effort!I47*RiferimentiCosti!I$4</f>
        <v>0</v>
      </c>
      <c r="J48" s="64">
        <f t="shared" si="22"/>
        <v>400</v>
      </c>
      <c r="K48" s="63">
        <f>CEILING(Effort!B47/8,1)*RiferimentiCosti!K$4</f>
        <v>240</v>
      </c>
      <c r="L48" s="63">
        <f>CEILING(Effort!F47/8,1)*RiferimentiCosti!L$4+CEILING((Effort!F47/8)/8,1)*RiferimentiCosti!L$6</f>
        <v>0</v>
      </c>
      <c r="M48" s="63">
        <f>CEILING(Effort!G47/8,1)*RiferimentiCosti!M$4+CEILING((Effort!G47/8)/8,1)*RiferimentiCosti!M$6</f>
        <v>0</v>
      </c>
      <c r="N48" s="63">
        <f>CEILING(Effort!H47/8,1)*RiferimentiCosti!N$4+CEILING((Effort!H47/8)/8,1)*RiferimentiCosti!N$6</f>
        <v>0</v>
      </c>
      <c r="O48" s="63">
        <f>CEILING(Effort!I47/8,1)*RiferimentiCosti!O$4+CEILING((Effort!I47/8)/8,1)*RiferimentiCosti!O$6</f>
        <v>0</v>
      </c>
      <c r="P48" s="59">
        <f t="shared" si="23"/>
        <v>240</v>
      </c>
      <c r="Q48" s="63">
        <f>SUM(Effort!$C47:$E47)*RiferimentiCosti!Q$4</f>
        <v>0</v>
      </c>
      <c r="R48" s="63">
        <f>SUM(Effort!$C47:$E47)*RiferimentiCosti!R$4</f>
        <v>0</v>
      </c>
      <c r="S48" s="63">
        <f>SUM(Effort!$F47:$G47)*RiferimentiCosti!S$4</f>
        <v>0</v>
      </c>
      <c r="T48" s="63">
        <f>IFERROR(__xludf.DUMMYFUNCTION("IF(REGEXMATCH(A48,""[0-9]\.[0-9]\.3""),SUM(Effort!$F47:$G47)*RiferimentiCosti!T$4,0)"),0.0)</f>
        <v>0</v>
      </c>
      <c r="U48" s="63">
        <f>IFERROR(__xludf.DUMMYFUNCTION("IF(REGEXMATCH(A48,""[0-9]\.[0-9]\.3""),SUM(Effort!H47:I47)*RiferimentiCosti!U$4,0)"),0.0)</f>
        <v>0</v>
      </c>
      <c r="V48" s="60">
        <f t="shared" si="24"/>
        <v>0</v>
      </c>
      <c r="W48" s="61">
        <f t="shared" si="25"/>
        <v>640</v>
      </c>
    </row>
    <row r="49">
      <c r="A49" s="78" t="s">
        <v>160</v>
      </c>
      <c r="B49" s="63">
        <f>Effort!B48*RiferimentiCosti!B$4</f>
        <v>0</v>
      </c>
      <c r="C49" s="63">
        <f>Effort!C48*RiferimentiCosti!C$4</f>
        <v>0</v>
      </c>
      <c r="D49" s="63">
        <f>Effort!D48*RiferimentiCosti!D$4</f>
        <v>0</v>
      </c>
      <c r="E49" s="63">
        <f>Effort!E48*RiferimentiCosti!E$4</f>
        <v>0</v>
      </c>
      <c r="F49" s="63">
        <f>Effort!F48*RiferimentiCosti!F$4</f>
        <v>1380</v>
      </c>
      <c r="G49" s="63">
        <f>Effort!G48*RiferimentiCosti!G$4</f>
        <v>340</v>
      </c>
      <c r="H49" s="63">
        <f>Effort!H48*RiferimentiCosti!H$4</f>
        <v>0</v>
      </c>
      <c r="I49" s="63">
        <f>Effort!I48*RiferimentiCosti!I$4</f>
        <v>0</v>
      </c>
      <c r="J49" s="64">
        <f t="shared" si="22"/>
        <v>1720</v>
      </c>
      <c r="K49" s="63">
        <f>CEILING(Effort!B48/8,1)*RiferimentiCosti!K$4</f>
        <v>0</v>
      </c>
      <c r="L49" s="63">
        <f>CEILING(Effort!F48/8,1)*RiferimentiCosti!L$4+CEILING((Effort!F48/8)/8,1)*RiferimentiCosti!L$6</f>
        <v>600</v>
      </c>
      <c r="M49" s="63">
        <f>CEILING(Effort!G48/8,1)*RiferimentiCosti!M$4+CEILING((Effort!G48/8)/8,1)*RiferimentiCosti!M$6</f>
        <v>290</v>
      </c>
      <c r="N49" s="63">
        <f>CEILING(Effort!H48/8,1)*RiferimentiCosti!N$4+CEILING((Effort!H48/8)/8,1)*RiferimentiCosti!N$6</f>
        <v>0</v>
      </c>
      <c r="O49" s="63">
        <f>CEILING(Effort!I48/8,1)*RiferimentiCosti!O$4+CEILING((Effort!I48/8)/8,1)*RiferimentiCosti!O$6</f>
        <v>0</v>
      </c>
      <c r="P49" s="59">
        <f t="shared" si="23"/>
        <v>890</v>
      </c>
      <c r="Q49" s="63">
        <f>SUM(Effort!$C48:$E48)*RiferimentiCosti!Q$4</f>
        <v>0</v>
      </c>
      <c r="R49" s="63">
        <f>SUM(Effort!$C48:$E48)*RiferimentiCosti!R$4</f>
        <v>0</v>
      </c>
      <c r="S49" s="63">
        <f>SUM(Effort!$F48:$G48)*RiferimentiCosti!S$4</f>
        <v>640</v>
      </c>
      <c r="T49" s="63">
        <f>IFERROR(__xludf.DUMMYFUNCTION("IF(REGEXMATCH(A49,""[0-9]\.[0-9]\.3""),SUM(Effort!$F48:$G48)*RiferimentiCosti!T$4,0)"),0.0)</f>
        <v>0</v>
      </c>
      <c r="U49" s="63">
        <f>IFERROR(__xludf.DUMMYFUNCTION("IF(REGEXMATCH(A49,""[0-9]\.[0-9]\.3""),SUM(Effort!H48:I48)*RiferimentiCosti!U$4,0)"),0.0)</f>
        <v>0</v>
      </c>
      <c r="V49" s="60">
        <f t="shared" si="24"/>
        <v>640</v>
      </c>
      <c r="W49" s="61">
        <f t="shared" si="25"/>
        <v>3250</v>
      </c>
    </row>
    <row r="50">
      <c r="A50" s="78" t="s">
        <v>161</v>
      </c>
      <c r="B50" s="63">
        <f>Effort!B49*RiferimentiCosti!B$4</f>
        <v>0</v>
      </c>
      <c r="C50" s="63">
        <f>Effort!C49*RiferimentiCosti!C$4</f>
        <v>0</v>
      </c>
      <c r="D50" s="63">
        <f>Effort!D49*RiferimentiCosti!D$4</f>
        <v>0</v>
      </c>
      <c r="E50" s="63">
        <f>Effort!E49*RiferimentiCosti!E$4</f>
        <v>0</v>
      </c>
      <c r="F50" s="63">
        <f>Effort!F49*RiferimentiCosti!F$4</f>
        <v>1380</v>
      </c>
      <c r="G50" s="63">
        <f>Effort!G49*RiferimentiCosti!G$4</f>
        <v>340</v>
      </c>
      <c r="H50" s="63">
        <f>Effort!H49*RiferimentiCosti!H$4</f>
        <v>0</v>
      </c>
      <c r="I50" s="63">
        <f>Effort!I49*RiferimentiCosti!I$4</f>
        <v>0</v>
      </c>
      <c r="J50" s="64">
        <f t="shared" si="22"/>
        <v>1720</v>
      </c>
      <c r="K50" s="63">
        <f>CEILING(Effort!B49/8,1)*RiferimentiCosti!K$4</f>
        <v>0</v>
      </c>
      <c r="L50" s="63">
        <f>CEILING(Effort!F49/8,1)*RiferimentiCosti!L$4+CEILING((Effort!F49/8)/8,1)*RiferimentiCosti!L$6</f>
        <v>600</v>
      </c>
      <c r="M50" s="63">
        <f>CEILING(Effort!G49/8,1)*RiferimentiCosti!M$4+CEILING((Effort!G49/8)/8,1)*RiferimentiCosti!M$6</f>
        <v>290</v>
      </c>
      <c r="N50" s="63">
        <f>CEILING(Effort!H49/8,1)*RiferimentiCosti!N$4+CEILING((Effort!H49/8)/8,1)*RiferimentiCosti!N$6</f>
        <v>0</v>
      </c>
      <c r="O50" s="63">
        <f>CEILING(Effort!I49/8,1)*RiferimentiCosti!O$4+CEILING((Effort!I49/8)/8,1)*RiferimentiCosti!O$6</f>
        <v>0</v>
      </c>
      <c r="P50" s="59">
        <f t="shared" si="23"/>
        <v>890</v>
      </c>
      <c r="Q50" s="63">
        <f>SUM(Effort!$C49:$E49)*RiferimentiCosti!Q$4</f>
        <v>0</v>
      </c>
      <c r="R50" s="63">
        <f>SUM(Effort!$C49:$E49)*RiferimentiCosti!R$4</f>
        <v>0</v>
      </c>
      <c r="S50" s="63">
        <f>SUM(Effort!$F49:$G49)*RiferimentiCosti!S$4</f>
        <v>640</v>
      </c>
      <c r="T50" s="63">
        <f>IFERROR(__xludf.DUMMYFUNCTION("IF(REGEXMATCH(A50,""[0-9]\.[0-9]\.3""),SUM(Effort!$F49:$G49)*RiferimentiCosti!T$4,0)"),0.0)</f>
        <v>0</v>
      </c>
      <c r="U50" s="63">
        <f>IFERROR(__xludf.DUMMYFUNCTION("IF(REGEXMATCH(A50,""[0-9]\.[0-9]\.3""),SUM(Effort!H49:I49)*RiferimentiCosti!U$4,0)"),0.0)</f>
        <v>0</v>
      </c>
      <c r="V50" s="60">
        <f t="shared" si="24"/>
        <v>640</v>
      </c>
      <c r="W50" s="61">
        <f t="shared" si="25"/>
        <v>3250</v>
      </c>
    </row>
    <row r="51">
      <c r="A51" s="78" t="s">
        <v>162</v>
      </c>
      <c r="B51" s="63">
        <f>Effort!B50*RiferimentiCosti!B$4</f>
        <v>0</v>
      </c>
      <c r="C51" s="63">
        <f>Effort!C50*RiferimentiCosti!C$4</f>
        <v>0</v>
      </c>
      <c r="D51" s="63">
        <f>Effort!D50*RiferimentiCosti!D$4</f>
        <v>0</v>
      </c>
      <c r="E51" s="63">
        <f>Effort!E50*RiferimentiCosti!E$4</f>
        <v>0</v>
      </c>
      <c r="F51" s="63">
        <f>Effort!F50*RiferimentiCosti!F$4</f>
        <v>1380</v>
      </c>
      <c r="G51" s="63">
        <f>Effort!G50*RiferimentiCosti!G$4</f>
        <v>5100</v>
      </c>
      <c r="H51" s="63">
        <f>Effort!H50*RiferimentiCosti!H$4</f>
        <v>0</v>
      </c>
      <c r="I51" s="63">
        <f>Effort!I50*RiferimentiCosti!I$4</f>
        <v>0</v>
      </c>
      <c r="J51" s="64">
        <f t="shared" si="22"/>
        <v>6480</v>
      </c>
      <c r="K51" s="63">
        <f>CEILING(Effort!B50/8,1)*RiferimentiCosti!K$4</f>
        <v>0</v>
      </c>
      <c r="L51" s="63">
        <f>CEILING(Effort!F50/8,1)*RiferimentiCosti!L$4+CEILING((Effort!F50/8)/8,1)*RiferimentiCosti!L$6</f>
        <v>600</v>
      </c>
      <c r="M51" s="63">
        <f>CEILING(Effort!G50/8,1)*RiferimentiCosti!M$4+CEILING((Effort!G50/8)/8,1)*RiferimentiCosti!M$6</f>
        <v>2400</v>
      </c>
      <c r="N51" s="63">
        <f>CEILING(Effort!H50/8,1)*RiferimentiCosti!N$4+CEILING((Effort!H50/8)/8,1)*RiferimentiCosti!N$6</f>
        <v>0</v>
      </c>
      <c r="O51" s="63">
        <f>CEILING(Effort!I50/8,1)*RiferimentiCosti!O$4+CEILING((Effort!I50/8)/8,1)*RiferimentiCosti!O$6</f>
        <v>0</v>
      </c>
      <c r="P51" s="59">
        <f t="shared" si="23"/>
        <v>3000</v>
      </c>
      <c r="Q51" s="63">
        <f>SUM(Effort!$C50:$E50)*RiferimentiCosti!Q$4</f>
        <v>0</v>
      </c>
      <c r="R51" s="63">
        <f>SUM(Effort!$C50:$E50)*RiferimentiCosti!R$4</f>
        <v>0</v>
      </c>
      <c r="S51" s="63">
        <f>SUM(Effort!$F50:$G50)*RiferimentiCosti!S$4</f>
        <v>2880</v>
      </c>
      <c r="T51" s="63">
        <f>IFERROR(__xludf.DUMMYFUNCTION("IF(REGEXMATCH(A51,""[0-9]\.[0-9]\.3""),SUM(Effort!$F50:$G50)*RiferimentiCosti!T$4,0)"),7200.0)</f>
        <v>7200</v>
      </c>
      <c r="U51" s="63">
        <f>IFERROR(__xludf.DUMMYFUNCTION("IF(REGEXMATCH(A51,""[0-9]\.[0-9]\.3""),SUM(Effort!H50:I50)*RiferimentiCosti!U$4,0)"),0.0)</f>
        <v>0</v>
      </c>
      <c r="V51" s="60">
        <f t="shared" si="24"/>
        <v>10080</v>
      </c>
      <c r="W51" s="61">
        <f t="shared" si="25"/>
        <v>19560</v>
      </c>
    </row>
    <row r="52">
      <c r="A52" s="79" t="s">
        <v>64</v>
      </c>
      <c r="B52" s="63">
        <f>Effort!B51*RiferimentiCosti!B$4</f>
        <v>400</v>
      </c>
      <c r="C52" s="63">
        <f>Effort!C51*RiferimentiCosti!C$4</f>
        <v>0</v>
      </c>
      <c r="D52" s="63">
        <f>Effort!D51*RiferimentiCosti!D$4</f>
        <v>0</v>
      </c>
      <c r="E52" s="63">
        <f>Effort!E51*RiferimentiCosti!E$4</f>
        <v>0</v>
      </c>
      <c r="F52" s="63">
        <f>Effort!F51*RiferimentiCosti!F$4</f>
        <v>0</v>
      </c>
      <c r="G52" s="63">
        <f>Effort!G51*RiferimentiCosti!G$4</f>
        <v>0</v>
      </c>
      <c r="H52" s="63">
        <f>Effort!H51*RiferimentiCosti!H$4</f>
        <v>0</v>
      </c>
      <c r="I52" s="63">
        <f>Effort!I51*RiferimentiCosti!I$4</f>
        <v>0</v>
      </c>
      <c r="J52" s="64">
        <f t="shared" si="22"/>
        <v>400</v>
      </c>
      <c r="K52" s="63">
        <f>CEILING(Effort!B51/8,1)*RiferimentiCosti!K$4</f>
        <v>240</v>
      </c>
      <c r="L52" s="63">
        <f>CEILING(Effort!F51/8,1)*RiferimentiCosti!L$4+CEILING((Effort!F51/8)/8,1)*RiferimentiCosti!L$6</f>
        <v>0</v>
      </c>
      <c r="M52" s="63">
        <f>CEILING(Effort!G51/8,1)*RiferimentiCosti!M$4+CEILING((Effort!G51/8)/8,1)*RiferimentiCosti!M$6</f>
        <v>0</v>
      </c>
      <c r="N52" s="63">
        <f>CEILING(Effort!H51/8,1)*RiferimentiCosti!N$4+CEILING((Effort!H51/8)/8,1)*RiferimentiCosti!N$6</f>
        <v>0</v>
      </c>
      <c r="O52" s="63">
        <f>CEILING(Effort!I51/8,1)*RiferimentiCosti!O$4+CEILING((Effort!I51/8)/8,1)*RiferimentiCosti!O$6</f>
        <v>0</v>
      </c>
      <c r="P52" s="59">
        <f t="shared" si="23"/>
        <v>240</v>
      </c>
      <c r="Q52" s="63">
        <f>SUM(Effort!$C51:$E51)*RiferimentiCosti!Q$4</f>
        <v>0</v>
      </c>
      <c r="R52" s="63">
        <f>SUM(Effort!$C51:$E51)*RiferimentiCosti!R$4</f>
        <v>0</v>
      </c>
      <c r="S52" s="63">
        <f>SUM(Effort!$F51:$G51)*RiferimentiCosti!S$4</f>
        <v>0</v>
      </c>
      <c r="T52" s="63">
        <f>IFERROR(__xludf.DUMMYFUNCTION("IF(REGEXMATCH(A52,""[0-9]\.[0-9]\.3""),SUM(Effort!$F51:$G51)*RiferimentiCosti!T$4,0)"),0.0)</f>
        <v>0</v>
      </c>
      <c r="U52" s="63">
        <f>IFERROR(__xludf.DUMMYFUNCTION("IF(REGEXMATCH(A52,""[0-9]\.[0-9]\.3""),SUM(Effort!H51:I51)*RiferimentiCosti!U$4,0)"),0.0)</f>
        <v>0</v>
      </c>
      <c r="V52" s="60">
        <f t="shared" si="24"/>
        <v>0</v>
      </c>
      <c r="W52" s="61">
        <f t="shared" si="25"/>
        <v>640</v>
      </c>
    </row>
    <row r="53">
      <c r="A53" s="78" t="s">
        <v>163</v>
      </c>
      <c r="B53" s="63">
        <f>Effort!B52*RiferimentiCosti!B$4</f>
        <v>0</v>
      </c>
      <c r="C53" s="63">
        <f>Effort!C52*RiferimentiCosti!C$4</f>
        <v>0</v>
      </c>
      <c r="D53" s="63">
        <f>Effort!D52*RiferimentiCosti!D$4</f>
        <v>0</v>
      </c>
      <c r="E53" s="63">
        <f>Effort!E52*RiferimentiCosti!E$4</f>
        <v>0</v>
      </c>
      <c r="F53" s="63">
        <f>Effort!F52*RiferimentiCosti!F$4</f>
        <v>0</v>
      </c>
      <c r="G53" s="63">
        <f>Effort!G52*RiferimentiCosti!G$4</f>
        <v>0</v>
      </c>
      <c r="H53" s="63">
        <f>Effort!H52*RiferimentiCosti!H$4</f>
        <v>1440</v>
      </c>
      <c r="I53" s="63">
        <f>Effort!I52*RiferimentiCosti!I$4</f>
        <v>2520</v>
      </c>
      <c r="J53" s="64">
        <f t="shared" si="22"/>
        <v>3960</v>
      </c>
      <c r="K53" s="63">
        <f>CEILING(Effort!B52/8,1)*RiferimentiCosti!K$4</f>
        <v>0</v>
      </c>
      <c r="L53" s="63">
        <f>CEILING(Effort!F52/8,1)*RiferimentiCosti!L$4+CEILING((Effort!F52/8)/8,1)*RiferimentiCosti!L$6</f>
        <v>0</v>
      </c>
      <c r="M53" s="63">
        <f>CEILING(Effort!G52/8,1)*RiferimentiCosti!M$4+CEILING((Effort!G52/8)/8,1)*RiferimentiCosti!M$6</f>
        <v>0</v>
      </c>
      <c r="N53" s="63">
        <f>CEILING(Effort!H52/8,1)*RiferimentiCosti!N$4+CEILING((Effort!H52/8)/8,1)*RiferimentiCosti!N$6</f>
        <v>650</v>
      </c>
      <c r="O53" s="63">
        <f>CEILING(Effort!I52/8,1)*RiferimentiCosti!O$4+CEILING((Effort!I52/8)/8,1)*RiferimentiCosti!O$6</f>
        <v>1180</v>
      </c>
      <c r="P53" s="59">
        <f t="shared" si="23"/>
        <v>1830</v>
      </c>
      <c r="Q53" s="63">
        <f>SUM(Effort!$C52:$E52)*RiferimentiCosti!Q$4</f>
        <v>0</v>
      </c>
      <c r="R53" s="63">
        <f>SUM(Effort!$C52:$E52)*RiferimentiCosti!R$4</f>
        <v>0</v>
      </c>
      <c r="S53" s="63">
        <f>SUM(Effort!$F52:$G52)*RiferimentiCosti!S$4</f>
        <v>0</v>
      </c>
      <c r="T53" s="63">
        <f>IFERROR(__xludf.DUMMYFUNCTION("IF(REGEXMATCH(A53,""[0-9]\.[0-9]\.3""),SUM(Effort!$F52:$G52)*RiferimentiCosti!T$4,0)"),0.0)</f>
        <v>0</v>
      </c>
      <c r="U53" s="63">
        <f>IFERROR(__xludf.DUMMYFUNCTION("IF(REGEXMATCH(A53,""[0-9]\.[0-9]\.3""),SUM(Effort!H52:I52)*RiferimentiCosti!U$4,0)"),0.0)</f>
        <v>0</v>
      </c>
      <c r="V53" s="60">
        <f t="shared" si="24"/>
        <v>0</v>
      </c>
      <c r="W53" s="61">
        <f t="shared" si="25"/>
        <v>5790</v>
      </c>
    </row>
    <row r="54">
      <c r="A54" s="78" t="s">
        <v>164</v>
      </c>
      <c r="B54" s="63">
        <f>Effort!B53*RiferimentiCosti!B$4</f>
        <v>0</v>
      </c>
      <c r="C54" s="63">
        <f>Effort!C53*RiferimentiCosti!C$4</f>
        <v>0</v>
      </c>
      <c r="D54" s="63">
        <f>Effort!D53*RiferimentiCosti!D$4</f>
        <v>0</v>
      </c>
      <c r="E54" s="63">
        <f>Effort!E53*RiferimentiCosti!E$4</f>
        <v>0</v>
      </c>
      <c r="F54" s="63">
        <f>Effort!F53*RiferimentiCosti!F$4</f>
        <v>0</v>
      </c>
      <c r="G54" s="63">
        <f>Effort!G53*RiferimentiCosti!G$4</f>
        <v>0</v>
      </c>
      <c r="H54" s="63">
        <f>Effort!H53*RiferimentiCosti!H$4</f>
        <v>1440</v>
      </c>
      <c r="I54" s="63">
        <f>Effort!I53*RiferimentiCosti!I$4</f>
        <v>2160</v>
      </c>
      <c r="J54" s="64">
        <f t="shared" si="22"/>
        <v>3600</v>
      </c>
      <c r="K54" s="63">
        <f>CEILING(Effort!B53/8,1)*RiferimentiCosti!K$4</f>
        <v>0</v>
      </c>
      <c r="L54" s="63">
        <f>CEILING(Effort!F53/8,1)*RiferimentiCosti!L$4+CEILING((Effort!F53/8)/8,1)*RiferimentiCosti!L$6</f>
        <v>0</v>
      </c>
      <c r="M54" s="63">
        <f>CEILING(Effort!G53/8,1)*RiferimentiCosti!M$4+CEILING((Effort!G53/8)/8,1)*RiferimentiCosti!M$6</f>
        <v>0</v>
      </c>
      <c r="N54" s="63">
        <f>CEILING(Effort!H53/8,1)*RiferimentiCosti!N$4+CEILING((Effort!H53/8)/8,1)*RiferimentiCosti!N$6</f>
        <v>650</v>
      </c>
      <c r="O54" s="63">
        <f>CEILING(Effort!I53/8,1)*RiferimentiCosti!O$4+CEILING((Effort!I53/8)/8,1)*RiferimentiCosti!O$6</f>
        <v>1040</v>
      </c>
      <c r="P54" s="59">
        <f t="shared" si="23"/>
        <v>1690</v>
      </c>
      <c r="Q54" s="63">
        <f>SUM(Effort!$C53:$E53)*RiferimentiCosti!Q$4</f>
        <v>0</v>
      </c>
      <c r="R54" s="63">
        <f>SUM(Effort!$C53:$E53)*RiferimentiCosti!R$4</f>
        <v>0</v>
      </c>
      <c r="S54" s="63">
        <f>SUM(Effort!$F53:$G53)*RiferimentiCosti!S$4</f>
        <v>0</v>
      </c>
      <c r="T54" s="63">
        <f>IFERROR(__xludf.DUMMYFUNCTION("IF(REGEXMATCH(A54,""[0-9]\.[0-9]\.3""),SUM(Effort!$F53:$G53)*RiferimentiCosti!T$4,0)"),0.0)</f>
        <v>0</v>
      </c>
      <c r="U54" s="63">
        <f>IFERROR(__xludf.DUMMYFUNCTION("IF(REGEXMATCH(A54,""[0-9]\.[0-9]\.3""),SUM(Effort!H53:I53)*RiferimentiCosti!U$4,0)"),0.0)</f>
        <v>0</v>
      </c>
      <c r="V54" s="60">
        <f t="shared" si="24"/>
        <v>0</v>
      </c>
      <c r="W54" s="61">
        <f t="shared" si="25"/>
        <v>5290</v>
      </c>
    </row>
    <row r="55">
      <c r="A55" s="78" t="s">
        <v>165</v>
      </c>
      <c r="B55" s="63">
        <f>Effort!B54*RiferimentiCosti!B$4</f>
        <v>0</v>
      </c>
      <c r="C55" s="63">
        <f>Effort!C54*RiferimentiCosti!C$4</f>
        <v>0</v>
      </c>
      <c r="D55" s="63">
        <f>Effort!D54*RiferimentiCosti!D$4</f>
        <v>0</v>
      </c>
      <c r="E55" s="63">
        <f>Effort!E54*RiferimentiCosti!E$4</f>
        <v>0</v>
      </c>
      <c r="F55" s="63">
        <f>Effort!F54*RiferimentiCosti!F$4</f>
        <v>0</v>
      </c>
      <c r="G55" s="63">
        <f>Effort!G54*RiferimentiCosti!G$4</f>
        <v>0</v>
      </c>
      <c r="H55" s="63">
        <f>Effort!H54*RiferimentiCosti!H$4</f>
        <v>1440</v>
      </c>
      <c r="I55" s="63">
        <f>Effort!I54*RiferimentiCosti!I$4</f>
        <v>2160</v>
      </c>
      <c r="J55" s="64">
        <f t="shared" si="22"/>
        <v>3600</v>
      </c>
      <c r="K55" s="63">
        <f>CEILING(Effort!B54/8,1)*RiferimentiCosti!K$4</f>
        <v>0</v>
      </c>
      <c r="L55" s="63">
        <f>CEILING(Effort!F54/8,1)*RiferimentiCosti!L$4+CEILING((Effort!F54/8)/8,1)*RiferimentiCosti!L$6</f>
        <v>0</v>
      </c>
      <c r="M55" s="63">
        <f>CEILING(Effort!G54/8,1)*RiferimentiCosti!M$4+CEILING((Effort!G54/8)/8,1)*RiferimentiCosti!M$6</f>
        <v>0</v>
      </c>
      <c r="N55" s="63">
        <f>CEILING(Effort!H54/8,1)*RiferimentiCosti!N$4+CEILING((Effort!H54/8)/8,1)*RiferimentiCosti!N$6</f>
        <v>650</v>
      </c>
      <c r="O55" s="63">
        <f>CEILING(Effort!I54/8,1)*RiferimentiCosti!O$4+CEILING((Effort!I54/8)/8,1)*RiferimentiCosti!O$6</f>
        <v>1040</v>
      </c>
      <c r="P55" s="59">
        <f t="shared" si="23"/>
        <v>1690</v>
      </c>
      <c r="Q55" s="63">
        <f>SUM(Effort!$C54:$E54)*RiferimentiCosti!Q$4</f>
        <v>0</v>
      </c>
      <c r="R55" s="63">
        <f>SUM(Effort!$C54:$E54)*RiferimentiCosti!R$4</f>
        <v>0</v>
      </c>
      <c r="S55" s="63">
        <f>SUM(Effort!$F54:$G54)*RiferimentiCosti!S$4</f>
        <v>0</v>
      </c>
      <c r="T55" s="63">
        <f>IFERROR(__xludf.DUMMYFUNCTION("IF(REGEXMATCH(A55,""[0-9]\.[0-9]\.3""),SUM(Effort!$F54:$G54)*RiferimentiCosti!T$4,0)"),0.0)</f>
        <v>0</v>
      </c>
      <c r="U55" s="63">
        <f>IFERROR(__xludf.DUMMYFUNCTION("IF(REGEXMATCH(A55,""[0-9]\.[0-9]\.3""),SUM(Effort!H54:I54)*RiferimentiCosti!U$4,0)"),5760.0)</f>
        <v>5760</v>
      </c>
      <c r="V55" s="60">
        <f t="shared" si="24"/>
        <v>5760</v>
      </c>
      <c r="W55" s="61">
        <f t="shared" si="25"/>
        <v>11050</v>
      </c>
    </row>
    <row r="56">
      <c r="A56" s="65" t="s">
        <v>137</v>
      </c>
      <c r="B56" s="66">
        <f t="shared" ref="B56:I56" si="26">SUM(B37:B55)</f>
        <v>1600</v>
      </c>
      <c r="C56" s="66">
        <f t="shared" si="26"/>
        <v>9600</v>
      </c>
      <c r="D56" s="66">
        <f t="shared" si="26"/>
        <v>9120</v>
      </c>
      <c r="E56" s="66">
        <f t="shared" si="26"/>
        <v>3800</v>
      </c>
      <c r="F56" s="66">
        <f t="shared" si="26"/>
        <v>4140</v>
      </c>
      <c r="G56" s="66">
        <f t="shared" si="26"/>
        <v>5780</v>
      </c>
      <c r="H56" s="66">
        <f t="shared" si="26"/>
        <v>4320</v>
      </c>
      <c r="I56" s="66">
        <f t="shared" si="26"/>
        <v>6840</v>
      </c>
      <c r="J56" s="64">
        <f t="shared" si="22"/>
        <v>45200</v>
      </c>
      <c r="K56" s="66">
        <f t="shared" ref="K56:O56" si="27">SUM(K37:K55)</f>
        <v>1160</v>
      </c>
      <c r="L56" s="66">
        <f t="shared" si="27"/>
        <v>1800</v>
      </c>
      <c r="M56" s="66">
        <f t="shared" si="27"/>
        <v>2980</v>
      </c>
      <c r="N56" s="66">
        <f t="shared" si="27"/>
        <v>1950</v>
      </c>
      <c r="O56" s="66">
        <f t="shared" si="27"/>
        <v>3260</v>
      </c>
      <c r="P56" s="59">
        <f t="shared" si="23"/>
        <v>11150</v>
      </c>
      <c r="Q56" s="66">
        <f t="shared" ref="Q56:V56" si="28">SUM(Q37:Q55)</f>
        <v>13920</v>
      </c>
      <c r="R56" s="66">
        <f t="shared" si="28"/>
        <v>55680</v>
      </c>
      <c r="S56" s="66">
        <f t="shared" si="28"/>
        <v>4160</v>
      </c>
      <c r="T56" s="66">
        <f t="shared" si="28"/>
        <v>7200</v>
      </c>
      <c r="U56" s="66">
        <f t="shared" si="28"/>
        <v>5760</v>
      </c>
      <c r="V56" s="59">
        <f t="shared" si="28"/>
        <v>86720</v>
      </c>
      <c r="W56" s="61">
        <f t="shared" si="25"/>
        <v>143070</v>
      </c>
      <c r="X56" s="3">
        <f>W56-SUM(W37:W55)</f>
        <v>0</v>
      </c>
    </row>
    <row r="57">
      <c r="A57" s="72"/>
      <c r="B57" s="73"/>
      <c r="C57" s="73"/>
      <c r="D57" s="73"/>
      <c r="E57" s="73"/>
      <c r="F57" s="73"/>
      <c r="G57" s="73"/>
      <c r="H57" s="73"/>
      <c r="I57" s="73"/>
      <c r="J57" s="74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4"/>
    </row>
    <row r="58">
      <c r="A58" s="75" t="s">
        <v>74</v>
      </c>
      <c r="B58" s="56">
        <f>Effort!B57*RiferimentiCosti!B$4</f>
        <v>400</v>
      </c>
      <c r="C58" s="76"/>
      <c r="D58" s="76"/>
      <c r="E58" s="76"/>
      <c r="F58" s="76"/>
      <c r="G58" s="76"/>
      <c r="H58" s="76"/>
      <c r="I58" s="76"/>
      <c r="J58" s="58">
        <f t="shared" ref="J58:J68" si="29">SUM(B58:I58)</f>
        <v>400</v>
      </c>
      <c r="K58" s="57">
        <f>CEILING(Effort!B57/8,1)*RiferimentiCosti!K$4+RiferimentiCosti!K$6</f>
        <v>440</v>
      </c>
      <c r="L58" s="57"/>
      <c r="M58" s="57"/>
      <c r="N58" s="57"/>
      <c r="O58" s="57"/>
      <c r="P58" s="59">
        <f t="shared" ref="P58:P68" si="30">SUM(K58:O58)</f>
        <v>440</v>
      </c>
      <c r="Q58" s="77">
        <v>0.0</v>
      </c>
      <c r="R58" s="57"/>
      <c r="S58" s="57"/>
      <c r="T58" s="57"/>
      <c r="U58" s="57"/>
      <c r="V58" s="60">
        <f t="shared" ref="V58:V67" si="31">SUM(Q58:U58)</f>
        <v>0</v>
      </c>
      <c r="W58" s="61">
        <f t="shared" ref="W58:W68" si="32">SUM(J58,P58,V58)</f>
        <v>840</v>
      </c>
    </row>
    <row r="59">
      <c r="A59" s="79" t="s">
        <v>73</v>
      </c>
      <c r="B59" s="63">
        <f>Effort!B58*RiferimentiCosti!B$4</f>
        <v>400</v>
      </c>
      <c r="C59" s="63">
        <f>Effort!C58*RiferimentiCosti!C$4</f>
        <v>0</v>
      </c>
      <c r="D59" s="63">
        <f>Effort!D58*RiferimentiCosti!D$4</f>
        <v>0</v>
      </c>
      <c r="E59" s="63">
        <f>Effort!E58*RiferimentiCosti!E$4</f>
        <v>0</v>
      </c>
      <c r="F59" s="63">
        <f>Effort!F58*RiferimentiCosti!F$4</f>
        <v>0</v>
      </c>
      <c r="G59" s="63">
        <f>Effort!G58*RiferimentiCosti!G$4</f>
        <v>0</v>
      </c>
      <c r="H59" s="63">
        <f>Effort!H58*RiferimentiCosti!H$4</f>
        <v>0</v>
      </c>
      <c r="I59" s="63">
        <f>Effort!I58*RiferimentiCosti!I$4</f>
        <v>0</v>
      </c>
      <c r="J59" s="64">
        <f t="shared" si="29"/>
        <v>400</v>
      </c>
      <c r="K59" s="63">
        <f>CEILING(Effort!B58/8,1)*RiferimentiCosti!K$4</f>
        <v>240</v>
      </c>
      <c r="L59" s="63">
        <f>CEILING(Effort!F58/8,1)*RiferimentiCosti!L$4+CEILING((Effort!F58/8)/8,1)*RiferimentiCosti!L$6</f>
        <v>0</v>
      </c>
      <c r="M59" s="63">
        <f>CEILING(Effort!G58/8,1)*RiferimentiCosti!M$4+CEILING((Effort!G58/8)/8,1)*RiferimentiCosti!M$6</f>
        <v>0</v>
      </c>
      <c r="N59" s="63">
        <f>CEILING(Effort!H58/8,1)*RiferimentiCosti!N$4+CEILING((Effort!H58/8)/8,1)*RiferimentiCosti!N$6</f>
        <v>0</v>
      </c>
      <c r="O59" s="63">
        <f>CEILING(Effort!I58/8,1)*RiferimentiCosti!O$4+CEILING((Effort!I58/8)/8,1)*RiferimentiCosti!O$6</f>
        <v>0</v>
      </c>
      <c r="P59" s="59">
        <f t="shared" si="30"/>
        <v>240</v>
      </c>
      <c r="Q59" s="63">
        <f>SUM(Effort!$C58:$E58)*RiferimentiCosti!Q$4</f>
        <v>0</v>
      </c>
      <c r="R59" s="63">
        <f>SUM(Effort!$C58:$E58)*RiferimentiCosti!R$4</f>
        <v>0</v>
      </c>
      <c r="S59" s="63">
        <f>SUM(Effort!$F58:$G58)*RiferimentiCosti!S$4</f>
        <v>0</v>
      </c>
      <c r="T59" s="63">
        <f>IFERROR(__xludf.DUMMYFUNCTION("IF(REGEXMATCH(A59,""[0-9]\.[0-9]\.3""),SUM(Effort!$F58:$G58)*RiferimentiCosti!T$4,0)"),0.0)</f>
        <v>0</v>
      </c>
      <c r="U59" s="63">
        <f>IFERROR(__xludf.DUMMYFUNCTION("IF(REGEXMATCH(A59,""[0-9]\.[0-9]\.3""),SUM(Effort!H58:I58)*RiferimentiCosti!U$4,0)"),0.0)</f>
        <v>0</v>
      </c>
      <c r="V59" s="60">
        <f t="shared" si="31"/>
        <v>0</v>
      </c>
      <c r="W59" s="61">
        <f t="shared" si="32"/>
        <v>640</v>
      </c>
    </row>
    <row r="60">
      <c r="A60" s="78" t="s">
        <v>166</v>
      </c>
      <c r="B60" s="63">
        <f>Effort!B59*RiferimentiCosti!B$4</f>
        <v>0</v>
      </c>
      <c r="C60" s="63">
        <f>Effort!C59*RiferimentiCosti!C$4</f>
        <v>3360</v>
      </c>
      <c r="D60" s="63">
        <f>Effort!D59*RiferimentiCosti!D$4</f>
        <v>480</v>
      </c>
      <c r="E60" s="63">
        <f>Effort!E59*RiferimentiCosti!E$4</f>
        <v>0</v>
      </c>
      <c r="F60" s="63">
        <f>Effort!F59*RiferimentiCosti!F$4</f>
        <v>0</v>
      </c>
      <c r="G60" s="63">
        <f>Effort!G59*RiferimentiCosti!G$4</f>
        <v>0</v>
      </c>
      <c r="H60" s="63">
        <f>Effort!H59*RiferimentiCosti!H$4</f>
        <v>0</v>
      </c>
      <c r="I60" s="63">
        <f>Effort!I59*RiferimentiCosti!I$4</f>
        <v>0</v>
      </c>
      <c r="J60" s="64">
        <f t="shared" si="29"/>
        <v>3840</v>
      </c>
      <c r="K60" s="63">
        <f>CEILING(Effort!B59/8,1)*RiferimentiCosti!K$4</f>
        <v>0</v>
      </c>
      <c r="L60" s="63">
        <f>CEILING(Effort!F59/8,1)*RiferimentiCosti!L$4+CEILING((Effort!F59/8)/8,1)*RiferimentiCosti!L$6</f>
        <v>0</v>
      </c>
      <c r="M60" s="63">
        <f>CEILING(Effort!G59/8,1)*RiferimentiCosti!M$4+CEILING((Effort!G59/8)/8,1)*RiferimentiCosti!M$6</f>
        <v>0</v>
      </c>
      <c r="N60" s="63">
        <f>CEILING(Effort!H59/8,1)*RiferimentiCosti!N$4+CEILING((Effort!H59/8)/8,1)*RiferimentiCosti!N$6</f>
        <v>0</v>
      </c>
      <c r="O60" s="63">
        <f>CEILING(Effort!I59/8,1)*RiferimentiCosti!O$4+CEILING((Effort!I59/8)/8,1)*RiferimentiCosti!O$6</f>
        <v>0</v>
      </c>
      <c r="P60" s="59">
        <f t="shared" si="30"/>
        <v>0</v>
      </c>
      <c r="Q60" s="63">
        <f>SUM(Effort!$C59:$E59)*RiferimentiCosti!Q$4</f>
        <v>1920</v>
      </c>
      <c r="R60" s="63">
        <f>SUM(Effort!$C59:$E59)*RiferimentiCosti!R$4</f>
        <v>7680</v>
      </c>
      <c r="S60" s="63">
        <f>SUM(Effort!$F59:$G59)*RiferimentiCosti!S$4</f>
        <v>0</v>
      </c>
      <c r="T60" s="63">
        <f>IFERROR(__xludf.DUMMYFUNCTION("IF(REGEXMATCH(A60,""[0-9]\.[0-9]\.3""),SUM(Effort!$F59:$G59)*RiferimentiCosti!T$4,0)"),0.0)</f>
        <v>0</v>
      </c>
      <c r="U60" s="63">
        <f>IFERROR(__xludf.DUMMYFUNCTION("IF(REGEXMATCH(A60,""[0-9]\.[0-9]\.3""),SUM(Effort!H59:I59)*RiferimentiCosti!U$4,0)"),0.0)</f>
        <v>0</v>
      </c>
      <c r="V60" s="60">
        <f t="shared" si="31"/>
        <v>9600</v>
      </c>
      <c r="W60" s="61">
        <f t="shared" si="32"/>
        <v>13440</v>
      </c>
    </row>
    <row r="61">
      <c r="A61" s="78" t="s">
        <v>167</v>
      </c>
      <c r="B61" s="63">
        <f>Effort!B60*RiferimentiCosti!B$4</f>
        <v>0</v>
      </c>
      <c r="C61" s="63">
        <f>Effort!C60*RiferimentiCosti!C$4</f>
        <v>480</v>
      </c>
      <c r="D61" s="63">
        <f>Effort!D60*RiferimentiCosti!D$4</f>
        <v>6240</v>
      </c>
      <c r="E61" s="63">
        <f>Effort!E60*RiferimentiCosti!E$4</f>
        <v>0</v>
      </c>
      <c r="F61" s="63">
        <f>Effort!F60*RiferimentiCosti!F$4</f>
        <v>0</v>
      </c>
      <c r="G61" s="63">
        <f>Effort!G60*RiferimentiCosti!G$4</f>
        <v>0</v>
      </c>
      <c r="H61" s="63">
        <f>Effort!H60*RiferimentiCosti!H$4</f>
        <v>0</v>
      </c>
      <c r="I61" s="63">
        <f>Effort!I60*RiferimentiCosti!I$4</f>
        <v>0</v>
      </c>
      <c r="J61" s="64">
        <f t="shared" si="29"/>
        <v>6720</v>
      </c>
      <c r="K61" s="63">
        <f>CEILING(Effort!B60/8,1)*RiferimentiCosti!K$4</f>
        <v>0</v>
      </c>
      <c r="L61" s="63">
        <f>CEILING(Effort!F60/8,1)*RiferimentiCosti!L$4+CEILING((Effort!F60/8)/8,1)*RiferimentiCosti!L$6</f>
        <v>0</v>
      </c>
      <c r="M61" s="63">
        <f>CEILING(Effort!G60/8,1)*RiferimentiCosti!M$4+CEILING((Effort!G60/8)/8,1)*RiferimentiCosti!M$6</f>
        <v>0</v>
      </c>
      <c r="N61" s="63">
        <f>CEILING(Effort!H60/8,1)*RiferimentiCosti!N$4+CEILING((Effort!H60/8)/8,1)*RiferimentiCosti!N$6</f>
        <v>0</v>
      </c>
      <c r="O61" s="63">
        <f>CEILING(Effort!I60/8,1)*RiferimentiCosti!O$4+CEILING((Effort!I60/8)/8,1)*RiferimentiCosti!O$6</f>
        <v>0</v>
      </c>
      <c r="P61" s="59">
        <f t="shared" si="30"/>
        <v>0</v>
      </c>
      <c r="Q61" s="63">
        <f>SUM(Effort!$C60:$E60)*RiferimentiCosti!Q$4</f>
        <v>3360</v>
      </c>
      <c r="R61" s="63">
        <f>SUM(Effort!$C60:$E60)*RiferimentiCosti!R$4</f>
        <v>13440</v>
      </c>
      <c r="S61" s="63">
        <f>SUM(Effort!$F60:$G60)*RiferimentiCosti!S$4</f>
        <v>0</v>
      </c>
      <c r="T61" s="63">
        <f>IFERROR(__xludf.DUMMYFUNCTION("IF(REGEXMATCH(A61,""[0-9]\.[0-9]\.3""),SUM(Effort!$F60:$G60)*RiferimentiCosti!T$4,0)"),0.0)</f>
        <v>0</v>
      </c>
      <c r="U61" s="63">
        <f>IFERROR(__xludf.DUMMYFUNCTION("IF(REGEXMATCH(A61,""[0-9]\.[0-9]\.3""),SUM(Effort!H60:I60)*RiferimentiCosti!U$4,0)"),0.0)</f>
        <v>0</v>
      </c>
      <c r="V61" s="60">
        <f t="shared" si="31"/>
        <v>16800</v>
      </c>
      <c r="W61" s="61">
        <f t="shared" si="32"/>
        <v>23520</v>
      </c>
    </row>
    <row r="62">
      <c r="A62" s="78" t="s">
        <v>168</v>
      </c>
      <c r="B62" s="63">
        <f>Effort!B61*RiferimentiCosti!B$4</f>
        <v>0</v>
      </c>
      <c r="C62" s="63">
        <f>Effort!C61*RiferimentiCosti!C$4</f>
        <v>1440</v>
      </c>
      <c r="D62" s="63">
        <f>Effort!D61*RiferimentiCosti!D$4</f>
        <v>960</v>
      </c>
      <c r="E62" s="63">
        <f>Effort!E61*RiferimentiCosti!E$4</f>
        <v>0</v>
      </c>
      <c r="F62" s="63">
        <f>Effort!F61*RiferimentiCosti!F$4</f>
        <v>0</v>
      </c>
      <c r="G62" s="63">
        <f>Effort!G61*RiferimentiCosti!G$4</f>
        <v>0</v>
      </c>
      <c r="H62" s="63">
        <f>Effort!H61*RiferimentiCosti!H$4</f>
        <v>0</v>
      </c>
      <c r="I62" s="63">
        <f>Effort!I61*RiferimentiCosti!I$4</f>
        <v>0</v>
      </c>
      <c r="J62" s="64">
        <f t="shared" si="29"/>
        <v>2400</v>
      </c>
      <c r="K62" s="63">
        <f>CEILING(Effort!B61/8,1)*RiferimentiCosti!K$4</f>
        <v>0</v>
      </c>
      <c r="L62" s="63">
        <f>CEILING(Effort!F61/8,1)*RiferimentiCosti!L$4+CEILING((Effort!F61/8)/8,1)*RiferimentiCosti!L$6</f>
        <v>0</v>
      </c>
      <c r="M62" s="63">
        <f>CEILING(Effort!G61/8,1)*RiferimentiCosti!M$4+CEILING((Effort!G61/8)/8,1)*RiferimentiCosti!M$6</f>
        <v>0</v>
      </c>
      <c r="N62" s="63">
        <f>CEILING(Effort!H61/8,1)*RiferimentiCosti!N$4+CEILING((Effort!H61/8)/8,1)*RiferimentiCosti!N$6</f>
        <v>0</v>
      </c>
      <c r="O62" s="63">
        <f>CEILING(Effort!I61/8,1)*RiferimentiCosti!O$4+CEILING((Effort!I61/8)/8,1)*RiferimentiCosti!O$6</f>
        <v>0</v>
      </c>
      <c r="P62" s="59">
        <f t="shared" si="30"/>
        <v>0</v>
      </c>
      <c r="Q62" s="63">
        <f>SUM(Effort!$C61:$E61)*RiferimentiCosti!Q$4</f>
        <v>1200</v>
      </c>
      <c r="R62" s="63">
        <f>SUM(Effort!$C61:$E61)*RiferimentiCosti!R$4</f>
        <v>4800</v>
      </c>
      <c r="S62" s="63">
        <f>SUM(Effort!$F61:$G61)*RiferimentiCosti!S$4</f>
        <v>0</v>
      </c>
      <c r="T62" s="63">
        <f>IFERROR(__xludf.DUMMYFUNCTION("IF(REGEXMATCH(A62,""[0-9]\.[0-9]\.3""),SUM(Effort!$F61:$G61)*RiferimentiCosti!T$4,0)"),0.0)</f>
        <v>0</v>
      </c>
      <c r="U62" s="63">
        <f>IFERROR(__xludf.DUMMYFUNCTION("IF(REGEXMATCH(A62,""[0-9]\.[0-9]\.3""),SUM(Effort!H61:I61)*RiferimentiCosti!U$4,0)"),0.0)</f>
        <v>0</v>
      </c>
      <c r="V62" s="60">
        <f t="shared" si="31"/>
        <v>6000</v>
      </c>
      <c r="W62" s="61">
        <f t="shared" si="32"/>
        <v>8400</v>
      </c>
    </row>
    <row r="63">
      <c r="A63" s="78" t="s">
        <v>169</v>
      </c>
      <c r="B63" s="63">
        <f>Effort!B62*RiferimentiCosti!B$4</f>
        <v>0</v>
      </c>
      <c r="C63" s="63">
        <f>Effort!C62*RiferimentiCosti!C$4</f>
        <v>960</v>
      </c>
      <c r="D63" s="63">
        <f>Effort!D62*RiferimentiCosti!D$4</f>
        <v>1440</v>
      </c>
      <c r="E63" s="63">
        <f>Effort!E62*RiferimentiCosti!E$4</f>
        <v>0</v>
      </c>
      <c r="F63" s="63">
        <f>Effort!F62*RiferimentiCosti!F$4</f>
        <v>0</v>
      </c>
      <c r="G63" s="63">
        <f>Effort!G62*RiferimentiCosti!G$4</f>
        <v>0</v>
      </c>
      <c r="H63" s="63">
        <f>Effort!H62*RiferimentiCosti!H$4</f>
        <v>0</v>
      </c>
      <c r="I63" s="63">
        <f>Effort!I62*RiferimentiCosti!I$4</f>
        <v>0</v>
      </c>
      <c r="J63" s="64">
        <f t="shared" si="29"/>
        <v>2400</v>
      </c>
      <c r="K63" s="63">
        <f>CEILING(Effort!B62/8,1)*RiferimentiCosti!K$4</f>
        <v>0</v>
      </c>
      <c r="L63" s="63">
        <f>CEILING(Effort!F62/8,1)*RiferimentiCosti!L$4+CEILING((Effort!F62/8)/8,1)*RiferimentiCosti!L$6</f>
        <v>0</v>
      </c>
      <c r="M63" s="63">
        <f>CEILING(Effort!G62/8,1)*RiferimentiCosti!M$4+CEILING((Effort!G62/8)/8,1)*RiferimentiCosti!M$6</f>
        <v>0</v>
      </c>
      <c r="N63" s="63">
        <f>CEILING(Effort!H62/8,1)*RiferimentiCosti!N$4+CEILING((Effort!H62/8)/8,1)*RiferimentiCosti!N$6</f>
        <v>0</v>
      </c>
      <c r="O63" s="63">
        <f>CEILING(Effort!I62/8,1)*RiferimentiCosti!O$4+CEILING((Effort!I62/8)/8,1)*RiferimentiCosti!O$6</f>
        <v>0</v>
      </c>
      <c r="P63" s="59">
        <f t="shared" si="30"/>
        <v>0</v>
      </c>
      <c r="Q63" s="63">
        <f>SUM(Effort!$C62:$E62)*RiferimentiCosti!Q$4</f>
        <v>1200</v>
      </c>
      <c r="R63" s="63">
        <f>SUM(Effort!$C62:$E62)*RiferimentiCosti!R$4</f>
        <v>4800</v>
      </c>
      <c r="S63" s="63">
        <f>SUM(Effort!$F62:$G62)*RiferimentiCosti!S$4</f>
        <v>0</v>
      </c>
      <c r="T63" s="63">
        <f>IFERROR(__xludf.DUMMYFUNCTION("IF(REGEXMATCH(A63,""[0-9]\.[0-9]\.3""),SUM(Effort!$F62:$G62)*RiferimentiCosti!T$4,0)"),0.0)</f>
        <v>0</v>
      </c>
      <c r="U63" s="63">
        <f>IFERROR(__xludf.DUMMYFUNCTION("IF(REGEXMATCH(A63,""[0-9]\.[0-9]\.3""),SUM(Effort!H62:I62)*RiferimentiCosti!U$4,0)"),0.0)</f>
        <v>0</v>
      </c>
      <c r="V63" s="60">
        <f t="shared" si="31"/>
        <v>6000</v>
      </c>
      <c r="W63" s="61">
        <f t="shared" si="32"/>
        <v>8400</v>
      </c>
    </row>
    <row r="64">
      <c r="A64" s="79" t="s">
        <v>68</v>
      </c>
      <c r="B64" s="63">
        <f>Effort!B63*RiferimentiCosti!B$4</f>
        <v>400</v>
      </c>
      <c r="C64" s="63">
        <f>Effort!C63*RiferimentiCosti!C$4</f>
        <v>0</v>
      </c>
      <c r="D64" s="63">
        <f>Effort!D63*RiferimentiCosti!D$4</f>
        <v>0</v>
      </c>
      <c r="E64" s="63">
        <f>Effort!E63*RiferimentiCosti!E$4</f>
        <v>0</v>
      </c>
      <c r="F64" s="63">
        <f>Effort!F63*RiferimentiCosti!F$4</f>
        <v>0</v>
      </c>
      <c r="G64" s="63">
        <f>Effort!G63*RiferimentiCosti!G$4</f>
        <v>0</v>
      </c>
      <c r="H64" s="63">
        <f>Effort!H63*RiferimentiCosti!H$4</f>
        <v>0</v>
      </c>
      <c r="I64" s="63">
        <f>Effort!I63*RiferimentiCosti!I$4</f>
        <v>0</v>
      </c>
      <c r="J64" s="64">
        <f t="shared" si="29"/>
        <v>400</v>
      </c>
      <c r="K64" s="63">
        <f>CEILING(Effort!B63/8,1)*RiferimentiCosti!K$4</f>
        <v>240</v>
      </c>
      <c r="L64" s="63">
        <f>CEILING(Effort!F63/8,1)*RiferimentiCosti!L$4+CEILING((Effort!F63/8)/8,1)*RiferimentiCosti!L$6</f>
        <v>0</v>
      </c>
      <c r="M64" s="63">
        <f>CEILING(Effort!G63/8,1)*RiferimentiCosti!M$4+CEILING((Effort!G63/8)/8,1)*RiferimentiCosti!M$6</f>
        <v>0</v>
      </c>
      <c r="N64" s="63">
        <f>CEILING(Effort!H63/8,1)*RiferimentiCosti!N$4+CEILING((Effort!H63/8)/8,1)*RiferimentiCosti!N$6</f>
        <v>0</v>
      </c>
      <c r="O64" s="63">
        <f>CEILING(Effort!I63/8,1)*RiferimentiCosti!O$4+CEILING((Effort!I63/8)/8,1)*RiferimentiCosti!O$6</f>
        <v>0</v>
      </c>
      <c r="P64" s="59">
        <f t="shared" si="30"/>
        <v>240</v>
      </c>
      <c r="Q64" s="63">
        <f>SUM(Effort!$C63:$E63)*RiferimentiCosti!Q$4</f>
        <v>0</v>
      </c>
      <c r="R64" s="63">
        <f>SUM(Effort!$C63:$E63)*RiferimentiCosti!R$4</f>
        <v>0</v>
      </c>
      <c r="S64" s="63">
        <f>SUM(Effort!$F63:$G63)*RiferimentiCosti!S$4</f>
        <v>0</v>
      </c>
      <c r="T64" s="63">
        <f>IFERROR(__xludf.DUMMYFUNCTION("IF(REGEXMATCH(A64,""[0-9]\.[0-9]\.3""),SUM(Effort!$F63:$G63)*RiferimentiCosti!T$4,0)"),0.0)</f>
        <v>0</v>
      </c>
      <c r="U64" s="63">
        <f>IFERROR(__xludf.DUMMYFUNCTION("IF(REGEXMATCH(A64,""[0-9]\.[0-9]\.3""),SUM(Effort!H63:I63)*RiferimentiCosti!U$4,0)"),0.0)</f>
        <v>0</v>
      </c>
      <c r="V64" s="60">
        <f t="shared" si="31"/>
        <v>0</v>
      </c>
      <c r="W64" s="61">
        <f t="shared" si="32"/>
        <v>640</v>
      </c>
    </row>
    <row r="65">
      <c r="A65" s="78" t="s">
        <v>170</v>
      </c>
      <c r="B65" s="63">
        <f>Effort!B64*RiferimentiCosti!B$4</f>
        <v>0</v>
      </c>
      <c r="C65" s="63">
        <f>Effort!C64*RiferimentiCosti!C$4</f>
        <v>0</v>
      </c>
      <c r="D65" s="63">
        <f>Effort!D64*RiferimentiCosti!D$4</f>
        <v>0</v>
      </c>
      <c r="E65" s="63">
        <f>Effort!E64*RiferimentiCosti!E$4</f>
        <v>0</v>
      </c>
      <c r="F65" s="63">
        <f>Effort!F64*RiferimentiCosti!F$4</f>
        <v>0</v>
      </c>
      <c r="G65" s="63">
        <f>Effort!G64*RiferimentiCosti!G$4</f>
        <v>0</v>
      </c>
      <c r="H65" s="63">
        <f>Effort!H64*RiferimentiCosti!H$4</f>
        <v>1440</v>
      </c>
      <c r="I65" s="63">
        <f>Effort!I64*RiferimentiCosti!I$4</f>
        <v>2520</v>
      </c>
      <c r="J65" s="64">
        <f t="shared" si="29"/>
        <v>3960</v>
      </c>
      <c r="K65" s="63">
        <f>CEILING(Effort!B64/8,1)*RiferimentiCosti!K$4</f>
        <v>0</v>
      </c>
      <c r="L65" s="63">
        <f>CEILING(Effort!F64/8,1)*RiferimentiCosti!L$4+CEILING((Effort!F64/8)/8,1)*RiferimentiCosti!L$6</f>
        <v>0</v>
      </c>
      <c r="M65" s="63">
        <f>CEILING(Effort!G64/8,1)*RiferimentiCosti!M$4+CEILING((Effort!G64/8)/8,1)*RiferimentiCosti!M$6</f>
        <v>0</v>
      </c>
      <c r="N65" s="63">
        <f>CEILING(Effort!H64/8,1)*RiferimentiCosti!N$4+CEILING((Effort!H64/8)/8,1)*RiferimentiCosti!N$6</f>
        <v>650</v>
      </c>
      <c r="O65" s="63">
        <f>CEILING(Effort!I64/8,1)*RiferimentiCosti!O$4+CEILING((Effort!I64/8)/8,1)*RiferimentiCosti!O$6</f>
        <v>1180</v>
      </c>
      <c r="P65" s="59">
        <f t="shared" si="30"/>
        <v>1830</v>
      </c>
      <c r="Q65" s="63">
        <f>SUM(Effort!$C64:$E64)*RiferimentiCosti!Q$4</f>
        <v>0</v>
      </c>
      <c r="R65" s="63">
        <f>SUM(Effort!$C64:$E64)*RiferimentiCosti!R$4</f>
        <v>0</v>
      </c>
      <c r="S65" s="63">
        <f>SUM(Effort!$F64:$G64)*RiferimentiCosti!S$4</f>
        <v>0</v>
      </c>
      <c r="T65" s="63">
        <f>IFERROR(__xludf.DUMMYFUNCTION("IF(REGEXMATCH(A65,""[0-9]\.[0-9]\.3""),SUM(Effort!$F64:$G64)*RiferimentiCosti!T$4,0)"),0.0)</f>
        <v>0</v>
      </c>
      <c r="U65" s="63">
        <f>IFERROR(__xludf.DUMMYFUNCTION("IF(REGEXMATCH(A65,""[0-9]\.[0-9]\.3""),SUM(Effort!H64:I64)*RiferimentiCosti!U$4,0)"),0.0)</f>
        <v>0</v>
      </c>
      <c r="V65" s="60">
        <f t="shared" si="31"/>
        <v>0</v>
      </c>
      <c r="W65" s="61">
        <f t="shared" si="32"/>
        <v>5790</v>
      </c>
    </row>
    <row r="66">
      <c r="A66" s="78" t="s">
        <v>171</v>
      </c>
      <c r="B66" s="63">
        <f>Effort!B65*RiferimentiCosti!B$4</f>
        <v>0</v>
      </c>
      <c r="C66" s="63">
        <f>Effort!C65*RiferimentiCosti!C$4</f>
        <v>0</v>
      </c>
      <c r="D66" s="63">
        <f>Effort!D65*RiferimentiCosti!D$4</f>
        <v>0</v>
      </c>
      <c r="E66" s="63">
        <f>Effort!E65*RiferimentiCosti!E$4</f>
        <v>0</v>
      </c>
      <c r="F66" s="63">
        <f>Effort!F65*RiferimentiCosti!F$4</f>
        <v>0</v>
      </c>
      <c r="G66" s="63">
        <f>Effort!G65*RiferimentiCosti!G$4</f>
        <v>0</v>
      </c>
      <c r="H66" s="63">
        <f>Effort!H65*RiferimentiCosti!H$4</f>
        <v>1440</v>
      </c>
      <c r="I66" s="63">
        <f>Effort!I65*RiferimentiCosti!I$4</f>
        <v>2160</v>
      </c>
      <c r="J66" s="64">
        <f t="shared" si="29"/>
        <v>3600</v>
      </c>
      <c r="K66" s="63">
        <f>CEILING(Effort!B65/8,1)*RiferimentiCosti!K$4</f>
        <v>0</v>
      </c>
      <c r="L66" s="63">
        <f>CEILING(Effort!F65/8,1)*RiferimentiCosti!L$4+CEILING((Effort!F65/8)/8,1)*RiferimentiCosti!L$6</f>
        <v>0</v>
      </c>
      <c r="M66" s="63">
        <f>CEILING(Effort!G65/8,1)*RiferimentiCosti!M$4+CEILING((Effort!G65/8)/8,1)*RiferimentiCosti!M$6</f>
        <v>0</v>
      </c>
      <c r="N66" s="63">
        <f>CEILING(Effort!H65/8,1)*RiferimentiCosti!N$4+CEILING((Effort!H65/8)/8,1)*RiferimentiCosti!N$6</f>
        <v>650</v>
      </c>
      <c r="O66" s="63">
        <f>CEILING(Effort!I65/8,1)*RiferimentiCosti!O$4+CEILING((Effort!I65/8)/8,1)*RiferimentiCosti!O$6</f>
        <v>1040</v>
      </c>
      <c r="P66" s="59">
        <f t="shared" si="30"/>
        <v>1690</v>
      </c>
      <c r="Q66" s="63">
        <f>SUM(Effort!$C65:$E65)*RiferimentiCosti!Q$4</f>
        <v>0</v>
      </c>
      <c r="R66" s="63">
        <f>SUM(Effort!$C65:$E65)*RiferimentiCosti!R$4</f>
        <v>0</v>
      </c>
      <c r="S66" s="63">
        <f>SUM(Effort!$F65:$G65)*RiferimentiCosti!S$4</f>
        <v>0</v>
      </c>
      <c r="T66" s="63">
        <f>IFERROR(__xludf.DUMMYFUNCTION("IF(REGEXMATCH(A66,""[0-9]\.[0-9]\.3""),SUM(Effort!$F65:$G65)*RiferimentiCosti!T$4,0)"),0.0)</f>
        <v>0</v>
      </c>
      <c r="U66" s="63">
        <f>IFERROR(__xludf.DUMMYFUNCTION("IF(REGEXMATCH(A66,""[0-9]\.[0-9]\.3""),SUM(Effort!H65:I65)*RiferimentiCosti!U$4,0)"),0.0)</f>
        <v>0</v>
      </c>
      <c r="V66" s="60">
        <f t="shared" si="31"/>
        <v>0</v>
      </c>
      <c r="W66" s="61">
        <f t="shared" si="32"/>
        <v>5290</v>
      </c>
    </row>
    <row r="67">
      <c r="A67" s="78" t="s">
        <v>172</v>
      </c>
      <c r="B67" s="63">
        <f>Effort!B66*RiferimentiCosti!B$4</f>
        <v>0</v>
      </c>
      <c r="C67" s="63">
        <f>Effort!C66*RiferimentiCosti!C$4</f>
        <v>0</v>
      </c>
      <c r="D67" s="63">
        <f>Effort!D66*RiferimentiCosti!D$4</f>
        <v>0</v>
      </c>
      <c r="E67" s="63">
        <f>Effort!E66*RiferimentiCosti!E$4</f>
        <v>0</v>
      </c>
      <c r="F67" s="63">
        <f>Effort!F66*RiferimentiCosti!F$4</f>
        <v>0</v>
      </c>
      <c r="G67" s="63">
        <f>Effort!G66*RiferimentiCosti!G$4</f>
        <v>0</v>
      </c>
      <c r="H67" s="63">
        <f>Effort!H66*RiferimentiCosti!H$4</f>
        <v>1440</v>
      </c>
      <c r="I67" s="63">
        <f>Effort!I66*RiferimentiCosti!I$4</f>
        <v>2160</v>
      </c>
      <c r="J67" s="64">
        <f t="shared" si="29"/>
        <v>3600</v>
      </c>
      <c r="K67" s="63">
        <f>CEILING(Effort!B66/8,1)*RiferimentiCosti!K$4</f>
        <v>0</v>
      </c>
      <c r="L67" s="63">
        <f>CEILING(Effort!F66/8,1)*RiferimentiCosti!L$4+CEILING((Effort!F66/8)/8,1)*RiferimentiCosti!L$6</f>
        <v>0</v>
      </c>
      <c r="M67" s="63">
        <f>CEILING(Effort!G66/8,1)*RiferimentiCosti!M$4+CEILING((Effort!G66/8)/8,1)*RiferimentiCosti!M$6</f>
        <v>0</v>
      </c>
      <c r="N67" s="63">
        <f>CEILING(Effort!H66/8,1)*RiferimentiCosti!N$4+CEILING((Effort!H66/8)/8,1)*RiferimentiCosti!N$6</f>
        <v>650</v>
      </c>
      <c r="O67" s="63">
        <f>CEILING(Effort!I66/8,1)*RiferimentiCosti!O$4+CEILING((Effort!I66/8)/8,1)*RiferimentiCosti!O$6</f>
        <v>1040</v>
      </c>
      <c r="P67" s="59">
        <f t="shared" si="30"/>
        <v>1690</v>
      </c>
      <c r="Q67" s="63">
        <f>SUM(Effort!$C66:$E66)*RiferimentiCosti!Q$4</f>
        <v>0</v>
      </c>
      <c r="R67" s="63">
        <f>SUM(Effort!$C66:$E66)*RiferimentiCosti!R$4</f>
        <v>0</v>
      </c>
      <c r="S67" s="63">
        <f>SUM(Effort!$F66:$G66)*RiferimentiCosti!S$4</f>
        <v>0</v>
      </c>
      <c r="T67" s="63">
        <f>IFERROR(__xludf.DUMMYFUNCTION("IF(REGEXMATCH(A67,""[0-9]\.[0-9]\.3""),SUM(Effort!$F66:$G66)*RiferimentiCosti!T$4,0)"),0.0)</f>
        <v>0</v>
      </c>
      <c r="U67" s="63">
        <f>IFERROR(__xludf.DUMMYFUNCTION("IF(REGEXMATCH(A67,""[0-9]\.[0-9]\.3""),SUM(Effort!H66:I66)*RiferimentiCosti!U$4,0)"),5760.0)</f>
        <v>5760</v>
      </c>
      <c r="V67" s="60">
        <f t="shared" si="31"/>
        <v>5760</v>
      </c>
      <c r="W67" s="61">
        <f t="shared" si="32"/>
        <v>11050</v>
      </c>
    </row>
    <row r="68">
      <c r="A68" s="65" t="s">
        <v>137</v>
      </c>
      <c r="B68" s="66">
        <f t="shared" ref="B68:I68" si="33">SUM(B58:B67)</f>
        <v>1200</v>
      </c>
      <c r="C68" s="66">
        <f t="shared" si="33"/>
        <v>6240</v>
      </c>
      <c r="D68" s="66">
        <f t="shared" si="33"/>
        <v>9120</v>
      </c>
      <c r="E68" s="66">
        <f t="shared" si="33"/>
        <v>0</v>
      </c>
      <c r="F68" s="66">
        <f t="shared" si="33"/>
        <v>0</v>
      </c>
      <c r="G68" s="66">
        <f t="shared" si="33"/>
        <v>0</v>
      </c>
      <c r="H68" s="66">
        <f t="shared" si="33"/>
        <v>4320</v>
      </c>
      <c r="I68" s="66">
        <f t="shared" si="33"/>
        <v>6840</v>
      </c>
      <c r="J68" s="64">
        <f t="shared" si="29"/>
        <v>27720</v>
      </c>
      <c r="K68" s="66">
        <f t="shared" ref="K68:O68" si="34">SUM(K58:K67)</f>
        <v>920</v>
      </c>
      <c r="L68" s="66">
        <f t="shared" si="34"/>
        <v>0</v>
      </c>
      <c r="M68" s="66">
        <f t="shared" si="34"/>
        <v>0</v>
      </c>
      <c r="N68" s="66">
        <f t="shared" si="34"/>
        <v>1950</v>
      </c>
      <c r="O68" s="66">
        <f t="shared" si="34"/>
        <v>3260</v>
      </c>
      <c r="P68" s="59">
        <f t="shared" si="30"/>
        <v>6130</v>
      </c>
      <c r="Q68" s="66">
        <f t="shared" ref="Q68:V68" si="35">SUM(Q58:Q67)</f>
        <v>7680</v>
      </c>
      <c r="R68" s="66">
        <f t="shared" si="35"/>
        <v>30720</v>
      </c>
      <c r="S68" s="66">
        <f t="shared" si="35"/>
        <v>0</v>
      </c>
      <c r="T68" s="66">
        <f t="shared" si="35"/>
        <v>0</v>
      </c>
      <c r="U68" s="66">
        <f t="shared" si="35"/>
        <v>5760</v>
      </c>
      <c r="V68" s="59">
        <f t="shared" si="35"/>
        <v>44160</v>
      </c>
      <c r="W68" s="61">
        <f t="shared" si="32"/>
        <v>78010</v>
      </c>
      <c r="X68" s="3">
        <f>W68- SUM(W58:W67)</f>
        <v>0</v>
      </c>
    </row>
    <row r="69">
      <c r="A69" s="72"/>
      <c r="B69" s="73"/>
      <c r="C69" s="73"/>
      <c r="D69" s="73"/>
      <c r="E69" s="73"/>
      <c r="F69" s="73"/>
      <c r="G69" s="73"/>
      <c r="H69" s="73"/>
      <c r="I69" s="73"/>
      <c r="J69" s="74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4"/>
    </row>
    <row r="70">
      <c r="A70" s="75" t="s">
        <v>79</v>
      </c>
      <c r="B70" s="56">
        <f>Effort!B69*RiferimentiCosti!B$4</f>
        <v>400</v>
      </c>
      <c r="C70" s="76"/>
      <c r="D70" s="76"/>
      <c r="E70" s="76"/>
      <c r="F70" s="76"/>
      <c r="G70" s="76"/>
      <c r="H70" s="76"/>
      <c r="I70" s="76"/>
      <c r="J70" s="58">
        <f t="shared" ref="J70:J82" si="36">SUM(B70:I70)</f>
        <v>400</v>
      </c>
      <c r="K70" s="57">
        <f>CEILING(Effort!B69/8,1)*RiferimentiCosti!K$4+RiferimentiCosti!K$6</f>
        <v>440</v>
      </c>
      <c r="L70" s="57"/>
      <c r="M70" s="57"/>
      <c r="N70" s="57"/>
      <c r="O70" s="57"/>
      <c r="P70" s="59">
        <f t="shared" ref="P70:P82" si="37">SUM(K70:O70)</f>
        <v>440</v>
      </c>
      <c r="Q70" s="77">
        <v>0.0</v>
      </c>
      <c r="R70" s="57"/>
      <c r="S70" s="57"/>
      <c r="T70" s="57"/>
      <c r="U70" s="57"/>
      <c r="V70" s="60">
        <f t="shared" ref="V70:V81" si="38">SUM(Q70:U70)</f>
        <v>0</v>
      </c>
      <c r="W70" s="61">
        <f t="shared" ref="W70:W82" si="39">SUM(J70,P70,V70)</f>
        <v>840</v>
      </c>
    </row>
    <row r="71">
      <c r="A71" s="79" t="s">
        <v>78</v>
      </c>
      <c r="B71" s="63">
        <f>Effort!B70*RiferimentiCosti!B$4</f>
        <v>400</v>
      </c>
      <c r="C71" s="63">
        <f>Effort!C70*RiferimentiCosti!C$4</f>
        <v>0</v>
      </c>
      <c r="D71" s="63">
        <f>Effort!D70*RiferimentiCosti!D$4</f>
        <v>0</v>
      </c>
      <c r="E71" s="63">
        <f>Effort!E70*RiferimentiCosti!E$4</f>
        <v>0</v>
      </c>
      <c r="F71" s="63">
        <f>Effort!F70*RiferimentiCosti!F$4</f>
        <v>0</v>
      </c>
      <c r="G71" s="63">
        <f>Effort!G70*RiferimentiCosti!G$4</f>
        <v>0</v>
      </c>
      <c r="H71" s="63">
        <f>Effort!H70*RiferimentiCosti!H$4</f>
        <v>0</v>
      </c>
      <c r="I71" s="63">
        <f>Effort!I70*RiferimentiCosti!I$4</f>
        <v>0</v>
      </c>
      <c r="J71" s="64">
        <f t="shared" si="36"/>
        <v>400</v>
      </c>
      <c r="K71" s="63">
        <f>CEILING(Effort!B70/8,1)*RiferimentiCosti!K$4</f>
        <v>240</v>
      </c>
      <c r="L71" s="63">
        <f>CEILING(Effort!F70/8,1)*RiferimentiCosti!L$4+CEILING((Effort!F70/8)/8,1)*RiferimentiCosti!L$6</f>
        <v>0</v>
      </c>
      <c r="M71" s="63">
        <f>CEILING(Effort!G70/8,1)*RiferimentiCosti!M$4+CEILING((Effort!G70/8)/8,1)*RiferimentiCosti!M$6</f>
        <v>0</v>
      </c>
      <c r="N71" s="63">
        <f>CEILING(Effort!H70/8,1)*RiferimentiCosti!N$4+CEILING((Effort!H70/8)/8,1)*RiferimentiCosti!N$6</f>
        <v>0</v>
      </c>
      <c r="O71" s="63">
        <f>CEILING(Effort!I70/8,1)*RiferimentiCosti!O$4+CEILING((Effort!I70/8)/8,1)*RiferimentiCosti!O$6</f>
        <v>0</v>
      </c>
      <c r="P71" s="59">
        <f t="shared" si="37"/>
        <v>240</v>
      </c>
      <c r="Q71" s="63">
        <f>SUM(Effort!$C70:$E70)*RiferimentiCosti!Q$4</f>
        <v>0</v>
      </c>
      <c r="R71" s="63">
        <f>SUM(Effort!$C70:$E70)*RiferimentiCosti!R$4</f>
        <v>0</v>
      </c>
      <c r="S71" s="63">
        <f>SUM(Effort!$F70:$G70)*RiferimentiCosti!S$4</f>
        <v>0</v>
      </c>
      <c r="T71" s="63">
        <f>IFERROR(__xludf.DUMMYFUNCTION("IF(REGEXMATCH(A71,""[0-9]\.[0-9]\.3""),SUM(Effort!$F70:$G70)*RiferimentiCosti!T$4,0)"),0.0)</f>
        <v>0</v>
      </c>
      <c r="U71" s="63">
        <f>IFERROR(__xludf.DUMMYFUNCTION("IF(REGEXMATCH(A71,""[0-9]\.[0-9]\.3""),SUM(Effort!H70:I70)*RiferimentiCosti!U$4,0)"),0.0)</f>
        <v>0</v>
      </c>
      <c r="V71" s="60">
        <f t="shared" si="38"/>
        <v>0</v>
      </c>
      <c r="W71" s="61">
        <f t="shared" si="39"/>
        <v>640</v>
      </c>
    </row>
    <row r="72">
      <c r="A72" s="78" t="s">
        <v>173</v>
      </c>
      <c r="B72" s="63">
        <f>Effort!B71*RiferimentiCosti!B$4</f>
        <v>0</v>
      </c>
      <c r="C72" s="63">
        <f>Effort!C71*RiferimentiCosti!C$4</f>
        <v>3360</v>
      </c>
      <c r="D72" s="63">
        <f>Effort!D71*RiferimentiCosti!D$4</f>
        <v>480</v>
      </c>
      <c r="E72" s="63">
        <f>Effort!E71*RiferimentiCosti!E$4</f>
        <v>0</v>
      </c>
      <c r="F72" s="63">
        <f>Effort!F71*RiferimentiCosti!F$4</f>
        <v>0</v>
      </c>
      <c r="G72" s="63">
        <f>Effort!G71*RiferimentiCosti!G$4</f>
        <v>0</v>
      </c>
      <c r="H72" s="63">
        <f>Effort!H71*RiferimentiCosti!H$4</f>
        <v>0</v>
      </c>
      <c r="I72" s="63">
        <f>Effort!I71*RiferimentiCosti!I$4</f>
        <v>0</v>
      </c>
      <c r="J72" s="64">
        <f t="shared" si="36"/>
        <v>3840</v>
      </c>
      <c r="K72" s="63">
        <f>CEILING(Effort!B71/8,1)*RiferimentiCosti!K$4</f>
        <v>0</v>
      </c>
      <c r="L72" s="63">
        <f>CEILING(Effort!F71/8,1)*RiferimentiCosti!L$4+CEILING((Effort!F71/8)/8,1)*RiferimentiCosti!L$6</f>
        <v>0</v>
      </c>
      <c r="M72" s="63">
        <f>CEILING(Effort!G71/8,1)*RiferimentiCosti!M$4+CEILING((Effort!G71/8)/8,1)*RiferimentiCosti!M$6</f>
        <v>0</v>
      </c>
      <c r="N72" s="63">
        <f>CEILING(Effort!H71/8,1)*RiferimentiCosti!N$4+CEILING((Effort!H71/8)/8,1)*RiferimentiCosti!N$6</f>
        <v>0</v>
      </c>
      <c r="O72" s="63">
        <f>CEILING(Effort!I71/8,1)*RiferimentiCosti!O$4+CEILING((Effort!I71/8)/8,1)*RiferimentiCosti!O$6</f>
        <v>0</v>
      </c>
      <c r="P72" s="59">
        <f t="shared" si="37"/>
        <v>0</v>
      </c>
      <c r="Q72" s="63">
        <f>SUM(Effort!$C71:$E71)*RiferimentiCosti!Q$4</f>
        <v>1920</v>
      </c>
      <c r="R72" s="63">
        <f>SUM(Effort!$C71:$E71)*RiferimentiCosti!R$4</f>
        <v>7680</v>
      </c>
      <c r="S72" s="63">
        <f>SUM(Effort!$F71:$G71)*RiferimentiCosti!S$4</f>
        <v>0</v>
      </c>
      <c r="T72" s="63">
        <f>IFERROR(__xludf.DUMMYFUNCTION("IF(REGEXMATCH(A72,""[0-9]\.[0-9]\.3""),SUM(Effort!$F71:$G71)*RiferimentiCosti!T$4,0)"),0.0)</f>
        <v>0</v>
      </c>
      <c r="U72" s="63">
        <f>IFERROR(__xludf.DUMMYFUNCTION("IF(REGEXMATCH(A72,""[0-9]\.[0-9]\.3""),SUM(Effort!H71:I71)*RiferimentiCosti!U$4,0)"),0.0)</f>
        <v>0</v>
      </c>
      <c r="V72" s="60">
        <f t="shared" si="38"/>
        <v>9600</v>
      </c>
      <c r="W72" s="61">
        <f t="shared" si="39"/>
        <v>13440</v>
      </c>
    </row>
    <row r="73">
      <c r="A73" s="78" t="s">
        <v>174</v>
      </c>
      <c r="B73" s="63">
        <f>Effort!B72*RiferimentiCosti!B$4</f>
        <v>0</v>
      </c>
      <c r="C73" s="63">
        <f>Effort!C72*RiferimentiCosti!C$4</f>
        <v>480</v>
      </c>
      <c r="D73" s="63">
        <f>Effort!D72*RiferimentiCosti!D$4</f>
        <v>6240</v>
      </c>
      <c r="E73" s="63">
        <f>Effort!E72*RiferimentiCosti!E$4</f>
        <v>0</v>
      </c>
      <c r="F73" s="63">
        <f>Effort!F72*RiferimentiCosti!F$4</f>
        <v>0</v>
      </c>
      <c r="G73" s="63">
        <f>Effort!G72*RiferimentiCosti!G$4</f>
        <v>0</v>
      </c>
      <c r="H73" s="63">
        <f>Effort!H72*RiferimentiCosti!H$4</f>
        <v>0</v>
      </c>
      <c r="I73" s="63">
        <f>Effort!I72*RiferimentiCosti!I$4</f>
        <v>0</v>
      </c>
      <c r="J73" s="64">
        <f t="shared" si="36"/>
        <v>6720</v>
      </c>
      <c r="K73" s="63">
        <f>CEILING(Effort!B72/8,1)*RiferimentiCosti!K$4</f>
        <v>0</v>
      </c>
      <c r="L73" s="63">
        <f>CEILING(Effort!F72/8,1)*RiferimentiCosti!L$4+CEILING((Effort!F72/8)/8,1)*RiferimentiCosti!L$6</f>
        <v>0</v>
      </c>
      <c r="M73" s="63">
        <f>CEILING(Effort!G72/8,1)*RiferimentiCosti!M$4+CEILING((Effort!G72/8)/8,1)*RiferimentiCosti!M$6</f>
        <v>0</v>
      </c>
      <c r="N73" s="63">
        <f>CEILING(Effort!H72/8,1)*RiferimentiCosti!N$4+CEILING((Effort!H72/8)/8,1)*RiferimentiCosti!N$6</f>
        <v>0</v>
      </c>
      <c r="O73" s="63">
        <f>CEILING(Effort!I72/8,1)*RiferimentiCosti!O$4+CEILING((Effort!I72/8)/8,1)*RiferimentiCosti!O$6</f>
        <v>0</v>
      </c>
      <c r="P73" s="59">
        <f t="shared" si="37"/>
        <v>0</v>
      </c>
      <c r="Q73" s="63">
        <f>SUM(Effort!$C72:$E72)*RiferimentiCosti!Q$4</f>
        <v>3360</v>
      </c>
      <c r="R73" s="63">
        <f>SUM(Effort!$C72:$E72)*RiferimentiCosti!R$4</f>
        <v>13440</v>
      </c>
      <c r="S73" s="63">
        <f>SUM(Effort!$F72:$G72)*RiferimentiCosti!S$4</f>
        <v>0</v>
      </c>
      <c r="T73" s="63">
        <f>IFERROR(__xludf.DUMMYFUNCTION("IF(REGEXMATCH(A73,""[0-9]\.[0-9]\.3""),SUM(Effort!$F72:$G72)*RiferimentiCosti!T$4,0)"),0.0)</f>
        <v>0</v>
      </c>
      <c r="U73" s="63">
        <f>IFERROR(__xludf.DUMMYFUNCTION("IF(REGEXMATCH(A73,""[0-9]\.[0-9]\.3""),SUM(Effort!H72:I72)*RiferimentiCosti!U$4,0)"),0.0)</f>
        <v>0</v>
      </c>
      <c r="V73" s="60">
        <f t="shared" si="38"/>
        <v>16800</v>
      </c>
      <c r="W73" s="61">
        <f t="shared" si="39"/>
        <v>23520</v>
      </c>
    </row>
    <row r="74">
      <c r="A74" s="78" t="s">
        <v>175</v>
      </c>
      <c r="B74" s="63">
        <f>Effort!B73*RiferimentiCosti!B$4</f>
        <v>0</v>
      </c>
      <c r="C74" s="63">
        <f>Effort!C73*RiferimentiCosti!C$4</f>
        <v>1440</v>
      </c>
      <c r="D74" s="63">
        <f>Effort!D73*RiferimentiCosti!D$4</f>
        <v>960</v>
      </c>
      <c r="E74" s="63">
        <f>Effort!E73*RiferimentiCosti!E$4</f>
        <v>0</v>
      </c>
      <c r="F74" s="63">
        <f>Effort!F73*RiferimentiCosti!F$4</f>
        <v>0</v>
      </c>
      <c r="G74" s="63">
        <f>Effort!G73*RiferimentiCosti!G$4</f>
        <v>0</v>
      </c>
      <c r="H74" s="63">
        <f>Effort!H73*RiferimentiCosti!H$4</f>
        <v>0</v>
      </c>
      <c r="I74" s="63">
        <f>Effort!I73*RiferimentiCosti!I$4</f>
        <v>0</v>
      </c>
      <c r="J74" s="64">
        <f t="shared" si="36"/>
        <v>2400</v>
      </c>
      <c r="K74" s="63">
        <f>CEILING(Effort!B73/8,1)*RiferimentiCosti!K$4</f>
        <v>0</v>
      </c>
      <c r="L74" s="63">
        <f>CEILING(Effort!F73/8,1)*RiferimentiCosti!L$4+CEILING((Effort!F73/8)/8,1)*RiferimentiCosti!L$6</f>
        <v>0</v>
      </c>
      <c r="M74" s="63">
        <f>CEILING(Effort!G73/8,1)*RiferimentiCosti!M$4+CEILING((Effort!G73/8)/8,1)*RiferimentiCosti!M$6</f>
        <v>0</v>
      </c>
      <c r="N74" s="63">
        <f>CEILING(Effort!H73/8,1)*RiferimentiCosti!N$4+CEILING((Effort!H73/8)/8,1)*RiferimentiCosti!N$6</f>
        <v>0</v>
      </c>
      <c r="O74" s="63">
        <f>CEILING(Effort!I73/8,1)*RiferimentiCosti!O$4+CEILING((Effort!I73/8)/8,1)*RiferimentiCosti!O$6</f>
        <v>0</v>
      </c>
      <c r="P74" s="59">
        <f t="shared" si="37"/>
        <v>0</v>
      </c>
      <c r="Q74" s="63">
        <f>SUM(Effort!$C73:$E73)*RiferimentiCosti!Q$4</f>
        <v>1200</v>
      </c>
      <c r="R74" s="63">
        <f>SUM(Effort!$C73:$E73)*RiferimentiCosti!R$4</f>
        <v>4800</v>
      </c>
      <c r="S74" s="63">
        <f>SUM(Effort!$F73:$G73)*RiferimentiCosti!S$4</f>
        <v>0</v>
      </c>
      <c r="T74" s="63">
        <f>IFERROR(__xludf.DUMMYFUNCTION("IF(REGEXMATCH(A74,""[0-9]\.[0-9]\.3""),SUM(Effort!$F73:$G73)*RiferimentiCosti!T$4,0)"),0.0)</f>
        <v>0</v>
      </c>
      <c r="U74" s="63">
        <f>IFERROR(__xludf.DUMMYFUNCTION("IF(REGEXMATCH(A74,""[0-9]\.[0-9]\.3""),SUM(Effort!H73:I73)*RiferimentiCosti!U$4,0)"),0.0)</f>
        <v>0</v>
      </c>
      <c r="V74" s="60">
        <f t="shared" si="38"/>
        <v>6000</v>
      </c>
      <c r="W74" s="61">
        <f t="shared" si="39"/>
        <v>8400</v>
      </c>
    </row>
    <row r="75">
      <c r="A75" s="79" t="s">
        <v>75</v>
      </c>
      <c r="B75" s="63">
        <f>Effort!B74*RiferimentiCosti!B$4</f>
        <v>400</v>
      </c>
      <c r="C75" s="63">
        <f>Effort!C74*RiferimentiCosti!C$4</f>
        <v>960</v>
      </c>
      <c r="D75" s="63">
        <f>Effort!D74*RiferimentiCosti!D$4</f>
        <v>1440</v>
      </c>
      <c r="E75" s="63">
        <f>Effort!E74*RiferimentiCosti!E$4</f>
        <v>0</v>
      </c>
      <c r="F75" s="63">
        <f>Effort!F74*RiferimentiCosti!F$4</f>
        <v>0</v>
      </c>
      <c r="G75" s="63">
        <f>Effort!G74*RiferimentiCosti!G$4</f>
        <v>0</v>
      </c>
      <c r="H75" s="63">
        <f>Effort!H74*RiferimentiCosti!H$4</f>
        <v>0</v>
      </c>
      <c r="I75" s="63">
        <f>Effort!I74*RiferimentiCosti!I$4</f>
        <v>0</v>
      </c>
      <c r="J75" s="64">
        <f t="shared" si="36"/>
        <v>2800</v>
      </c>
      <c r="K75" s="63">
        <f>CEILING(Effort!B74/8,1)*RiferimentiCosti!K$4</f>
        <v>240</v>
      </c>
      <c r="L75" s="63">
        <f>CEILING(Effort!F74/8,1)*RiferimentiCosti!L$4+CEILING((Effort!F74/8)/8,1)*RiferimentiCosti!L$6</f>
        <v>0</v>
      </c>
      <c r="M75" s="63">
        <f>CEILING(Effort!G74/8,1)*RiferimentiCosti!M$4+CEILING((Effort!G74/8)/8,1)*RiferimentiCosti!M$6</f>
        <v>0</v>
      </c>
      <c r="N75" s="63">
        <f>CEILING(Effort!H74/8,1)*RiferimentiCosti!N$4+CEILING((Effort!H74/8)/8,1)*RiferimentiCosti!N$6</f>
        <v>0</v>
      </c>
      <c r="O75" s="63">
        <f>CEILING(Effort!I74/8,1)*RiferimentiCosti!O$4+CEILING((Effort!I74/8)/8,1)*RiferimentiCosti!O$6</f>
        <v>0</v>
      </c>
      <c r="P75" s="59">
        <f t="shared" si="37"/>
        <v>240</v>
      </c>
      <c r="Q75" s="63">
        <f>SUM(Effort!$C74:$E74)*RiferimentiCosti!Q$4</f>
        <v>1200</v>
      </c>
      <c r="R75" s="63">
        <f>SUM(Effort!$C74:$E74)*RiferimentiCosti!R$4</f>
        <v>4800</v>
      </c>
      <c r="S75" s="63">
        <f>SUM(Effort!$F74:$G74)*RiferimentiCosti!S$4</f>
        <v>0</v>
      </c>
      <c r="T75" s="63">
        <f>IFERROR(__xludf.DUMMYFUNCTION("IF(REGEXMATCH(A75,""[0-9]\.[0-9]\.3""),SUM(Effort!$F74:$G74)*RiferimentiCosti!T$4,0)"),0.0)</f>
        <v>0</v>
      </c>
      <c r="U75" s="63">
        <f>IFERROR(__xludf.DUMMYFUNCTION("IF(REGEXMATCH(A75,""[0-9]\.[0-9]\.3""),SUM(Effort!H74:I74)*RiferimentiCosti!U$4,0)"),0.0)</f>
        <v>0</v>
      </c>
      <c r="V75" s="60">
        <f t="shared" si="38"/>
        <v>6000</v>
      </c>
      <c r="W75" s="61">
        <f t="shared" si="39"/>
        <v>9040</v>
      </c>
    </row>
    <row r="76">
      <c r="A76" s="78" t="s">
        <v>176</v>
      </c>
      <c r="B76" s="63">
        <f>Effort!B75*RiferimentiCosti!B$4</f>
        <v>0</v>
      </c>
      <c r="C76" s="63">
        <f>Effort!C75*RiferimentiCosti!C$4</f>
        <v>0</v>
      </c>
      <c r="D76" s="63">
        <f>Effort!D75*RiferimentiCosti!D$4</f>
        <v>0</v>
      </c>
      <c r="E76" s="63">
        <f>Effort!E75*RiferimentiCosti!E$4</f>
        <v>0</v>
      </c>
      <c r="F76" s="63">
        <f>Effort!F75*RiferimentiCosti!F$4</f>
        <v>1380</v>
      </c>
      <c r="G76" s="63">
        <f>Effort!G75*RiferimentiCosti!G$4</f>
        <v>340</v>
      </c>
      <c r="H76" s="63">
        <f>Effort!H75*RiferimentiCosti!H$4</f>
        <v>0</v>
      </c>
      <c r="I76" s="63">
        <f>Effort!I75*RiferimentiCosti!I$4</f>
        <v>0</v>
      </c>
      <c r="J76" s="64">
        <f t="shared" si="36"/>
        <v>1720</v>
      </c>
      <c r="K76" s="63">
        <f>CEILING(Effort!B75/8,1)*RiferimentiCosti!K$4</f>
        <v>0</v>
      </c>
      <c r="L76" s="63">
        <f>CEILING(Effort!F75/8,1)*RiferimentiCosti!L$4+CEILING((Effort!F75/8)/8,1)*RiferimentiCosti!L$6</f>
        <v>600</v>
      </c>
      <c r="M76" s="63">
        <f>CEILING(Effort!G75/8,1)*RiferimentiCosti!M$4+CEILING((Effort!G75/8)/8,1)*RiferimentiCosti!M$6</f>
        <v>290</v>
      </c>
      <c r="N76" s="63">
        <f>CEILING(Effort!H75/8,1)*RiferimentiCosti!N$4+CEILING((Effort!H75/8)/8,1)*RiferimentiCosti!N$6</f>
        <v>0</v>
      </c>
      <c r="O76" s="63">
        <f>CEILING(Effort!I75/8,1)*RiferimentiCosti!O$4+CEILING((Effort!I75/8)/8,1)*RiferimentiCosti!O$6</f>
        <v>0</v>
      </c>
      <c r="P76" s="59">
        <f t="shared" si="37"/>
        <v>890</v>
      </c>
      <c r="Q76" s="63">
        <f>SUM(Effort!$C75:$E75)*RiferimentiCosti!Q$4</f>
        <v>0</v>
      </c>
      <c r="R76" s="63">
        <f>SUM(Effort!$C75:$E75)*RiferimentiCosti!R$4</f>
        <v>0</v>
      </c>
      <c r="S76" s="63">
        <f>SUM(Effort!$F75:$G75)*RiferimentiCosti!S$4</f>
        <v>640</v>
      </c>
      <c r="T76" s="63">
        <f>IFERROR(__xludf.DUMMYFUNCTION("IF(REGEXMATCH(A76,""[0-9]\.[0-9]\.3""),SUM(Effort!$F75:$G75)*RiferimentiCosti!T$4,0)"),0.0)</f>
        <v>0</v>
      </c>
      <c r="U76" s="63">
        <f>IFERROR(__xludf.DUMMYFUNCTION("IF(REGEXMATCH(A76,""[0-9]\.[0-9]\.3""),SUM(Effort!H75:I75)*RiferimentiCosti!U$4,0)"),0.0)</f>
        <v>0</v>
      </c>
      <c r="V76" s="60">
        <f t="shared" si="38"/>
        <v>640</v>
      </c>
      <c r="W76" s="61">
        <f t="shared" si="39"/>
        <v>3250</v>
      </c>
    </row>
    <row r="77">
      <c r="A77" s="78" t="s">
        <v>177</v>
      </c>
      <c r="B77" s="63">
        <f>Effort!B76*RiferimentiCosti!B$4</f>
        <v>0</v>
      </c>
      <c r="C77" s="63">
        <f>Effort!C76*RiferimentiCosti!C$4</f>
        <v>0</v>
      </c>
      <c r="D77" s="63">
        <f>Effort!D76*RiferimentiCosti!D$4</f>
        <v>0</v>
      </c>
      <c r="E77" s="63">
        <f>Effort!E76*RiferimentiCosti!E$4</f>
        <v>0</v>
      </c>
      <c r="F77" s="63">
        <f>Effort!F76*RiferimentiCosti!F$4</f>
        <v>1380</v>
      </c>
      <c r="G77" s="63">
        <f>Effort!G76*RiferimentiCosti!G$4</f>
        <v>340</v>
      </c>
      <c r="H77" s="63">
        <f>Effort!H76*RiferimentiCosti!H$4</f>
        <v>0</v>
      </c>
      <c r="I77" s="63">
        <f>Effort!I76*RiferimentiCosti!I$4</f>
        <v>0</v>
      </c>
      <c r="J77" s="64">
        <f t="shared" si="36"/>
        <v>1720</v>
      </c>
      <c r="K77" s="63">
        <f>CEILING(Effort!B76/8,1)*RiferimentiCosti!K$4</f>
        <v>0</v>
      </c>
      <c r="L77" s="63">
        <f>CEILING(Effort!F76/8,1)*RiferimentiCosti!L$4+CEILING((Effort!F76/8)/8,1)*RiferimentiCosti!L$6</f>
        <v>600</v>
      </c>
      <c r="M77" s="63">
        <f>CEILING(Effort!G76/8,1)*RiferimentiCosti!M$4+CEILING((Effort!G76/8)/8,1)*RiferimentiCosti!M$6</f>
        <v>290</v>
      </c>
      <c r="N77" s="63">
        <f>CEILING(Effort!H76/8,1)*RiferimentiCosti!N$4+CEILING((Effort!H76/8)/8,1)*RiferimentiCosti!N$6</f>
        <v>0</v>
      </c>
      <c r="O77" s="63">
        <f>CEILING(Effort!I76/8,1)*RiferimentiCosti!O$4+CEILING((Effort!I76/8)/8,1)*RiferimentiCosti!O$6</f>
        <v>0</v>
      </c>
      <c r="P77" s="59">
        <f t="shared" si="37"/>
        <v>890</v>
      </c>
      <c r="Q77" s="63">
        <f>SUM(Effort!$C76:$E76)*RiferimentiCosti!Q$4</f>
        <v>0</v>
      </c>
      <c r="R77" s="63">
        <f>SUM(Effort!$C76:$E76)*RiferimentiCosti!R$4</f>
        <v>0</v>
      </c>
      <c r="S77" s="63">
        <f>SUM(Effort!$F76:$G76)*RiferimentiCosti!S$4</f>
        <v>640</v>
      </c>
      <c r="T77" s="63">
        <f>IFERROR(__xludf.DUMMYFUNCTION("IF(REGEXMATCH(A77,""[0-9]\.[0-9]\.3""),SUM(Effort!$F76:$G76)*RiferimentiCosti!T$4,0)"),0.0)</f>
        <v>0</v>
      </c>
      <c r="U77" s="63">
        <f>IFERROR(__xludf.DUMMYFUNCTION("IF(REGEXMATCH(A77,""[0-9]\.[0-9]\.3""),SUM(Effort!H76:I76)*RiferimentiCosti!U$4,0)"),0.0)</f>
        <v>0</v>
      </c>
      <c r="V77" s="60">
        <f t="shared" si="38"/>
        <v>640</v>
      </c>
      <c r="W77" s="61">
        <f t="shared" si="39"/>
        <v>3250</v>
      </c>
    </row>
    <row r="78">
      <c r="A78" s="78" t="s">
        <v>178</v>
      </c>
      <c r="B78" s="63">
        <f>Effort!B77*RiferimentiCosti!B$4</f>
        <v>0</v>
      </c>
      <c r="C78" s="63">
        <f>Effort!C77*RiferimentiCosti!C$4</f>
        <v>0</v>
      </c>
      <c r="D78" s="63">
        <f>Effort!D77*RiferimentiCosti!D$4</f>
        <v>0</v>
      </c>
      <c r="E78" s="63">
        <f>Effort!E77*RiferimentiCosti!E$4</f>
        <v>0</v>
      </c>
      <c r="F78" s="63">
        <f>Effort!F77*RiferimentiCosti!F$4</f>
        <v>1380</v>
      </c>
      <c r="G78" s="63">
        <f>Effort!G77*RiferimentiCosti!G$4</f>
        <v>5100</v>
      </c>
      <c r="H78" s="63">
        <f>Effort!H77*RiferimentiCosti!H$4</f>
        <v>0</v>
      </c>
      <c r="I78" s="63">
        <f>Effort!I77*RiferimentiCosti!I$4</f>
        <v>0</v>
      </c>
      <c r="J78" s="64">
        <f t="shared" si="36"/>
        <v>6480</v>
      </c>
      <c r="K78" s="63">
        <f>CEILING(Effort!B77/8,1)*RiferimentiCosti!K$4</f>
        <v>0</v>
      </c>
      <c r="L78" s="63">
        <f>CEILING(Effort!F77/8,1)*RiferimentiCosti!L$4+CEILING((Effort!F77/8)/8,1)*RiferimentiCosti!L$6</f>
        <v>600</v>
      </c>
      <c r="M78" s="63">
        <f>CEILING(Effort!G77/8,1)*RiferimentiCosti!M$4+CEILING((Effort!G77/8)/8,1)*RiferimentiCosti!M$6</f>
        <v>2400</v>
      </c>
      <c r="N78" s="63">
        <f>CEILING(Effort!H77/8,1)*RiferimentiCosti!N$4+CEILING((Effort!H77/8)/8,1)*RiferimentiCosti!N$6</f>
        <v>0</v>
      </c>
      <c r="O78" s="63">
        <f>CEILING(Effort!I77/8,1)*RiferimentiCosti!O$4+CEILING((Effort!I77/8)/8,1)*RiferimentiCosti!O$6</f>
        <v>0</v>
      </c>
      <c r="P78" s="59">
        <f t="shared" si="37"/>
        <v>3000</v>
      </c>
      <c r="Q78" s="63">
        <f>SUM(Effort!$C77:$E77)*RiferimentiCosti!Q$4</f>
        <v>0</v>
      </c>
      <c r="R78" s="63">
        <f>SUM(Effort!$C77:$E77)*RiferimentiCosti!R$4</f>
        <v>0</v>
      </c>
      <c r="S78" s="63">
        <f>SUM(Effort!$F77:$G77)*RiferimentiCosti!S$4</f>
        <v>2880</v>
      </c>
      <c r="T78" s="63">
        <f>IFERROR(__xludf.DUMMYFUNCTION("IF(REGEXMATCH(A78,""[0-9]\.[0-9]\.3""),SUM(Effort!$F77:$G77)*RiferimentiCosti!T$4,0)"),7200.0)</f>
        <v>7200</v>
      </c>
      <c r="U78" s="63">
        <f>IFERROR(__xludf.DUMMYFUNCTION("IF(REGEXMATCH(A78,""[0-9]\.[0-9]\.3""),SUM(Effort!H77:I77)*RiferimentiCosti!U$4,0)"),0.0)</f>
        <v>0</v>
      </c>
      <c r="V78" s="60">
        <f t="shared" si="38"/>
        <v>10080</v>
      </c>
      <c r="W78" s="61">
        <f t="shared" si="39"/>
        <v>19560</v>
      </c>
    </row>
    <row r="79">
      <c r="A79" s="79" t="s">
        <v>72</v>
      </c>
      <c r="B79" s="63">
        <f>Effort!B78*RiferimentiCosti!B$4</f>
        <v>400</v>
      </c>
      <c r="C79" s="63">
        <f>Effort!C78*RiferimentiCosti!C$4</f>
        <v>0</v>
      </c>
      <c r="D79" s="63">
        <f>Effort!D78*RiferimentiCosti!D$4</f>
        <v>0</v>
      </c>
      <c r="E79" s="63">
        <f>Effort!E78*RiferimentiCosti!E$4</f>
        <v>0</v>
      </c>
      <c r="F79" s="63">
        <f>Effort!F78*RiferimentiCosti!F$4</f>
        <v>0</v>
      </c>
      <c r="G79" s="63">
        <f>Effort!G78*RiferimentiCosti!G$4</f>
        <v>0</v>
      </c>
      <c r="H79" s="63">
        <f>Effort!H78*RiferimentiCosti!H$4</f>
        <v>0</v>
      </c>
      <c r="I79" s="63">
        <f>Effort!I78*RiferimentiCosti!I$4</f>
        <v>0</v>
      </c>
      <c r="J79" s="64">
        <f t="shared" si="36"/>
        <v>400</v>
      </c>
      <c r="K79" s="63">
        <f>CEILING(Effort!B78/8,1)*RiferimentiCosti!K$4</f>
        <v>240</v>
      </c>
      <c r="L79" s="63">
        <f>CEILING(Effort!F78/8,1)*RiferimentiCosti!L$4+CEILING((Effort!F78/8)/8,1)*RiferimentiCosti!L$6</f>
        <v>0</v>
      </c>
      <c r="M79" s="63">
        <f>CEILING(Effort!G78/8,1)*RiferimentiCosti!M$4+CEILING((Effort!G78/8)/8,1)*RiferimentiCosti!M$6</f>
        <v>0</v>
      </c>
      <c r="N79" s="63">
        <f>CEILING(Effort!H78/8,1)*RiferimentiCosti!N$4+CEILING((Effort!H78/8)/8,1)*RiferimentiCosti!N$6</f>
        <v>0</v>
      </c>
      <c r="O79" s="63">
        <f>CEILING(Effort!I78/8,1)*RiferimentiCosti!O$4+CEILING((Effort!I78/8)/8,1)*RiferimentiCosti!O$6</f>
        <v>0</v>
      </c>
      <c r="P79" s="59">
        <f t="shared" si="37"/>
        <v>240</v>
      </c>
      <c r="Q79" s="63">
        <f>SUM(Effort!$C78:$E78)*RiferimentiCosti!Q$4</f>
        <v>0</v>
      </c>
      <c r="R79" s="63">
        <f>SUM(Effort!$C78:$E78)*RiferimentiCosti!R$4</f>
        <v>0</v>
      </c>
      <c r="S79" s="63">
        <f>SUM(Effort!$F78:$G78)*RiferimentiCosti!S$4</f>
        <v>0</v>
      </c>
      <c r="T79" s="63">
        <f>IFERROR(__xludf.DUMMYFUNCTION("IF(REGEXMATCH(A79,""[0-9]\.[0-9]\.3""),SUM(Effort!$F78:$G78)*RiferimentiCosti!T$4,0)"),0.0)</f>
        <v>0</v>
      </c>
      <c r="U79" s="63">
        <f>IFERROR(__xludf.DUMMYFUNCTION("IF(REGEXMATCH(A79,""[0-9]\.[0-9]\.3""),SUM(Effort!H78:I78)*RiferimentiCosti!U$4,0)"),0.0)</f>
        <v>0</v>
      </c>
      <c r="V79" s="60">
        <f t="shared" si="38"/>
        <v>0</v>
      </c>
      <c r="W79" s="61">
        <f t="shared" si="39"/>
        <v>640</v>
      </c>
    </row>
    <row r="80">
      <c r="A80" s="78" t="s">
        <v>179</v>
      </c>
      <c r="B80" s="63">
        <f>Effort!B79*RiferimentiCosti!B$4</f>
        <v>0</v>
      </c>
      <c r="C80" s="63">
        <f>Effort!C79*RiferimentiCosti!C$4</f>
        <v>0</v>
      </c>
      <c r="D80" s="63">
        <f>Effort!D79*RiferimentiCosti!D$4</f>
        <v>0</v>
      </c>
      <c r="E80" s="63">
        <f>Effort!E79*RiferimentiCosti!E$4</f>
        <v>0</v>
      </c>
      <c r="F80" s="63">
        <f>Effort!F79*RiferimentiCosti!F$4</f>
        <v>0</v>
      </c>
      <c r="G80" s="63">
        <f>Effort!G79*RiferimentiCosti!G$4</f>
        <v>0</v>
      </c>
      <c r="H80" s="63">
        <f>Effort!H79*RiferimentiCosti!H$4</f>
        <v>2400</v>
      </c>
      <c r="I80" s="63">
        <f>Effort!I79*RiferimentiCosti!I$4</f>
        <v>2520</v>
      </c>
      <c r="J80" s="64">
        <f t="shared" si="36"/>
        <v>4920</v>
      </c>
      <c r="K80" s="63">
        <f>CEILING(Effort!B79/8,1)*RiferimentiCosti!K$4</f>
        <v>0</v>
      </c>
      <c r="L80" s="63">
        <f>CEILING(Effort!F79/8,1)*RiferimentiCosti!L$4+CEILING((Effort!F79/8)/8,1)*RiferimentiCosti!L$6</f>
        <v>0</v>
      </c>
      <c r="M80" s="63">
        <f>CEILING(Effort!G79/8,1)*RiferimentiCosti!M$4+CEILING((Effort!G79/8)/8,1)*RiferimentiCosti!M$6</f>
        <v>0</v>
      </c>
      <c r="N80" s="63">
        <f>CEILING(Effort!H79/8,1)*RiferimentiCosti!N$4+CEILING((Effort!H79/8)/8,1)*RiferimentiCosti!N$6</f>
        <v>950</v>
      </c>
      <c r="O80" s="63">
        <f>CEILING(Effort!I79/8,1)*RiferimentiCosti!O$4+CEILING((Effort!I79/8)/8,1)*RiferimentiCosti!O$6</f>
        <v>1180</v>
      </c>
      <c r="P80" s="59">
        <f t="shared" si="37"/>
        <v>2130</v>
      </c>
      <c r="Q80" s="63">
        <f>SUM(Effort!$C79:$E79)*RiferimentiCosti!Q$4</f>
        <v>0</v>
      </c>
      <c r="R80" s="63">
        <f>SUM(Effort!$C79:$E79)*RiferimentiCosti!R$4</f>
        <v>0</v>
      </c>
      <c r="S80" s="63">
        <f>SUM(Effort!$F79:$G79)*RiferimentiCosti!S$4</f>
        <v>0</v>
      </c>
      <c r="T80" s="63">
        <f>IFERROR(__xludf.DUMMYFUNCTION("IF(REGEXMATCH(A80,""[0-9]\.[0-9]\.3""),SUM(Effort!$F79:$G79)*RiferimentiCosti!T$4,0)"),0.0)</f>
        <v>0</v>
      </c>
      <c r="U80" s="63">
        <f>IFERROR(__xludf.DUMMYFUNCTION("IF(REGEXMATCH(A80,""[0-9]\.[0-9]\.3""),SUM(Effort!H79:I79)*RiferimentiCosti!U$4,0)"),0.0)</f>
        <v>0</v>
      </c>
      <c r="V80" s="60">
        <f t="shared" si="38"/>
        <v>0</v>
      </c>
      <c r="W80" s="61">
        <f t="shared" si="39"/>
        <v>7050</v>
      </c>
    </row>
    <row r="81">
      <c r="A81" s="78" t="s">
        <v>180</v>
      </c>
      <c r="B81" s="63">
        <f>Effort!B80*RiferimentiCosti!B$4</f>
        <v>0</v>
      </c>
      <c r="C81" s="63">
        <f>Effort!C80*RiferimentiCosti!C$4</f>
        <v>0</v>
      </c>
      <c r="D81" s="63">
        <f>Effort!D80*RiferimentiCosti!D$4</f>
        <v>0</v>
      </c>
      <c r="E81" s="63">
        <f>Effort!E80*RiferimentiCosti!E$4</f>
        <v>0</v>
      </c>
      <c r="F81" s="63">
        <f>Effort!F80*RiferimentiCosti!F$4</f>
        <v>0</v>
      </c>
      <c r="G81" s="63">
        <f>Effort!G80*RiferimentiCosti!G$4</f>
        <v>0</v>
      </c>
      <c r="H81" s="63">
        <f>Effort!H80*RiferimentiCosti!H$4</f>
        <v>2400</v>
      </c>
      <c r="I81" s="63">
        <f>Effort!I80*RiferimentiCosti!I$4</f>
        <v>2520</v>
      </c>
      <c r="J81" s="64">
        <f t="shared" si="36"/>
        <v>4920</v>
      </c>
      <c r="K81" s="63">
        <f>CEILING(Effort!B80/8,1)*RiferimentiCosti!K$4</f>
        <v>0</v>
      </c>
      <c r="L81" s="63">
        <f>CEILING(Effort!F80/8,1)*RiferimentiCosti!L$4+CEILING((Effort!F80/8)/8,1)*RiferimentiCosti!L$6</f>
        <v>0</v>
      </c>
      <c r="M81" s="63">
        <f>CEILING(Effort!G80/8,1)*RiferimentiCosti!M$4+CEILING((Effort!G80/8)/8,1)*RiferimentiCosti!M$6</f>
        <v>0</v>
      </c>
      <c r="N81" s="63">
        <f>CEILING(Effort!H80/8,1)*RiferimentiCosti!N$4+CEILING((Effort!H80/8)/8,1)*RiferimentiCosti!N$6</f>
        <v>950</v>
      </c>
      <c r="O81" s="63">
        <f>CEILING(Effort!I80/8,1)*RiferimentiCosti!O$4+CEILING((Effort!I80/8)/8,1)*RiferimentiCosti!O$6</f>
        <v>1180</v>
      </c>
      <c r="P81" s="59">
        <f t="shared" si="37"/>
        <v>2130</v>
      </c>
      <c r="Q81" s="63">
        <f>SUM(Effort!$C80:$E80)*RiferimentiCosti!Q$4</f>
        <v>0</v>
      </c>
      <c r="R81" s="63">
        <f>SUM(Effort!$C80:$E80)*RiferimentiCosti!R$4</f>
        <v>0</v>
      </c>
      <c r="S81" s="63">
        <f>SUM(Effort!$F80:$G80)*RiferimentiCosti!S$4</f>
        <v>0</v>
      </c>
      <c r="T81" s="63">
        <f>IFERROR(__xludf.DUMMYFUNCTION("IF(REGEXMATCH(A81,""[0-9]\.[0-9]\.3""),SUM(Effort!$F80:$G80)*RiferimentiCosti!T$4,0)"),0.0)</f>
        <v>0</v>
      </c>
      <c r="U81" s="63">
        <f>IFERROR(__xludf.DUMMYFUNCTION("IF(REGEXMATCH(A81,""[0-9]\.[0-9]\.3""),SUM(Effort!H80:I80)*RiferimentiCosti!U$4,0)"),0.0)</f>
        <v>0</v>
      </c>
      <c r="V81" s="60">
        <f t="shared" si="38"/>
        <v>0</v>
      </c>
      <c r="W81" s="61">
        <f t="shared" si="39"/>
        <v>7050</v>
      </c>
    </row>
    <row r="82">
      <c r="A82" s="65" t="s">
        <v>137</v>
      </c>
      <c r="B82" s="66">
        <f t="shared" ref="B82:I82" si="40">SUM(B70:B81)</f>
        <v>1600</v>
      </c>
      <c r="C82" s="66">
        <f t="shared" si="40"/>
        <v>6240</v>
      </c>
      <c r="D82" s="66">
        <f t="shared" si="40"/>
        <v>9120</v>
      </c>
      <c r="E82" s="66">
        <f t="shared" si="40"/>
        <v>0</v>
      </c>
      <c r="F82" s="66">
        <f t="shared" si="40"/>
        <v>4140</v>
      </c>
      <c r="G82" s="66">
        <f t="shared" si="40"/>
        <v>5780</v>
      </c>
      <c r="H82" s="66">
        <f t="shared" si="40"/>
        <v>4800</v>
      </c>
      <c r="I82" s="66">
        <f t="shared" si="40"/>
        <v>5040</v>
      </c>
      <c r="J82" s="64">
        <f t="shared" si="36"/>
        <v>36720</v>
      </c>
      <c r="K82" s="66">
        <f t="shared" ref="K82:O82" si="41">SUM(K70:K81)</f>
        <v>1160</v>
      </c>
      <c r="L82" s="66">
        <f t="shared" si="41"/>
        <v>1800</v>
      </c>
      <c r="M82" s="66">
        <f t="shared" si="41"/>
        <v>2980</v>
      </c>
      <c r="N82" s="66">
        <f t="shared" si="41"/>
        <v>1900</v>
      </c>
      <c r="O82" s="66">
        <f t="shared" si="41"/>
        <v>2360</v>
      </c>
      <c r="P82" s="59">
        <f t="shared" si="37"/>
        <v>10200</v>
      </c>
      <c r="Q82" s="66">
        <f t="shared" ref="Q82:V82" si="42">SUM(Q70:Q81)</f>
        <v>7680</v>
      </c>
      <c r="R82" s="66">
        <f t="shared" si="42"/>
        <v>30720</v>
      </c>
      <c r="S82" s="66">
        <f t="shared" si="42"/>
        <v>4160</v>
      </c>
      <c r="T82" s="66">
        <f t="shared" si="42"/>
        <v>7200</v>
      </c>
      <c r="U82" s="66">
        <f t="shared" si="42"/>
        <v>0</v>
      </c>
      <c r="V82" s="59">
        <f t="shared" si="42"/>
        <v>49760</v>
      </c>
      <c r="W82" s="61">
        <f t="shared" si="39"/>
        <v>96680</v>
      </c>
      <c r="X82" s="3">
        <f>W82-SUM(W70:W81)</f>
        <v>0</v>
      </c>
    </row>
    <row r="83">
      <c r="A83" s="72"/>
      <c r="B83" s="73"/>
      <c r="C83" s="73"/>
      <c r="D83" s="73"/>
      <c r="E83" s="73"/>
      <c r="F83" s="73"/>
      <c r="G83" s="73"/>
      <c r="H83" s="73"/>
      <c r="I83" s="73"/>
      <c r="J83" s="74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4"/>
    </row>
    <row r="84">
      <c r="A84" s="75" t="s">
        <v>83</v>
      </c>
      <c r="B84" s="56">
        <f>Effort!B83*RiferimentiCosti!B$4</f>
        <v>400</v>
      </c>
      <c r="C84" s="76"/>
      <c r="D84" s="76"/>
      <c r="E84" s="76"/>
      <c r="F84" s="76"/>
      <c r="G84" s="76"/>
      <c r="H84" s="76"/>
      <c r="I84" s="76"/>
      <c r="J84" s="58">
        <f t="shared" ref="J84:J99" si="43">SUM(B84:I84)</f>
        <v>400</v>
      </c>
      <c r="K84" s="57">
        <f>CEILING(Effort!B83/8,1)*RiferimentiCosti!K$4+RiferimentiCosti!K$6</f>
        <v>440</v>
      </c>
      <c r="L84" s="57"/>
      <c r="M84" s="57"/>
      <c r="N84" s="57"/>
      <c r="O84" s="57"/>
      <c r="P84" s="59">
        <f t="shared" ref="P84:P99" si="44">SUM(K84:O84)</f>
        <v>440</v>
      </c>
      <c r="Q84" s="77">
        <v>0.0</v>
      </c>
      <c r="R84" s="57"/>
      <c r="S84" s="57"/>
      <c r="T84" s="57"/>
      <c r="U84" s="57"/>
      <c r="V84" s="60">
        <f t="shared" ref="V84:V98" si="45">SUM(Q84:U84)</f>
        <v>0</v>
      </c>
      <c r="W84" s="61">
        <f t="shared" ref="W84:W99" si="46">SUM(J84,P84,V84)</f>
        <v>840</v>
      </c>
    </row>
    <row r="85">
      <c r="A85" s="79" t="s">
        <v>82</v>
      </c>
      <c r="B85" s="63">
        <f>Effort!B84*RiferimentiCosti!B$4</f>
        <v>200</v>
      </c>
      <c r="C85" s="63">
        <f>Effort!C84*RiferimentiCosti!C$4</f>
        <v>0</v>
      </c>
      <c r="D85" s="63">
        <f>Effort!D84*RiferimentiCosti!D$4</f>
        <v>0</v>
      </c>
      <c r="E85" s="63">
        <f>Effort!E84*RiferimentiCosti!E$4</f>
        <v>0</v>
      </c>
      <c r="F85" s="63">
        <f>Effort!F84*RiferimentiCosti!F$4</f>
        <v>0</v>
      </c>
      <c r="G85" s="63">
        <f>Effort!G84*RiferimentiCosti!G$4</f>
        <v>0</v>
      </c>
      <c r="H85" s="63">
        <f>Effort!H84*RiferimentiCosti!H$4</f>
        <v>0</v>
      </c>
      <c r="I85" s="63">
        <f>Effort!I84*RiferimentiCosti!I$4</f>
        <v>0</v>
      </c>
      <c r="J85" s="64">
        <f t="shared" si="43"/>
        <v>200</v>
      </c>
      <c r="K85" s="63">
        <f>CEILING(Effort!B84/8,1)*RiferimentiCosti!K$4</f>
        <v>120</v>
      </c>
      <c r="L85" s="63">
        <f>CEILING(Effort!F84/8,1)*RiferimentiCosti!L$4+CEILING((Effort!F84/8)/8,1)*RiferimentiCosti!L$6</f>
        <v>0</v>
      </c>
      <c r="M85" s="63">
        <f>CEILING(Effort!G84/8,1)*RiferimentiCosti!M$4+CEILING((Effort!G84/8)/8,1)*RiferimentiCosti!M$6</f>
        <v>0</v>
      </c>
      <c r="N85" s="63">
        <f>CEILING(Effort!H84/8,1)*RiferimentiCosti!N$4+CEILING((Effort!H84/8)/8,1)*RiferimentiCosti!N$6</f>
        <v>0</v>
      </c>
      <c r="O85" s="63">
        <f>CEILING(Effort!I84/8,1)*RiferimentiCosti!O$4+CEILING((Effort!I84/8)/8,1)*RiferimentiCosti!O$6</f>
        <v>0</v>
      </c>
      <c r="P85" s="59">
        <f t="shared" si="44"/>
        <v>120</v>
      </c>
      <c r="Q85" s="63">
        <f>SUM(Effort!$C84:$E84)*RiferimentiCosti!Q$4</f>
        <v>0</v>
      </c>
      <c r="R85" s="63">
        <f>SUM(Effort!$C84:$E84)*RiferimentiCosti!R$4</f>
        <v>0</v>
      </c>
      <c r="S85" s="63">
        <f>SUM(Effort!$F84:$G84)*RiferimentiCosti!S$4</f>
        <v>0</v>
      </c>
      <c r="T85" s="63">
        <f>IFERROR(__xludf.DUMMYFUNCTION("IF(REGEXMATCH(A85,""[0-9]\.[0-9]\.3""),SUM(Effort!$F84:$G84)*RiferimentiCosti!T$4,0)"),0.0)</f>
        <v>0</v>
      </c>
      <c r="U85" s="63">
        <f>IFERROR(__xludf.DUMMYFUNCTION("IF(REGEXMATCH(A85,""[0-9]\.[0-9]\.3""),SUM(Effort!H84:I84)*RiferimentiCosti!U$4,0)"),0.0)</f>
        <v>0</v>
      </c>
      <c r="V85" s="60">
        <f t="shared" si="45"/>
        <v>0</v>
      </c>
      <c r="W85" s="61">
        <f t="shared" si="46"/>
        <v>320</v>
      </c>
    </row>
    <row r="86">
      <c r="A86" s="78" t="s">
        <v>181</v>
      </c>
      <c r="B86" s="63">
        <f>Effort!B85*RiferimentiCosti!B$4</f>
        <v>0</v>
      </c>
      <c r="C86" s="63">
        <f>Effort!C85*RiferimentiCosti!C$4</f>
        <v>1920</v>
      </c>
      <c r="D86" s="63">
        <f>Effort!D85*RiferimentiCosti!D$4</f>
        <v>480</v>
      </c>
      <c r="E86" s="63">
        <f>Effort!E85*RiferimentiCosti!E$4</f>
        <v>0</v>
      </c>
      <c r="F86" s="63">
        <f>Effort!F85*RiferimentiCosti!F$4</f>
        <v>0</v>
      </c>
      <c r="G86" s="63">
        <f>Effort!G85*RiferimentiCosti!G$4</f>
        <v>0</v>
      </c>
      <c r="H86" s="63">
        <f>Effort!H85*RiferimentiCosti!H$4</f>
        <v>0</v>
      </c>
      <c r="I86" s="63">
        <f>Effort!I85*RiferimentiCosti!I$4</f>
        <v>0</v>
      </c>
      <c r="J86" s="64">
        <f t="shared" si="43"/>
        <v>2400</v>
      </c>
      <c r="K86" s="63">
        <f>CEILING(Effort!B85/8,1)*RiferimentiCosti!K$4</f>
        <v>0</v>
      </c>
      <c r="L86" s="63">
        <f>CEILING(Effort!F85/8,1)*RiferimentiCosti!L$4+CEILING((Effort!F85/8)/8,1)*RiferimentiCosti!L$6</f>
        <v>0</v>
      </c>
      <c r="M86" s="63">
        <f>CEILING(Effort!G85/8,1)*RiferimentiCosti!M$4+CEILING((Effort!G85/8)/8,1)*RiferimentiCosti!M$6</f>
        <v>0</v>
      </c>
      <c r="N86" s="63">
        <f>CEILING(Effort!H85/8,1)*RiferimentiCosti!N$4+CEILING((Effort!H85/8)/8,1)*RiferimentiCosti!N$6</f>
        <v>0</v>
      </c>
      <c r="O86" s="63">
        <f>CEILING(Effort!I85/8,1)*RiferimentiCosti!O$4+CEILING((Effort!I85/8)/8,1)*RiferimentiCosti!O$6</f>
        <v>0</v>
      </c>
      <c r="P86" s="59">
        <f t="shared" si="44"/>
        <v>0</v>
      </c>
      <c r="Q86" s="63">
        <f>SUM(Effort!$C85:$E85)*RiferimentiCosti!Q$4</f>
        <v>1200</v>
      </c>
      <c r="R86" s="63">
        <f>SUM(Effort!$C85:$E85)*RiferimentiCosti!R$4</f>
        <v>4800</v>
      </c>
      <c r="S86" s="63">
        <f>SUM(Effort!$F85:$G85)*RiferimentiCosti!S$4</f>
        <v>0</v>
      </c>
      <c r="T86" s="63">
        <f>IFERROR(__xludf.DUMMYFUNCTION("IF(REGEXMATCH(A86,""[0-9]\.[0-9]\.3""),SUM(Effort!$F85:$G85)*RiferimentiCosti!T$4,0)"),0.0)</f>
        <v>0</v>
      </c>
      <c r="U86" s="63">
        <f>IFERROR(__xludf.DUMMYFUNCTION("IF(REGEXMATCH(A86,""[0-9]\.[0-9]\.3""),SUM(Effort!H85:I85)*RiferimentiCosti!U$4,0)"),0.0)</f>
        <v>0</v>
      </c>
      <c r="V86" s="60">
        <f t="shared" si="45"/>
        <v>6000</v>
      </c>
      <c r="W86" s="61">
        <f t="shared" si="46"/>
        <v>8400</v>
      </c>
    </row>
    <row r="87">
      <c r="A87" s="78" t="s">
        <v>182</v>
      </c>
      <c r="B87" s="63">
        <f>Effort!B86*RiferimentiCosti!B$4</f>
        <v>0</v>
      </c>
      <c r="C87" s="63">
        <f>Effort!C86*RiferimentiCosti!C$4</f>
        <v>480</v>
      </c>
      <c r="D87" s="63">
        <f>Effort!D86*RiferimentiCosti!D$4</f>
        <v>6240</v>
      </c>
      <c r="E87" s="63">
        <f>Effort!E86*RiferimentiCosti!E$4</f>
        <v>0</v>
      </c>
      <c r="F87" s="63">
        <f>Effort!F86*RiferimentiCosti!F$4</f>
        <v>0</v>
      </c>
      <c r="G87" s="63">
        <f>Effort!G86*RiferimentiCosti!G$4</f>
        <v>0</v>
      </c>
      <c r="H87" s="63">
        <f>Effort!H86*RiferimentiCosti!H$4</f>
        <v>0</v>
      </c>
      <c r="I87" s="63">
        <f>Effort!I86*RiferimentiCosti!I$4</f>
        <v>0</v>
      </c>
      <c r="J87" s="64">
        <f t="shared" si="43"/>
        <v>6720</v>
      </c>
      <c r="K87" s="63">
        <f>CEILING(Effort!B86/8,1)*RiferimentiCosti!K$4</f>
        <v>0</v>
      </c>
      <c r="L87" s="63">
        <f>CEILING(Effort!F86/8,1)*RiferimentiCosti!L$4+CEILING((Effort!F86/8)/8,1)*RiferimentiCosti!L$6</f>
        <v>0</v>
      </c>
      <c r="M87" s="63">
        <f>CEILING(Effort!G86/8,1)*RiferimentiCosti!M$4+CEILING((Effort!G86/8)/8,1)*RiferimentiCosti!M$6</f>
        <v>0</v>
      </c>
      <c r="N87" s="63">
        <f>CEILING(Effort!H86/8,1)*RiferimentiCosti!N$4+CEILING((Effort!H86/8)/8,1)*RiferimentiCosti!N$6</f>
        <v>0</v>
      </c>
      <c r="O87" s="63">
        <f>CEILING(Effort!I86/8,1)*RiferimentiCosti!O$4+CEILING((Effort!I86/8)/8,1)*RiferimentiCosti!O$6</f>
        <v>0</v>
      </c>
      <c r="P87" s="59">
        <f t="shared" si="44"/>
        <v>0</v>
      </c>
      <c r="Q87" s="63">
        <f>SUM(Effort!$C86:$E86)*RiferimentiCosti!Q$4</f>
        <v>3360</v>
      </c>
      <c r="R87" s="63">
        <f>SUM(Effort!$C86:$E86)*RiferimentiCosti!R$4</f>
        <v>13440</v>
      </c>
      <c r="S87" s="63">
        <f>SUM(Effort!$F86:$G86)*RiferimentiCosti!S$4</f>
        <v>0</v>
      </c>
      <c r="T87" s="63">
        <f>IFERROR(__xludf.DUMMYFUNCTION("IF(REGEXMATCH(A87,""[0-9]\.[0-9]\.3""),SUM(Effort!$F86:$G86)*RiferimentiCosti!T$4,0)"),0.0)</f>
        <v>0</v>
      </c>
      <c r="U87" s="63">
        <f>IFERROR(__xludf.DUMMYFUNCTION("IF(REGEXMATCH(A87,""[0-9]\.[0-9]\.3""),SUM(Effort!H86:I86)*RiferimentiCosti!U$4,0)"),0.0)</f>
        <v>0</v>
      </c>
      <c r="V87" s="60">
        <f t="shared" si="45"/>
        <v>16800</v>
      </c>
      <c r="W87" s="61">
        <f t="shared" si="46"/>
        <v>23520</v>
      </c>
    </row>
    <row r="88">
      <c r="A88" s="78" t="s">
        <v>183</v>
      </c>
      <c r="B88" s="63">
        <f>Effort!B87*RiferimentiCosti!B$4</f>
        <v>0</v>
      </c>
      <c r="C88" s="63">
        <f>Effort!C87*RiferimentiCosti!C$4</f>
        <v>960</v>
      </c>
      <c r="D88" s="63">
        <f>Effort!D87*RiferimentiCosti!D$4</f>
        <v>960</v>
      </c>
      <c r="E88" s="63">
        <f>Effort!E87*RiferimentiCosti!E$4</f>
        <v>0</v>
      </c>
      <c r="F88" s="63">
        <f>Effort!F87*RiferimentiCosti!F$4</f>
        <v>0</v>
      </c>
      <c r="G88" s="63">
        <f>Effort!G87*RiferimentiCosti!G$4</f>
        <v>0</v>
      </c>
      <c r="H88" s="63">
        <f>Effort!H87*RiferimentiCosti!H$4</f>
        <v>0</v>
      </c>
      <c r="I88" s="63">
        <f>Effort!I87*RiferimentiCosti!I$4</f>
        <v>0</v>
      </c>
      <c r="J88" s="64">
        <f t="shared" si="43"/>
        <v>1920</v>
      </c>
      <c r="K88" s="63">
        <f>CEILING(Effort!B87/8,1)*RiferimentiCosti!K$4</f>
        <v>0</v>
      </c>
      <c r="L88" s="63">
        <f>CEILING(Effort!F87/8,1)*RiferimentiCosti!L$4+CEILING((Effort!F87/8)/8,1)*RiferimentiCosti!L$6</f>
        <v>0</v>
      </c>
      <c r="M88" s="63">
        <f>CEILING(Effort!G87/8,1)*RiferimentiCosti!M$4+CEILING((Effort!G87/8)/8,1)*RiferimentiCosti!M$6</f>
        <v>0</v>
      </c>
      <c r="N88" s="63">
        <f>CEILING(Effort!H87/8,1)*RiferimentiCosti!N$4+CEILING((Effort!H87/8)/8,1)*RiferimentiCosti!N$6</f>
        <v>0</v>
      </c>
      <c r="O88" s="63">
        <f>CEILING(Effort!I87/8,1)*RiferimentiCosti!O$4+CEILING((Effort!I87/8)/8,1)*RiferimentiCosti!O$6</f>
        <v>0</v>
      </c>
      <c r="P88" s="59">
        <f t="shared" si="44"/>
        <v>0</v>
      </c>
      <c r="Q88" s="63">
        <f>SUM(Effort!$C87:$E87)*RiferimentiCosti!Q$4</f>
        <v>960</v>
      </c>
      <c r="R88" s="63">
        <f>SUM(Effort!$C87:$E87)*RiferimentiCosti!R$4</f>
        <v>3840</v>
      </c>
      <c r="S88" s="63">
        <f>SUM(Effort!$F87:$G87)*RiferimentiCosti!S$4</f>
        <v>0</v>
      </c>
      <c r="T88" s="63">
        <f>IFERROR(__xludf.DUMMYFUNCTION("IF(REGEXMATCH(A88,""[0-9]\.[0-9]\.3""),SUM(Effort!$F87:$G87)*RiferimentiCosti!T$4,0)"),0.0)</f>
        <v>0</v>
      </c>
      <c r="U88" s="63">
        <f>IFERROR(__xludf.DUMMYFUNCTION("IF(REGEXMATCH(A88,""[0-9]\.[0-9]\.3""),SUM(Effort!H87:I87)*RiferimentiCosti!U$4,0)"),0.0)</f>
        <v>0</v>
      </c>
      <c r="V88" s="60">
        <f t="shared" si="45"/>
        <v>4800</v>
      </c>
      <c r="W88" s="61">
        <f t="shared" si="46"/>
        <v>6720</v>
      </c>
    </row>
    <row r="89">
      <c r="A89" s="78" t="s">
        <v>184</v>
      </c>
      <c r="B89" s="63">
        <f>Effort!B88*RiferimentiCosti!B$4</f>
        <v>0</v>
      </c>
      <c r="C89" s="63">
        <f>Effort!C88*RiferimentiCosti!C$4</f>
        <v>1440</v>
      </c>
      <c r="D89" s="63">
        <f>Effort!D88*RiferimentiCosti!D$4</f>
        <v>1440</v>
      </c>
      <c r="E89" s="63">
        <f>Effort!E88*RiferimentiCosti!E$4</f>
        <v>0</v>
      </c>
      <c r="F89" s="63">
        <f>Effort!F88*RiferimentiCosti!F$4</f>
        <v>0</v>
      </c>
      <c r="G89" s="63">
        <f>Effort!G88*RiferimentiCosti!G$4</f>
        <v>0</v>
      </c>
      <c r="H89" s="63">
        <f>Effort!H88*RiferimentiCosti!H$4</f>
        <v>0</v>
      </c>
      <c r="I89" s="63">
        <f>Effort!I88*RiferimentiCosti!I$4</f>
        <v>0</v>
      </c>
      <c r="J89" s="64">
        <f t="shared" si="43"/>
        <v>2880</v>
      </c>
      <c r="K89" s="63">
        <f>CEILING(Effort!B88/8,1)*RiferimentiCosti!K$4</f>
        <v>0</v>
      </c>
      <c r="L89" s="63">
        <f>CEILING(Effort!F88/8,1)*RiferimentiCosti!L$4+CEILING((Effort!F88/8)/8,1)*RiferimentiCosti!L$6</f>
        <v>0</v>
      </c>
      <c r="M89" s="63">
        <f>CEILING(Effort!G88/8,1)*RiferimentiCosti!M$4+CEILING((Effort!G88/8)/8,1)*RiferimentiCosti!M$6</f>
        <v>0</v>
      </c>
      <c r="N89" s="63">
        <f>CEILING(Effort!H88/8,1)*RiferimentiCosti!N$4+CEILING((Effort!H88/8)/8,1)*RiferimentiCosti!N$6</f>
        <v>0</v>
      </c>
      <c r="O89" s="63">
        <f>CEILING(Effort!I88/8,1)*RiferimentiCosti!O$4+CEILING((Effort!I88/8)/8,1)*RiferimentiCosti!O$6</f>
        <v>0</v>
      </c>
      <c r="P89" s="59">
        <f t="shared" si="44"/>
        <v>0</v>
      </c>
      <c r="Q89" s="63">
        <f>SUM(Effort!$C88:$E88)*RiferimentiCosti!Q$4</f>
        <v>1440</v>
      </c>
      <c r="R89" s="63">
        <f>SUM(Effort!$C88:$E88)*RiferimentiCosti!R$4</f>
        <v>5760</v>
      </c>
      <c r="S89" s="63">
        <f>SUM(Effort!$F88:$G88)*RiferimentiCosti!S$4</f>
        <v>0</v>
      </c>
      <c r="T89" s="63">
        <f>IFERROR(__xludf.DUMMYFUNCTION("IF(REGEXMATCH(A89,""[0-9]\.[0-9]\.3""),SUM(Effort!$F88:$G88)*RiferimentiCosti!T$4,0)"),0.0)</f>
        <v>0</v>
      </c>
      <c r="U89" s="63">
        <f>IFERROR(__xludf.DUMMYFUNCTION("IF(REGEXMATCH(A89,""[0-9]\.[0-9]\.3""),SUM(Effort!H88:I88)*RiferimentiCosti!U$4,0)"),0.0)</f>
        <v>0</v>
      </c>
      <c r="V89" s="60">
        <f t="shared" si="45"/>
        <v>7200</v>
      </c>
      <c r="W89" s="61">
        <f t="shared" si="46"/>
        <v>10080</v>
      </c>
    </row>
    <row r="90">
      <c r="A90" s="79" t="s">
        <v>84</v>
      </c>
      <c r="B90" s="63">
        <f>Effort!B89*RiferimentiCosti!B$4</f>
        <v>200</v>
      </c>
      <c r="C90" s="63">
        <f>Effort!C89*RiferimentiCosti!C$4</f>
        <v>0</v>
      </c>
      <c r="D90" s="63">
        <f>Effort!D89*RiferimentiCosti!D$4</f>
        <v>0</v>
      </c>
      <c r="E90" s="63">
        <f>Effort!E89*RiferimentiCosti!E$4</f>
        <v>0</v>
      </c>
      <c r="F90" s="63">
        <f>Effort!F89*RiferimentiCosti!F$4</f>
        <v>0</v>
      </c>
      <c r="G90" s="63">
        <f>Effort!G89*RiferimentiCosti!G$4</f>
        <v>0</v>
      </c>
      <c r="H90" s="63">
        <f>Effort!H89*RiferimentiCosti!H$4</f>
        <v>0</v>
      </c>
      <c r="I90" s="63">
        <f>Effort!I89*RiferimentiCosti!I$4</f>
        <v>0</v>
      </c>
      <c r="J90" s="64">
        <f t="shared" si="43"/>
        <v>200</v>
      </c>
      <c r="K90" s="63">
        <f>CEILING(Effort!B89/8,1)*RiferimentiCosti!K$4</f>
        <v>120</v>
      </c>
      <c r="L90" s="63">
        <f>CEILING(Effort!F89/8,1)*RiferimentiCosti!L$4+CEILING((Effort!F89/8)/8,1)*RiferimentiCosti!L$6</f>
        <v>0</v>
      </c>
      <c r="M90" s="63">
        <f>CEILING(Effort!G89/8,1)*RiferimentiCosti!M$4+CEILING((Effort!G89/8)/8,1)*RiferimentiCosti!M$6</f>
        <v>0</v>
      </c>
      <c r="N90" s="63">
        <f>CEILING(Effort!H89/8,1)*RiferimentiCosti!N$4+CEILING((Effort!H89/8)/8,1)*RiferimentiCosti!N$6</f>
        <v>0</v>
      </c>
      <c r="O90" s="63">
        <f>CEILING(Effort!I89/8,1)*RiferimentiCosti!O$4+CEILING((Effort!I89/8)/8,1)*RiferimentiCosti!O$6</f>
        <v>0</v>
      </c>
      <c r="P90" s="59">
        <f t="shared" si="44"/>
        <v>120</v>
      </c>
      <c r="Q90" s="63">
        <f>SUM(Effort!$C89:$E89)*RiferimentiCosti!Q$4</f>
        <v>0</v>
      </c>
      <c r="R90" s="63">
        <f>SUM(Effort!$C89:$E89)*RiferimentiCosti!R$4</f>
        <v>0</v>
      </c>
      <c r="S90" s="63">
        <f>SUM(Effort!$F89:$G89)*RiferimentiCosti!S$4</f>
        <v>0</v>
      </c>
      <c r="T90" s="63">
        <f>IFERROR(__xludf.DUMMYFUNCTION("IF(REGEXMATCH(A90,""[0-9]\.[0-9]\.3""),SUM(Effort!$F89:$G89)*RiferimentiCosti!T$4,0)"),0.0)</f>
        <v>0</v>
      </c>
      <c r="U90" s="63">
        <f>IFERROR(__xludf.DUMMYFUNCTION("IF(REGEXMATCH(A90,""[0-9]\.[0-9]\.3""),SUM(Effort!H89:I89)*RiferimentiCosti!U$4,0)"),0.0)</f>
        <v>0</v>
      </c>
      <c r="V90" s="60">
        <f t="shared" si="45"/>
        <v>0</v>
      </c>
      <c r="W90" s="61">
        <f t="shared" si="46"/>
        <v>320</v>
      </c>
    </row>
    <row r="91">
      <c r="A91" s="78" t="s">
        <v>185</v>
      </c>
      <c r="B91" s="63">
        <f>Effort!B90*RiferimentiCosti!B$4</f>
        <v>0</v>
      </c>
      <c r="C91" s="63">
        <f>Effort!C90*RiferimentiCosti!C$4</f>
        <v>1920</v>
      </c>
      <c r="D91" s="63">
        <f>Effort!D90*RiferimentiCosti!D$4</f>
        <v>0</v>
      </c>
      <c r="E91" s="63">
        <f>Effort!E90*RiferimentiCosti!E$4</f>
        <v>200</v>
      </c>
      <c r="F91" s="63">
        <f>Effort!F90*RiferimentiCosti!F$4</f>
        <v>0</v>
      </c>
      <c r="G91" s="63">
        <f>Effort!G90*RiferimentiCosti!G$4</f>
        <v>0</v>
      </c>
      <c r="H91" s="63">
        <f>Effort!H90*RiferimentiCosti!H$4</f>
        <v>0</v>
      </c>
      <c r="I91" s="63">
        <f>Effort!I90*RiferimentiCosti!I$4</f>
        <v>0</v>
      </c>
      <c r="J91" s="64">
        <f t="shared" si="43"/>
        <v>2120</v>
      </c>
      <c r="K91" s="63">
        <f>CEILING(Effort!B90/8,1)*RiferimentiCosti!K$4</f>
        <v>0</v>
      </c>
      <c r="L91" s="63">
        <f>CEILING(Effort!F90/8,1)*RiferimentiCosti!L$4+CEILING((Effort!F90/8)/8,1)*RiferimentiCosti!L$6</f>
        <v>0</v>
      </c>
      <c r="M91" s="63">
        <f>CEILING(Effort!G90/8,1)*RiferimentiCosti!M$4+CEILING((Effort!G90/8)/8,1)*RiferimentiCosti!M$6</f>
        <v>0</v>
      </c>
      <c r="N91" s="63">
        <f>CEILING(Effort!H90/8,1)*RiferimentiCosti!N$4+CEILING((Effort!H90/8)/8,1)*RiferimentiCosti!N$6</f>
        <v>0</v>
      </c>
      <c r="O91" s="63">
        <f>CEILING(Effort!I90/8,1)*RiferimentiCosti!O$4+CEILING((Effort!I90/8)/8,1)*RiferimentiCosti!O$6</f>
        <v>0</v>
      </c>
      <c r="P91" s="59">
        <f t="shared" si="44"/>
        <v>0</v>
      </c>
      <c r="Q91" s="63">
        <f>SUM(Effort!$C90:$E90)*RiferimentiCosti!Q$4</f>
        <v>1200</v>
      </c>
      <c r="R91" s="63">
        <f>SUM(Effort!$C90:$E90)*RiferimentiCosti!R$4</f>
        <v>4800</v>
      </c>
      <c r="S91" s="63">
        <f>SUM(Effort!$F90:$G90)*RiferimentiCosti!S$4</f>
        <v>0</v>
      </c>
      <c r="T91" s="63">
        <f>IFERROR(__xludf.DUMMYFUNCTION("IF(REGEXMATCH(A91,""[0-9]\.[0-9]\.3""),SUM(Effort!$F90:$G90)*RiferimentiCosti!T$4,0)"),0.0)</f>
        <v>0</v>
      </c>
      <c r="U91" s="63">
        <f>IFERROR(__xludf.DUMMYFUNCTION("IF(REGEXMATCH(A91,""[0-9]\.[0-9]\.3""),SUM(Effort!H90:I90)*RiferimentiCosti!U$4,0)"),0.0)</f>
        <v>0</v>
      </c>
      <c r="V91" s="60">
        <f t="shared" si="45"/>
        <v>6000</v>
      </c>
      <c r="W91" s="61">
        <f t="shared" si="46"/>
        <v>8120</v>
      </c>
    </row>
    <row r="92">
      <c r="A92" s="78" t="s">
        <v>186</v>
      </c>
      <c r="B92" s="63">
        <f>Effort!B91*RiferimentiCosti!B$4</f>
        <v>0</v>
      </c>
      <c r="C92" s="63">
        <f>Effort!C91*RiferimentiCosti!C$4</f>
        <v>480</v>
      </c>
      <c r="D92" s="63">
        <f>Effort!D91*RiferimentiCosti!D$4</f>
        <v>0</v>
      </c>
      <c r="E92" s="63">
        <f>Effort!E91*RiferimentiCosti!E$4</f>
        <v>2600</v>
      </c>
      <c r="F92" s="63">
        <f>Effort!F91*RiferimentiCosti!F$4</f>
        <v>0</v>
      </c>
      <c r="G92" s="63">
        <f>Effort!G91*RiferimentiCosti!G$4</f>
        <v>0</v>
      </c>
      <c r="H92" s="63">
        <f>Effort!H91*RiferimentiCosti!H$4</f>
        <v>0</v>
      </c>
      <c r="I92" s="63">
        <f>Effort!I91*RiferimentiCosti!I$4</f>
        <v>0</v>
      </c>
      <c r="J92" s="64">
        <f t="shared" si="43"/>
        <v>3080</v>
      </c>
      <c r="K92" s="63">
        <f>CEILING(Effort!B91/8,1)*RiferimentiCosti!K$4</f>
        <v>0</v>
      </c>
      <c r="L92" s="63">
        <f>CEILING(Effort!F91/8,1)*RiferimentiCosti!L$4+CEILING((Effort!F91/8)/8,1)*RiferimentiCosti!L$6</f>
        <v>0</v>
      </c>
      <c r="M92" s="63">
        <f>CEILING(Effort!G91/8,1)*RiferimentiCosti!M$4+CEILING((Effort!G91/8)/8,1)*RiferimentiCosti!M$6</f>
        <v>0</v>
      </c>
      <c r="N92" s="63">
        <f>CEILING(Effort!H91/8,1)*RiferimentiCosti!N$4+CEILING((Effort!H91/8)/8,1)*RiferimentiCosti!N$6</f>
        <v>0</v>
      </c>
      <c r="O92" s="63">
        <f>CEILING(Effort!I91/8,1)*RiferimentiCosti!O$4+CEILING((Effort!I91/8)/8,1)*RiferimentiCosti!O$6</f>
        <v>0</v>
      </c>
      <c r="P92" s="59">
        <f t="shared" si="44"/>
        <v>0</v>
      </c>
      <c r="Q92" s="63">
        <f>SUM(Effort!$C91:$E91)*RiferimentiCosti!Q$4</f>
        <v>3360</v>
      </c>
      <c r="R92" s="63">
        <f>SUM(Effort!$C91:$E91)*RiferimentiCosti!R$4</f>
        <v>13440</v>
      </c>
      <c r="S92" s="63">
        <f>SUM(Effort!$F91:$G91)*RiferimentiCosti!S$4</f>
        <v>0</v>
      </c>
      <c r="T92" s="63">
        <f>IFERROR(__xludf.DUMMYFUNCTION("IF(REGEXMATCH(A92,""[0-9]\.[0-9]\.3""),SUM(Effort!$F91:$G91)*RiferimentiCosti!T$4,0)"),0.0)</f>
        <v>0</v>
      </c>
      <c r="U92" s="63">
        <f>IFERROR(__xludf.DUMMYFUNCTION("IF(REGEXMATCH(A92,""[0-9]\.[0-9]\.3""),SUM(Effort!H91:I91)*RiferimentiCosti!U$4,0)"),0.0)</f>
        <v>0</v>
      </c>
      <c r="V92" s="60">
        <f t="shared" si="45"/>
        <v>16800</v>
      </c>
      <c r="W92" s="61">
        <f t="shared" si="46"/>
        <v>19880</v>
      </c>
    </row>
    <row r="93">
      <c r="A93" s="78" t="s">
        <v>187</v>
      </c>
      <c r="B93" s="63">
        <f>Effort!B92*RiferimentiCosti!B$4</f>
        <v>0</v>
      </c>
      <c r="C93" s="63">
        <f>Effort!C92*RiferimentiCosti!C$4</f>
        <v>960</v>
      </c>
      <c r="D93" s="63">
        <f>Effort!D92*RiferimentiCosti!D$4</f>
        <v>0</v>
      </c>
      <c r="E93" s="63">
        <f>Effort!E92*RiferimentiCosti!E$4</f>
        <v>400</v>
      </c>
      <c r="F93" s="63">
        <f>Effort!F92*RiferimentiCosti!F$4</f>
        <v>0</v>
      </c>
      <c r="G93" s="63">
        <f>Effort!G92*RiferimentiCosti!G$4</f>
        <v>0</v>
      </c>
      <c r="H93" s="63">
        <f>Effort!H92*RiferimentiCosti!H$4</f>
        <v>0</v>
      </c>
      <c r="I93" s="63">
        <f>Effort!I92*RiferimentiCosti!I$4</f>
        <v>0</v>
      </c>
      <c r="J93" s="64">
        <f t="shared" si="43"/>
        <v>1360</v>
      </c>
      <c r="K93" s="63">
        <f>CEILING(Effort!B92/8,1)*RiferimentiCosti!K$4</f>
        <v>0</v>
      </c>
      <c r="L93" s="63">
        <f>CEILING(Effort!F92/8,1)*RiferimentiCosti!L$4+CEILING((Effort!F92/8)/8,1)*RiferimentiCosti!L$6</f>
        <v>0</v>
      </c>
      <c r="M93" s="63">
        <f>CEILING(Effort!G92/8,1)*RiferimentiCosti!M$4+CEILING((Effort!G92/8)/8,1)*RiferimentiCosti!M$6</f>
        <v>0</v>
      </c>
      <c r="N93" s="63">
        <f>CEILING(Effort!H92/8,1)*RiferimentiCosti!N$4+CEILING((Effort!H92/8)/8,1)*RiferimentiCosti!N$6</f>
        <v>0</v>
      </c>
      <c r="O93" s="63">
        <f>CEILING(Effort!I92/8,1)*RiferimentiCosti!O$4+CEILING((Effort!I92/8)/8,1)*RiferimentiCosti!O$6</f>
        <v>0</v>
      </c>
      <c r="P93" s="59">
        <f t="shared" si="44"/>
        <v>0</v>
      </c>
      <c r="Q93" s="63">
        <f>SUM(Effort!$C92:$E92)*RiferimentiCosti!Q$4</f>
        <v>960</v>
      </c>
      <c r="R93" s="63">
        <f>SUM(Effort!$C92:$E92)*RiferimentiCosti!R$4</f>
        <v>3840</v>
      </c>
      <c r="S93" s="63">
        <f>SUM(Effort!$F92:$G92)*RiferimentiCosti!S$4</f>
        <v>0</v>
      </c>
      <c r="T93" s="63">
        <f>IFERROR(__xludf.DUMMYFUNCTION("IF(REGEXMATCH(A93,""[0-9]\.[0-9]\.3""),SUM(Effort!$F92:$G92)*RiferimentiCosti!T$4,0)"),0.0)</f>
        <v>0</v>
      </c>
      <c r="U93" s="63">
        <f>IFERROR(__xludf.DUMMYFUNCTION("IF(REGEXMATCH(A93,""[0-9]\.[0-9]\.3""),SUM(Effort!H92:I92)*RiferimentiCosti!U$4,0)"),0.0)</f>
        <v>0</v>
      </c>
      <c r="V93" s="60">
        <f t="shared" si="45"/>
        <v>4800</v>
      </c>
      <c r="W93" s="61">
        <f t="shared" si="46"/>
        <v>6160</v>
      </c>
    </row>
    <row r="94">
      <c r="A94" s="78" t="s">
        <v>188</v>
      </c>
      <c r="B94" s="63">
        <f>Effort!B93*RiferimentiCosti!B$4</f>
        <v>0</v>
      </c>
      <c r="C94" s="63">
        <f>Effort!C93*RiferimentiCosti!C$4</f>
        <v>1440</v>
      </c>
      <c r="D94" s="63">
        <f>Effort!D93*RiferimentiCosti!D$4</f>
        <v>0</v>
      </c>
      <c r="E94" s="63">
        <f>Effort!E93*RiferimentiCosti!E$4</f>
        <v>600</v>
      </c>
      <c r="F94" s="63">
        <f>Effort!F93*RiferimentiCosti!F$4</f>
        <v>0</v>
      </c>
      <c r="G94" s="63">
        <f>Effort!G93*RiferimentiCosti!G$4</f>
        <v>0</v>
      </c>
      <c r="H94" s="63">
        <f>Effort!H93*RiferimentiCosti!H$4</f>
        <v>0</v>
      </c>
      <c r="I94" s="63">
        <f>Effort!I93*RiferimentiCosti!I$4</f>
        <v>0</v>
      </c>
      <c r="J94" s="64">
        <f t="shared" si="43"/>
        <v>2040</v>
      </c>
      <c r="K94" s="63">
        <f>CEILING(Effort!B93/8,1)*RiferimentiCosti!K$4</f>
        <v>0</v>
      </c>
      <c r="L94" s="63">
        <f>CEILING(Effort!F93/8,1)*RiferimentiCosti!L$4+CEILING((Effort!F93/8)/8,1)*RiferimentiCosti!L$6</f>
        <v>0</v>
      </c>
      <c r="M94" s="63">
        <f>CEILING(Effort!G93/8,1)*RiferimentiCosti!M$4+CEILING((Effort!G93/8)/8,1)*RiferimentiCosti!M$6</f>
        <v>0</v>
      </c>
      <c r="N94" s="63">
        <f>CEILING(Effort!H93/8,1)*RiferimentiCosti!N$4+CEILING((Effort!H93/8)/8,1)*RiferimentiCosti!N$6</f>
        <v>0</v>
      </c>
      <c r="O94" s="63">
        <f>CEILING(Effort!I93/8,1)*RiferimentiCosti!O$4+CEILING((Effort!I93/8)/8,1)*RiferimentiCosti!O$6</f>
        <v>0</v>
      </c>
      <c r="P94" s="59">
        <f t="shared" si="44"/>
        <v>0</v>
      </c>
      <c r="Q94" s="63">
        <f>SUM(Effort!$C93:$E93)*RiferimentiCosti!Q$4</f>
        <v>1440</v>
      </c>
      <c r="R94" s="63">
        <f>SUM(Effort!$C93:$E93)*RiferimentiCosti!R$4</f>
        <v>5760</v>
      </c>
      <c r="S94" s="63">
        <f>SUM(Effort!$F93:$G93)*RiferimentiCosti!S$4</f>
        <v>0</v>
      </c>
      <c r="T94" s="63">
        <f>IFERROR(__xludf.DUMMYFUNCTION("IF(REGEXMATCH(A94,""[0-9]\.[0-9]\.3""),SUM(Effort!$F93:$G93)*RiferimentiCosti!T$4,0)"),0.0)</f>
        <v>0</v>
      </c>
      <c r="U94" s="63">
        <f>IFERROR(__xludf.DUMMYFUNCTION("IF(REGEXMATCH(A94,""[0-9]\.[0-9]\.3""),SUM(Effort!H93:I93)*RiferimentiCosti!U$4,0)"),0.0)</f>
        <v>0</v>
      </c>
      <c r="V94" s="60">
        <f t="shared" si="45"/>
        <v>7200</v>
      </c>
      <c r="W94" s="61">
        <f t="shared" si="46"/>
        <v>9240</v>
      </c>
    </row>
    <row r="95">
      <c r="A95" s="79" t="s">
        <v>76</v>
      </c>
      <c r="B95" s="63">
        <f>Effort!B94*RiferimentiCosti!B$4</f>
        <v>400</v>
      </c>
      <c r="C95" s="63">
        <f>Effort!C94*RiferimentiCosti!C$4</f>
        <v>0</v>
      </c>
      <c r="D95" s="63">
        <f>Effort!D94*RiferimentiCosti!D$4</f>
        <v>0</v>
      </c>
      <c r="E95" s="63">
        <f>Effort!E94*RiferimentiCosti!E$4</f>
        <v>0</v>
      </c>
      <c r="F95" s="63">
        <f>Effort!F94*RiferimentiCosti!F$4</f>
        <v>0</v>
      </c>
      <c r="G95" s="63">
        <f>Effort!G94*RiferimentiCosti!G$4</f>
        <v>0</v>
      </c>
      <c r="H95" s="63">
        <f>Effort!H94*RiferimentiCosti!H$4</f>
        <v>0</v>
      </c>
      <c r="I95" s="63">
        <f>Effort!I94*RiferimentiCosti!I$4</f>
        <v>0</v>
      </c>
      <c r="J95" s="64">
        <f t="shared" si="43"/>
        <v>400</v>
      </c>
      <c r="K95" s="63">
        <f>CEILING(Effort!B94/8,1)*RiferimentiCosti!K$4</f>
        <v>240</v>
      </c>
      <c r="L95" s="63">
        <f>CEILING(Effort!F94/8,1)*RiferimentiCosti!L$4+CEILING((Effort!F94/8)/8,1)*RiferimentiCosti!L$6</f>
        <v>0</v>
      </c>
      <c r="M95" s="63">
        <f>CEILING(Effort!G94/8,1)*RiferimentiCosti!M$4+CEILING((Effort!G94/8)/8,1)*RiferimentiCosti!M$6</f>
        <v>0</v>
      </c>
      <c r="N95" s="63">
        <f>CEILING(Effort!H94/8,1)*RiferimentiCosti!N$4+CEILING((Effort!H94/8)/8,1)*RiferimentiCosti!N$6</f>
        <v>0</v>
      </c>
      <c r="O95" s="63">
        <f>CEILING(Effort!I94/8,1)*RiferimentiCosti!O$4+CEILING((Effort!I94/8)/8,1)*RiferimentiCosti!O$6</f>
        <v>0</v>
      </c>
      <c r="P95" s="59">
        <f t="shared" si="44"/>
        <v>240</v>
      </c>
      <c r="Q95" s="63">
        <f>SUM(Effort!$C94:$E94)*RiferimentiCosti!Q$4</f>
        <v>0</v>
      </c>
      <c r="R95" s="63">
        <f>SUM(Effort!$C94:$E94)*RiferimentiCosti!R$4</f>
        <v>0</v>
      </c>
      <c r="S95" s="63">
        <f>SUM(Effort!$F94:$G94)*RiferimentiCosti!S$4</f>
        <v>0</v>
      </c>
      <c r="T95" s="63">
        <f>IFERROR(__xludf.DUMMYFUNCTION("IF(REGEXMATCH(A95,""[0-9]\.[0-9]\.3""),SUM(Effort!$F94:$G94)*RiferimentiCosti!T$4,0)"),0.0)</f>
        <v>0</v>
      </c>
      <c r="U95" s="63">
        <f>IFERROR(__xludf.DUMMYFUNCTION("IF(REGEXMATCH(A95,""[0-9]\.[0-9]\.3""),SUM(Effort!H94:I94)*RiferimentiCosti!U$4,0)"),0.0)</f>
        <v>0</v>
      </c>
      <c r="V95" s="60">
        <f t="shared" si="45"/>
        <v>0</v>
      </c>
      <c r="W95" s="61">
        <f t="shared" si="46"/>
        <v>640</v>
      </c>
    </row>
    <row r="96">
      <c r="A96" s="78" t="s">
        <v>189</v>
      </c>
      <c r="B96" s="63">
        <f>Effort!B95*RiferimentiCosti!B$4</f>
        <v>0</v>
      </c>
      <c r="C96" s="63">
        <f>Effort!C95*RiferimentiCosti!C$4</f>
        <v>0</v>
      </c>
      <c r="D96" s="63">
        <f>Effort!D95*RiferimentiCosti!D$4</f>
        <v>0</v>
      </c>
      <c r="E96" s="63">
        <f>Effort!E95*RiferimentiCosti!E$4</f>
        <v>0</v>
      </c>
      <c r="F96" s="63">
        <f>Effort!F95*RiferimentiCosti!F$4</f>
        <v>1380</v>
      </c>
      <c r="G96" s="63">
        <f>Effort!G95*RiferimentiCosti!G$4</f>
        <v>340</v>
      </c>
      <c r="H96" s="63">
        <f>Effort!H95*RiferimentiCosti!H$4</f>
        <v>0</v>
      </c>
      <c r="I96" s="63">
        <f>Effort!I95*RiferimentiCosti!I$4</f>
        <v>0</v>
      </c>
      <c r="J96" s="64">
        <f t="shared" si="43"/>
        <v>1720</v>
      </c>
      <c r="K96" s="63">
        <f>CEILING(Effort!B95/8,1)*RiferimentiCosti!K$4</f>
        <v>0</v>
      </c>
      <c r="L96" s="63">
        <f>CEILING(Effort!F95/8,1)*RiferimentiCosti!L$4+CEILING((Effort!F95/8)/8,1)*RiferimentiCosti!L$6</f>
        <v>600</v>
      </c>
      <c r="M96" s="63">
        <f>CEILING(Effort!G95/8,1)*RiferimentiCosti!M$4+CEILING((Effort!G95/8)/8,1)*RiferimentiCosti!M$6</f>
        <v>290</v>
      </c>
      <c r="N96" s="63">
        <f>CEILING(Effort!H95/8,1)*RiferimentiCosti!N$4+CEILING((Effort!H95/8)/8,1)*RiferimentiCosti!N$6</f>
        <v>0</v>
      </c>
      <c r="O96" s="63">
        <f>CEILING(Effort!I95/8,1)*RiferimentiCosti!O$4+CEILING((Effort!I95/8)/8,1)*RiferimentiCosti!O$6</f>
        <v>0</v>
      </c>
      <c r="P96" s="59">
        <f t="shared" si="44"/>
        <v>890</v>
      </c>
      <c r="Q96" s="63">
        <f>SUM(Effort!$C95:$E95)*RiferimentiCosti!Q$4</f>
        <v>0</v>
      </c>
      <c r="R96" s="63">
        <f>SUM(Effort!$C95:$E95)*RiferimentiCosti!R$4</f>
        <v>0</v>
      </c>
      <c r="S96" s="63">
        <f>SUM(Effort!$F95:$G95)*RiferimentiCosti!S$4</f>
        <v>640</v>
      </c>
      <c r="T96" s="63">
        <f>IFERROR(__xludf.DUMMYFUNCTION("IF(REGEXMATCH(A96,""[0-9]\.[0-9]\.3""),SUM(Effort!$F95:$G95)*RiferimentiCosti!T$4,0)"),0.0)</f>
        <v>0</v>
      </c>
      <c r="U96" s="63">
        <f>IFERROR(__xludf.DUMMYFUNCTION("IF(REGEXMATCH(A96,""[0-9]\.[0-9]\.3""),SUM(Effort!H95:I95)*RiferimentiCosti!U$4,0)"),0.0)</f>
        <v>0</v>
      </c>
      <c r="V96" s="60">
        <f t="shared" si="45"/>
        <v>640</v>
      </c>
      <c r="W96" s="61">
        <f t="shared" si="46"/>
        <v>3250</v>
      </c>
    </row>
    <row r="97">
      <c r="A97" s="78" t="s">
        <v>190</v>
      </c>
      <c r="B97" s="63">
        <f>Effort!B96*RiferimentiCosti!B$4</f>
        <v>0</v>
      </c>
      <c r="C97" s="63">
        <f>Effort!C96*RiferimentiCosti!C$4</f>
        <v>0</v>
      </c>
      <c r="D97" s="63">
        <f>Effort!D96*RiferimentiCosti!D$4</f>
        <v>0</v>
      </c>
      <c r="E97" s="63">
        <f>Effort!E96*RiferimentiCosti!E$4</f>
        <v>0</v>
      </c>
      <c r="F97" s="63">
        <f>Effort!F96*RiferimentiCosti!F$4</f>
        <v>1380</v>
      </c>
      <c r="G97" s="63">
        <f>Effort!G96*RiferimentiCosti!G$4</f>
        <v>340</v>
      </c>
      <c r="H97" s="63">
        <f>Effort!H96*RiferimentiCosti!H$4</f>
        <v>0</v>
      </c>
      <c r="I97" s="63">
        <f>Effort!I96*RiferimentiCosti!I$4</f>
        <v>0</v>
      </c>
      <c r="J97" s="64">
        <f t="shared" si="43"/>
        <v>1720</v>
      </c>
      <c r="K97" s="63">
        <f>CEILING(Effort!B96/8,1)*RiferimentiCosti!K$4</f>
        <v>0</v>
      </c>
      <c r="L97" s="63">
        <f>CEILING(Effort!F96/8,1)*RiferimentiCosti!L$4+CEILING((Effort!F96/8)/8,1)*RiferimentiCosti!L$6</f>
        <v>600</v>
      </c>
      <c r="M97" s="63">
        <f>CEILING(Effort!G96/8,1)*RiferimentiCosti!M$4+CEILING((Effort!G96/8)/8,1)*RiferimentiCosti!M$6</f>
        <v>290</v>
      </c>
      <c r="N97" s="63">
        <f>CEILING(Effort!H96/8,1)*RiferimentiCosti!N$4+CEILING((Effort!H96/8)/8,1)*RiferimentiCosti!N$6</f>
        <v>0</v>
      </c>
      <c r="O97" s="63">
        <f>CEILING(Effort!I96/8,1)*RiferimentiCosti!O$4+CEILING((Effort!I96/8)/8,1)*RiferimentiCosti!O$6</f>
        <v>0</v>
      </c>
      <c r="P97" s="59">
        <f t="shared" si="44"/>
        <v>890</v>
      </c>
      <c r="Q97" s="63">
        <f>SUM(Effort!$C96:$E96)*RiferimentiCosti!Q$4</f>
        <v>0</v>
      </c>
      <c r="R97" s="63">
        <f>SUM(Effort!$C96:$E96)*RiferimentiCosti!R$4</f>
        <v>0</v>
      </c>
      <c r="S97" s="63">
        <f>SUM(Effort!$F96:$G96)*RiferimentiCosti!S$4</f>
        <v>640</v>
      </c>
      <c r="T97" s="63">
        <f>IFERROR(__xludf.DUMMYFUNCTION("IF(REGEXMATCH(A97,""[0-9]\.[0-9]\.3""),SUM(Effort!$F96:$G96)*RiferimentiCosti!T$4,0)"),0.0)</f>
        <v>0</v>
      </c>
      <c r="U97" s="63">
        <f>IFERROR(__xludf.DUMMYFUNCTION("IF(REGEXMATCH(A97,""[0-9]\.[0-9]\.3""),SUM(Effort!H96:I96)*RiferimentiCosti!U$4,0)"),0.0)</f>
        <v>0</v>
      </c>
      <c r="V97" s="60">
        <f t="shared" si="45"/>
        <v>640</v>
      </c>
      <c r="W97" s="61">
        <f t="shared" si="46"/>
        <v>3250</v>
      </c>
    </row>
    <row r="98">
      <c r="A98" s="78" t="s">
        <v>191</v>
      </c>
      <c r="B98" s="63">
        <f>Effort!B97*RiferimentiCosti!B$4</f>
        <v>0</v>
      </c>
      <c r="C98" s="63">
        <f>Effort!C97*RiferimentiCosti!C$4</f>
        <v>0</v>
      </c>
      <c r="D98" s="63">
        <f>Effort!D97*RiferimentiCosti!D$4</f>
        <v>0</v>
      </c>
      <c r="E98" s="63">
        <f>Effort!E97*RiferimentiCosti!E$4</f>
        <v>0</v>
      </c>
      <c r="F98" s="63">
        <f>Effort!F97*RiferimentiCosti!F$4</f>
        <v>1380</v>
      </c>
      <c r="G98" s="63">
        <f>Effort!G97*RiferimentiCosti!G$4</f>
        <v>5100</v>
      </c>
      <c r="H98" s="63">
        <f>Effort!H97*RiferimentiCosti!H$4</f>
        <v>0</v>
      </c>
      <c r="I98" s="63">
        <f>Effort!I97*RiferimentiCosti!I$4</f>
        <v>0</v>
      </c>
      <c r="J98" s="64">
        <f t="shared" si="43"/>
        <v>6480</v>
      </c>
      <c r="K98" s="63">
        <f>CEILING(Effort!B97/8,1)*RiferimentiCosti!K$4</f>
        <v>0</v>
      </c>
      <c r="L98" s="63">
        <f>CEILING(Effort!F97/8,1)*RiferimentiCosti!L$4+CEILING((Effort!F97/8)/8,1)*RiferimentiCosti!L$6</f>
        <v>600</v>
      </c>
      <c r="M98" s="63">
        <f>CEILING(Effort!G97/8,1)*RiferimentiCosti!M$4+CEILING((Effort!G97/8)/8,1)*RiferimentiCosti!M$6</f>
        <v>2400</v>
      </c>
      <c r="N98" s="63">
        <f>CEILING(Effort!H97/8,1)*RiferimentiCosti!N$4+CEILING((Effort!H97/8)/8,1)*RiferimentiCosti!N$6</f>
        <v>0</v>
      </c>
      <c r="O98" s="63">
        <f>CEILING(Effort!I97/8,1)*RiferimentiCosti!O$4+CEILING((Effort!I97/8)/8,1)*RiferimentiCosti!O$6</f>
        <v>0</v>
      </c>
      <c r="P98" s="59">
        <f t="shared" si="44"/>
        <v>3000</v>
      </c>
      <c r="Q98" s="63">
        <f>SUM(Effort!$C97:$E97)*RiferimentiCosti!Q$4</f>
        <v>0</v>
      </c>
      <c r="R98" s="63">
        <f>SUM(Effort!$C97:$E97)*RiferimentiCosti!R$4</f>
        <v>0</v>
      </c>
      <c r="S98" s="63">
        <f>SUM(Effort!$F97:$G97)*RiferimentiCosti!S$4</f>
        <v>2880</v>
      </c>
      <c r="T98" s="63">
        <f>IFERROR(__xludf.DUMMYFUNCTION("IF(REGEXMATCH(A98,""[0-9]\.[0-9]\.3""),SUM(Effort!$F97:$G97)*RiferimentiCosti!T$4,0)"),7200.0)</f>
        <v>7200</v>
      </c>
      <c r="U98" s="63">
        <f>IFERROR(__xludf.DUMMYFUNCTION("IF(REGEXMATCH(A98,""[0-9]\.[0-9]\.3""),SUM(Effort!H97:I97)*RiferimentiCosti!U$4,0)"),0.0)</f>
        <v>0</v>
      </c>
      <c r="V98" s="60">
        <f t="shared" si="45"/>
        <v>10080</v>
      </c>
      <c r="W98" s="61">
        <f t="shared" si="46"/>
        <v>19560</v>
      </c>
    </row>
    <row r="99">
      <c r="A99" s="65" t="s">
        <v>137</v>
      </c>
      <c r="B99" s="66">
        <f t="shared" ref="B99:I99" si="47">SUM(B84:B98)</f>
        <v>1200</v>
      </c>
      <c r="C99" s="66">
        <f t="shared" si="47"/>
        <v>9600</v>
      </c>
      <c r="D99" s="66">
        <f t="shared" si="47"/>
        <v>9120</v>
      </c>
      <c r="E99" s="66">
        <f t="shared" si="47"/>
        <v>3800</v>
      </c>
      <c r="F99" s="66">
        <f t="shared" si="47"/>
        <v>4140</v>
      </c>
      <c r="G99" s="66">
        <f t="shared" si="47"/>
        <v>5780</v>
      </c>
      <c r="H99" s="66">
        <f t="shared" si="47"/>
        <v>0</v>
      </c>
      <c r="I99" s="66">
        <f t="shared" si="47"/>
        <v>0</v>
      </c>
      <c r="J99" s="64">
        <f t="shared" si="43"/>
        <v>33640</v>
      </c>
      <c r="K99" s="66">
        <f t="shared" ref="K99:O99" si="48">SUM(K84:K98)</f>
        <v>920</v>
      </c>
      <c r="L99" s="66">
        <f t="shared" si="48"/>
        <v>1800</v>
      </c>
      <c r="M99" s="66">
        <f t="shared" si="48"/>
        <v>2980</v>
      </c>
      <c r="N99" s="66">
        <f t="shared" si="48"/>
        <v>0</v>
      </c>
      <c r="O99" s="66">
        <f t="shared" si="48"/>
        <v>0</v>
      </c>
      <c r="P99" s="59">
        <f t="shared" si="44"/>
        <v>5700</v>
      </c>
      <c r="Q99" s="66">
        <f t="shared" ref="Q99:V99" si="49">SUM(Q84:Q98)</f>
        <v>13920</v>
      </c>
      <c r="R99" s="66">
        <f t="shared" si="49"/>
        <v>55680</v>
      </c>
      <c r="S99" s="66">
        <f t="shared" si="49"/>
        <v>4160</v>
      </c>
      <c r="T99" s="66">
        <f t="shared" si="49"/>
        <v>7200</v>
      </c>
      <c r="U99" s="66">
        <f t="shared" si="49"/>
        <v>0</v>
      </c>
      <c r="V99" s="59">
        <f t="shared" si="49"/>
        <v>80960</v>
      </c>
      <c r="W99" s="61">
        <f t="shared" si="46"/>
        <v>120300</v>
      </c>
      <c r="X99" s="3">
        <f>W99-SUM(W84:W98)</f>
        <v>0</v>
      </c>
    </row>
    <row r="100">
      <c r="A100" s="72"/>
      <c r="B100" s="73"/>
      <c r="C100" s="73"/>
      <c r="D100" s="73"/>
      <c r="E100" s="73"/>
      <c r="F100" s="73"/>
      <c r="G100" s="73"/>
      <c r="H100" s="73"/>
      <c r="I100" s="73"/>
      <c r="J100" s="74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4"/>
    </row>
    <row r="101">
      <c r="A101" s="75" t="s">
        <v>87</v>
      </c>
      <c r="B101" s="56">
        <f>Effort!B100*RiferimentiCosti!B$4</f>
        <v>400</v>
      </c>
      <c r="C101" s="76"/>
      <c r="D101" s="76"/>
      <c r="E101" s="76"/>
      <c r="F101" s="76"/>
      <c r="G101" s="76"/>
      <c r="H101" s="76"/>
      <c r="I101" s="76"/>
      <c r="J101" s="58">
        <f t="shared" ref="J101:J115" si="50">SUM(B101:I101)</f>
        <v>400</v>
      </c>
      <c r="K101" s="57">
        <f>CEILING(Effort!B100/8,1)*RiferimentiCosti!K$4+RiferimentiCosti!K$6</f>
        <v>440</v>
      </c>
      <c r="L101" s="57"/>
      <c r="M101" s="57"/>
      <c r="N101" s="57"/>
      <c r="O101" s="57"/>
      <c r="P101" s="59">
        <f t="shared" ref="P101:P115" si="51">SUM(K101:O101)</f>
        <v>440</v>
      </c>
      <c r="Q101" s="77">
        <v>0.0</v>
      </c>
      <c r="R101" s="57"/>
      <c r="S101" s="57"/>
      <c r="T101" s="57"/>
      <c r="U101" s="57"/>
      <c r="V101" s="60">
        <f t="shared" ref="V101:V114" si="52">SUM(Q101:U101)</f>
        <v>0</v>
      </c>
      <c r="W101" s="61">
        <f t="shared" ref="W101:W115" si="53">SUM(J101,P101,V101)</f>
        <v>840</v>
      </c>
    </row>
    <row r="102">
      <c r="A102" s="62" t="s">
        <v>86</v>
      </c>
      <c r="B102" s="63">
        <f>Effort!B101*RiferimentiCosti!B$4</f>
        <v>400</v>
      </c>
      <c r="C102" s="63">
        <f>Effort!C101*RiferimentiCosti!C$4</f>
        <v>0</v>
      </c>
      <c r="D102" s="63">
        <f>Effort!D101*RiferimentiCosti!D$4</f>
        <v>0</v>
      </c>
      <c r="E102" s="63">
        <f>Effort!E101*RiferimentiCosti!E$4</f>
        <v>0</v>
      </c>
      <c r="F102" s="63">
        <f>Effort!F101*RiferimentiCosti!F$4</f>
        <v>0</v>
      </c>
      <c r="G102" s="63">
        <f>Effort!G101*RiferimentiCosti!G$4</f>
        <v>0</v>
      </c>
      <c r="H102" s="63">
        <f>Effort!H101*RiferimentiCosti!H$4</f>
        <v>0</v>
      </c>
      <c r="I102" s="63">
        <f>Effort!I101*RiferimentiCosti!I$4</f>
        <v>0</v>
      </c>
      <c r="J102" s="64">
        <f t="shared" si="50"/>
        <v>400</v>
      </c>
      <c r="K102" s="63">
        <f>CEILING(Effort!B101/8,1)*RiferimentiCosti!K$4</f>
        <v>240</v>
      </c>
      <c r="L102" s="63">
        <f>CEILING(Effort!F101/8,1)*RiferimentiCosti!L$4+CEILING((Effort!F101/8)/8,1)*RiferimentiCosti!L$6</f>
        <v>0</v>
      </c>
      <c r="M102" s="63">
        <f>CEILING(Effort!G101/8,1)*RiferimentiCosti!M$4+CEILING((Effort!G101/8)/8,1)*RiferimentiCosti!M$6</f>
        <v>0</v>
      </c>
      <c r="N102" s="63">
        <f>CEILING(Effort!H101/8,1)*RiferimentiCosti!N$4+CEILING((Effort!H101/8)/8,1)*RiferimentiCosti!N$6</f>
        <v>0</v>
      </c>
      <c r="O102" s="63">
        <f>CEILING(Effort!I101/8,1)*RiferimentiCosti!O$4+CEILING((Effort!I101/8)/8,1)*RiferimentiCosti!O$6</f>
        <v>0</v>
      </c>
      <c r="P102" s="59">
        <f t="shared" si="51"/>
        <v>240</v>
      </c>
      <c r="Q102" s="63">
        <f>SUM(Effort!$C101:$E101)*RiferimentiCosti!Q$4</f>
        <v>0</v>
      </c>
      <c r="R102" s="63">
        <f>SUM(Effort!$C101:$E101)*RiferimentiCosti!R$4</f>
        <v>0</v>
      </c>
      <c r="S102" s="63">
        <f>SUM(Effort!$F101:$G101)*RiferimentiCosti!S$4</f>
        <v>0</v>
      </c>
      <c r="T102" s="63">
        <f>IFERROR(__xludf.DUMMYFUNCTION("IF(REGEXMATCH(A102,""[0-9]\.[0-9]\.3""),SUM(Effort!$F101:$G101)*RiferimentiCosti!T$4,0)"),0.0)</f>
        <v>0</v>
      </c>
      <c r="U102" s="63">
        <f>IFERROR(__xludf.DUMMYFUNCTION("IF(REGEXMATCH(A102,""[0-9]\.[0-9]\.3""),SUM(Effort!H101:I101)*RiferimentiCosti!U$4,0)"),0.0)</f>
        <v>0</v>
      </c>
      <c r="V102" s="60">
        <f t="shared" si="52"/>
        <v>0</v>
      </c>
      <c r="W102" s="61">
        <f t="shared" si="53"/>
        <v>640</v>
      </c>
    </row>
    <row r="103">
      <c r="A103" s="78" t="s">
        <v>192</v>
      </c>
      <c r="B103" s="63">
        <f>Effort!B102*RiferimentiCosti!B$4</f>
        <v>0</v>
      </c>
      <c r="C103" s="63">
        <f>Effort!C102*RiferimentiCosti!C$4</f>
        <v>3360</v>
      </c>
      <c r="D103" s="63">
        <f>Effort!D102*RiferimentiCosti!D$4</f>
        <v>480</v>
      </c>
      <c r="E103" s="63">
        <f>Effort!E102*RiferimentiCosti!E$4</f>
        <v>0</v>
      </c>
      <c r="F103" s="63">
        <f>Effort!F102*RiferimentiCosti!F$4</f>
        <v>0</v>
      </c>
      <c r="G103" s="63">
        <f>Effort!G102*RiferimentiCosti!G$4</f>
        <v>0</v>
      </c>
      <c r="H103" s="63">
        <f>Effort!H102*RiferimentiCosti!H$4</f>
        <v>0</v>
      </c>
      <c r="I103" s="63">
        <f>Effort!I102*RiferimentiCosti!I$4</f>
        <v>0</v>
      </c>
      <c r="J103" s="64">
        <f t="shared" si="50"/>
        <v>3840</v>
      </c>
      <c r="K103" s="63">
        <f>CEILING(Effort!B102/8,1)*RiferimentiCosti!K$4</f>
        <v>0</v>
      </c>
      <c r="L103" s="63">
        <f>CEILING(Effort!F102/8,1)*RiferimentiCosti!L$4+CEILING((Effort!F102/8)/8,1)*RiferimentiCosti!L$6</f>
        <v>0</v>
      </c>
      <c r="M103" s="63">
        <f>CEILING(Effort!G102/8,1)*RiferimentiCosti!M$4+CEILING((Effort!G102/8)/8,1)*RiferimentiCosti!M$6</f>
        <v>0</v>
      </c>
      <c r="N103" s="63">
        <f>CEILING(Effort!H102/8,1)*RiferimentiCosti!N$4+CEILING((Effort!H102/8)/8,1)*RiferimentiCosti!N$6</f>
        <v>0</v>
      </c>
      <c r="O103" s="63">
        <f>CEILING(Effort!I102/8,1)*RiferimentiCosti!O$4+CEILING((Effort!I102/8)/8,1)*RiferimentiCosti!O$6</f>
        <v>0</v>
      </c>
      <c r="P103" s="59">
        <f t="shared" si="51"/>
        <v>0</v>
      </c>
      <c r="Q103" s="63">
        <f>SUM(Effort!$C102:$E102)*RiferimentiCosti!Q$4</f>
        <v>1920</v>
      </c>
      <c r="R103" s="63">
        <f>SUM(Effort!$C102:$E102)*RiferimentiCosti!R$4</f>
        <v>7680</v>
      </c>
      <c r="S103" s="63">
        <f>SUM(Effort!$F102:$G102)*RiferimentiCosti!S$4</f>
        <v>0</v>
      </c>
      <c r="T103" s="63">
        <f>IFERROR(__xludf.DUMMYFUNCTION("IF(REGEXMATCH(A103,""[0-9]\.[0-9]\.3""),SUM(Effort!$F102:$G102)*RiferimentiCosti!T$4,0)"),0.0)</f>
        <v>0</v>
      </c>
      <c r="U103" s="63">
        <f>IFERROR(__xludf.DUMMYFUNCTION("IF(REGEXMATCH(A103,""[0-9]\.[0-9]\.3""),SUM(Effort!H102:I102)*RiferimentiCosti!U$4,0)"),0.0)</f>
        <v>0</v>
      </c>
      <c r="V103" s="60">
        <f t="shared" si="52"/>
        <v>9600</v>
      </c>
      <c r="W103" s="61">
        <f t="shared" si="53"/>
        <v>13440</v>
      </c>
    </row>
    <row r="104">
      <c r="A104" s="78" t="s">
        <v>193</v>
      </c>
      <c r="B104" s="63">
        <f>Effort!B103*RiferimentiCosti!B$4</f>
        <v>0</v>
      </c>
      <c r="C104" s="63">
        <f>Effort!C103*RiferimentiCosti!C$4</f>
        <v>480</v>
      </c>
      <c r="D104" s="63">
        <f>Effort!D103*RiferimentiCosti!D$4</f>
        <v>6240</v>
      </c>
      <c r="E104" s="63">
        <f>Effort!E103*RiferimentiCosti!E$4</f>
        <v>0</v>
      </c>
      <c r="F104" s="63">
        <f>Effort!F103*RiferimentiCosti!F$4</f>
        <v>0</v>
      </c>
      <c r="G104" s="63">
        <f>Effort!G103*RiferimentiCosti!G$4</f>
        <v>0</v>
      </c>
      <c r="H104" s="63">
        <f>Effort!H103*RiferimentiCosti!H$4</f>
        <v>0</v>
      </c>
      <c r="I104" s="63">
        <f>Effort!I103*RiferimentiCosti!I$4</f>
        <v>0</v>
      </c>
      <c r="J104" s="64">
        <f t="shared" si="50"/>
        <v>6720</v>
      </c>
      <c r="K104" s="63">
        <f>CEILING(Effort!B103/8,1)*RiferimentiCosti!K$4</f>
        <v>0</v>
      </c>
      <c r="L104" s="63">
        <f>CEILING(Effort!F103/8,1)*RiferimentiCosti!L$4+CEILING((Effort!F103/8)/8,1)*RiferimentiCosti!L$6</f>
        <v>0</v>
      </c>
      <c r="M104" s="63">
        <f>CEILING(Effort!G103/8,1)*RiferimentiCosti!M$4+CEILING((Effort!G103/8)/8,1)*RiferimentiCosti!M$6</f>
        <v>0</v>
      </c>
      <c r="N104" s="63">
        <f>CEILING(Effort!H103/8,1)*RiferimentiCosti!N$4+CEILING((Effort!H103/8)/8,1)*RiferimentiCosti!N$6</f>
        <v>0</v>
      </c>
      <c r="O104" s="63">
        <f>CEILING(Effort!I103/8,1)*RiferimentiCosti!O$4+CEILING((Effort!I103/8)/8,1)*RiferimentiCosti!O$6</f>
        <v>0</v>
      </c>
      <c r="P104" s="59">
        <f t="shared" si="51"/>
        <v>0</v>
      </c>
      <c r="Q104" s="63">
        <f>SUM(Effort!$C103:$E103)*RiferimentiCosti!Q$4</f>
        <v>3360</v>
      </c>
      <c r="R104" s="63">
        <f>SUM(Effort!$C103:$E103)*RiferimentiCosti!R$4</f>
        <v>13440</v>
      </c>
      <c r="S104" s="63">
        <f>SUM(Effort!$F103:$G103)*RiferimentiCosti!S$4</f>
        <v>0</v>
      </c>
      <c r="T104" s="63">
        <f>IFERROR(__xludf.DUMMYFUNCTION("IF(REGEXMATCH(A104,""[0-9]\.[0-9]\.3""),SUM(Effort!$F103:$G103)*RiferimentiCosti!T$4,0)"),0.0)</f>
        <v>0</v>
      </c>
      <c r="U104" s="63">
        <f>IFERROR(__xludf.DUMMYFUNCTION("IF(REGEXMATCH(A104,""[0-9]\.[0-9]\.3""),SUM(Effort!H103:I103)*RiferimentiCosti!U$4,0)"),0.0)</f>
        <v>0</v>
      </c>
      <c r="V104" s="60">
        <f t="shared" si="52"/>
        <v>16800</v>
      </c>
      <c r="W104" s="61">
        <f t="shared" si="53"/>
        <v>23520</v>
      </c>
    </row>
    <row r="105">
      <c r="A105" s="78" t="s">
        <v>194</v>
      </c>
      <c r="B105" s="63">
        <f>Effort!B104*RiferimentiCosti!B$4</f>
        <v>0</v>
      </c>
      <c r="C105" s="63">
        <f>Effort!C104*RiferimentiCosti!C$4</f>
        <v>1440</v>
      </c>
      <c r="D105" s="63">
        <f>Effort!D104*RiferimentiCosti!D$4</f>
        <v>960</v>
      </c>
      <c r="E105" s="63">
        <f>Effort!E104*RiferimentiCosti!E$4</f>
        <v>0</v>
      </c>
      <c r="F105" s="63">
        <f>Effort!F104*RiferimentiCosti!F$4</f>
        <v>0</v>
      </c>
      <c r="G105" s="63">
        <f>Effort!G104*RiferimentiCosti!G$4</f>
        <v>0</v>
      </c>
      <c r="H105" s="63">
        <f>Effort!H104*RiferimentiCosti!H$4</f>
        <v>0</v>
      </c>
      <c r="I105" s="63">
        <f>Effort!I104*RiferimentiCosti!I$4</f>
        <v>0</v>
      </c>
      <c r="J105" s="64">
        <f t="shared" si="50"/>
        <v>2400</v>
      </c>
      <c r="K105" s="63">
        <f>CEILING(Effort!B104/8,1)*RiferimentiCosti!K$4</f>
        <v>0</v>
      </c>
      <c r="L105" s="63">
        <f>CEILING(Effort!F104/8,1)*RiferimentiCosti!L$4+CEILING((Effort!F104/8)/8,1)*RiferimentiCosti!L$6</f>
        <v>0</v>
      </c>
      <c r="M105" s="63">
        <f>CEILING(Effort!G104/8,1)*RiferimentiCosti!M$4+CEILING((Effort!G104/8)/8,1)*RiferimentiCosti!M$6</f>
        <v>0</v>
      </c>
      <c r="N105" s="63">
        <f>CEILING(Effort!H104/8,1)*RiferimentiCosti!N$4+CEILING((Effort!H104/8)/8,1)*RiferimentiCosti!N$6</f>
        <v>0</v>
      </c>
      <c r="O105" s="63">
        <f>CEILING(Effort!I104/8,1)*RiferimentiCosti!O$4+CEILING((Effort!I104/8)/8,1)*RiferimentiCosti!O$6</f>
        <v>0</v>
      </c>
      <c r="P105" s="59">
        <f t="shared" si="51"/>
        <v>0</v>
      </c>
      <c r="Q105" s="63">
        <f>SUM(Effort!$C104:$E104)*RiferimentiCosti!Q$4</f>
        <v>1200</v>
      </c>
      <c r="R105" s="63">
        <f>SUM(Effort!$C104:$E104)*RiferimentiCosti!R$4</f>
        <v>4800</v>
      </c>
      <c r="S105" s="63">
        <f>SUM(Effort!$F104:$G104)*RiferimentiCosti!S$4</f>
        <v>0</v>
      </c>
      <c r="T105" s="63">
        <f>IFERROR(__xludf.DUMMYFUNCTION("IF(REGEXMATCH(A105,""[0-9]\.[0-9]\.3""),SUM(Effort!$F104:$G104)*RiferimentiCosti!T$4,0)"),0.0)</f>
        <v>0</v>
      </c>
      <c r="U105" s="63">
        <f>IFERROR(__xludf.DUMMYFUNCTION("IF(REGEXMATCH(A105,""[0-9]\.[0-9]\.3""),SUM(Effort!H104:I104)*RiferimentiCosti!U$4,0)"),0.0)</f>
        <v>0</v>
      </c>
      <c r="V105" s="60">
        <f t="shared" si="52"/>
        <v>6000</v>
      </c>
      <c r="W105" s="61">
        <f t="shared" si="53"/>
        <v>8400</v>
      </c>
    </row>
    <row r="106">
      <c r="A106" s="78" t="s">
        <v>195</v>
      </c>
      <c r="B106" s="63">
        <f>Effort!B105*RiferimentiCosti!B$4</f>
        <v>0</v>
      </c>
      <c r="C106" s="63">
        <f>Effort!C105*RiferimentiCosti!C$4</f>
        <v>960</v>
      </c>
      <c r="D106" s="63">
        <f>Effort!D105*RiferimentiCosti!D$4</f>
        <v>1440</v>
      </c>
      <c r="E106" s="63">
        <f>Effort!E105*RiferimentiCosti!E$4</f>
        <v>0</v>
      </c>
      <c r="F106" s="63">
        <f>Effort!F105*RiferimentiCosti!F$4</f>
        <v>0</v>
      </c>
      <c r="G106" s="63">
        <f>Effort!G105*RiferimentiCosti!G$4</f>
        <v>0</v>
      </c>
      <c r="H106" s="63">
        <f>Effort!H105*RiferimentiCosti!H$4</f>
        <v>0</v>
      </c>
      <c r="I106" s="63">
        <f>Effort!I105*RiferimentiCosti!I$4</f>
        <v>0</v>
      </c>
      <c r="J106" s="64">
        <f t="shared" si="50"/>
        <v>2400</v>
      </c>
      <c r="K106" s="63">
        <f>CEILING(Effort!B105/8,1)*RiferimentiCosti!K$4</f>
        <v>0</v>
      </c>
      <c r="L106" s="63">
        <f>CEILING(Effort!F105/8,1)*RiferimentiCosti!L$4+CEILING((Effort!F105/8)/8,1)*RiferimentiCosti!L$6</f>
        <v>0</v>
      </c>
      <c r="M106" s="63">
        <f>CEILING(Effort!G105/8,1)*RiferimentiCosti!M$4+CEILING((Effort!G105/8)/8,1)*RiferimentiCosti!M$6</f>
        <v>0</v>
      </c>
      <c r="N106" s="63">
        <f>CEILING(Effort!H105/8,1)*RiferimentiCosti!N$4+CEILING((Effort!H105/8)/8,1)*RiferimentiCosti!N$6</f>
        <v>0</v>
      </c>
      <c r="O106" s="63">
        <f>CEILING(Effort!I105/8,1)*RiferimentiCosti!O$4+CEILING((Effort!I105/8)/8,1)*RiferimentiCosti!O$6</f>
        <v>0</v>
      </c>
      <c r="P106" s="59">
        <f t="shared" si="51"/>
        <v>0</v>
      </c>
      <c r="Q106" s="63">
        <f>SUM(Effort!$C105:$E105)*RiferimentiCosti!Q$4</f>
        <v>1200</v>
      </c>
      <c r="R106" s="63">
        <f>SUM(Effort!$C105:$E105)*RiferimentiCosti!R$4</f>
        <v>4800</v>
      </c>
      <c r="S106" s="63">
        <f>SUM(Effort!$F105:$G105)*RiferimentiCosti!S$4</f>
        <v>0</v>
      </c>
      <c r="T106" s="63">
        <f>IFERROR(__xludf.DUMMYFUNCTION("IF(REGEXMATCH(A106,""[0-9]\.[0-9]\.3""),SUM(Effort!$F105:$G105)*RiferimentiCosti!T$4,0)"),0.0)</f>
        <v>0</v>
      </c>
      <c r="U106" s="63">
        <f>IFERROR(__xludf.DUMMYFUNCTION("IF(REGEXMATCH(A106,""[0-9]\.[0-9]\.3""),SUM(Effort!H105:I105)*RiferimentiCosti!U$4,0)"),0.0)</f>
        <v>0</v>
      </c>
      <c r="V106" s="60">
        <f t="shared" si="52"/>
        <v>6000</v>
      </c>
      <c r="W106" s="61">
        <f t="shared" si="53"/>
        <v>8400</v>
      </c>
    </row>
    <row r="107">
      <c r="A107" s="79" t="s">
        <v>80</v>
      </c>
      <c r="B107" s="63">
        <f>Effort!B106*RiferimentiCosti!B$4</f>
        <v>400</v>
      </c>
      <c r="C107" s="63">
        <f>Effort!C106*RiferimentiCosti!C$4</f>
        <v>0</v>
      </c>
      <c r="D107" s="63">
        <f>Effort!D106*RiferimentiCosti!D$4</f>
        <v>0</v>
      </c>
      <c r="E107" s="63">
        <f>Effort!E106*RiferimentiCosti!E$4</f>
        <v>0</v>
      </c>
      <c r="F107" s="63">
        <f>Effort!F106*RiferimentiCosti!F$4</f>
        <v>0</v>
      </c>
      <c r="G107" s="63">
        <f>Effort!G106*RiferimentiCosti!G$4</f>
        <v>0</v>
      </c>
      <c r="H107" s="63">
        <f>Effort!H106*RiferimentiCosti!H$4</f>
        <v>0</v>
      </c>
      <c r="I107" s="63">
        <f>Effort!I106*RiferimentiCosti!I$4</f>
        <v>0</v>
      </c>
      <c r="J107" s="64">
        <f t="shared" si="50"/>
        <v>400</v>
      </c>
      <c r="K107" s="63">
        <f>CEILING(Effort!B106/8,1)*RiferimentiCosti!K$4</f>
        <v>240</v>
      </c>
      <c r="L107" s="63">
        <f>CEILING(Effort!F106/8,1)*RiferimentiCosti!L$4+CEILING((Effort!F106/8)/8,1)*RiferimentiCosti!L$6</f>
        <v>0</v>
      </c>
      <c r="M107" s="63">
        <f>CEILING(Effort!G106/8,1)*RiferimentiCosti!M$4+CEILING((Effort!G106/8)/8,1)*RiferimentiCosti!M$6</f>
        <v>0</v>
      </c>
      <c r="N107" s="63">
        <f>CEILING(Effort!H106/8,1)*RiferimentiCosti!N$4+CEILING((Effort!H106/8)/8,1)*RiferimentiCosti!N$6</f>
        <v>0</v>
      </c>
      <c r="O107" s="63">
        <f>CEILING(Effort!I106/8,1)*RiferimentiCosti!O$4+CEILING((Effort!I106/8)/8,1)*RiferimentiCosti!O$6</f>
        <v>0</v>
      </c>
      <c r="P107" s="59">
        <f t="shared" si="51"/>
        <v>240</v>
      </c>
      <c r="Q107" s="63">
        <f>SUM(Effort!$C106:$E106)*RiferimentiCosti!Q$4</f>
        <v>0</v>
      </c>
      <c r="R107" s="63">
        <f>SUM(Effort!$C106:$E106)*RiferimentiCosti!R$4</f>
        <v>0</v>
      </c>
      <c r="S107" s="63">
        <f>SUM(Effort!$F106:$G106)*RiferimentiCosti!S$4</f>
        <v>0</v>
      </c>
      <c r="T107" s="63">
        <f>IFERROR(__xludf.DUMMYFUNCTION("IF(REGEXMATCH(A107,""[0-9]\.[0-9]\.3""),SUM(Effort!$F106:$G106)*RiferimentiCosti!T$4,0)"),0.0)</f>
        <v>0</v>
      </c>
      <c r="U107" s="63">
        <f>IFERROR(__xludf.DUMMYFUNCTION("IF(REGEXMATCH(A107,""[0-9]\.[0-9]\.3""),SUM(Effort!H106:I106)*RiferimentiCosti!U$4,0)"),0.0)</f>
        <v>0</v>
      </c>
      <c r="V107" s="60">
        <f t="shared" si="52"/>
        <v>0</v>
      </c>
      <c r="W107" s="61">
        <f t="shared" si="53"/>
        <v>640</v>
      </c>
    </row>
    <row r="108">
      <c r="A108" s="78" t="s">
        <v>196</v>
      </c>
      <c r="B108" s="63">
        <f>Effort!B107*RiferimentiCosti!B$4</f>
        <v>0</v>
      </c>
      <c r="C108" s="63">
        <f>Effort!C107*RiferimentiCosti!C$4</f>
        <v>0</v>
      </c>
      <c r="D108" s="63">
        <f>Effort!D107*RiferimentiCosti!D$4</f>
        <v>0</v>
      </c>
      <c r="E108" s="63">
        <f>Effort!E107*RiferimentiCosti!E$4</f>
        <v>0</v>
      </c>
      <c r="F108" s="63">
        <f>Effort!F107*RiferimentiCosti!F$4</f>
        <v>1380</v>
      </c>
      <c r="G108" s="63">
        <f>Effort!G107*RiferimentiCosti!G$4</f>
        <v>340</v>
      </c>
      <c r="H108" s="63">
        <f>Effort!H107*RiferimentiCosti!H$4</f>
        <v>0</v>
      </c>
      <c r="I108" s="63">
        <f>Effort!I107*RiferimentiCosti!I$4</f>
        <v>0</v>
      </c>
      <c r="J108" s="64">
        <f t="shared" si="50"/>
        <v>1720</v>
      </c>
      <c r="K108" s="63">
        <f>CEILING(Effort!B107/8,1)*RiferimentiCosti!K$4</f>
        <v>0</v>
      </c>
      <c r="L108" s="63">
        <f>CEILING(Effort!F107/8,1)*RiferimentiCosti!L$4+CEILING((Effort!F107/8)/8,1)*RiferimentiCosti!L$6</f>
        <v>600</v>
      </c>
      <c r="M108" s="63">
        <f>CEILING(Effort!G107/8,1)*RiferimentiCosti!M$4+CEILING((Effort!G107/8)/8,1)*RiferimentiCosti!M$6</f>
        <v>290</v>
      </c>
      <c r="N108" s="63">
        <f>CEILING(Effort!H107/8,1)*RiferimentiCosti!N$4+CEILING((Effort!H107/8)/8,1)*RiferimentiCosti!N$6</f>
        <v>0</v>
      </c>
      <c r="O108" s="63">
        <f>CEILING(Effort!I107/8,1)*RiferimentiCosti!O$4+CEILING((Effort!I107/8)/8,1)*RiferimentiCosti!O$6</f>
        <v>0</v>
      </c>
      <c r="P108" s="59">
        <f t="shared" si="51"/>
        <v>890</v>
      </c>
      <c r="Q108" s="63">
        <f>SUM(Effort!$C107:$E107)*RiferimentiCosti!Q$4</f>
        <v>0</v>
      </c>
      <c r="R108" s="63">
        <f>SUM(Effort!$C107:$E107)*RiferimentiCosti!R$4</f>
        <v>0</v>
      </c>
      <c r="S108" s="63">
        <f>SUM(Effort!$F107:$G107)*RiferimentiCosti!S$4</f>
        <v>640</v>
      </c>
      <c r="T108" s="63">
        <f>IFERROR(__xludf.DUMMYFUNCTION("IF(REGEXMATCH(A108,""[0-9]\.[0-9]\.3""),SUM(Effort!$F107:$G107)*RiferimentiCosti!T$4,0)"),0.0)</f>
        <v>0</v>
      </c>
      <c r="U108" s="63">
        <f>IFERROR(__xludf.DUMMYFUNCTION("IF(REGEXMATCH(A108,""[0-9]\.[0-9]\.3""),SUM(Effort!H107:I107)*RiferimentiCosti!U$4,0)"),0.0)</f>
        <v>0</v>
      </c>
      <c r="V108" s="60">
        <f t="shared" si="52"/>
        <v>640</v>
      </c>
      <c r="W108" s="61">
        <f t="shared" si="53"/>
        <v>3250</v>
      </c>
    </row>
    <row r="109">
      <c r="A109" s="78" t="s">
        <v>197</v>
      </c>
      <c r="B109" s="63">
        <f>Effort!B108*RiferimentiCosti!B$4</f>
        <v>0</v>
      </c>
      <c r="C109" s="63">
        <f>Effort!C108*RiferimentiCosti!C$4</f>
        <v>0</v>
      </c>
      <c r="D109" s="63">
        <f>Effort!D108*RiferimentiCosti!D$4</f>
        <v>0</v>
      </c>
      <c r="E109" s="63">
        <f>Effort!E108*RiferimentiCosti!E$4</f>
        <v>0</v>
      </c>
      <c r="F109" s="63">
        <f>Effort!F108*RiferimentiCosti!F$4</f>
        <v>1380</v>
      </c>
      <c r="G109" s="63">
        <f>Effort!G108*RiferimentiCosti!G$4</f>
        <v>340</v>
      </c>
      <c r="H109" s="63">
        <f>Effort!H108*RiferimentiCosti!H$4</f>
        <v>0</v>
      </c>
      <c r="I109" s="63">
        <f>Effort!I108*RiferimentiCosti!I$4</f>
        <v>0</v>
      </c>
      <c r="J109" s="64">
        <f t="shared" si="50"/>
        <v>1720</v>
      </c>
      <c r="K109" s="63">
        <f>CEILING(Effort!B108/8,1)*RiferimentiCosti!K$4</f>
        <v>0</v>
      </c>
      <c r="L109" s="63">
        <f>CEILING(Effort!F108/8,1)*RiferimentiCosti!L$4+CEILING((Effort!F108/8)/8,1)*RiferimentiCosti!L$6</f>
        <v>600</v>
      </c>
      <c r="M109" s="63">
        <f>CEILING(Effort!G108/8,1)*RiferimentiCosti!M$4+CEILING((Effort!G108/8)/8,1)*RiferimentiCosti!M$6</f>
        <v>290</v>
      </c>
      <c r="N109" s="63">
        <f>CEILING(Effort!H108/8,1)*RiferimentiCosti!N$4+CEILING((Effort!H108/8)/8,1)*RiferimentiCosti!N$6</f>
        <v>0</v>
      </c>
      <c r="O109" s="63">
        <f>CEILING(Effort!I108/8,1)*RiferimentiCosti!O$4+CEILING((Effort!I108/8)/8,1)*RiferimentiCosti!O$6</f>
        <v>0</v>
      </c>
      <c r="P109" s="59">
        <f t="shared" si="51"/>
        <v>890</v>
      </c>
      <c r="Q109" s="63">
        <f>SUM(Effort!$C108:$E108)*RiferimentiCosti!Q$4</f>
        <v>0</v>
      </c>
      <c r="R109" s="63">
        <f>SUM(Effort!$C108:$E108)*RiferimentiCosti!R$4</f>
        <v>0</v>
      </c>
      <c r="S109" s="63">
        <f>SUM(Effort!$F108:$G108)*RiferimentiCosti!S$4</f>
        <v>640</v>
      </c>
      <c r="T109" s="63">
        <f>IFERROR(__xludf.DUMMYFUNCTION("IF(REGEXMATCH(A109,""[0-9]\.[0-9]\.3""),SUM(Effort!$F108:$G108)*RiferimentiCosti!T$4,0)"),0.0)</f>
        <v>0</v>
      </c>
      <c r="U109" s="63">
        <f>IFERROR(__xludf.DUMMYFUNCTION("IF(REGEXMATCH(A109,""[0-9]\.[0-9]\.3""),SUM(Effort!H108:I108)*RiferimentiCosti!U$4,0)"),0.0)</f>
        <v>0</v>
      </c>
      <c r="V109" s="60">
        <f t="shared" si="52"/>
        <v>640</v>
      </c>
      <c r="W109" s="61">
        <f t="shared" si="53"/>
        <v>3250</v>
      </c>
    </row>
    <row r="110">
      <c r="A110" s="78" t="s">
        <v>198</v>
      </c>
      <c r="B110" s="63">
        <f>Effort!B109*RiferimentiCosti!B$4</f>
        <v>0</v>
      </c>
      <c r="C110" s="63">
        <f>Effort!C109*RiferimentiCosti!C$4</f>
        <v>0</v>
      </c>
      <c r="D110" s="63">
        <f>Effort!D109*RiferimentiCosti!D$4</f>
        <v>0</v>
      </c>
      <c r="E110" s="63">
        <f>Effort!E109*RiferimentiCosti!E$4</f>
        <v>0</v>
      </c>
      <c r="F110" s="63">
        <f>Effort!F109*RiferimentiCosti!F$4</f>
        <v>1380</v>
      </c>
      <c r="G110" s="63">
        <f>Effort!G109*RiferimentiCosti!G$4</f>
        <v>5100</v>
      </c>
      <c r="H110" s="63">
        <f>Effort!H109*RiferimentiCosti!H$4</f>
        <v>0</v>
      </c>
      <c r="I110" s="63">
        <f>Effort!I109*RiferimentiCosti!I$4</f>
        <v>0</v>
      </c>
      <c r="J110" s="64">
        <f t="shared" si="50"/>
        <v>6480</v>
      </c>
      <c r="K110" s="63">
        <f>CEILING(Effort!B109/8,1)*RiferimentiCosti!K$4</f>
        <v>0</v>
      </c>
      <c r="L110" s="63">
        <f>CEILING(Effort!F109/8,1)*RiferimentiCosti!L$4+CEILING((Effort!F109/8)/8,1)*RiferimentiCosti!L$6</f>
        <v>600</v>
      </c>
      <c r="M110" s="63">
        <f>CEILING(Effort!G109/8,1)*RiferimentiCosti!M$4+CEILING((Effort!G109/8)/8,1)*RiferimentiCosti!M$6</f>
        <v>2400</v>
      </c>
      <c r="N110" s="63">
        <f>CEILING(Effort!H109/8,1)*RiferimentiCosti!N$4+CEILING((Effort!H109/8)/8,1)*RiferimentiCosti!N$6</f>
        <v>0</v>
      </c>
      <c r="O110" s="63">
        <f>CEILING(Effort!I109/8,1)*RiferimentiCosti!O$4+CEILING((Effort!I109/8)/8,1)*RiferimentiCosti!O$6</f>
        <v>0</v>
      </c>
      <c r="P110" s="59">
        <f t="shared" si="51"/>
        <v>3000</v>
      </c>
      <c r="Q110" s="63">
        <f>SUM(Effort!$C109:$E109)*RiferimentiCosti!Q$4</f>
        <v>0</v>
      </c>
      <c r="R110" s="63">
        <f>SUM(Effort!$C109:$E109)*RiferimentiCosti!R$4</f>
        <v>0</v>
      </c>
      <c r="S110" s="63">
        <f>SUM(Effort!$F109:$G109)*RiferimentiCosti!S$4</f>
        <v>2880</v>
      </c>
      <c r="T110" s="63">
        <f>IFERROR(__xludf.DUMMYFUNCTION("IF(REGEXMATCH(A110,""[0-9]\.[0-9]\.3""),SUM(Effort!$F109:$G109)*RiferimentiCosti!T$4,0)"),7200.0)</f>
        <v>7200</v>
      </c>
      <c r="U110" s="63">
        <f>IFERROR(__xludf.DUMMYFUNCTION("IF(REGEXMATCH(A110,""[0-9]\.[0-9]\.3""),SUM(Effort!H109:I109)*RiferimentiCosti!U$4,0)"),0.0)</f>
        <v>0</v>
      </c>
      <c r="V110" s="60">
        <f t="shared" si="52"/>
        <v>10080</v>
      </c>
      <c r="W110" s="61">
        <f t="shared" si="53"/>
        <v>19560</v>
      </c>
    </row>
    <row r="111">
      <c r="A111" s="79" t="s">
        <v>77</v>
      </c>
      <c r="B111" s="63">
        <f>Effort!B110*RiferimentiCosti!B$4</f>
        <v>400</v>
      </c>
      <c r="C111" s="63">
        <f>Effort!C110*RiferimentiCosti!C$4</f>
        <v>0</v>
      </c>
      <c r="D111" s="63">
        <f>Effort!D110*RiferimentiCosti!D$4</f>
        <v>0</v>
      </c>
      <c r="E111" s="63">
        <f>Effort!E110*RiferimentiCosti!E$4</f>
        <v>0</v>
      </c>
      <c r="F111" s="63">
        <f>Effort!F110*RiferimentiCosti!F$4</f>
        <v>0</v>
      </c>
      <c r="G111" s="63">
        <f>Effort!G110*RiferimentiCosti!G$4</f>
        <v>0</v>
      </c>
      <c r="H111" s="63">
        <f>Effort!H110*RiferimentiCosti!H$4</f>
        <v>0</v>
      </c>
      <c r="I111" s="63">
        <f>Effort!I110*RiferimentiCosti!I$4</f>
        <v>0</v>
      </c>
      <c r="J111" s="64">
        <f t="shared" si="50"/>
        <v>400</v>
      </c>
      <c r="K111" s="63">
        <f>CEILING(Effort!B110/8,1)*RiferimentiCosti!K$4</f>
        <v>240</v>
      </c>
      <c r="L111" s="63">
        <f>CEILING(Effort!F110/8,1)*RiferimentiCosti!L$4+CEILING((Effort!F110/8)/8,1)*RiferimentiCosti!L$6</f>
        <v>0</v>
      </c>
      <c r="M111" s="63">
        <f>CEILING(Effort!G110/8,1)*RiferimentiCosti!M$4+CEILING((Effort!G110/8)/8,1)*RiferimentiCosti!M$6</f>
        <v>0</v>
      </c>
      <c r="N111" s="63">
        <f>CEILING(Effort!H110/8,1)*RiferimentiCosti!N$4+CEILING((Effort!H110/8)/8,1)*RiferimentiCosti!N$6</f>
        <v>0</v>
      </c>
      <c r="O111" s="63">
        <f>CEILING(Effort!I110/8,1)*RiferimentiCosti!O$4+CEILING((Effort!I110/8)/8,1)*RiferimentiCosti!O$6</f>
        <v>0</v>
      </c>
      <c r="P111" s="59">
        <f t="shared" si="51"/>
        <v>240</v>
      </c>
      <c r="Q111" s="63">
        <f>SUM(Effort!$C110:$E110)*RiferimentiCosti!Q$4</f>
        <v>0</v>
      </c>
      <c r="R111" s="63">
        <f>SUM(Effort!$C110:$E110)*RiferimentiCosti!R$4</f>
        <v>0</v>
      </c>
      <c r="S111" s="63">
        <f>SUM(Effort!$F110:$G110)*RiferimentiCosti!S$4</f>
        <v>0</v>
      </c>
      <c r="T111" s="63">
        <f>IFERROR(__xludf.DUMMYFUNCTION("IF(REGEXMATCH(A111,""[0-9]\.[0-9]\.3""),SUM(Effort!$F110:$G110)*RiferimentiCosti!T$4,0)"),0.0)</f>
        <v>0</v>
      </c>
      <c r="U111" s="63">
        <f>IFERROR(__xludf.DUMMYFUNCTION("IF(REGEXMATCH(A111,""[0-9]\.[0-9]\.3""),SUM(Effort!H110:I110)*RiferimentiCosti!U$4,0)"),0.0)</f>
        <v>0</v>
      </c>
      <c r="V111" s="60">
        <f t="shared" si="52"/>
        <v>0</v>
      </c>
      <c r="W111" s="61">
        <f t="shared" si="53"/>
        <v>640</v>
      </c>
    </row>
    <row r="112">
      <c r="A112" s="78" t="s">
        <v>199</v>
      </c>
      <c r="B112" s="63">
        <f>Effort!B111*RiferimentiCosti!B$4</f>
        <v>0</v>
      </c>
      <c r="C112" s="63">
        <f>Effort!C111*RiferimentiCosti!C$4</f>
        <v>0</v>
      </c>
      <c r="D112" s="63">
        <f>Effort!D111*RiferimentiCosti!D$4</f>
        <v>0</v>
      </c>
      <c r="E112" s="63">
        <f>Effort!E111*RiferimentiCosti!E$4</f>
        <v>0</v>
      </c>
      <c r="F112" s="63">
        <f>Effort!F111*RiferimentiCosti!F$4</f>
        <v>0</v>
      </c>
      <c r="G112" s="63">
        <f>Effort!G111*RiferimentiCosti!G$4</f>
        <v>0</v>
      </c>
      <c r="H112" s="63">
        <f>Effort!H111*RiferimentiCosti!H$4</f>
        <v>1440</v>
      </c>
      <c r="I112" s="63">
        <f>Effort!I111*RiferimentiCosti!I$4</f>
        <v>2520</v>
      </c>
      <c r="J112" s="64">
        <f t="shared" si="50"/>
        <v>3960</v>
      </c>
      <c r="K112" s="63">
        <f>CEILING(Effort!B111/8,1)*RiferimentiCosti!K$4</f>
        <v>0</v>
      </c>
      <c r="L112" s="63">
        <f>CEILING(Effort!F111/8,1)*RiferimentiCosti!L$4+CEILING((Effort!F111/8)/8,1)*RiferimentiCosti!L$6</f>
        <v>0</v>
      </c>
      <c r="M112" s="63">
        <f>CEILING(Effort!G111/8,1)*RiferimentiCosti!M$4+CEILING((Effort!G111/8)/8,1)*RiferimentiCosti!M$6</f>
        <v>0</v>
      </c>
      <c r="N112" s="63">
        <f>CEILING(Effort!H111/8,1)*RiferimentiCosti!N$4+CEILING((Effort!H111/8)/8,1)*RiferimentiCosti!N$6</f>
        <v>650</v>
      </c>
      <c r="O112" s="63">
        <f>CEILING(Effort!I111/8,1)*RiferimentiCosti!O$4+CEILING((Effort!I111/8)/8,1)*RiferimentiCosti!O$6</f>
        <v>1180</v>
      </c>
      <c r="P112" s="59">
        <f t="shared" si="51"/>
        <v>1830</v>
      </c>
      <c r="Q112" s="63">
        <f>SUM(Effort!$C111:$E111)*RiferimentiCosti!Q$4</f>
        <v>0</v>
      </c>
      <c r="R112" s="63">
        <f>SUM(Effort!$C111:$E111)*RiferimentiCosti!R$4</f>
        <v>0</v>
      </c>
      <c r="S112" s="63">
        <f>SUM(Effort!$F111:$G111)*RiferimentiCosti!S$4</f>
        <v>0</v>
      </c>
      <c r="T112" s="63">
        <f>IFERROR(__xludf.DUMMYFUNCTION("IF(REGEXMATCH(A112,""[0-9]\.[0-9]\.3""),SUM(Effort!$F111:$G111)*RiferimentiCosti!T$4,0)"),0.0)</f>
        <v>0</v>
      </c>
      <c r="U112" s="63">
        <f>IFERROR(__xludf.DUMMYFUNCTION("IF(REGEXMATCH(A112,""[0-9]\.[0-9]\.3""),SUM(Effort!H111:I111)*RiferimentiCosti!U$4,0)"),0.0)</f>
        <v>0</v>
      </c>
      <c r="V112" s="60">
        <f t="shared" si="52"/>
        <v>0</v>
      </c>
      <c r="W112" s="61">
        <f t="shared" si="53"/>
        <v>5790</v>
      </c>
    </row>
    <row r="113">
      <c r="A113" s="78" t="s">
        <v>200</v>
      </c>
      <c r="B113" s="63">
        <f>Effort!B112*RiferimentiCosti!B$4</f>
        <v>0</v>
      </c>
      <c r="C113" s="63">
        <f>Effort!C112*RiferimentiCosti!C$4</f>
        <v>0</v>
      </c>
      <c r="D113" s="63">
        <f>Effort!D112*RiferimentiCosti!D$4</f>
        <v>0</v>
      </c>
      <c r="E113" s="63">
        <f>Effort!E112*RiferimentiCosti!E$4</f>
        <v>0</v>
      </c>
      <c r="F113" s="63">
        <f>Effort!F112*RiferimentiCosti!F$4</f>
        <v>0</v>
      </c>
      <c r="G113" s="63">
        <f>Effort!G112*RiferimentiCosti!G$4</f>
        <v>0</v>
      </c>
      <c r="H113" s="63">
        <f>Effort!H112*RiferimentiCosti!H$4</f>
        <v>1440</v>
      </c>
      <c r="I113" s="63">
        <f>Effort!I112*RiferimentiCosti!I$4</f>
        <v>2160</v>
      </c>
      <c r="J113" s="64">
        <f t="shared" si="50"/>
        <v>3600</v>
      </c>
      <c r="K113" s="63">
        <f>CEILING(Effort!B112/8,1)*RiferimentiCosti!K$4</f>
        <v>0</v>
      </c>
      <c r="L113" s="63">
        <f>CEILING(Effort!F112/8,1)*RiferimentiCosti!L$4+CEILING((Effort!F112/8)/8,1)*RiferimentiCosti!L$6</f>
        <v>0</v>
      </c>
      <c r="M113" s="63">
        <f>CEILING(Effort!G112/8,1)*RiferimentiCosti!M$4+CEILING((Effort!G112/8)/8,1)*RiferimentiCosti!M$6</f>
        <v>0</v>
      </c>
      <c r="N113" s="63">
        <f>CEILING(Effort!H112/8,1)*RiferimentiCosti!N$4+CEILING((Effort!H112/8)/8,1)*RiferimentiCosti!N$6</f>
        <v>650</v>
      </c>
      <c r="O113" s="63">
        <f>CEILING(Effort!I112/8,1)*RiferimentiCosti!O$4+CEILING((Effort!I112/8)/8,1)*RiferimentiCosti!O$6</f>
        <v>1040</v>
      </c>
      <c r="P113" s="59">
        <f t="shared" si="51"/>
        <v>1690</v>
      </c>
      <c r="Q113" s="63">
        <f>SUM(Effort!$C112:$E112)*RiferimentiCosti!Q$4</f>
        <v>0</v>
      </c>
      <c r="R113" s="63">
        <f>SUM(Effort!$C112:$E112)*RiferimentiCosti!R$4</f>
        <v>0</v>
      </c>
      <c r="S113" s="63">
        <f>SUM(Effort!$F112:$G112)*RiferimentiCosti!S$4</f>
        <v>0</v>
      </c>
      <c r="T113" s="63">
        <f>IFERROR(__xludf.DUMMYFUNCTION("IF(REGEXMATCH(A113,""[0-9]\.[0-9]\.3""),SUM(Effort!$F112:$G112)*RiferimentiCosti!T$4,0)"),0.0)</f>
        <v>0</v>
      </c>
      <c r="U113" s="63">
        <f>IFERROR(__xludf.DUMMYFUNCTION("IF(REGEXMATCH(A113,""[0-9]\.[0-9]\.3""),SUM(Effort!H112:I112)*RiferimentiCosti!U$4,0)"),0.0)</f>
        <v>0</v>
      </c>
      <c r="V113" s="60">
        <f t="shared" si="52"/>
        <v>0</v>
      </c>
      <c r="W113" s="61">
        <f t="shared" si="53"/>
        <v>5290</v>
      </c>
    </row>
    <row r="114">
      <c r="A114" s="78" t="s">
        <v>201</v>
      </c>
      <c r="B114" s="63">
        <f>Effort!B113*RiferimentiCosti!B$4</f>
        <v>0</v>
      </c>
      <c r="C114" s="63">
        <f>Effort!C113*RiferimentiCosti!C$4</f>
        <v>0</v>
      </c>
      <c r="D114" s="63">
        <f>Effort!D113*RiferimentiCosti!D$4</f>
        <v>0</v>
      </c>
      <c r="E114" s="63">
        <f>Effort!E113*RiferimentiCosti!E$4</f>
        <v>0</v>
      </c>
      <c r="F114" s="63">
        <f>Effort!F113*RiferimentiCosti!F$4</f>
        <v>0</v>
      </c>
      <c r="G114" s="63">
        <f>Effort!G113*RiferimentiCosti!G$4</f>
        <v>0</v>
      </c>
      <c r="H114" s="63">
        <f>Effort!H113*RiferimentiCosti!H$4</f>
        <v>1440</v>
      </c>
      <c r="I114" s="63">
        <f>Effort!I113*RiferimentiCosti!I$4</f>
        <v>2160</v>
      </c>
      <c r="J114" s="64">
        <f t="shared" si="50"/>
        <v>3600</v>
      </c>
      <c r="K114" s="63">
        <f>CEILING(Effort!B113/8,1)*RiferimentiCosti!K$4</f>
        <v>0</v>
      </c>
      <c r="L114" s="63">
        <f>CEILING(Effort!F113/8,1)*RiferimentiCosti!L$4+CEILING((Effort!F113/8)/8,1)*RiferimentiCosti!L$6</f>
        <v>0</v>
      </c>
      <c r="M114" s="63">
        <f>CEILING(Effort!G113/8,1)*RiferimentiCosti!M$4+CEILING((Effort!G113/8)/8,1)*RiferimentiCosti!M$6</f>
        <v>0</v>
      </c>
      <c r="N114" s="63">
        <f>CEILING(Effort!H113/8,1)*RiferimentiCosti!N$4+CEILING((Effort!H113/8)/8,1)*RiferimentiCosti!N$6</f>
        <v>650</v>
      </c>
      <c r="O114" s="63">
        <f>CEILING(Effort!I113/8,1)*RiferimentiCosti!O$4+CEILING((Effort!I113/8)/8,1)*RiferimentiCosti!O$6</f>
        <v>1040</v>
      </c>
      <c r="P114" s="59">
        <f t="shared" si="51"/>
        <v>1690</v>
      </c>
      <c r="Q114" s="63">
        <f>SUM(Effort!$C113:$E113)*RiferimentiCosti!Q$4</f>
        <v>0</v>
      </c>
      <c r="R114" s="63">
        <f>SUM(Effort!$C113:$E113)*RiferimentiCosti!R$4</f>
        <v>0</v>
      </c>
      <c r="S114" s="63">
        <f>SUM(Effort!$F113:$G113)*RiferimentiCosti!S$4</f>
        <v>0</v>
      </c>
      <c r="T114" s="63">
        <f>IFERROR(__xludf.DUMMYFUNCTION("IF(REGEXMATCH(A114,""[0-9]\.[0-9]\.3""),SUM(Effort!$F113:$G113)*RiferimentiCosti!T$4,0)"),0.0)</f>
        <v>0</v>
      </c>
      <c r="U114" s="63">
        <f>IFERROR(__xludf.DUMMYFUNCTION("IF(REGEXMATCH(A114,""[0-9]\.[0-9]\.3""),SUM(Effort!H113:I113)*RiferimentiCosti!U$4,0)"),5760.0)</f>
        <v>5760</v>
      </c>
      <c r="V114" s="60">
        <f t="shared" si="52"/>
        <v>5760</v>
      </c>
      <c r="W114" s="61">
        <f t="shared" si="53"/>
        <v>11050</v>
      </c>
    </row>
    <row r="115">
      <c r="A115" s="65" t="s">
        <v>137</v>
      </c>
      <c r="B115" s="66">
        <f t="shared" ref="B115:I115" si="54">SUM(B101:B114)</f>
        <v>1600</v>
      </c>
      <c r="C115" s="66">
        <f t="shared" si="54"/>
        <v>6240</v>
      </c>
      <c r="D115" s="66">
        <f t="shared" si="54"/>
        <v>9120</v>
      </c>
      <c r="E115" s="66">
        <f t="shared" si="54"/>
        <v>0</v>
      </c>
      <c r="F115" s="66">
        <f t="shared" si="54"/>
        <v>4140</v>
      </c>
      <c r="G115" s="66">
        <f t="shared" si="54"/>
        <v>5780</v>
      </c>
      <c r="H115" s="66">
        <f t="shared" si="54"/>
        <v>4320</v>
      </c>
      <c r="I115" s="66">
        <f t="shared" si="54"/>
        <v>6840</v>
      </c>
      <c r="J115" s="64">
        <f t="shared" si="50"/>
        <v>38040</v>
      </c>
      <c r="K115" s="66">
        <f t="shared" ref="K115:O115" si="55">SUM(K101:K114)</f>
        <v>1160</v>
      </c>
      <c r="L115" s="66">
        <f t="shared" si="55"/>
        <v>1800</v>
      </c>
      <c r="M115" s="66">
        <f t="shared" si="55"/>
        <v>2980</v>
      </c>
      <c r="N115" s="66">
        <f t="shared" si="55"/>
        <v>1950</v>
      </c>
      <c r="O115" s="66">
        <f t="shared" si="55"/>
        <v>3260</v>
      </c>
      <c r="P115" s="59">
        <f t="shared" si="51"/>
        <v>11150</v>
      </c>
      <c r="Q115" s="66">
        <f t="shared" ref="Q115:V115" si="56">SUM(Q101:Q114)</f>
        <v>7680</v>
      </c>
      <c r="R115" s="66">
        <f t="shared" si="56"/>
        <v>30720</v>
      </c>
      <c r="S115" s="66">
        <f t="shared" si="56"/>
        <v>4160</v>
      </c>
      <c r="T115" s="66">
        <f t="shared" si="56"/>
        <v>7200</v>
      </c>
      <c r="U115" s="66">
        <f t="shared" si="56"/>
        <v>5760</v>
      </c>
      <c r="V115" s="59">
        <f t="shared" si="56"/>
        <v>55520</v>
      </c>
      <c r="W115" s="61">
        <f t="shared" si="53"/>
        <v>104710</v>
      </c>
      <c r="X115" s="3">
        <f>W115- SUM(W101:W114)</f>
        <v>0</v>
      </c>
    </row>
    <row r="116">
      <c r="A116" s="72"/>
      <c r="B116" s="73"/>
      <c r="C116" s="73"/>
      <c r="D116" s="73"/>
      <c r="E116" s="73"/>
      <c r="F116" s="73"/>
      <c r="G116" s="73"/>
      <c r="H116" s="73"/>
      <c r="I116" s="73"/>
      <c r="J116" s="74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4"/>
    </row>
    <row r="117">
      <c r="A117" s="75" t="s">
        <v>91</v>
      </c>
      <c r="B117" s="56">
        <f>Effort!B116*RiferimentiCosti!B$4</f>
        <v>400</v>
      </c>
      <c r="C117" s="76"/>
      <c r="D117" s="76"/>
      <c r="E117" s="76"/>
      <c r="F117" s="76"/>
      <c r="G117" s="76"/>
      <c r="H117" s="76"/>
      <c r="I117" s="76"/>
      <c r="J117" s="58">
        <f t="shared" ref="J117:J131" si="57">SUM(B117:I117)</f>
        <v>400</v>
      </c>
      <c r="K117" s="57">
        <f>CEILING(Effort!B116/8,1)*RiferimentiCosti!K$4+RiferimentiCosti!K$6</f>
        <v>440</v>
      </c>
      <c r="L117" s="57"/>
      <c r="M117" s="57"/>
      <c r="N117" s="57"/>
      <c r="O117" s="57"/>
      <c r="P117" s="59">
        <f t="shared" ref="P117:P131" si="58">SUM(K117:O117)</f>
        <v>440</v>
      </c>
      <c r="Q117" s="77">
        <v>0.0</v>
      </c>
      <c r="R117" s="57"/>
      <c r="S117" s="57"/>
      <c r="T117" s="57"/>
      <c r="U117" s="57"/>
      <c r="V117" s="60">
        <f t="shared" ref="V117:V130" si="59">SUM(Q117:U117)</f>
        <v>0</v>
      </c>
      <c r="W117" s="61">
        <f t="shared" ref="W117:W131" si="60">SUM(J117,P117,V117)</f>
        <v>840</v>
      </c>
    </row>
    <row r="118">
      <c r="A118" s="79" t="s">
        <v>90</v>
      </c>
      <c r="B118" s="63">
        <f>Effort!B117*RiferimentiCosti!B$4</f>
        <v>400</v>
      </c>
      <c r="C118" s="63">
        <f>Effort!C117*RiferimentiCosti!C$4</f>
        <v>0</v>
      </c>
      <c r="D118" s="63">
        <f>Effort!D117*RiferimentiCosti!D$4</f>
        <v>0</v>
      </c>
      <c r="E118" s="63">
        <f>Effort!E117*RiferimentiCosti!E$4</f>
        <v>0</v>
      </c>
      <c r="F118" s="63">
        <f>Effort!F117*RiferimentiCosti!F$4</f>
        <v>0</v>
      </c>
      <c r="G118" s="63">
        <f>Effort!G117*RiferimentiCosti!G$4</f>
        <v>0</v>
      </c>
      <c r="H118" s="63">
        <f>Effort!H117*RiferimentiCosti!H$4</f>
        <v>0</v>
      </c>
      <c r="I118" s="63">
        <f>Effort!I117*RiferimentiCosti!I$4</f>
        <v>0</v>
      </c>
      <c r="J118" s="64">
        <f t="shared" si="57"/>
        <v>400</v>
      </c>
      <c r="K118" s="63">
        <f>CEILING(Effort!B117/8,1)*RiferimentiCosti!K$4</f>
        <v>240</v>
      </c>
      <c r="L118" s="63">
        <f>CEILING(Effort!F117/8,1)*RiferimentiCosti!L$4+CEILING((Effort!F117/8)/8,1)*RiferimentiCosti!L$6</f>
        <v>0</v>
      </c>
      <c r="M118" s="63">
        <f>CEILING(Effort!G117/8,1)*RiferimentiCosti!M$4+CEILING((Effort!G117/8)/8,1)*RiferimentiCosti!M$6</f>
        <v>0</v>
      </c>
      <c r="N118" s="63">
        <f>CEILING(Effort!H117/8,1)*RiferimentiCosti!N$4+CEILING((Effort!H117/8)/8,1)*RiferimentiCosti!N$6</f>
        <v>0</v>
      </c>
      <c r="O118" s="63">
        <f>CEILING(Effort!I117/8,1)*RiferimentiCosti!O$4+CEILING((Effort!I117/8)/8,1)*RiferimentiCosti!O$6</f>
        <v>0</v>
      </c>
      <c r="P118" s="59">
        <f t="shared" si="58"/>
        <v>240</v>
      </c>
      <c r="Q118" s="63">
        <f>SUM(Effort!$C117:$E117)*RiferimentiCosti!Q$4</f>
        <v>0</v>
      </c>
      <c r="R118" s="63">
        <f>SUM(Effort!$C117:$E117)*RiferimentiCosti!R$4</f>
        <v>0</v>
      </c>
      <c r="S118" s="63">
        <f>SUM(Effort!$F117:$G117)*RiferimentiCosti!S$4</f>
        <v>0</v>
      </c>
      <c r="T118" s="63">
        <f>IFERROR(__xludf.DUMMYFUNCTION("IF(REGEXMATCH(A118,""[0-9]\.[0-9]\.3""),SUM(Effort!$F117:$G117)*RiferimentiCosti!T$4,0)"),0.0)</f>
        <v>0</v>
      </c>
      <c r="U118" s="63">
        <f>IFERROR(__xludf.DUMMYFUNCTION("IF(REGEXMATCH(A118,""[0-9]\.[0-9]\.3""),SUM(Effort!H117:I117)*RiferimentiCosti!U$4,0)"),0.0)</f>
        <v>0</v>
      </c>
      <c r="V118" s="60">
        <f t="shared" si="59"/>
        <v>0</v>
      </c>
      <c r="W118" s="61">
        <f t="shared" si="60"/>
        <v>640</v>
      </c>
    </row>
    <row r="119">
      <c r="A119" s="78" t="s">
        <v>202</v>
      </c>
      <c r="B119" s="63">
        <f>Effort!B118*RiferimentiCosti!B$4</f>
        <v>0</v>
      </c>
      <c r="C119" s="63">
        <f>Effort!C118*RiferimentiCosti!C$4</f>
        <v>3360</v>
      </c>
      <c r="D119" s="63">
        <f>Effort!D118*RiferimentiCosti!D$4</f>
        <v>480</v>
      </c>
      <c r="E119" s="63">
        <f>Effort!E118*RiferimentiCosti!E$4</f>
        <v>0</v>
      </c>
      <c r="F119" s="63">
        <f>Effort!F118*RiferimentiCosti!F$4</f>
        <v>0</v>
      </c>
      <c r="G119" s="63">
        <f>Effort!G118*RiferimentiCosti!G$4</f>
        <v>0</v>
      </c>
      <c r="H119" s="63">
        <f>Effort!H118*RiferimentiCosti!H$4</f>
        <v>0</v>
      </c>
      <c r="I119" s="63">
        <f>Effort!I118*RiferimentiCosti!I$4</f>
        <v>0</v>
      </c>
      <c r="J119" s="64">
        <f t="shared" si="57"/>
        <v>3840</v>
      </c>
      <c r="K119" s="63">
        <f>CEILING(Effort!B118/8,1)*RiferimentiCosti!K$4</f>
        <v>0</v>
      </c>
      <c r="L119" s="63">
        <f>CEILING(Effort!F118/8,1)*RiferimentiCosti!L$4+CEILING((Effort!F118/8)/8,1)*RiferimentiCosti!L$6</f>
        <v>0</v>
      </c>
      <c r="M119" s="63">
        <f>CEILING(Effort!G118/8,1)*RiferimentiCosti!M$4+CEILING((Effort!G118/8)/8,1)*RiferimentiCosti!M$6</f>
        <v>0</v>
      </c>
      <c r="N119" s="63">
        <f>CEILING(Effort!H118/8,1)*RiferimentiCosti!N$4+CEILING((Effort!H118/8)/8,1)*RiferimentiCosti!N$6</f>
        <v>0</v>
      </c>
      <c r="O119" s="63">
        <f>CEILING(Effort!I118/8,1)*RiferimentiCosti!O$4+CEILING((Effort!I118/8)/8,1)*RiferimentiCosti!O$6</f>
        <v>0</v>
      </c>
      <c r="P119" s="59">
        <f t="shared" si="58"/>
        <v>0</v>
      </c>
      <c r="Q119" s="63">
        <f>SUM(Effort!$C118:$E118)*RiferimentiCosti!Q$4</f>
        <v>1920</v>
      </c>
      <c r="R119" s="63">
        <f>SUM(Effort!$C118:$E118)*RiferimentiCosti!R$4</f>
        <v>7680</v>
      </c>
      <c r="S119" s="63">
        <f>SUM(Effort!$F118:$G118)*RiferimentiCosti!S$4</f>
        <v>0</v>
      </c>
      <c r="T119" s="63">
        <f>IFERROR(__xludf.DUMMYFUNCTION("IF(REGEXMATCH(A119,""[0-9]\.[0-9]\.3""),SUM(Effort!$F118:$G118)*RiferimentiCosti!T$4,0)"),0.0)</f>
        <v>0</v>
      </c>
      <c r="U119" s="63">
        <f>IFERROR(__xludf.DUMMYFUNCTION("IF(REGEXMATCH(A119,""[0-9]\.[0-9]\.3""),SUM(Effort!H118:I118)*RiferimentiCosti!U$4,0)"),0.0)</f>
        <v>0</v>
      </c>
      <c r="V119" s="60">
        <f t="shared" si="59"/>
        <v>9600</v>
      </c>
      <c r="W119" s="61">
        <f t="shared" si="60"/>
        <v>13440</v>
      </c>
    </row>
    <row r="120">
      <c r="A120" s="78" t="s">
        <v>203</v>
      </c>
      <c r="B120" s="63">
        <f>Effort!B119*RiferimentiCosti!B$4</f>
        <v>0</v>
      </c>
      <c r="C120" s="63">
        <f>Effort!C119*RiferimentiCosti!C$4</f>
        <v>480</v>
      </c>
      <c r="D120" s="63">
        <f>Effort!D119*RiferimentiCosti!D$4</f>
        <v>6240</v>
      </c>
      <c r="E120" s="63">
        <f>Effort!E119*RiferimentiCosti!E$4</f>
        <v>0</v>
      </c>
      <c r="F120" s="63">
        <f>Effort!F119*RiferimentiCosti!F$4</f>
        <v>0</v>
      </c>
      <c r="G120" s="63">
        <f>Effort!G119*RiferimentiCosti!G$4</f>
        <v>0</v>
      </c>
      <c r="H120" s="63">
        <f>Effort!H119*RiferimentiCosti!H$4</f>
        <v>0</v>
      </c>
      <c r="I120" s="63">
        <f>Effort!I119*RiferimentiCosti!I$4</f>
        <v>0</v>
      </c>
      <c r="J120" s="64">
        <f t="shared" si="57"/>
        <v>6720</v>
      </c>
      <c r="K120" s="63">
        <f>CEILING(Effort!B119/8,1)*RiferimentiCosti!K$4</f>
        <v>0</v>
      </c>
      <c r="L120" s="63">
        <f>CEILING(Effort!F119/8,1)*RiferimentiCosti!L$4+CEILING((Effort!F119/8)/8,1)*RiferimentiCosti!L$6</f>
        <v>0</v>
      </c>
      <c r="M120" s="63">
        <f>CEILING(Effort!G119/8,1)*RiferimentiCosti!M$4+CEILING((Effort!G119/8)/8,1)*RiferimentiCosti!M$6</f>
        <v>0</v>
      </c>
      <c r="N120" s="63">
        <f>CEILING(Effort!H119/8,1)*RiferimentiCosti!N$4+CEILING((Effort!H119/8)/8,1)*RiferimentiCosti!N$6</f>
        <v>0</v>
      </c>
      <c r="O120" s="63">
        <f>CEILING(Effort!I119/8,1)*RiferimentiCosti!O$4+CEILING((Effort!I119/8)/8,1)*RiferimentiCosti!O$6</f>
        <v>0</v>
      </c>
      <c r="P120" s="59">
        <f t="shared" si="58"/>
        <v>0</v>
      </c>
      <c r="Q120" s="63">
        <f>SUM(Effort!$C119:$E119)*RiferimentiCosti!Q$4</f>
        <v>3360</v>
      </c>
      <c r="R120" s="63">
        <f>SUM(Effort!$C119:$E119)*RiferimentiCosti!R$4</f>
        <v>13440</v>
      </c>
      <c r="S120" s="63">
        <f>SUM(Effort!$F119:$G119)*RiferimentiCosti!S$4</f>
        <v>0</v>
      </c>
      <c r="T120" s="63">
        <f>IFERROR(__xludf.DUMMYFUNCTION("IF(REGEXMATCH(A120,""[0-9]\.[0-9]\.3""),SUM(Effort!$F119:$G119)*RiferimentiCosti!T$4,0)"),0.0)</f>
        <v>0</v>
      </c>
      <c r="U120" s="63">
        <f>IFERROR(__xludf.DUMMYFUNCTION("IF(REGEXMATCH(A120,""[0-9]\.[0-9]\.3""),SUM(Effort!H119:I119)*RiferimentiCosti!U$4,0)"),0.0)</f>
        <v>0</v>
      </c>
      <c r="V120" s="60">
        <f t="shared" si="59"/>
        <v>16800</v>
      </c>
      <c r="W120" s="61">
        <f t="shared" si="60"/>
        <v>23520</v>
      </c>
    </row>
    <row r="121">
      <c r="A121" s="78" t="s">
        <v>204</v>
      </c>
      <c r="B121" s="63">
        <f>Effort!B120*RiferimentiCosti!B$4</f>
        <v>0</v>
      </c>
      <c r="C121" s="63">
        <f>Effort!C120*RiferimentiCosti!C$4</f>
        <v>1440</v>
      </c>
      <c r="D121" s="63">
        <f>Effort!D120*RiferimentiCosti!D$4</f>
        <v>960</v>
      </c>
      <c r="E121" s="63">
        <f>Effort!E120*RiferimentiCosti!E$4</f>
        <v>0</v>
      </c>
      <c r="F121" s="63">
        <f>Effort!F120*RiferimentiCosti!F$4</f>
        <v>0</v>
      </c>
      <c r="G121" s="63">
        <f>Effort!G120*RiferimentiCosti!G$4</f>
        <v>0</v>
      </c>
      <c r="H121" s="63">
        <f>Effort!H120*RiferimentiCosti!H$4</f>
        <v>0</v>
      </c>
      <c r="I121" s="63">
        <f>Effort!I120*RiferimentiCosti!I$4</f>
        <v>0</v>
      </c>
      <c r="J121" s="64">
        <f t="shared" si="57"/>
        <v>2400</v>
      </c>
      <c r="K121" s="63">
        <f>CEILING(Effort!B120/8,1)*RiferimentiCosti!K$4</f>
        <v>0</v>
      </c>
      <c r="L121" s="63">
        <f>CEILING(Effort!F120/8,1)*RiferimentiCosti!L$4+CEILING((Effort!F120/8)/8,1)*RiferimentiCosti!L$6</f>
        <v>0</v>
      </c>
      <c r="M121" s="63">
        <f>CEILING(Effort!G120/8,1)*RiferimentiCosti!M$4+CEILING((Effort!G120/8)/8,1)*RiferimentiCosti!M$6</f>
        <v>0</v>
      </c>
      <c r="N121" s="63">
        <f>CEILING(Effort!H120/8,1)*RiferimentiCosti!N$4+CEILING((Effort!H120/8)/8,1)*RiferimentiCosti!N$6</f>
        <v>0</v>
      </c>
      <c r="O121" s="63">
        <f>CEILING(Effort!I120/8,1)*RiferimentiCosti!O$4+CEILING((Effort!I120/8)/8,1)*RiferimentiCosti!O$6</f>
        <v>0</v>
      </c>
      <c r="P121" s="59">
        <f t="shared" si="58"/>
        <v>0</v>
      </c>
      <c r="Q121" s="63">
        <f>SUM(Effort!$C120:$E120)*RiferimentiCosti!Q$4</f>
        <v>1200</v>
      </c>
      <c r="R121" s="63">
        <f>SUM(Effort!$C120:$E120)*RiferimentiCosti!R$4</f>
        <v>4800</v>
      </c>
      <c r="S121" s="63">
        <f>SUM(Effort!$F120:$G120)*RiferimentiCosti!S$4</f>
        <v>0</v>
      </c>
      <c r="T121" s="63">
        <f>IFERROR(__xludf.DUMMYFUNCTION("IF(REGEXMATCH(A121,""[0-9]\.[0-9]\.3""),SUM(Effort!$F120:$G120)*RiferimentiCosti!T$4,0)"),0.0)</f>
        <v>0</v>
      </c>
      <c r="U121" s="63">
        <f>IFERROR(__xludf.DUMMYFUNCTION("IF(REGEXMATCH(A121,""[0-9]\.[0-9]\.3""),SUM(Effort!H120:I120)*RiferimentiCosti!U$4,0)"),0.0)</f>
        <v>0</v>
      </c>
      <c r="V121" s="60">
        <f t="shared" si="59"/>
        <v>6000</v>
      </c>
      <c r="W121" s="61">
        <f t="shared" si="60"/>
        <v>8400</v>
      </c>
    </row>
    <row r="122">
      <c r="A122" s="78" t="s">
        <v>205</v>
      </c>
      <c r="B122" s="63">
        <f>Effort!B121*RiferimentiCosti!B$4</f>
        <v>0</v>
      </c>
      <c r="C122" s="63">
        <f>Effort!C121*RiferimentiCosti!C$4</f>
        <v>960</v>
      </c>
      <c r="D122" s="63">
        <f>Effort!D121*RiferimentiCosti!D$4</f>
        <v>1440</v>
      </c>
      <c r="E122" s="63">
        <f>Effort!E121*RiferimentiCosti!E$4</f>
        <v>0</v>
      </c>
      <c r="F122" s="63">
        <f>Effort!F121*RiferimentiCosti!F$4</f>
        <v>0</v>
      </c>
      <c r="G122" s="63">
        <f>Effort!G121*RiferimentiCosti!G$4</f>
        <v>0</v>
      </c>
      <c r="H122" s="63">
        <f>Effort!H121*RiferimentiCosti!H$4</f>
        <v>0</v>
      </c>
      <c r="I122" s="63">
        <f>Effort!I121*RiferimentiCosti!I$4</f>
        <v>0</v>
      </c>
      <c r="J122" s="64">
        <f t="shared" si="57"/>
        <v>2400</v>
      </c>
      <c r="K122" s="63">
        <f>CEILING(Effort!B121/8,1)*RiferimentiCosti!K$4</f>
        <v>0</v>
      </c>
      <c r="L122" s="63">
        <f>CEILING(Effort!F121/8,1)*RiferimentiCosti!L$4+CEILING((Effort!F121/8)/8,1)*RiferimentiCosti!L$6</f>
        <v>0</v>
      </c>
      <c r="M122" s="63">
        <f>CEILING(Effort!G121/8,1)*RiferimentiCosti!M$4+CEILING((Effort!G121/8)/8,1)*RiferimentiCosti!M$6</f>
        <v>0</v>
      </c>
      <c r="N122" s="63">
        <f>CEILING(Effort!H121/8,1)*RiferimentiCosti!N$4+CEILING((Effort!H121/8)/8,1)*RiferimentiCosti!N$6</f>
        <v>0</v>
      </c>
      <c r="O122" s="63">
        <f>CEILING(Effort!I121/8,1)*RiferimentiCosti!O$4+CEILING((Effort!I121/8)/8,1)*RiferimentiCosti!O$6</f>
        <v>0</v>
      </c>
      <c r="P122" s="59">
        <f t="shared" si="58"/>
        <v>0</v>
      </c>
      <c r="Q122" s="63">
        <f>SUM(Effort!$C121:$E121)*RiferimentiCosti!Q$4</f>
        <v>1200</v>
      </c>
      <c r="R122" s="63">
        <f>SUM(Effort!$C121:$E121)*RiferimentiCosti!R$4</f>
        <v>4800</v>
      </c>
      <c r="S122" s="63">
        <f>SUM(Effort!$F121:$G121)*RiferimentiCosti!S$4</f>
        <v>0</v>
      </c>
      <c r="T122" s="63">
        <f>IFERROR(__xludf.DUMMYFUNCTION("IF(REGEXMATCH(A122,""[0-9]\.[0-9]\.3""),SUM(Effort!$F121:$G121)*RiferimentiCosti!T$4,0)"),0.0)</f>
        <v>0</v>
      </c>
      <c r="U122" s="63">
        <f>IFERROR(__xludf.DUMMYFUNCTION("IF(REGEXMATCH(A122,""[0-9]\.[0-9]\.3""),SUM(Effort!H121:I121)*RiferimentiCosti!U$4,0)"),0.0)</f>
        <v>0</v>
      </c>
      <c r="V122" s="60">
        <f t="shared" si="59"/>
        <v>6000</v>
      </c>
      <c r="W122" s="61">
        <f t="shared" si="60"/>
        <v>8400</v>
      </c>
    </row>
    <row r="123">
      <c r="A123" s="79" t="s">
        <v>88</v>
      </c>
      <c r="B123" s="63">
        <f>Effort!B122*RiferimentiCosti!B$4</f>
        <v>400</v>
      </c>
      <c r="C123" s="63">
        <f>Effort!C122*RiferimentiCosti!C$4</f>
        <v>0</v>
      </c>
      <c r="D123" s="63">
        <f>Effort!D122*RiferimentiCosti!D$4</f>
        <v>0</v>
      </c>
      <c r="E123" s="63">
        <f>Effort!E122*RiferimentiCosti!E$4</f>
        <v>0</v>
      </c>
      <c r="F123" s="63">
        <f>Effort!F122*RiferimentiCosti!F$4</f>
        <v>0</v>
      </c>
      <c r="G123" s="63">
        <f>Effort!G122*RiferimentiCosti!G$4</f>
        <v>0</v>
      </c>
      <c r="H123" s="63">
        <f>Effort!H122*RiferimentiCosti!H$4</f>
        <v>0</v>
      </c>
      <c r="I123" s="63">
        <f>Effort!I122*RiferimentiCosti!I$4</f>
        <v>0</v>
      </c>
      <c r="J123" s="64">
        <f t="shared" si="57"/>
        <v>400</v>
      </c>
      <c r="K123" s="63">
        <f>CEILING(Effort!B122/8,1)*RiferimentiCosti!K$4</f>
        <v>240</v>
      </c>
      <c r="L123" s="63">
        <f>CEILING(Effort!F122/8,1)*RiferimentiCosti!L$4+CEILING((Effort!F122/8)/8,1)*RiferimentiCosti!L$6</f>
        <v>0</v>
      </c>
      <c r="M123" s="63">
        <f>CEILING(Effort!G122/8,1)*RiferimentiCosti!M$4+CEILING((Effort!G122/8)/8,1)*RiferimentiCosti!M$6</f>
        <v>0</v>
      </c>
      <c r="N123" s="63">
        <f>CEILING(Effort!H122/8,1)*RiferimentiCosti!N$4+CEILING((Effort!H122/8)/8,1)*RiferimentiCosti!N$6</f>
        <v>0</v>
      </c>
      <c r="O123" s="63">
        <f>CEILING(Effort!I122/8,1)*RiferimentiCosti!O$4+CEILING((Effort!I122/8)/8,1)*RiferimentiCosti!O$6</f>
        <v>0</v>
      </c>
      <c r="P123" s="59">
        <f t="shared" si="58"/>
        <v>240</v>
      </c>
      <c r="Q123" s="63">
        <f>SUM(Effort!$C122:$E122)*RiferimentiCosti!Q$4</f>
        <v>0</v>
      </c>
      <c r="R123" s="63">
        <f>SUM(Effort!$C122:$E122)*RiferimentiCosti!R$4</f>
        <v>0</v>
      </c>
      <c r="S123" s="63">
        <f>SUM(Effort!$F122:$G122)*RiferimentiCosti!S$4</f>
        <v>0</v>
      </c>
      <c r="T123" s="63">
        <f>IFERROR(__xludf.DUMMYFUNCTION("IF(REGEXMATCH(A123,""[0-9]\.[0-9]\.3""),SUM(Effort!$F122:$G122)*RiferimentiCosti!T$4,0)"),0.0)</f>
        <v>0</v>
      </c>
      <c r="U123" s="63">
        <f>IFERROR(__xludf.DUMMYFUNCTION("IF(REGEXMATCH(A123,""[0-9]\.[0-9]\.3""),SUM(Effort!H122:I122)*RiferimentiCosti!U$4,0)"),0.0)</f>
        <v>0</v>
      </c>
      <c r="V123" s="60">
        <f t="shared" si="59"/>
        <v>0</v>
      </c>
      <c r="W123" s="61">
        <f t="shared" si="60"/>
        <v>640</v>
      </c>
    </row>
    <row r="124">
      <c r="A124" s="78" t="s">
        <v>206</v>
      </c>
      <c r="B124" s="63">
        <f>Effort!B123*RiferimentiCosti!B$4</f>
        <v>0</v>
      </c>
      <c r="C124" s="63">
        <f>Effort!C123*RiferimentiCosti!C$4</f>
        <v>0</v>
      </c>
      <c r="D124" s="63">
        <f>Effort!D123*RiferimentiCosti!D$4</f>
        <v>0</v>
      </c>
      <c r="E124" s="63">
        <f>Effort!E123*RiferimentiCosti!E$4</f>
        <v>0</v>
      </c>
      <c r="F124" s="63">
        <f>Effort!F123*RiferimentiCosti!F$4</f>
        <v>1380</v>
      </c>
      <c r="G124" s="63">
        <f>Effort!G123*RiferimentiCosti!G$4</f>
        <v>340</v>
      </c>
      <c r="H124" s="63">
        <f>Effort!H123*RiferimentiCosti!H$4</f>
        <v>0</v>
      </c>
      <c r="I124" s="63">
        <f>Effort!I123*RiferimentiCosti!I$4</f>
        <v>0</v>
      </c>
      <c r="J124" s="64">
        <f t="shared" si="57"/>
        <v>1720</v>
      </c>
      <c r="K124" s="63">
        <f>CEILING(Effort!B123/8,1)*RiferimentiCosti!K$4</f>
        <v>0</v>
      </c>
      <c r="L124" s="63">
        <f>CEILING(Effort!F123/8,1)*RiferimentiCosti!L$4+CEILING((Effort!F123/8)/8,1)*RiferimentiCosti!L$6</f>
        <v>600</v>
      </c>
      <c r="M124" s="63">
        <f>CEILING(Effort!G123/8,1)*RiferimentiCosti!M$4+CEILING((Effort!G123/8)/8,1)*RiferimentiCosti!M$6</f>
        <v>290</v>
      </c>
      <c r="N124" s="63">
        <f>CEILING(Effort!H123/8,1)*RiferimentiCosti!N$4+CEILING((Effort!H123/8)/8,1)*RiferimentiCosti!N$6</f>
        <v>0</v>
      </c>
      <c r="O124" s="63">
        <f>CEILING(Effort!I123/8,1)*RiferimentiCosti!O$4+CEILING((Effort!I123/8)/8,1)*RiferimentiCosti!O$6</f>
        <v>0</v>
      </c>
      <c r="P124" s="59">
        <f t="shared" si="58"/>
        <v>890</v>
      </c>
      <c r="Q124" s="63">
        <f>SUM(Effort!$C123:$E123)*RiferimentiCosti!Q$4</f>
        <v>0</v>
      </c>
      <c r="R124" s="63">
        <f>SUM(Effort!$C123:$E123)*RiferimentiCosti!R$4</f>
        <v>0</v>
      </c>
      <c r="S124" s="63">
        <f>SUM(Effort!$F123:$G123)*RiferimentiCosti!S$4</f>
        <v>640</v>
      </c>
      <c r="T124" s="63">
        <f>IFERROR(__xludf.DUMMYFUNCTION("IF(REGEXMATCH(A124,""[0-9]\.[0-9]\.3""),SUM(Effort!$F123:$G123)*RiferimentiCosti!T$4,0)"),0.0)</f>
        <v>0</v>
      </c>
      <c r="U124" s="63">
        <f>IFERROR(__xludf.DUMMYFUNCTION("IF(REGEXMATCH(A124,""[0-9]\.[0-9]\.3""),SUM(Effort!H123:I123)*RiferimentiCosti!U$4,0)"),0.0)</f>
        <v>0</v>
      </c>
      <c r="V124" s="60">
        <f t="shared" si="59"/>
        <v>640</v>
      </c>
      <c r="W124" s="61">
        <f t="shared" si="60"/>
        <v>3250</v>
      </c>
    </row>
    <row r="125">
      <c r="A125" s="78" t="s">
        <v>207</v>
      </c>
      <c r="B125" s="63">
        <f>Effort!B124*RiferimentiCosti!B$4</f>
        <v>0</v>
      </c>
      <c r="C125" s="63">
        <f>Effort!C124*RiferimentiCosti!C$4</f>
        <v>0</v>
      </c>
      <c r="D125" s="63">
        <f>Effort!D124*RiferimentiCosti!D$4</f>
        <v>0</v>
      </c>
      <c r="E125" s="63">
        <f>Effort!E124*RiferimentiCosti!E$4</f>
        <v>0</v>
      </c>
      <c r="F125" s="63">
        <f>Effort!F124*RiferimentiCosti!F$4</f>
        <v>1380</v>
      </c>
      <c r="G125" s="63">
        <f>Effort!G124*RiferimentiCosti!G$4</f>
        <v>340</v>
      </c>
      <c r="H125" s="63">
        <f>Effort!H124*RiferimentiCosti!H$4</f>
        <v>0</v>
      </c>
      <c r="I125" s="63">
        <f>Effort!I124*RiferimentiCosti!I$4</f>
        <v>0</v>
      </c>
      <c r="J125" s="64">
        <f t="shared" si="57"/>
        <v>1720</v>
      </c>
      <c r="K125" s="63">
        <f>CEILING(Effort!B124/8,1)*RiferimentiCosti!K$4</f>
        <v>0</v>
      </c>
      <c r="L125" s="63">
        <f>CEILING(Effort!F124/8,1)*RiferimentiCosti!L$4+CEILING((Effort!F124/8)/8,1)*RiferimentiCosti!L$6</f>
        <v>600</v>
      </c>
      <c r="M125" s="63">
        <f>CEILING(Effort!G124/8,1)*RiferimentiCosti!M$4+CEILING((Effort!G124/8)/8,1)*RiferimentiCosti!M$6</f>
        <v>290</v>
      </c>
      <c r="N125" s="63">
        <f>CEILING(Effort!H124/8,1)*RiferimentiCosti!N$4+CEILING((Effort!H124/8)/8,1)*RiferimentiCosti!N$6</f>
        <v>0</v>
      </c>
      <c r="O125" s="63">
        <f>CEILING(Effort!I124/8,1)*RiferimentiCosti!O$4+CEILING((Effort!I124/8)/8,1)*RiferimentiCosti!O$6</f>
        <v>0</v>
      </c>
      <c r="P125" s="59">
        <f t="shared" si="58"/>
        <v>890</v>
      </c>
      <c r="Q125" s="63">
        <f>SUM(Effort!$C124:$E124)*RiferimentiCosti!Q$4</f>
        <v>0</v>
      </c>
      <c r="R125" s="63">
        <f>SUM(Effort!$C124:$E124)*RiferimentiCosti!R$4</f>
        <v>0</v>
      </c>
      <c r="S125" s="63">
        <f>SUM(Effort!$F124:$G124)*RiferimentiCosti!S$4</f>
        <v>640</v>
      </c>
      <c r="T125" s="63">
        <f>IFERROR(__xludf.DUMMYFUNCTION("IF(REGEXMATCH(A125,""[0-9]\.[0-9]\.3""),SUM(Effort!$F124:$G124)*RiferimentiCosti!T$4,0)"),0.0)</f>
        <v>0</v>
      </c>
      <c r="U125" s="63">
        <f>IFERROR(__xludf.DUMMYFUNCTION("IF(REGEXMATCH(A125,""[0-9]\.[0-9]\.3""),SUM(Effort!H124:I124)*RiferimentiCosti!U$4,0)"),0.0)</f>
        <v>0</v>
      </c>
      <c r="V125" s="60">
        <f t="shared" si="59"/>
        <v>640</v>
      </c>
      <c r="W125" s="61">
        <f t="shared" si="60"/>
        <v>3250</v>
      </c>
    </row>
    <row r="126">
      <c r="A126" s="78" t="s">
        <v>208</v>
      </c>
      <c r="B126" s="63">
        <f>Effort!B125*RiferimentiCosti!B$4</f>
        <v>0</v>
      </c>
      <c r="C126" s="63">
        <f>Effort!C125*RiferimentiCosti!C$4</f>
        <v>0</v>
      </c>
      <c r="D126" s="63">
        <f>Effort!D125*RiferimentiCosti!D$4</f>
        <v>0</v>
      </c>
      <c r="E126" s="63">
        <f>Effort!E125*RiferimentiCosti!E$4</f>
        <v>0</v>
      </c>
      <c r="F126" s="63">
        <f>Effort!F125*RiferimentiCosti!F$4</f>
        <v>1380</v>
      </c>
      <c r="G126" s="63">
        <f>Effort!G125*RiferimentiCosti!G$4</f>
        <v>5100</v>
      </c>
      <c r="H126" s="63">
        <f>Effort!H125*RiferimentiCosti!H$4</f>
        <v>0</v>
      </c>
      <c r="I126" s="63">
        <f>Effort!I125*RiferimentiCosti!I$4</f>
        <v>0</v>
      </c>
      <c r="J126" s="64">
        <f t="shared" si="57"/>
        <v>6480</v>
      </c>
      <c r="K126" s="63">
        <f>CEILING(Effort!B125/8,1)*RiferimentiCosti!K$4</f>
        <v>0</v>
      </c>
      <c r="L126" s="63">
        <f>CEILING(Effort!F125/8,1)*RiferimentiCosti!L$4+CEILING((Effort!F125/8)/8,1)*RiferimentiCosti!L$6</f>
        <v>600</v>
      </c>
      <c r="M126" s="63">
        <f>CEILING(Effort!G125/8,1)*RiferimentiCosti!M$4+CEILING((Effort!G125/8)/8,1)*RiferimentiCosti!M$6</f>
        <v>2400</v>
      </c>
      <c r="N126" s="63">
        <f>CEILING(Effort!H125/8,1)*RiferimentiCosti!N$4+CEILING((Effort!H125/8)/8,1)*RiferimentiCosti!N$6</f>
        <v>0</v>
      </c>
      <c r="O126" s="63">
        <f>CEILING(Effort!I125/8,1)*RiferimentiCosti!O$4+CEILING((Effort!I125/8)/8,1)*RiferimentiCosti!O$6</f>
        <v>0</v>
      </c>
      <c r="P126" s="59">
        <f t="shared" si="58"/>
        <v>3000</v>
      </c>
      <c r="Q126" s="63">
        <f>SUM(Effort!$C125:$E125)*RiferimentiCosti!Q$4</f>
        <v>0</v>
      </c>
      <c r="R126" s="63">
        <f>SUM(Effort!$C125:$E125)*RiferimentiCosti!R$4</f>
        <v>0</v>
      </c>
      <c r="S126" s="63">
        <f>SUM(Effort!$F125:$G125)*RiferimentiCosti!S$4</f>
        <v>2880</v>
      </c>
      <c r="T126" s="63">
        <f>IFERROR(__xludf.DUMMYFUNCTION("IF(REGEXMATCH(A126,""[0-9]\.[0-9]\.3""),SUM(Effort!$F125:$G125)*RiferimentiCosti!T$4,0)"),7200.0)</f>
        <v>7200</v>
      </c>
      <c r="U126" s="63">
        <f>IFERROR(__xludf.DUMMYFUNCTION("IF(REGEXMATCH(A126,""[0-9]\.[0-9]\.3""),SUM(Effort!H125:I125)*RiferimentiCosti!U$4,0)"),0.0)</f>
        <v>0</v>
      </c>
      <c r="V126" s="60">
        <f t="shared" si="59"/>
        <v>10080</v>
      </c>
      <c r="W126" s="61">
        <f t="shared" si="60"/>
        <v>19560</v>
      </c>
    </row>
    <row r="127">
      <c r="A127" s="79" t="s">
        <v>81</v>
      </c>
      <c r="B127" s="63">
        <f>Effort!B126*RiferimentiCosti!B$4</f>
        <v>400</v>
      </c>
      <c r="C127" s="63">
        <f>Effort!C126*RiferimentiCosti!C$4</f>
        <v>0</v>
      </c>
      <c r="D127" s="63">
        <f>Effort!D126*RiferimentiCosti!D$4</f>
        <v>0</v>
      </c>
      <c r="E127" s="63">
        <f>Effort!E126*RiferimentiCosti!E$4</f>
        <v>0</v>
      </c>
      <c r="F127" s="63">
        <f>Effort!F126*RiferimentiCosti!F$4</f>
        <v>0</v>
      </c>
      <c r="G127" s="63">
        <f>Effort!G126*RiferimentiCosti!G$4</f>
        <v>0</v>
      </c>
      <c r="H127" s="63">
        <f>Effort!H126*RiferimentiCosti!H$4</f>
        <v>0</v>
      </c>
      <c r="I127" s="63">
        <f>Effort!I126*RiferimentiCosti!I$4</f>
        <v>0</v>
      </c>
      <c r="J127" s="64">
        <f t="shared" si="57"/>
        <v>400</v>
      </c>
      <c r="K127" s="63">
        <f>CEILING(Effort!B126/8,1)*RiferimentiCosti!K$4</f>
        <v>240</v>
      </c>
      <c r="L127" s="63">
        <f>CEILING(Effort!F126/8,1)*RiferimentiCosti!L$4+CEILING((Effort!F126/8)/8,1)*RiferimentiCosti!L$6</f>
        <v>0</v>
      </c>
      <c r="M127" s="63">
        <f>CEILING(Effort!G126/8,1)*RiferimentiCosti!M$4+CEILING((Effort!G126/8)/8,1)*RiferimentiCosti!M$6</f>
        <v>0</v>
      </c>
      <c r="N127" s="63">
        <f>CEILING(Effort!H126/8,1)*RiferimentiCosti!N$4+CEILING((Effort!H126/8)/8,1)*RiferimentiCosti!N$6</f>
        <v>0</v>
      </c>
      <c r="O127" s="63">
        <f>CEILING(Effort!I126/8,1)*RiferimentiCosti!O$4+CEILING((Effort!I126/8)/8,1)*RiferimentiCosti!O$6</f>
        <v>0</v>
      </c>
      <c r="P127" s="59">
        <f t="shared" si="58"/>
        <v>240</v>
      </c>
      <c r="Q127" s="63">
        <f>SUM(Effort!$C126:$E126)*RiferimentiCosti!Q$4</f>
        <v>0</v>
      </c>
      <c r="R127" s="63">
        <f>SUM(Effort!$C126:$E126)*RiferimentiCosti!R$4</f>
        <v>0</v>
      </c>
      <c r="S127" s="63">
        <f>SUM(Effort!$F126:$G126)*RiferimentiCosti!S$4</f>
        <v>0</v>
      </c>
      <c r="T127" s="63">
        <f>IFERROR(__xludf.DUMMYFUNCTION("IF(REGEXMATCH(A127,""[0-9]\.[0-9]\.3""),SUM(Effort!$F126:$G126)*RiferimentiCosti!T$4,0)"),0.0)</f>
        <v>0</v>
      </c>
      <c r="U127" s="63">
        <f>IFERROR(__xludf.DUMMYFUNCTION("IF(REGEXMATCH(A127,""[0-9]\.[0-9]\.3""),SUM(Effort!H126:I126)*RiferimentiCosti!U$4,0)"),0.0)</f>
        <v>0</v>
      </c>
      <c r="V127" s="60">
        <f t="shared" si="59"/>
        <v>0</v>
      </c>
      <c r="W127" s="61">
        <f t="shared" si="60"/>
        <v>640</v>
      </c>
    </row>
    <row r="128">
      <c r="A128" s="78" t="s">
        <v>209</v>
      </c>
      <c r="B128" s="63">
        <f>Effort!B127*RiferimentiCosti!B$4</f>
        <v>0</v>
      </c>
      <c r="C128" s="63">
        <f>Effort!C127*RiferimentiCosti!C$4</f>
        <v>0</v>
      </c>
      <c r="D128" s="63">
        <f>Effort!D127*RiferimentiCosti!D$4</f>
        <v>0</v>
      </c>
      <c r="E128" s="63">
        <f>Effort!E127*RiferimentiCosti!E$4</f>
        <v>0</v>
      </c>
      <c r="F128" s="63">
        <f>Effort!F127*RiferimentiCosti!F$4</f>
        <v>0</v>
      </c>
      <c r="G128" s="63">
        <f>Effort!G127*RiferimentiCosti!G$4</f>
        <v>0</v>
      </c>
      <c r="H128" s="63">
        <f>Effort!H127*RiferimentiCosti!H$4</f>
        <v>1440</v>
      </c>
      <c r="I128" s="63">
        <f>Effort!I127*RiferimentiCosti!I$4</f>
        <v>2520</v>
      </c>
      <c r="J128" s="64">
        <f t="shared" si="57"/>
        <v>3960</v>
      </c>
      <c r="K128" s="63">
        <f>CEILING(Effort!B127/8,1)*RiferimentiCosti!K$4</f>
        <v>0</v>
      </c>
      <c r="L128" s="63">
        <f>CEILING(Effort!F127/8,1)*RiferimentiCosti!L$4+CEILING((Effort!F127/8)/8,1)*RiferimentiCosti!L$6</f>
        <v>0</v>
      </c>
      <c r="M128" s="63">
        <f>CEILING(Effort!G127/8,1)*RiferimentiCosti!M$4+CEILING((Effort!G127/8)/8,1)*RiferimentiCosti!M$6</f>
        <v>0</v>
      </c>
      <c r="N128" s="63">
        <f>CEILING(Effort!H127/8,1)*RiferimentiCosti!N$4+CEILING((Effort!H127/8)/8,1)*RiferimentiCosti!N$6</f>
        <v>650</v>
      </c>
      <c r="O128" s="63">
        <f>CEILING(Effort!I127/8,1)*RiferimentiCosti!O$4+CEILING((Effort!I127/8)/8,1)*RiferimentiCosti!O$6</f>
        <v>1180</v>
      </c>
      <c r="P128" s="59">
        <f t="shared" si="58"/>
        <v>1830</v>
      </c>
      <c r="Q128" s="63">
        <f>SUM(Effort!$C127:$E127)*RiferimentiCosti!Q$4</f>
        <v>0</v>
      </c>
      <c r="R128" s="63">
        <f>SUM(Effort!$C127:$E127)*RiferimentiCosti!R$4</f>
        <v>0</v>
      </c>
      <c r="S128" s="63">
        <f>SUM(Effort!$F127:$G127)*RiferimentiCosti!S$4</f>
        <v>0</v>
      </c>
      <c r="T128" s="63">
        <f>IFERROR(__xludf.DUMMYFUNCTION("IF(REGEXMATCH(A128,""[0-9]\.[0-9]\.3""),SUM(Effort!$F127:$G127)*RiferimentiCosti!T$4,0)"),0.0)</f>
        <v>0</v>
      </c>
      <c r="U128" s="63">
        <f>IFERROR(__xludf.DUMMYFUNCTION("IF(REGEXMATCH(A128,""[0-9]\.[0-9]\.3""),SUM(Effort!H127:I127)*RiferimentiCosti!U$4,0)"),0.0)</f>
        <v>0</v>
      </c>
      <c r="V128" s="60">
        <f t="shared" si="59"/>
        <v>0</v>
      </c>
      <c r="W128" s="61">
        <f t="shared" si="60"/>
        <v>5790</v>
      </c>
    </row>
    <row r="129">
      <c r="A129" s="78" t="s">
        <v>210</v>
      </c>
      <c r="B129" s="63">
        <f>Effort!B128*RiferimentiCosti!B$4</f>
        <v>0</v>
      </c>
      <c r="C129" s="63">
        <f>Effort!C128*RiferimentiCosti!C$4</f>
        <v>0</v>
      </c>
      <c r="D129" s="63">
        <f>Effort!D128*RiferimentiCosti!D$4</f>
        <v>0</v>
      </c>
      <c r="E129" s="63">
        <f>Effort!E128*RiferimentiCosti!E$4</f>
        <v>0</v>
      </c>
      <c r="F129" s="63">
        <f>Effort!F128*RiferimentiCosti!F$4</f>
        <v>0</v>
      </c>
      <c r="G129" s="63">
        <f>Effort!G128*RiferimentiCosti!G$4</f>
        <v>0</v>
      </c>
      <c r="H129" s="63">
        <f>Effort!H128*RiferimentiCosti!H$4</f>
        <v>1440</v>
      </c>
      <c r="I129" s="63">
        <f>Effort!I128*RiferimentiCosti!I$4</f>
        <v>2160</v>
      </c>
      <c r="J129" s="64">
        <f t="shared" si="57"/>
        <v>3600</v>
      </c>
      <c r="K129" s="63">
        <f>CEILING(Effort!B128/8,1)*RiferimentiCosti!K$4</f>
        <v>0</v>
      </c>
      <c r="L129" s="63">
        <f>CEILING(Effort!F128/8,1)*RiferimentiCosti!L$4+CEILING((Effort!F128/8)/8,1)*RiferimentiCosti!L$6</f>
        <v>0</v>
      </c>
      <c r="M129" s="63">
        <f>CEILING(Effort!G128/8,1)*RiferimentiCosti!M$4+CEILING((Effort!G128/8)/8,1)*RiferimentiCosti!M$6</f>
        <v>0</v>
      </c>
      <c r="N129" s="63">
        <f>CEILING(Effort!H128/8,1)*RiferimentiCosti!N$4+CEILING((Effort!H128/8)/8,1)*RiferimentiCosti!N$6</f>
        <v>650</v>
      </c>
      <c r="O129" s="63">
        <f>CEILING(Effort!I128/8,1)*RiferimentiCosti!O$4+CEILING((Effort!I128/8)/8,1)*RiferimentiCosti!O$6</f>
        <v>1040</v>
      </c>
      <c r="P129" s="59">
        <f t="shared" si="58"/>
        <v>1690</v>
      </c>
      <c r="Q129" s="63">
        <f>SUM(Effort!$C128:$E128)*RiferimentiCosti!Q$4</f>
        <v>0</v>
      </c>
      <c r="R129" s="63">
        <f>SUM(Effort!$C128:$E128)*RiferimentiCosti!R$4</f>
        <v>0</v>
      </c>
      <c r="S129" s="63">
        <f>SUM(Effort!$F128:$G128)*RiferimentiCosti!S$4</f>
        <v>0</v>
      </c>
      <c r="T129" s="63">
        <f>IFERROR(__xludf.DUMMYFUNCTION("IF(REGEXMATCH(A129,""[0-9]\.[0-9]\.3""),SUM(Effort!$F128:$G128)*RiferimentiCosti!T$4,0)"),0.0)</f>
        <v>0</v>
      </c>
      <c r="U129" s="63">
        <f>IFERROR(__xludf.DUMMYFUNCTION("IF(REGEXMATCH(A129,""[0-9]\.[0-9]\.3""),SUM(Effort!H128:I128)*RiferimentiCosti!U$4,0)"),0.0)</f>
        <v>0</v>
      </c>
      <c r="V129" s="60">
        <f t="shared" si="59"/>
        <v>0</v>
      </c>
      <c r="W129" s="61">
        <f t="shared" si="60"/>
        <v>5290</v>
      </c>
    </row>
    <row r="130">
      <c r="A130" s="78" t="s">
        <v>211</v>
      </c>
      <c r="B130" s="63">
        <f>Effort!B129*RiferimentiCosti!B$4</f>
        <v>0</v>
      </c>
      <c r="C130" s="63">
        <f>Effort!C129*RiferimentiCosti!C$4</f>
        <v>0</v>
      </c>
      <c r="D130" s="63">
        <f>Effort!D129*RiferimentiCosti!D$4</f>
        <v>0</v>
      </c>
      <c r="E130" s="63">
        <f>Effort!E129*RiferimentiCosti!E$4</f>
        <v>0</v>
      </c>
      <c r="F130" s="63">
        <f>Effort!F129*RiferimentiCosti!F$4</f>
        <v>0</v>
      </c>
      <c r="G130" s="63">
        <f>Effort!G129*RiferimentiCosti!G$4</f>
        <v>0</v>
      </c>
      <c r="H130" s="63">
        <f>Effort!H129*RiferimentiCosti!H$4</f>
        <v>1440</v>
      </c>
      <c r="I130" s="63">
        <f>Effort!I129*RiferimentiCosti!I$4</f>
        <v>2160</v>
      </c>
      <c r="J130" s="64">
        <f t="shared" si="57"/>
        <v>3600</v>
      </c>
      <c r="K130" s="63">
        <f>CEILING(Effort!B129/8,1)*RiferimentiCosti!K$4</f>
        <v>0</v>
      </c>
      <c r="L130" s="63">
        <f>CEILING(Effort!F129/8,1)*RiferimentiCosti!L$4+CEILING((Effort!F129/8)/8,1)*RiferimentiCosti!L$6</f>
        <v>0</v>
      </c>
      <c r="M130" s="63">
        <f>CEILING(Effort!G129/8,1)*RiferimentiCosti!M$4+CEILING((Effort!G129/8)/8,1)*RiferimentiCosti!M$6</f>
        <v>0</v>
      </c>
      <c r="N130" s="63">
        <f>CEILING(Effort!H129/8,1)*RiferimentiCosti!N$4+CEILING((Effort!H129/8)/8,1)*RiferimentiCosti!N$6</f>
        <v>650</v>
      </c>
      <c r="O130" s="63">
        <f>CEILING(Effort!I129/8,1)*RiferimentiCosti!O$4+CEILING((Effort!I129/8)/8,1)*RiferimentiCosti!O$6</f>
        <v>1040</v>
      </c>
      <c r="P130" s="59">
        <f t="shared" si="58"/>
        <v>1690</v>
      </c>
      <c r="Q130" s="63">
        <f>SUM(Effort!$C129:$E129)*RiferimentiCosti!Q$4</f>
        <v>0</v>
      </c>
      <c r="R130" s="63">
        <f>SUM(Effort!$C129:$E129)*RiferimentiCosti!R$4</f>
        <v>0</v>
      </c>
      <c r="S130" s="63">
        <f>SUM(Effort!$F129:$G129)*RiferimentiCosti!S$4</f>
        <v>0</v>
      </c>
      <c r="T130" s="63">
        <f>IFERROR(__xludf.DUMMYFUNCTION("IF(REGEXMATCH(A130,""[0-9]\.[0-9]\.3""),SUM(Effort!$F129:$G129)*RiferimentiCosti!T$4,0)"),0.0)</f>
        <v>0</v>
      </c>
      <c r="U130" s="63">
        <f>IFERROR(__xludf.DUMMYFUNCTION("IF(REGEXMATCH(A130,""[0-9]\.[0-9]\.3""),SUM(Effort!H129:I129)*RiferimentiCosti!U$4,0)"),5760.0)</f>
        <v>5760</v>
      </c>
      <c r="V130" s="60">
        <f t="shared" si="59"/>
        <v>5760</v>
      </c>
      <c r="W130" s="61">
        <f t="shared" si="60"/>
        <v>11050</v>
      </c>
    </row>
    <row r="131">
      <c r="A131" s="65" t="s">
        <v>137</v>
      </c>
      <c r="B131" s="66">
        <f t="shared" ref="B131:I131" si="61">SUM(B117:B130)</f>
        <v>1600</v>
      </c>
      <c r="C131" s="66">
        <f t="shared" si="61"/>
        <v>6240</v>
      </c>
      <c r="D131" s="66">
        <f t="shared" si="61"/>
        <v>9120</v>
      </c>
      <c r="E131" s="66">
        <f t="shared" si="61"/>
        <v>0</v>
      </c>
      <c r="F131" s="66">
        <f t="shared" si="61"/>
        <v>4140</v>
      </c>
      <c r="G131" s="66">
        <f t="shared" si="61"/>
        <v>5780</v>
      </c>
      <c r="H131" s="66">
        <f t="shared" si="61"/>
        <v>4320</v>
      </c>
      <c r="I131" s="66">
        <f t="shared" si="61"/>
        <v>6840</v>
      </c>
      <c r="J131" s="64">
        <f t="shared" si="57"/>
        <v>38040</v>
      </c>
      <c r="K131" s="66">
        <f t="shared" ref="K131:O131" si="62">SUM(K117:K130)</f>
        <v>1160</v>
      </c>
      <c r="L131" s="66">
        <f t="shared" si="62"/>
        <v>1800</v>
      </c>
      <c r="M131" s="66">
        <f t="shared" si="62"/>
        <v>2980</v>
      </c>
      <c r="N131" s="66">
        <f t="shared" si="62"/>
        <v>1950</v>
      </c>
      <c r="O131" s="66">
        <f t="shared" si="62"/>
        <v>3260</v>
      </c>
      <c r="P131" s="59">
        <f t="shared" si="58"/>
        <v>11150</v>
      </c>
      <c r="Q131" s="66">
        <f t="shared" ref="Q131:V131" si="63">SUM(Q117:Q130)</f>
        <v>7680</v>
      </c>
      <c r="R131" s="66">
        <f t="shared" si="63"/>
        <v>30720</v>
      </c>
      <c r="S131" s="66">
        <f t="shared" si="63"/>
        <v>4160</v>
      </c>
      <c r="T131" s="66">
        <f t="shared" si="63"/>
        <v>7200</v>
      </c>
      <c r="U131" s="66">
        <f t="shared" si="63"/>
        <v>5760</v>
      </c>
      <c r="V131" s="59">
        <f t="shared" si="63"/>
        <v>55520</v>
      </c>
      <c r="W131" s="61">
        <f t="shared" si="60"/>
        <v>104710</v>
      </c>
      <c r="X131" s="3">
        <f>W131-SUM(W117:W130)</f>
        <v>0</v>
      </c>
    </row>
    <row r="132">
      <c r="A132" s="72"/>
      <c r="B132" s="73"/>
      <c r="C132" s="73"/>
      <c r="D132" s="73"/>
      <c r="E132" s="73"/>
      <c r="F132" s="73"/>
      <c r="G132" s="73"/>
      <c r="H132" s="73"/>
      <c r="I132" s="73"/>
      <c r="J132" s="74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4"/>
    </row>
    <row r="133">
      <c r="A133" s="75" t="s">
        <v>95</v>
      </c>
      <c r="B133" s="56">
        <f>Effort!B132*RiferimentiCosti!B$4</f>
        <v>400</v>
      </c>
      <c r="C133" s="76"/>
      <c r="D133" s="76"/>
      <c r="E133" s="76"/>
      <c r="F133" s="76"/>
      <c r="G133" s="76"/>
      <c r="H133" s="76"/>
      <c r="I133" s="76"/>
      <c r="J133" s="58">
        <f t="shared" ref="J133:J146" si="64">SUM(B133:I133)</f>
        <v>400</v>
      </c>
      <c r="K133" s="57">
        <f>CEILING(Effort!B132/8,1)*RiferimentiCosti!K$4+RiferimentiCosti!K$6</f>
        <v>440</v>
      </c>
      <c r="L133" s="57"/>
      <c r="M133" s="57"/>
      <c r="N133" s="57"/>
      <c r="O133" s="57"/>
      <c r="P133" s="59">
        <f t="shared" ref="P133:P146" si="65">SUM(K133:O133)</f>
        <v>440</v>
      </c>
      <c r="Q133" s="77">
        <v>0.0</v>
      </c>
      <c r="R133" s="57"/>
      <c r="S133" s="57"/>
      <c r="T133" s="57"/>
      <c r="U133" s="57"/>
      <c r="V133" s="60">
        <f t="shared" ref="V133:V145" si="66">SUM(Q133:U133)</f>
        <v>0</v>
      </c>
      <c r="W133" s="61">
        <f t="shared" ref="W133:W146" si="67">SUM(J133,P133,V133)</f>
        <v>840</v>
      </c>
    </row>
    <row r="134">
      <c r="A134" s="79" t="s">
        <v>94</v>
      </c>
      <c r="B134" s="63">
        <f>Effort!B133*RiferimentiCosti!B$4</f>
        <v>400</v>
      </c>
      <c r="C134" s="63">
        <f>Effort!C133*RiferimentiCosti!C$4</f>
        <v>0</v>
      </c>
      <c r="D134" s="63">
        <f>Effort!D133*RiferimentiCosti!D$4</f>
        <v>0</v>
      </c>
      <c r="E134" s="63">
        <f>Effort!E133*RiferimentiCosti!E$4</f>
        <v>0</v>
      </c>
      <c r="F134" s="63">
        <f>Effort!F133*RiferimentiCosti!F$4</f>
        <v>0</v>
      </c>
      <c r="G134" s="63">
        <f>Effort!G133*RiferimentiCosti!G$4</f>
        <v>0</v>
      </c>
      <c r="H134" s="63">
        <f>Effort!H133*RiferimentiCosti!H$4</f>
        <v>0</v>
      </c>
      <c r="I134" s="63">
        <f>Effort!I133*RiferimentiCosti!I$4</f>
        <v>0</v>
      </c>
      <c r="J134" s="58">
        <f t="shared" si="64"/>
        <v>400</v>
      </c>
      <c r="K134" s="63">
        <f>CEILING(Effort!B133/8,1)*RiferimentiCosti!K$4</f>
        <v>240</v>
      </c>
      <c r="L134" s="63">
        <f>CEILING(Effort!F133/8,1)*RiferimentiCosti!L$4+CEILING((Effort!F133/8)/8,1)*RiferimentiCosti!L$6</f>
        <v>0</v>
      </c>
      <c r="M134" s="63">
        <f>CEILING(Effort!G133/8,1)*RiferimentiCosti!M$4+CEILING((Effort!G133/8)/8,1)*RiferimentiCosti!M$6</f>
        <v>0</v>
      </c>
      <c r="N134" s="63">
        <f>CEILING(Effort!H133/8,1)*RiferimentiCosti!N$4+CEILING((Effort!H133/8)/8,1)*RiferimentiCosti!N$6</f>
        <v>0</v>
      </c>
      <c r="O134" s="63">
        <f>CEILING(Effort!I133/8,1)*RiferimentiCosti!O$4+CEILING((Effort!I133/8)/8,1)*RiferimentiCosti!O$6</f>
        <v>0</v>
      </c>
      <c r="P134" s="59">
        <f t="shared" si="65"/>
        <v>240</v>
      </c>
      <c r="Q134" s="63">
        <f>SUM(Effort!$C133:$E133)*RiferimentiCosti!Q$4</f>
        <v>0</v>
      </c>
      <c r="R134" s="63">
        <f>SUM(Effort!$C133:$E133)*RiferimentiCosti!R$4</f>
        <v>0</v>
      </c>
      <c r="S134" s="63">
        <f>SUM(Effort!$F133:$G133)*RiferimentiCosti!S$4</f>
        <v>0</v>
      </c>
      <c r="T134" s="63">
        <f>IFERROR(__xludf.DUMMYFUNCTION("IF(REGEXMATCH(A134,""[0-9]\.[0-9]\.3""),SUM(Effort!$F133:$G133)*RiferimentiCosti!T$4,0)"),0.0)</f>
        <v>0</v>
      </c>
      <c r="U134" s="63">
        <f>IFERROR(__xludf.DUMMYFUNCTION("IF(REGEXMATCH(A134,""[0-9]\.[0-9]\.3""),SUM(Effort!H133:I133)*RiferimentiCosti!U$4,0)"),0.0)</f>
        <v>0</v>
      </c>
      <c r="V134" s="60">
        <f t="shared" si="66"/>
        <v>0</v>
      </c>
      <c r="W134" s="61">
        <f t="shared" si="67"/>
        <v>640</v>
      </c>
    </row>
    <row r="135">
      <c r="A135" s="78" t="s">
        <v>212</v>
      </c>
      <c r="B135" s="63">
        <f>Effort!B134*RiferimentiCosti!B$4</f>
        <v>0</v>
      </c>
      <c r="C135" s="63">
        <f>Effort!C134*RiferimentiCosti!C$4</f>
        <v>3360</v>
      </c>
      <c r="D135" s="63">
        <f>Effort!D134*RiferimentiCosti!D$4</f>
        <v>480</v>
      </c>
      <c r="E135" s="63">
        <f>Effort!E134*RiferimentiCosti!E$4</f>
        <v>0</v>
      </c>
      <c r="F135" s="63">
        <f>Effort!F134*RiferimentiCosti!F$4</f>
        <v>0</v>
      </c>
      <c r="G135" s="63">
        <f>Effort!G134*RiferimentiCosti!G$4</f>
        <v>0</v>
      </c>
      <c r="H135" s="63">
        <f>Effort!H134*RiferimentiCosti!H$4</f>
        <v>0</v>
      </c>
      <c r="I135" s="63">
        <f>Effort!I134*RiferimentiCosti!I$4</f>
        <v>0</v>
      </c>
      <c r="J135" s="58">
        <f t="shared" si="64"/>
        <v>3840</v>
      </c>
      <c r="K135" s="63">
        <f>CEILING(Effort!B134/8,1)*RiferimentiCosti!K$4</f>
        <v>0</v>
      </c>
      <c r="L135" s="63">
        <f>CEILING(Effort!F134/8,1)*RiferimentiCosti!L$4+CEILING((Effort!F134/8)/8,1)*RiferimentiCosti!L$6</f>
        <v>0</v>
      </c>
      <c r="M135" s="63">
        <f>CEILING(Effort!G134/8,1)*RiferimentiCosti!M$4+CEILING((Effort!G134/8)/8,1)*RiferimentiCosti!M$6</f>
        <v>0</v>
      </c>
      <c r="N135" s="63">
        <f>CEILING(Effort!H134/8,1)*RiferimentiCosti!N$4+CEILING((Effort!H134/8)/8,1)*RiferimentiCosti!N$6</f>
        <v>0</v>
      </c>
      <c r="O135" s="63">
        <f>CEILING(Effort!I134/8,1)*RiferimentiCosti!O$4+CEILING((Effort!I134/8)/8,1)*RiferimentiCosti!O$6</f>
        <v>0</v>
      </c>
      <c r="P135" s="59">
        <f t="shared" si="65"/>
        <v>0</v>
      </c>
      <c r="Q135" s="63">
        <f>SUM(Effort!$C134:$E134)*RiferimentiCosti!Q$4</f>
        <v>1920</v>
      </c>
      <c r="R135" s="63">
        <f>SUM(Effort!$C134:$E134)*RiferimentiCosti!R$4</f>
        <v>7680</v>
      </c>
      <c r="S135" s="63">
        <f>SUM(Effort!$F134:$G134)*RiferimentiCosti!S$4</f>
        <v>0</v>
      </c>
      <c r="T135" s="63">
        <f>IFERROR(__xludf.DUMMYFUNCTION("IF(REGEXMATCH(A135,""[0-9]\.[0-9]\.3""),SUM(Effort!$F134:$G134)*RiferimentiCosti!T$4,0)"),0.0)</f>
        <v>0</v>
      </c>
      <c r="U135" s="63">
        <f>IFERROR(__xludf.DUMMYFUNCTION("IF(REGEXMATCH(A135,""[0-9]\.[0-9]\.3""),SUM(Effort!H134:I134)*RiferimentiCosti!U$4,0)"),0.0)</f>
        <v>0</v>
      </c>
      <c r="V135" s="60">
        <f t="shared" si="66"/>
        <v>9600</v>
      </c>
      <c r="W135" s="61">
        <f t="shared" si="67"/>
        <v>13440</v>
      </c>
    </row>
    <row r="136">
      <c r="A136" s="78" t="s">
        <v>213</v>
      </c>
      <c r="B136" s="63">
        <f>Effort!B135*RiferimentiCosti!B$4</f>
        <v>0</v>
      </c>
      <c r="C136" s="63">
        <f>Effort!C135*RiferimentiCosti!C$4</f>
        <v>480</v>
      </c>
      <c r="D136" s="63">
        <f>Effort!D135*RiferimentiCosti!D$4</f>
        <v>6240</v>
      </c>
      <c r="E136" s="63">
        <f>Effort!E135*RiferimentiCosti!E$4</f>
        <v>0</v>
      </c>
      <c r="F136" s="63">
        <f>Effort!F135*RiferimentiCosti!F$4</f>
        <v>0</v>
      </c>
      <c r="G136" s="63">
        <f>Effort!G135*RiferimentiCosti!G$4</f>
        <v>0</v>
      </c>
      <c r="H136" s="63">
        <f>Effort!H135*RiferimentiCosti!H$4</f>
        <v>0</v>
      </c>
      <c r="I136" s="63">
        <f>Effort!I135*RiferimentiCosti!I$4</f>
        <v>0</v>
      </c>
      <c r="J136" s="58">
        <f t="shared" si="64"/>
        <v>6720</v>
      </c>
      <c r="K136" s="63">
        <f>CEILING(Effort!B135/8,1)*RiferimentiCosti!K$4</f>
        <v>0</v>
      </c>
      <c r="L136" s="63">
        <f>CEILING(Effort!F135/8,1)*RiferimentiCosti!L$4+CEILING((Effort!F135/8)/8,1)*RiferimentiCosti!L$6</f>
        <v>0</v>
      </c>
      <c r="M136" s="63">
        <f>CEILING(Effort!G135/8,1)*RiferimentiCosti!M$4+CEILING((Effort!G135/8)/8,1)*RiferimentiCosti!M$6</f>
        <v>0</v>
      </c>
      <c r="N136" s="63">
        <f>CEILING(Effort!H135/8,1)*RiferimentiCosti!N$4+CEILING((Effort!H135/8)/8,1)*RiferimentiCosti!N$6</f>
        <v>0</v>
      </c>
      <c r="O136" s="63">
        <f>CEILING(Effort!I135/8,1)*RiferimentiCosti!O$4+CEILING((Effort!I135/8)/8,1)*RiferimentiCosti!O$6</f>
        <v>0</v>
      </c>
      <c r="P136" s="59">
        <f t="shared" si="65"/>
        <v>0</v>
      </c>
      <c r="Q136" s="63">
        <f>SUM(Effort!$C135:$E135)*RiferimentiCosti!Q$4</f>
        <v>3360</v>
      </c>
      <c r="R136" s="63">
        <f>SUM(Effort!$C135:$E135)*RiferimentiCosti!R$4</f>
        <v>13440</v>
      </c>
      <c r="S136" s="63">
        <f>SUM(Effort!$F135:$G135)*RiferimentiCosti!S$4</f>
        <v>0</v>
      </c>
      <c r="T136" s="63">
        <f>IFERROR(__xludf.DUMMYFUNCTION("IF(REGEXMATCH(A136,""[0-9]\.[0-9]\.3""),SUM(Effort!$F135:$G135)*RiferimentiCosti!T$4,0)"),0.0)</f>
        <v>0</v>
      </c>
      <c r="U136" s="63">
        <f>IFERROR(__xludf.DUMMYFUNCTION("IF(REGEXMATCH(A136,""[0-9]\.[0-9]\.3""),SUM(Effort!H135:I135)*RiferimentiCosti!U$4,0)"),0.0)</f>
        <v>0</v>
      </c>
      <c r="V136" s="60">
        <f t="shared" si="66"/>
        <v>16800</v>
      </c>
      <c r="W136" s="61">
        <f t="shared" si="67"/>
        <v>23520</v>
      </c>
    </row>
    <row r="137">
      <c r="A137" s="78" t="s">
        <v>214</v>
      </c>
      <c r="B137" s="63">
        <f>Effort!B136*RiferimentiCosti!B$4</f>
        <v>0</v>
      </c>
      <c r="C137" s="63">
        <f>Effort!C136*RiferimentiCosti!C$4</f>
        <v>1440</v>
      </c>
      <c r="D137" s="63">
        <f>Effort!D136*RiferimentiCosti!D$4</f>
        <v>960</v>
      </c>
      <c r="E137" s="63">
        <f>Effort!E136*RiferimentiCosti!E$4</f>
        <v>0</v>
      </c>
      <c r="F137" s="63">
        <f>Effort!F136*RiferimentiCosti!F$4</f>
        <v>0</v>
      </c>
      <c r="G137" s="63">
        <f>Effort!G136*RiferimentiCosti!G$4</f>
        <v>0</v>
      </c>
      <c r="H137" s="63">
        <f>Effort!H136*RiferimentiCosti!H$4</f>
        <v>0</v>
      </c>
      <c r="I137" s="63">
        <f>Effort!I136*RiferimentiCosti!I$4</f>
        <v>0</v>
      </c>
      <c r="J137" s="58">
        <f t="shared" si="64"/>
        <v>2400</v>
      </c>
      <c r="K137" s="63">
        <f>CEILING(Effort!B136/8,1)*RiferimentiCosti!K$4</f>
        <v>0</v>
      </c>
      <c r="L137" s="63">
        <f>CEILING(Effort!F136/8,1)*RiferimentiCosti!L$4+CEILING((Effort!F136/8)/8,1)*RiferimentiCosti!L$6</f>
        <v>0</v>
      </c>
      <c r="M137" s="63">
        <f>CEILING(Effort!G136/8,1)*RiferimentiCosti!M$4+CEILING((Effort!G136/8)/8,1)*RiferimentiCosti!M$6</f>
        <v>0</v>
      </c>
      <c r="N137" s="63">
        <f>CEILING(Effort!H136/8,1)*RiferimentiCosti!N$4+CEILING((Effort!H136/8)/8,1)*RiferimentiCosti!N$6</f>
        <v>0</v>
      </c>
      <c r="O137" s="63">
        <f>CEILING(Effort!I136/8,1)*RiferimentiCosti!O$4+CEILING((Effort!I136/8)/8,1)*RiferimentiCosti!O$6</f>
        <v>0</v>
      </c>
      <c r="P137" s="59">
        <f t="shared" si="65"/>
        <v>0</v>
      </c>
      <c r="Q137" s="63">
        <f>SUM(Effort!$C136:$E136)*RiferimentiCosti!Q$4</f>
        <v>1200</v>
      </c>
      <c r="R137" s="63">
        <f>SUM(Effort!$C136:$E136)*RiferimentiCosti!R$4</f>
        <v>4800</v>
      </c>
      <c r="S137" s="63">
        <f>SUM(Effort!$F136:$G136)*RiferimentiCosti!S$4</f>
        <v>0</v>
      </c>
      <c r="T137" s="63">
        <f>IFERROR(__xludf.DUMMYFUNCTION("IF(REGEXMATCH(A137,""[0-9]\.[0-9]\.3""),SUM(Effort!$F136:$G136)*RiferimentiCosti!T$4,0)"),0.0)</f>
        <v>0</v>
      </c>
      <c r="U137" s="63">
        <f>IFERROR(__xludf.DUMMYFUNCTION("IF(REGEXMATCH(A137,""[0-9]\.[0-9]\.3""),SUM(Effort!H136:I136)*RiferimentiCosti!U$4,0)"),0.0)</f>
        <v>0</v>
      </c>
      <c r="V137" s="60">
        <f t="shared" si="66"/>
        <v>6000</v>
      </c>
      <c r="W137" s="61">
        <f t="shared" si="67"/>
        <v>8400</v>
      </c>
    </row>
    <row r="138">
      <c r="A138" s="79" t="s">
        <v>92</v>
      </c>
      <c r="B138" s="63">
        <f>Effort!B137*RiferimentiCosti!B$4</f>
        <v>400</v>
      </c>
      <c r="C138" s="63">
        <f>Effort!C137*RiferimentiCosti!C$4</f>
        <v>960</v>
      </c>
      <c r="D138" s="63">
        <f>Effort!D137*RiferimentiCosti!D$4</f>
        <v>1440</v>
      </c>
      <c r="E138" s="63">
        <f>Effort!E137*RiferimentiCosti!E$4</f>
        <v>0</v>
      </c>
      <c r="F138" s="63">
        <f>Effort!F137*RiferimentiCosti!F$4</f>
        <v>0</v>
      </c>
      <c r="G138" s="63">
        <f>Effort!G137*RiferimentiCosti!G$4</f>
        <v>0</v>
      </c>
      <c r="H138" s="63">
        <f>Effort!H137*RiferimentiCosti!H$4</f>
        <v>0</v>
      </c>
      <c r="I138" s="63">
        <f>Effort!I137*RiferimentiCosti!I$4</f>
        <v>0</v>
      </c>
      <c r="J138" s="58">
        <f t="shared" si="64"/>
        <v>2800</v>
      </c>
      <c r="K138" s="63">
        <f>CEILING(Effort!B137/8,1)*RiferimentiCosti!K$4</f>
        <v>240</v>
      </c>
      <c r="L138" s="63">
        <f>CEILING(Effort!F137/8,1)*RiferimentiCosti!L$4+CEILING((Effort!F137/8)/8,1)*RiferimentiCosti!L$6</f>
        <v>0</v>
      </c>
      <c r="M138" s="63">
        <f>CEILING(Effort!G137/8,1)*RiferimentiCosti!M$4+CEILING((Effort!G137/8)/8,1)*RiferimentiCosti!M$6</f>
        <v>0</v>
      </c>
      <c r="N138" s="63">
        <f>CEILING(Effort!H137/8,1)*RiferimentiCosti!N$4+CEILING((Effort!H137/8)/8,1)*RiferimentiCosti!N$6</f>
        <v>0</v>
      </c>
      <c r="O138" s="63">
        <f>CEILING(Effort!I137/8,1)*RiferimentiCosti!O$4+CEILING((Effort!I137/8)/8,1)*RiferimentiCosti!O$6</f>
        <v>0</v>
      </c>
      <c r="P138" s="59">
        <f t="shared" si="65"/>
        <v>240</v>
      </c>
      <c r="Q138" s="63">
        <f>SUM(Effort!$C137:$E137)*RiferimentiCosti!Q$4</f>
        <v>1200</v>
      </c>
      <c r="R138" s="63">
        <f>SUM(Effort!$C137:$E137)*RiferimentiCosti!R$4</f>
        <v>4800</v>
      </c>
      <c r="S138" s="63">
        <f>SUM(Effort!$F137:$G137)*RiferimentiCosti!S$4</f>
        <v>0</v>
      </c>
      <c r="T138" s="63">
        <f>IFERROR(__xludf.DUMMYFUNCTION("IF(REGEXMATCH(A138,""[0-9]\.[0-9]\.3""),SUM(Effort!$F137:$G137)*RiferimentiCosti!T$4,0)"),0.0)</f>
        <v>0</v>
      </c>
      <c r="U138" s="63">
        <f>IFERROR(__xludf.DUMMYFUNCTION("IF(REGEXMATCH(A138,""[0-9]\.[0-9]\.3""),SUM(Effort!H137:I137)*RiferimentiCosti!U$4,0)"),0.0)</f>
        <v>0</v>
      </c>
      <c r="V138" s="60">
        <f t="shared" si="66"/>
        <v>6000</v>
      </c>
      <c r="W138" s="61">
        <f t="shared" si="67"/>
        <v>9040</v>
      </c>
    </row>
    <row r="139">
      <c r="A139" s="78" t="s">
        <v>215</v>
      </c>
      <c r="B139" s="63">
        <f>Effort!B138*RiferimentiCosti!B$4</f>
        <v>0</v>
      </c>
      <c r="C139" s="63">
        <f>Effort!C138*RiferimentiCosti!C$4</f>
        <v>0</v>
      </c>
      <c r="D139" s="63">
        <f>Effort!D138*RiferimentiCosti!D$4</f>
        <v>0</v>
      </c>
      <c r="E139" s="63">
        <f>Effort!E138*RiferimentiCosti!E$4</f>
        <v>0</v>
      </c>
      <c r="F139" s="63">
        <f>Effort!F138*RiferimentiCosti!F$4</f>
        <v>1380</v>
      </c>
      <c r="G139" s="63">
        <f>Effort!G138*RiferimentiCosti!G$4</f>
        <v>340</v>
      </c>
      <c r="H139" s="63">
        <f>Effort!H138*RiferimentiCosti!H$4</f>
        <v>0</v>
      </c>
      <c r="I139" s="63">
        <f>Effort!I138*RiferimentiCosti!I$4</f>
        <v>0</v>
      </c>
      <c r="J139" s="58">
        <f t="shared" si="64"/>
        <v>1720</v>
      </c>
      <c r="K139" s="63">
        <f>CEILING(Effort!B138/8,1)*RiferimentiCosti!K$4</f>
        <v>0</v>
      </c>
      <c r="L139" s="63">
        <f>CEILING(Effort!F138/8,1)*RiferimentiCosti!L$4+CEILING((Effort!F138/8)/8,1)*RiferimentiCosti!L$6</f>
        <v>600</v>
      </c>
      <c r="M139" s="63">
        <f>CEILING(Effort!G138/8,1)*RiferimentiCosti!M$4+CEILING((Effort!G138/8)/8,1)*RiferimentiCosti!M$6</f>
        <v>290</v>
      </c>
      <c r="N139" s="63">
        <f>CEILING(Effort!H138/8,1)*RiferimentiCosti!N$4+CEILING((Effort!H138/8)/8,1)*RiferimentiCosti!N$6</f>
        <v>0</v>
      </c>
      <c r="O139" s="63">
        <f>CEILING(Effort!I138/8,1)*RiferimentiCosti!O$4+CEILING((Effort!I138/8)/8,1)*RiferimentiCosti!O$6</f>
        <v>0</v>
      </c>
      <c r="P139" s="59">
        <f t="shared" si="65"/>
        <v>890</v>
      </c>
      <c r="Q139" s="63">
        <f>SUM(Effort!$C138:$E138)*RiferimentiCosti!Q$4</f>
        <v>0</v>
      </c>
      <c r="R139" s="63">
        <f>SUM(Effort!$C138:$E138)*RiferimentiCosti!R$4</f>
        <v>0</v>
      </c>
      <c r="S139" s="63">
        <f>SUM(Effort!$F138:$G138)*RiferimentiCosti!S$4</f>
        <v>640</v>
      </c>
      <c r="T139" s="63">
        <f>IFERROR(__xludf.DUMMYFUNCTION("IF(REGEXMATCH(A139,""[0-9]\.[0-9]\.3""),SUM(Effort!$F138:$G138)*RiferimentiCosti!T$4,0)"),0.0)</f>
        <v>0</v>
      </c>
      <c r="U139" s="63">
        <f>IFERROR(__xludf.DUMMYFUNCTION("IF(REGEXMATCH(A139,""[0-9]\.[0-9]\.3""),SUM(Effort!H138:I138)*RiferimentiCosti!U$4,0)"),0.0)</f>
        <v>0</v>
      </c>
      <c r="V139" s="60">
        <f t="shared" si="66"/>
        <v>640</v>
      </c>
      <c r="W139" s="61">
        <f t="shared" si="67"/>
        <v>3250</v>
      </c>
    </row>
    <row r="140">
      <c r="A140" s="78" t="s">
        <v>216</v>
      </c>
      <c r="B140" s="63">
        <f>Effort!B139*RiferimentiCosti!B$4</f>
        <v>0</v>
      </c>
      <c r="C140" s="63">
        <f>Effort!C139*RiferimentiCosti!C$4</f>
        <v>0</v>
      </c>
      <c r="D140" s="63">
        <f>Effort!D139*RiferimentiCosti!D$4</f>
        <v>0</v>
      </c>
      <c r="E140" s="63">
        <f>Effort!E139*RiferimentiCosti!E$4</f>
        <v>0</v>
      </c>
      <c r="F140" s="63">
        <f>Effort!F139*RiferimentiCosti!F$4</f>
        <v>1380</v>
      </c>
      <c r="G140" s="63">
        <f>Effort!G139*RiferimentiCosti!G$4</f>
        <v>340</v>
      </c>
      <c r="H140" s="63">
        <f>Effort!H139*RiferimentiCosti!H$4</f>
        <v>0</v>
      </c>
      <c r="I140" s="63">
        <f>Effort!I139*RiferimentiCosti!I$4</f>
        <v>0</v>
      </c>
      <c r="J140" s="58">
        <f t="shared" si="64"/>
        <v>1720</v>
      </c>
      <c r="K140" s="63">
        <f>CEILING(Effort!B139/8,1)*RiferimentiCosti!K$4</f>
        <v>0</v>
      </c>
      <c r="L140" s="63">
        <f>CEILING(Effort!F139/8,1)*RiferimentiCosti!L$4+CEILING((Effort!F139/8)/8,1)*RiferimentiCosti!L$6</f>
        <v>600</v>
      </c>
      <c r="M140" s="63">
        <f>CEILING(Effort!G139/8,1)*RiferimentiCosti!M$4+CEILING((Effort!G139/8)/8,1)*RiferimentiCosti!M$6</f>
        <v>290</v>
      </c>
      <c r="N140" s="63">
        <f>CEILING(Effort!H139/8,1)*RiferimentiCosti!N$4+CEILING((Effort!H139/8)/8,1)*RiferimentiCosti!N$6</f>
        <v>0</v>
      </c>
      <c r="O140" s="63">
        <f>CEILING(Effort!I139/8,1)*RiferimentiCosti!O$4+CEILING((Effort!I139/8)/8,1)*RiferimentiCosti!O$6</f>
        <v>0</v>
      </c>
      <c r="P140" s="59">
        <f t="shared" si="65"/>
        <v>890</v>
      </c>
      <c r="Q140" s="63">
        <f>SUM(Effort!$C139:$E139)*RiferimentiCosti!Q$4</f>
        <v>0</v>
      </c>
      <c r="R140" s="63">
        <f>SUM(Effort!$C139:$E139)*RiferimentiCosti!R$4</f>
        <v>0</v>
      </c>
      <c r="S140" s="63">
        <f>SUM(Effort!$F139:$G139)*RiferimentiCosti!S$4</f>
        <v>640</v>
      </c>
      <c r="T140" s="63">
        <f>IFERROR(__xludf.DUMMYFUNCTION("IF(REGEXMATCH(A140,""[0-9]\.[0-9]\.3""),SUM(Effort!$F139:$G139)*RiferimentiCosti!T$4,0)"),0.0)</f>
        <v>0</v>
      </c>
      <c r="U140" s="63">
        <f>IFERROR(__xludf.DUMMYFUNCTION("IF(REGEXMATCH(A140,""[0-9]\.[0-9]\.3""),SUM(Effort!H139:I139)*RiferimentiCosti!U$4,0)"),0.0)</f>
        <v>0</v>
      </c>
      <c r="V140" s="60">
        <f t="shared" si="66"/>
        <v>640</v>
      </c>
      <c r="W140" s="61">
        <f t="shared" si="67"/>
        <v>3250</v>
      </c>
    </row>
    <row r="141">
      <c r="A141" s="78" t="s">
        <v>217</v>
      </c>
      <c r="B141" s="63">
        <f>Effort!B140*RiferimentiCosti!B$4</f>
        <v>0</v>
      </c>
      <c r="C141" s="63">
        <f>Effort!C140*RiferimentiCosti!C$4</f>
        <v>0</v>
      </c>
      <c r="D141" s="63">
        <f>Effort!D140*RiferimentiCosti!D$4</f>
        <v>0</v>
      </c>
      <c r="E141" s="63">
        <f>Effort!E140*RiferimentiCosti!E$4</f>
        <v>0</v>
      </c>
      <c r="F141" s="63">
        <f>Effort!F140*RiferimentiCosti!F$4</f>
        <v>1380</v>
      </c>
      <c r="G141" s="63">
        <f>Effort!G140*RiferimentiCosti!G$4</f>
        <v>5100</v>
      </c>
      <c r="H141" s="63">
        <f>Effort!H140*RiferimentiCosti!H$4</f>
        <v>0</v>
      </c>
      <c r="I141" s="63">
        <f>Effort!I140*RiferimentiCosti!I$4</f>
        <v>0</v>
      </c>
      <c r="J141" s="58">
        <f t="shared" si="64"/>
        <v>6480</v>
      </c>
      <c r="K141" s="63">
        <f>CEILING(Effort!B140/8,1)*RiferimentiCosti!K$4</f>
        <v>0</v>
      </c>
      <c r="L141" s="63">
        <f>CEILING(Effort!F140/8,1)*RiferimentiCosti!L$4+CEILING((Effort!F140/8)/8,1)*RiferimentiCosti!L$6</f>
        <v>600</v>
      </c>
      <c r="M141" s="63">
        <f>CEILING(Effort!G140/8,1)*RiferimentiCosti!M$4+CEILING((Effort!G140/8)/8,1)*RiferimentiCosti!M$6</f>
        <v>2400</v>
      </c>
      <c r="N141" s="63">
        <f>CEILING(Effort!H140/8,1)*RiferimentiCosti!N$4+CEILING((Effort!H140/8)/8,1)*RiferimentiCosti!N$6</f>
        <v>0</v>
      </c>
      <c r="O141" s="63">
        <f>CEILING(Effort!I140/8,1)*RiferimentiCosti!O$4+CEILING((Effort!I140/8)/8,1)*RiferimentiCosti!O$6</f>
        <v>0</v>
      </c>
      <c r="P141" s="59">
        <f t="shared" si="65"/>
        <v>3000</v>
      </c>
      <c r="Q141" s="63">
        <f>SUM(Effort!$C140:$E140)*RiferimentiCosti!Q$4</f>
        <v>0</v>
      </c>
      <c r="R141" s="63">
        <f>SUM(Effort!$C140:$E140)*RiferimentiCosti!R$4</f>
        <v>0</v>
      </c>
      <c r="S141" s="63">
        <f>SUM(Effort!$F140:$G140)*RiferimentiCosti!S$4</f>
        <v>2880</v>
      </c>
      <c r="T141" s="63">
        <f>IFERROR(__xludf.DUMMYFUNCTION("IF(REGEXMATCH(A141,""[0-9]\.[0-9]\.3""),SUM(Effort!$F140:$G140)*RiferimentiCosti!T$4,0)"),7200.0)</f>
        <v>7200</v>
      </c>
      <c r="U141" s="63">
        <f>IFERROR(__xludf.DUMMYFUNCTION("IF(REGEXMATCH(A141,""[0-9]\.[0-9]\.3""),SUM(Effort!H140:I140)*RiferimentiCosti!U$4,0)"),0.0)</f>
        <v>0</v>
      </c>
      <c r="V141" s="60">
        <f t="shared" si="66"/>
        <v>10080</v>
      </c>
      <c r="W141" s="61">
        <f t="shared" si="67"/>
        <v>19560</v>
      </c>
    </row>
    <row r="142">
      <c r="A142" s="79" t="s">
        <v>85</v>
      </c>
      <c r="B142" s="63">
        <f>Effort!B141*RiferimentiCosti!B$4</f>
        <v>400</v>
      </c>
      <c r="C142" s="63">
        <f>Effort!C141*RiferimentiCosti!C$4</f>
        <v>0</v>
      </c>
      <c r="D142" s="63">
        <f>Effort!D141*RiferimentiCosti!D$4</f>
        <v>0</v>
      </c>
      <c r="E142" s="63">
        <f>Effort!E141*RiferimentiCosti!E$4</f>
        <v>0</v>
      </c>
      <c r="F142" s="63">
        <f>Effort!F141*RiferimentiCosti!F$4</f>
        <v>0</v>
      </c>
      <c r="G142" s="63">
        <f>Effort!G141*RiferimentiCosti!G$4</f>
        <v>0</v>
      </c>
      <c r="H142" s="63">
        <f>Effort!H141*RiferimentiCosti!H$4</f>
        <v>0</v>
      </c>
      <c r="I142" s="63">
        <f>Effort!I141*RiferimentiCosti!I$4</f>
        <v>0</v>
      </c>
      <c r="J142" s="58">
        <f t="shared" si="64"/>
        <v>400</v>
      </c>
      <c r="K142" s="63">
        <f>CEILING(Effort!B141/8,1)*RiferimentiCosti!K$4</f>
        <v>240</v>
      </c>
      <c r="L142" s="63">
        <f>CEILING(Effort!F141/8,1)*RiferimentiCosti!L$4+CEILING((Effort!F141/8)/8,1)*RiferimentiCosti!L$6</f>
        <v>0</v>
      </c>
      <c r="M142" s="63">
        <f>CEILING(Effort!G141/8,1)*RiferimentiCosti!M$4+CEILING((Effort!G141/8)/8,1)*RiferimentiCosti!M$6</f>
        <v>0</v>
      </c>
      <c r="N142" s="63">
        <f>CEILING(Effort!H141/8,1)*RiferimentiCosti!N$4+CEILING((Effort!H141/8)/8,1)*RiferimentiCosti!N$6</f>
        <v>0</v>
      </c>
      <c r="O142" s="63">
        <f>CEILING(Effort!I141/8,1)*RiferimentiCosti!O$4+CEILING((Effort!I141/8)/8,1)*RiferimentiCosti!O$6</f>
        <v>0</v>
      </c>
      <c r="P142" s="59">
        <f t="shared" si="65"/>
        <v>240</v>
      </c>
      <c r="Q142" s="63">
        <f>SUM(Effort!$C141:$E141)*RiferimentiCosti!Q$4</f>
        <v>0</v>
      </c>
      <c r="R142" s="63">
        <f>SUM(Effort!$C141:$E141)*RiferimentiCosti!R$4</f>
        <v>0</v>
      </c>
      <c r="S142" s="63">
        <f>SUM(Effort!$F141:$G141)*RiferimentiCosti!S$4</f>
        <v>0</v>
      </c>
      <c r="T142" s="63">
        <f>IFERROR(__xludf.DUMMYFUNCTION("IF(REGEXMATCH(A142,""[0-9]\.[0-9]\.3""),SUM(Effort!$F141:$G141)*RiferimentiCosti!T$4,0)"),0.0)</f>
        <v>0</v>
      </c>
      <c r="U142" s="63">
        <f>IFERROR(__xludf.DUMMYFUNCTION("IF(REGEXMATCH(A142,""[0-9]\.[0-9]\.3""),SUM(Effort!H141:I141)*RiferimentiCosti!U$4,0)"),0.0)</f>
        <v>0</v>
      </c>
      <c r="V142" s="60">
        <f t="shared" si="66"/>
        <v>0</v>
      </c>
      <c r="W142" s="61">
        <f t="shared" si="67"/>
        <v>640</v>
      </c>
    </row>
    <row r="143">
      <c r="A143" s="78" t="s">
        <v>218</v>
      </c>
      <c r="B143" s="63">
        <f>Effort!B142*RiferimentiCosti!B$4</f>
        <v>0</v>
      </c>
      <c r="C143" s="63">
        <f>Effort!C142*RiferimentiCosti!C$4</f>
        <v>0</v>
      </c>
      <c r="D143" s="63">
        <f>Effort!D142*RiferimentiCosti!D$4</f>
        <v>0</v>
      </c>
      <c r="E143" s="63">
        <f>Effort!E142*RiferimentiCosti!E$4</f>
        <v>0</v>
      </c>
      <c r="F143" s="63">
        <f>Effort!F142*RiferimentiCosti!F$4</f>
        <v>0</v>
      </c>
      <c r="G143" s="63">
        <f>Effort!G142*RiferimentiCosti!G$4</f>
        <v>0</v>
      </c>
      <c r="H143" s="63">
        <f>Effort!H142*RiferimentiCosti!H$4</f>
        <v>1440</v>
      </c>
      <c r="I143" s="63">
        <f>Effort!I142*RiferimentiCosti!I$4</f>
        <v>2520</v>
      </c>
      <c r="J143" s="58">
        <f t="shared" si="64"/>
        <v>3960</v>
      </c>
      <c r="K143" s="63">
        <f>CEILING(Effort!B142/8,1)*RiferimentiCosti!K$4</f>
        <v>0</v>
      </c>
      <c r="L143" s="63">
        <f>CEILING(Effort!F142/8,1)*RiferimentiCosti!L$4+CEILING((Effort!F142/8)/8,1)*RiferimentiCosti!L$6</f>
        <v>0</v>
      </c>
      <c r="M143" s="63">
        <f>CEILING(Effort!G142/8,1)*RiferimentiCosti!M$4+CEILING((Effort!G142/8)/8,1)*RiferimentiCosti!M$6</f>
        <v>0</v>
      </c>
      <c r="N143" s="63">
        <f>CEILING(Effort!H142/8,1)*RiferimentiCosti!N$4+CEILING((Effort!H142/8)/8,1)*RiferimentiCosti!N$6</f>
        <v>650</v>
      </c>
      <c r="O143" s="63">
        <f>CEILING(Effort!I142/8,1)*RiferimentiCosti!O$4+CEILING((Effort!I142/8)/8,1)*RiferimentiCosti!O$6</f>
        <v>1180</v>
      </c>
      <c r="P143" s="59">
        <f t="shared" si="65"/>
        <v>1830</v>
      </c>
      <c r="Q143" s="63">
        <f>SUM(Effort!$C142:$E142)*RiferimentiCosti!Q$4</f>
        <v>0</v>
      </c>
      <c r="R143" s="63">
        <f>SUM(Effort!$C142:$E142)*RiferimentiCosti!R$4</f>
        <v>0</v>
      </c>
      <c r="S143" s="63">
        <f>SUM(Effort!$F142:$G142)*RiferimentiCosti!S$4</f>
        <v>0</v>
      </c>
      <c r="T143" s="63">
        <f>IFERROR(__xludf.DUMMYFUNCTION("IF(REGEXMATCH(A143,""[0-9]\.[0-9]\.3""),SUM(Effort!$F142:$G142)*RiferimentiCosti!T$4,0)"),0.0)</f>
        <v>0</v>
      </c>
      <c r="U143" s="63">
        <f>IFERROR(__xludf.DUMMYFUNCTION("IF(REGEXMATCH(A143,""[0-9]\.[0-9]\.3""),SUM(Effort!H142:I142)*RiferimentiCosti!U$4,0)"),0.0)</f>
        <v>0</v>
      </c>
      <c r="V143" s="60">
        <f t="shared" si="66"/>
        <v>0</v>
      </c>
      <c r="W143" s="61">
        <f t="shared" si="67"/>
        <v>5790</v>
      </c>
    </row>
    <row r="144">
      <c r="A144" s="78" t="s">
        <v>219</v>
      </c>
      <c r="B144" s="63">
        <f>Effort!B143*RiferimentiCosti!B$4</f>
        <v>0</v>
      </c>
      <c r="C144" s="63">
        <f>Effort!C143*RiferimentiCosti!C$4</f>
        <v>0</v>
      </c>
      <c r="D144" s="63">
        <f>Effort!D143*RiferimentiCosti!D$4</f>
        <v>0</v>
      </c>
      <c r="E144" s="63">
        <f>Effort!E143*RiferimentiCosti!E$4</f>
        <v>0</v>
      </c>
      <c r="F144" s="63">
        <f>Effort!F143*RiferimentiCosti!F$4</f>
        <v>0</v>
      </c>
      <c r="G144" s="63">
        <f>Effort!G143*RiferimentiCosti!G$4</f>
        <v>0</v>
      </c>
      <c r="H144" s="63">
        <f>Effort!H143*RiferimentiCosti!H$4</f>
        <v>1440</v>
      </c>
      <c r="I144" s="63">
        <f>Effort!I143*RiferimentiCosti!I$4</f>
        <v>2160</v>
      </c>
      <c r="J144" s="58">
        <f t="shared" si="64"/>
        <v>3600</v>
      </c>
      <c r="K144" s="63">
        <f>CEILING(Effort!B143/8,1)*RiferimentiCosti!K$4</f>
        <v>0</v>
      </c>
      <c r="L144" s="63">
        <f>CEILING(Effort!F143/8,1)*RiferimentiCosti!L$4+CEILING((Effort!F143/8)/8,1)*RiferimentiCosti!L$6</f>
        <v>0</v>
      </c>
      <c r="M144" s="63">
        <f>CEILING(Effort!G143/8,1)*RiferimentiCosti!M$4+CEILING((Effort!G143/8)/8,1)*RiferimentiCosti!M$6</f>
        <v>0</v>
      </c>
      <c r="N144" s="63">
        <f>CEILING(Effort!H143/8,1)*RiferimentiCosti!N$4+CEILING((Effort!H143/8)/8,1)*RiferimentiCosti!N$6</f>
        <v>650</v>
      </c>
      <c r="O144" s="63">
        <f>CEILING(Effort!I143/8,1)*RiferimentiCosti!O$4+CEILING((Effort!I143/8)/8,1)*RiferimentiCosti!O$6</f>
        <v>1040</v>
      </c>
      <c r="P144" s="59">
        <f t="shared" si="65"/>
        <v>1690</v>
      </c>
      <c r="Q144" s="63">
        <f>SUM(Effort!$C143:$E143)*RiferimentiCosti!Q$4</f>
        <v>0</v>
      </c>
      <c r="R144" s="63">
        <f>SUM(Effort!$C143:$E143)*RiferimentiCosti!R$4</f>
        <v>0</v>
      </c>
      <c r="S144" s="63">
        <f>SUM(Effort!$F143:$G143)*RiferimentiCosti!S$4</f>
        <v>0</v>
      </c>
      <c r="T144" s="63">
        <f>IFERROR(__xludf.DUMMYFUNCTION("IF(REGEXMATCH(A144,""[0-9]\.[0-9]\.3""),SUM(Effort!$F143:$G143)*RiferimentiCosti!T$4,0)"),0.0)</f>
        <v>0</v>
      </c>
      <c r="U144" s="63">
        <f>IFERROR(__xludf.DUMMYFUNCTION("IF(REGEXMATCH(A144,""[0-9]\.[0-9]\.3""),SUM(Effort!H143:I143)*RiferimentiCosti!U$4,0)"),0.0)</f>
        <v>0</v>
      </c>
      <c r="V144" s="60">
        <f t="shared" si="66"/>
        <v>0</v>
      </c>
      <c r="W144" s="61">
        <f t="shared" si="67"/>
        <v>5290</v>
      </c>
    </row>
    <row r="145">
      <c r="A145" s="78" t="s">
        <v>220</v>
      </c>
      <c r="B145" s="63">
        <f>Effort!B144*RiferimentiCosti!B$4</f>
        <v>0</v>
      </c>
      <c r="C145" s="63">
        <f>Effort!C144*RiferimentiCosti!C$4</f>
        <v>0</v>
      </c>
      <c r="D145" s="63">
        <f>Effort!D144*RiferimentiCosti!D$4</f>
        <v>0</v>
      </c>
      <c r="E145" s="63">
        <f>Effort!E144*RiferimentiCosti!E$4</f>
        <v>0</v>
      </c>
      <c r="F145" s="63">
        <f>Effort!F144*RiferimentiCosti!F$4</f>
        <v>0</v>
      </c>
      <c r="G145" s="63">
        <f>Effort!G144*RiferimentiCosti!G$4</f>
        <v>0</v>
      </c>
      <c r="H145" s="63">
        <f>Effort!H144*RiferimentiCosti!H$4</f>
        <v>1440</v>
      </c>
      <c r="I145" s="63">
        <f>Effort!I144*RiferimentiCosti!I$4</f>
        <v>2160</v>
      </c>
      <c r="J145" s="58">
        <f t="shared" si="64"/>
        <v>3600</v>
      </c>
      <c r="K145" s="63">
        <f>CEILING(Effort!B144/8,1)*RiferimentiCosti!K$4</f>
        <v>0</v>
      </c>
      <c r="L145" s="63">
        <f>CEILING(Effort!F144/8,1)*RiferimentiCosti!L$4+CEILING((Effort!F144/8)/8,1)*RiferimentiCosti!L$6</f>
        <v>0</v>
      </c>
      <c r="M145" s="63">
        <f>CEILING(Effort!G144/8,1)*RiferimentiCosti!M$4+CEILING((Effort!G144/8)/8,1)*RiferimentiCosti!M$6</f>
        <v>0</v>
      </c>
      <c r="N145" s="63">
        <f>CEILING(Effort!H144/8,1)*RiferimentiCosti!N$4+CEILING((Effort!H144/8)/8,1)*RiferimentiCosti!N$6</f>
        <v>650</v>
      </c>
      <c r="O145" s="63">
        <f>CEILING(Effort!I144/8,1)*RiferimentiCosti!O$4+CEILING((Effort!I144/8)/8,1)*RiferimentiCosti!O$6</f>
        <v>1040</v>
      </c>
      <c r="P145" s="59">
        <f t="shared" si="65"/>
        <v>1690</v>
      </c>
      <c r="Q145" s="63">
        <f>SUM(Effort!$C144:$E144)*RiferimentiCosti!Q$4</f>
        <v>0</v>
      </c>
      <c r="R145" s="63">
        <f>SUM(Effort!$C144:$E144)*RiferimentiCosti!R$4</f>
        <v>0</v>
      </c>
      <c r="S145" s="63">
        <f>SUM(Effort!$F144:$G144)*RiferimentiCosti!S$4</f>
        <v>0</v>
      </c>
      <c r="T145" s="63">
        <f>IFERROR(__xludf.DUMMYFUNCTION("IF(REGEXMATCH(A145,""[0-9]\.[0-9]\.3""),SUM(Effort!$F144:$G144)*RiferimentiCosti!T$4,0)"),0.0)</f>
        <v>0</v>
      </c>
      <c r="U145" s="63">
        <f>IFERROR(__xludf.DUMMYFUNCTION("IF(REGEXMATCH(A145,""[0-9]\.[0-9]\.3""),SUM(Effort!H144:I144)*RiferimentiCosti!U$4,0)"),5760.0)</f>
        <v>5760</v>
      </c>
      <c r="V145" s="60">
        <f t="shared" si="66"/>
        <v>5760</v>
      </c>
      <c r="W145" s="61">
        <f t="shared" si="67"/>
        <v>11050</v>
      </c>
    </row>
    <row r="146">
      <c r="A146" s="65" t="s">
        <v>137</v>
      </c>
      <c r="B146" s="66">
        <f t="shared" ref="B146:I146" si="68">SUM(B134:B145)</f>
        <v>1200</v>
      </c>
      <c r="C146" s="66">
        <f t="shared" si="68"/>
        <v>6240</v>
      </c>
      <c r="D146" s="66">
        <f t="shared" si="68"/>
        <v>9120</v>
      </c>
      <c r="E146" s="66">
        <f t="shared" si="68"/>
        <v>0</v>
      </c>
      <c r="F146" s="66">
        <f t="shared" si="68"/>
        <v>4140</v>
      </c>
      <c r="G146" s="66">
        <f t="shared" si="68"/>
        <v>5780</v>
      </c>
      <c r="H146" s="66">
        <f t="shared" si="68"/>
        <v>4320</v>
      </c>
      <c r="I146" s="66">
        <f t="shared" si="68"/>
        <v>6840</v>
      </c>
      <c r="J146" s="58">
        <f t="shared" si="64"/>
        <v>37640</v>
      </c>
      <c r="K146" s="66">
        <f t="shared" ref="K146:O146" si="69">SUM(K134:K145)</f>
        <v>720</v>
      </c>
      <c r="L146" s="66">
        <f t="shared" si="69"/>
        <v>1800</v>
      </c>
      <c r="M146" s="66">
        <f t="shared" si="69"/>
        <v>2980</v>
      </c>
      <c r="N146" s="66">
        <f t="shared" si="69"/>
        <v>1950</v>
      </c>
      <c r="O146" s="66">
        <f t="shared" si="69"/>
        <v>3260</v>
      </c>
      <c r="P146" s="59">
        <f t="shared" si="65"/>
        <v>10710</v>
      </c>
      <c r="Q146" s="66">
        <f t="shared" ref="Q146:V146" si="70">SUM(Q134:Q145)</f>
        <v>7680</v>
      </c>
      <c r="R146" s="66">
        <f t="shared" si="70"/>
        <v>30720</v>
      </c>
      <c r="S146" s="66">
        <f t="shared" si="70"/>
        <v>4160</v>
      </c>
      <c r="T146" s="66">
        <f t="shared" si="70"/>
        <v>7200</v>
      </c>
      <c r="U146" s="66">
        <f t="shared" si="70"/>
        <v>5760</v>
      </c>
      <c r="V146" s="59">
        <f t="shared" si="70"/>
        <v>55520</v>
      </c>
      <c r="W146" s="61">
        <f t="shared" si="67"/>
        <v>103870</v>
      </c>
      <c r="X146" s="3">
        <f>W146- SUM(W133:W145)</f>
        <v>-840</v>
      </c>
    </row>
    <row r="147">
      <c r="A147" s="72"/>
      <c r="B147" s="73"/>
      <c r="C147" s="73"/>
      <c r="D147" s="73"/>
      <c r="E147" s="73"/>
      <c r="F147" s="73"/>
      <c r="G147" s="73"/>
      <c r="H147" s="73"/>
      <c r="I147" s="73"/>
      <c r="J147" s="74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4"/>
    </row>
    <row r="148">
      <c r="A148" s="75" t="s">
        <v>100</v>
      </c>
      <c r="B148" s="56">
        <f>Effort!B147*RiferimentiCosti!B$4</f>
        <v>400</v>
      </c>
      <c r="C148" s="76"/>
      <c r="D148" s="76"/>
      <c r="E148" s="76"/>
      <c r="F148" s="76"/>
      <c r="G148" s="76"/>
      <c r="H148" s="76"/>
      <c r="I148" s="76"/>
      <c r="J148" s="58">
        <f t="shared" ref="J148:J167" si="71">SUM(B148:I148)</f>
        <v>400</v>
      </c>
      <c r="K148" s="57">
        <f>CEILING(Effort!B147/8,1)*RiferimentiCosti!K$4+RiferimentiCosti!K$6</f>
        <v>440</v>
      </c>
      <c r="L148" s="57"/>
      <c r="M148" s="57"/>
      <c r="N148" s="57"/>
      <c r="O148" s="57"/>
      <c r="P148" s="59">
        <f t="shared" ref="P148:P167" si="72">SUM(K148:O148)</f>
        <v>440</v>
      </c>
      <c r="Q148" s="77">
        <v>0.0</v>
      </c>
      <c r="R148" s="57"/>
      <c r="S148" s="57"/>
      <c r="T148" s="57"/>
      <c r="U148" s="57"/>
      <c r="V148" s="60">
        <f t="shared" ref="V148:V166" si="73">SUM(Q148:U148)</f>
        <v>0</v>
      </c>
      <c r="W148" s="61">
        <f t="shared" ref="W148:W167" si="74">SUM(J148,P148,V148)</f>
        <v>840</v>
      </c>
    </row>
    <row r="149">
      <c r="A149" s="79" t="s">
        <v>99</v>
      </c>
      <c r="B149" s="63">
        <f>Effort!B148*RiferimentiCosti!B$4</f>
        <v>200</v>
      </c>
      <c r="C149" s="63">
        <f>Effort!C148*RiferimentiCosti!C$4</f>
        <v>0</v>
      </c>
      <c r="D149" s="63">
        <f>Effort!D148*RiferimentiCosti!D$4</f>
        <v>0</v>
      </c>
      <c r="E149" s="63">
        <f>Effort!E148*RiferimentiCosti!E$4</f>
        <v>0</v>
      </c>
      <c r="F149" s="63">
        <f>Effort!F148*RiferimentiCosti!F$4</f>
        <v>0</v>
      </c>
      <c r="G149" s="63">
        <f>Effort!G148*RiferimentiCosti!G$4</f>
        <v>0</v>
      </c>
      <c r="H149" s="63">
        <f>Effort!H148*RiferimentiCosti!H$4</f>
        <v>0</v>
      </c>
      <c r="I149" s="63">
        <f>Effort!I148*RiferimentiCosti!I$4</f>
        <v>0</v>
      </c>
      <c r="J149" s="64">
        <f t="shared" si="71"/>
        <v>200</v>
      </c>
      <c r="K149" s="63">
        <f>CEILING(Effort!B148/8,1)*RiferimentiCosti!K$4</f>
        <v>120</v>
      </c>
      <c r="L149" s="63">
        <f>CEILING(Effort!F148/8,1)*RiferimentiCosti!L$4+CEILING((Effort!F148/8)/8,1)*RiferimentiCosti!L$6</f>
        <v>0</v>
      </c>
      <c r="M149" s="63">
        <f>CEILING(Effort!G148/8,1)*RiferimentiCosti!M$4+CEILING((Effort!G148/8)/8,1)*RiferimentiCosti!M$6</f>
        <v>0</v>
      </c>
      <c r="N149" s="63">
        <f>CEILING(Effort!H148/8,1)*RiferimentiCosti!N$4+CEILING((Effort!H148/8)/8,1)*RiferimentiCosti!N$6</f>
        <v>0</v>
      </c>
      <c r="O149" s="63">
        <f>CEILING(Effort!I148/8,1)*RiferimentiCosti!O$4+CEILING((Effort!I148/8)/8,1)*RiferimentiCosti!O$6</f>
        <v>0</v>
      </c>
      <c r="P149" s="59">
        <f t="shared" si="72"/>
        <v>120</v>
      </c>
      <c r="Q149" s="63">
        <f>SUM(Effort!$C148:$E148)*RiferimentiCosti!Q$4</f>
        <v>0</v>
      </c>
      <c r="R149" s="63">
        <f>SUM(Effort!$C148:$E148)*RiferimentiCosti!R$4</f>
        <v>0</v>
      </c>
      <c r="S149" s="63">
        <f>SUM(Effort!$F148:$G148)*RiferimentiCosti!S$4</f>
        <v>0</v>
      </c>
      <c r="T149" s="63">
        <f>IFERROR(__xludf.DUMMYFUNCTION("IF(REGEXMATCH(A149,""[0-9]\.[0-9]\.3""),SUM(Effort!$F148:$G148)*RiferimentiCosti!T$4,0)"),0.0)</f>
        <v>0</v>
      </c>
      <c r="U149" s="63">
        <f>IFERROR(__xludf.DUMMYFUNCTION("IF(REGEXMATCH(A149,""[0-9]\.[0-9]\.3""),SUM(Effort!H148:I148)*RiferimentiCosti!U$4,0)"),0.0)</f>
        <v>0</v>
      </c>
      <c r="V149" s="60">
        <f t="shared" si="73"/>
        <v>0</v>
      </c>
      <c r="W149" s="61">
        <f t="shared" si="74"/>
        <v>320</v>
      </c>
    </row>
    <row r="150">
      <c r="A150" s="78" t="s">
        <v>221</v>
      </c>
      <c r="B150" s="63">
        <f>Effort!B149*RiferimentiCosti!B$4</f>
        <v>0</v>
      </c>
      <c r="C150" s="63">
        <f>Effort!C149*RiferimentiCosti!C$4</f>
        <v>1920</v>
      </c>
      <c r="D150" s="63">
        <f>Effort!D149*RiferimentiCosti!D$4</f>
        <v>480</v>
      </c>
      <c r="E150" s="63">
        <f>Effort!E149*RiferimentiCosti!E$4</f>
        <v>0</v>
      </c>
      <c r="F150" s="63">
        <f>Effort!F149*RiferimentiCosti!F$4</f>
        <v>0</v>
      </c>
      <c r="G150" s="63">
        <f>Effort!G149*RiferimentiCosti!G$4</f>
        <v>0</v>
      </c>
      <c r="H150" s="63">
        <f>Effort!H149*RiferimentiCosti!H$4</f>
        <v>0</v>
      </c>
      <c r="I150" s="63">
        <f>Effort!I149*RiferimentiCosti!I$4</f>
        <v>0</v>
      </c>
      <c r="J150" s="64">
        <f t="shared" si="71"/>
        <v>2400</v>
      </c>
      <c r="K150" s="63">
        <f>CEILING(Effort!B149/8,1)*RiferimentiCosti!K$4</f>
        <v>0</v>
      </c>
      <c r="L150" s="63">
        <f>CEILING(Effort!F149/8,1)*RiferimentiCosti!L$4+CEILING((Effort!F149/8)/8,1)*RiferimentiCosti!L$6</f>
        <v>0</v>
      </c>
      <c r="M150" s="63">
        <f>CEILING(Effort!G149/8,1)*RiferimentiCosti!M$4+CEILING((Effort!G149/8)/8,1)*RiferimentiCosti!M$6</f>
        <v>0</v>
      </c>
      <c r="N150" s="63">
        <f>CEILING(Effort!H149/8,1)*RiferimentiCosti!N$4+CEILING((Effort!H149/8)/8,1)*RiferimentiCosti!N$6</f>
        <v>0</v>
      </c>
      <c r="O150" s="63">
        <f>CEILING(Effort!I149/8,1)*RiferimentiCosti!O$4+CEILING((Effort!I149/8)/8,1)*RiferimentiCosti!O$6</f>
        <v>0</v>
      </c>
      <c r="P150" s="59">
        <f t="shared" si="72"/>
        <v>0</v>
      </c>
      <c r="Q150" s="63">
        <f>SUM(Effort!$C149:$E149)*RiferimentiCosti!Q$4</f>
        <v>1200</v>
      </c>
      <c r="R150" s="63">
        <f>SUM(Effort!$C149:$E149)*RiferimentiCosti!R$4</f>
        <v>4800</v>
      </c>
      <c r="S150" s="63">
        <f>SUM(Effort!$F149:$G149)*RiferimentiCosti!S$4</f>
        <v>0</v>
      </c>
      <c r="T150" s="63">
        <f>IFERROR(__xludf.DUMMYFUNCTION("IF(REGEXMATCH(A150,""[0-9]\.[0-9]\.3""),SUM(Effort!$F149:$G149)*RiferimentiCosti!T$4,0)"),0.0)</f>
        <v>0</v>
      </c>
      <c r="U150" s="63">
        <f>IFERROR(__xludf.DUMMYFUNCTION("IF(REGEXMATCH(A150,""[0-9]\.[0-9]\.3""),SUM(Effort!H149:I149)*RiferimentiCosti!U$4,0)"),0.0)</f>
        <v>0</v>
      </c>
      <c r="V150" s="60">
        <f t="shared" si="73"/>
        <v>6000</v>
      </c>
      <c r="W150" s="61">
        <f t="shared" si="74"/>
        <v>8400</v>
      </c>
    </row>
    <row r="151">
      <c r="A151" s="78" t="s">
        <v>222</v>
      </c>
      <c r="B151" s="63">
        <f>Effort!B150*RiferimentiCosti!B$4</f>
        <v>0</v>
      </c>
      <c r="C151" s="63">
        <f>Effort!C150*RiferimentiCosti!C$4</f>
        <v>480</v>
      </c>
      <c r="D151" s="63">
        <f>Effort!D150*RiferimentiCosti!D$4</f>
        <v>6240</v>
      </c>
      <c r="E151" s="63">
        <f>Effort!E150*RiferimentiCosti!E$4</f>
        <v>0</v>
      </c>
      <c r="F151" s="63">
        <f>Effort!F150*RiferimentiCosti!F$4</f>
        <v>0</v>
      </c>
      <c r="G151" s="63">
        <f>Effort!G150*RiferimentiCosti!G$4</f>
        <v>0</v>
      </c>
      <c r="H151" s="63">
        <f>Effort!H150*RiferimentiCosti!H$4</f>
        <v>0</v>
      </c>
      <c r="I151" s="63">
        <f>Effort!I150*RiferimentiCosti!I$4</f>
        <v>0</v>
      </c>
      <c r="J151" s="64">
        <f t="shared" si="71"/>
        <v>6720</v>
      </c>
      <c r="K151" s="63">
        <f>CEILING(Effort!B150/8,1)*RiferimentiCosti!K$4</f>
        <v>0</v>
      </c>
      <c r="L151" s="63">
        <f>CEILING(Effort!F150/8,1)*RiferimentiCosti!L$4+CEILING((Effort!F150/8)/8,1)*RiferimentiCosti!L$6</f>
        <v>0</v>
      </c>
      <c r="M151" s="63">
        <f>CEILING(Effort!G150/8,1)*RiferimentiCosti!M$4+CEILING((Effort!G150/8)/8,1)*RiferimentiCosti!M$6</f>
        <v>0</v>
      </c>
      <c r="N151" s="63">
        <f>CEILING(Effort!H150/8,1)*RiferimentiCosti!N$4+CEILING((Effort!H150/8)/8,1)*RiferimentiCosti!N$6</f>
        <v>0</v>
      </c>
      <c r="O151" s="63">
        <f>CEILING(Effort!I150/8,1)*RiferimentiCosti!O$4+CEILING((Effort!I150/8)/8,1)*RiferimentiCosti!O$6</f>
        <v>0</v>
      </c>
      <c r="P151" s="59">
        <f t="shared" si="72"/>
        <v>0</v>
      </c>
      <c r="Q151" s="63">
        <f>SUM(Effort!$C150:$E150)*RiferimentiCosti!Q$4</f>
        <v>3360</v>
      </c>
      <c r="R151" s="63">
        <f>SUM(Effort!$C150:$E150)*RiferimentiCosti!R$4</f>
        <v>13440</v>
      </c>
      <c r="S151" s="63">
        <f>SUM(Effort!$F150:$G150)*RiferimentiCosti!S$4</f>
        <v>0</v>
      </c>
      <c r="T151" s="63">
        <f>IFERROR(__xludf.DUMMYFUNCTION("IF(REGEXMATCH(A151,""[0-9]\.[0-9]\.3""),SUM(Effort!$F150:$G150)*RiferimentiCosti!T$4,0)"),0.0)</f>
        <v>0</v>
      </c>
      <c r="U151" s="63">
        <f>IFERROR(__xludf.DUMMYFUNCTION("IF(REGEXMATCH(A151,""[0-9]\.[0-9]\.3""),SUM(Effort!H150:I150)*RiferimentiCosti!U$4,0)"),0.0)</f>
        <v>0</v>
      </c>
      <c r="V151" s="60">
        <f t="shared" si="73"/>
        <v>16800</v>
      </c>
      <c r="W151" s="61">
        <f t="shared" si="74"/>
        <v>23520</v>
      </c>
    </row>
    <row r="152">
      <c r="A152" s="78" t="s">
        <v>223</v>
      </c>
      <c r="B152" s="63">
        <f>Effort!B151*RiferimentiCosti!B$4</f>
        <v>0</v>
      </c>
      <c r="C152" s="63">
        <f>Effort!C151*RiferimentiCosti!C$4</f>
        <v>960</v>
      </c>
      <c r="D152" s="63">
        <f>Effort!D151*RiferimentiCosti!D$4</f>
        <v>960</v>
      </c>
      <c r="E152" s="63">
        <f>Effort!E151*RiferimentiCosti!E$4</f>
        <v>0</v>
      </c>
      <c r="F152" s="63">
        <f>Effort!F151*RiferimentiCosti!F$4</f>
        <v>0</v>
      </c>
      <c r="G152" s="63">
        <f>Effort!G151*RiferimentiCosti!G$4</f>
        <v>0</v>
      </c>
      <c r="H152" s="63">
        <f>Effort!H151*RiferimentiCosti!H$4</f>
        <v>0</v>
      </c>
      <c r="I152" s="63">
        <f>Effort!I151*RiferimentiCosti!I$4</f>
        <v>0</v>
      </c>
      <c r="J152" s="64">
        <f t="shared" si="71"/>
        <v>1920</v>
      </c>
      <c r="K152" s="63">
        <f>CEILING(Effort!B151/8,1)*RiferimentiCosti!K$4</f>
        <v>0</v>
      </c>
      <c r="L152" s="63">
        <f>CEILING(Effort!F151/8,1)*RiferimentiCosti!L$4+CEILING((Effort!F151/8)/8,1)*RiferimentiCosti!L$6</f>
        <v>0</v>
      </c>
      <c r="M152" s="63">
        <f>CEILING(Effort!G151/8,1)*RiferimentiCosti!M$4+CEILING((Effort!G151/8)/8,1)*RiferimentiCosti!M$6</f>
        <v>0</v>
      </c>
      <c r="N152" s="63">
        <f>CEILING(Effort!H151/8,1)*RiferimentiCosti!N$4+CEILING((Effort!H151/8)/8,1)*RiferimentiCosti!N$6</f>
        <v>0</v>
      </c>
      <c r="O152" s="63">
        <f>CEILING(Effort!I151/8,1)*RiferimentiCosti!O$4+CEILING((Effort!I151/8)/8,1)*RiferimentiCosti!O$6</f>
        <v>0</v>
      </c>
      <c r="P152" s="59">
        <f t="shared" si="72"/>
        <v>0</v>
      </c>
      <c r="Q152" s="63">
        <f>SUM(Effort!$C151:$E151)*RiferimentiCosti!Q$4</f>
        <v>960</v>
      </c>
      <c r="R152" s="63">
        <f>SUM(Effort!$C151:$E151)*RiferimentiCosti!R$4</f>
        <v>3840</v>
      </c>
      <c r="S152" s="63">
        <f>SUM(Effort!$F151:$G151)*RiferimentiCosti!S$4</f>
        <v>0</v>
      </c>
      <c r="T152" s="63">
        <f>IFERROR(__xludf.DUMMYFUNCTION("IF(REGEXMATCH(A152,""[0-9]\.[0-9]\.3""),SUM(Effort!$F151:$G151)*RiferimentiCosti!T$4,0)"),0.0)</f>
        <v>0</v>
      </c>
      <c r="U152" s="63">
        <f>IFERROR(__xludf.DUMMYFUNCTION("IF(REGEXMATCH(A152,""[0-9]\.[0-9]\.3""),SUM(Effort!H151:I151)*RiferimentiCosti!U$4,0)"),0.0)</f>
        <v>0</v>
      </c>
      <c r="V152" s="60">
        <f t="shared" si="73"/>
        <v>4800</v>
      </c>
      <c r="W152" s="61">
        <f t="shared" si="74"/>
        <v>6720</v>
      </c>
    </row>
    <row r="153">
      <c r="A153" s="78" t="s">
        <v>224</v>
      </c>
      <c r="B153" s="63">
        <f>Effort!B152*RiferimentiCosti!B$4</f>
        <v>0</v>
      </c>
      <c r="C153" s="63">
        <f>Effort!C152*RiferimentiCosti!C$4</f>
        <v>1440</v>
      </c>
      <c r="D153" s="63">
        <f>Effort!D152*RiferimentiCosti!D$4</f>
        <v>1440</v>
      </c>
      <c r="E153" s="63">
        <f>Effort!E152*RiferimentiCosti!E$4</f>
        <v>0</v>
      </c>
      <c r="F153" s="63">
        <f>Effort!F152*RiferimentiCosti!F$4</f>
        <v>0</v>
      </c>
      <c r="G153" s="63">
        <f>Effort!G152*RiferimentiCosti!G$4</f>
        <v>0</v>
      </c>
      <c r="H153" s="63">
        <f>Effort!H152*RiferimentiCosti!H$4</f>
        <v>0</v>
      </c>
      <c r="I153" s="63">
        <f>Effort!I152*RiferimentiCosti!I$4</f>
        <v>0</v>
      </c>
      <c r="J153" s="64">
        <f t="shared" si="71"/>
        <v>2880</v>
      </c>
      <c r="K153" s="63">
        <f>CEILING(Effort!B152/8,1)*RiferimentiCosti!K$4</f>
        <v>0</v>
      </c>
      <c r="L153" s="63">
        <f>CEILING(Effort!F152/8,1)*RiferimentiCosti!L$4+CEILING((Effort!F152/8)/8,1)*RiferimentiCosti!L$6</f>
        <v>0</v>
      </c>
      <c r="M153" s="63">
        <f>CEILING(Effort!G152/8,1)*RiferimentiCosti!M$4+CEILING((Effort!G152/8)/8,1)*RiferimentiCosti!M$6</f>
        <v>0</v>
      </c>
      <c r="N153" s="63">
        <f>CEILING(Effort!H152/8,1)*RiferimentiCosti!N$4+CEILING((Effort!H152/8)/8,1)*RiferimentiCosti!N$6</f>
        <v>0</v>
      </c>
      <c r="O153" s="63">
        <f>CEILING(Effort!I152/8,1)*RiferimentiCosti!O$4+CEILING((Effort!I152/8)/8,1)*RiferimentiCosti!O$6</f>
        <v>0</v>
      </c>
      <c r="P153" s="59">
        <f t="shared" si="72"/>
        <v>0</v>
      </c>
      <c r="Q153" s="63">
        <f>SUM(Effort!$C152:$E152)*RiferimentiCosti!Q$4</f>
        <v>1440</v>
      </c>
      <c r="R153" s="63">
        <f>SUM(Effort!$C152:$E152)*RiferimentiCosti!R$4</f>
        <v>5760</v>
      </c>
      <c r="S153" s="63">
        <f>SUM(Effort!$F152:$G152)*RiferimentiCosti!S$4</f>
        <v>0</v>
      </c>
      <c r="T153" s="63">
        <f>IFERROR(__xludf.DUMMYFUNCTION("IF(REGEXMATCH(A153,""[0-9]\.[0-9]\.3""),SUM(Effort!$F152:$G152)*RiferimentiCosti!T$4,0)"),0.0)</f>
        <v>0</v>
      </c>
      <c r="U153" s="63">
        <f>IFERROR(__xludf.DUMMYFUNCTION("IF(REGEXMATCH(A153,""[0-9]\.[0-9]\.3""),SUM(Effort!H152:I152)*RiferimentiCosti!U$4,0)"),0.0)</f>
        <v>0</v>
      </c>
      <c r="V153" s="60">
        <f t="shared" si="73"/>
        <v>7200</v>
      </c>
      <c r="W153" s="61">
        <f t="shared" si="74"/>
        <v>10080</v>
      </c>
    </row>
    <row r="154">
      <c r="A154" s="79" t="s">
        <v>101</v>
      </c>
      <c r="B154" s="63">
        <f>Effort!B153*RiferimentiCosti!B$4</f>
        <v>200</v>
      </c>
      <c r="C154" s="63">
        <f>Effort!C153*RiferimentiCosti!C$4</f>
        <v>0</v>
      </c>
      <c r="D154" s="63">
        <f>Effort!D153*RiferimentiCosti!D$4</f>
        <v>0</v>
      </c>
      <c r="E154" s="63">
        <f>Effort!E153*RiferimentiCosti!E$4</f>
        <v>0</v>
      </c>
      <c r="F154" s="63">
        <f>Effort!F153*RiferimentiCosti!F$4</f>
        <v>0</v>
      </c>
      <c r="G154" s="63">
        <f>Effort!G153*RiferimentiCosti!G$4</f>
        <v>0</v>
      </c>
      <c r="H154" s="63">
        <f>Effort!H153*RiferimentiCosti!H$4</f>
        <v>0</v>
      </c>
      <c r="I154" s="63">
        <f>Effort!I153*RiferimentiCosti!I$4</f>
        <v>0</v>
      </c>
      <c r="J154" s="64">
        <f t="shared" si="71"/>
        <v>200</v>
      </c>
      <c r="K154" s="63">
        <f>CEILING(Effort!B153/8,1)*RiferimentiCosti!K$4</f>
        <v>120</v>
      </c>
      <c r="L154" s="63">
        <f>CEILING(Effort!F153/8,1)*RiferimentiCosti!L$4+CEILING((Effort!F153/8)/8,1)*RiferimentiCosti!L$6</f>
        <v>0</v>
      </c>
      <c r="M154" s="63">
        <f>CEILING(Effort!G153/8,1)*RiferimentiCosti!M$4+CEILING((Effort!G153/8)/8,1)*RiferimentiCosti!M$6</f>
        <v>0</v>
      </c>
      <c r="N154" s="63">
        <f>CEILING(Effort!H153/8,1)*RiferimentiCosti!N$4+CEILING((Effort!H153/8)/8,1)*RiferimentiCosti!N$6</f>
        <v>0</v>
      </c>
      <c r="O154" s="63">
        <f>CEILING(Effort!I153/8,1)*RiferimentiCosti!O$4+CEILING((Effort!I153/8)/8,1)*RiferimentiCosti!O$6</f>
        <v>0</v>
      </c>
      <c r="P154" s="59">
        <f t="shared" si="72"/>
        <v>120</v>
      </c>
      <c r="Q154" s="63">
        <f>SUM(Effort!$C153:$E153)*RiferimentiCosti!Q$4</f>
        <v>0</v>
      </c>
      <c r="R154" s="63">
        <f>SUM(Effort!$C153:$E153)*RiferimentiCosti!R$4</f>
        <v>0</v>
      </c>
      <c r="S154" s="63">
        <f>SUM(Effort!$F153:$G153)*RiferimentiCosti!S$4</f>
        <v>0</v>
      </c>
      <c r="T154" s="63">
        <f>IFERROR(__xludf.DUMMYFUNCTION("IF(REGEXMATCH(A154,""[0-9]\.[0-9]\.3""),SUM(Effort!$F153:$G153)*RiferimentiCosti!T$4,0)"),0.0)</f>
        <v>0</v>
      </c>
      <c r="U154" s="63">
        <f>IFERROR(__xludf.DUMMYFUNCTION("IF(REGEXMATCH(A154,""[0-9]\.[0-9]\.3""),SUM(Effort!H153:I153)*RiferimentiCosti!U$4,0)"),0.0)</f>
        <v>0</v>
      </c>
      <c r="V154" s="60">
        <f t="shared" si="73"/>
        <v>0</v>
      </c>
      <c r="W154" s="61">
        <f t="shared" si="74"/>
        <v>320</v>
      </c>
    </row>
    <row r="155">
      <c r="A155" s="78" t="s">
        <v>225</v>
      </c>
      <c r="B155" s="63">
        <f>Effort!B154*RiferimentiCosti!B$4</f>
        <v>0</v>
      </c>
      <c r="C155" s="63">
        <f>Effort!C154*RiferimentiCosti!C$4</f>
        <v>1920</v>
      </c>
      <c r="D155" s="63">
        <f>Effort!D154*RiferimentiCosti!D$4</f>
        <v>0</v>
      </c>
      <c r="E155" s="63">
        <f>Effort!E154*RiferimentiCosti!E$4</f>
        <v>200</v>
      </c>
      <c r="F155" s="63">
        <f>Effort!F154*RiferimentiCosti!F$4</f>
        <v>0</v>
      </c>
      <c r="G155" s="63">
        <f>Effort!G154*RiferimentiCosti!G$4</f>
        <v>0</v>
      </c>
      <c r="H155" s="63">
        <f>Effort!H154*RiferimentiCosti!H$4</f>
        <v>0</v>
      </c>
      <c r="I155" s="63">
        <f>Effort!I154*RiferimentiCosti!I$4</f>
        <v>0</v>
      </c>
      <c r="J155" s="64">
        <f t="shared" si="71"/>
        <v>2120</v>
      </c>
      <c r="K155" s="63">
        <f>CEILING(Effort!B154/8,1)*RiferimentiCosti!K$4</f>
        <v>0</v>
      </c>
      <c r="L155" s="63">
        <f>CEILING(Effort!F154/8,1)*RiferimentiCosti!L$4+CEILING((Effort!F154/8)/8,1)*RiferimentiCosti!L$6</f>
        <v>0</v>
      </c>
      <c r="M155" s="63">
        <f>CEILING(Effort!G154/8,1)*RiferimentiCosti!M$4+CEILING((Effort!G154/8)/8,1)*RiferimentiCosti!M$6</f>
        <v>0</v>
      </c>
      <c r="N155" s="63">
        <f>CEILING(Effort!H154/8,1)*RiferimentiCosti!N$4+CEILING((Effort!H154/8)/8,1)*RiferimentiCosti!N$6</f>
        <v>0</v>
      </c>
      <c r="O155" s="63">
        <f>CEILING(Effort!I154/8,1)*RiferimentiCosti!O$4+CEILING((Effort!I154/8)/8,1)*RiferimentiCosti!O$6</f>
        <v>0</v>
      </c>
      <c r="P155" s="59">
        <f t="shared" si="72"/>
        <v>0</v>
      </c>
      <c r="Q155" s="63">
        <f>SUM(Effort!$C154:$E154)*RiferimentiCosti!Q$4</f>
        <v>1200</v>
      </c>
      <c r="R155" s="63">
        <f>SUM(Effort!$C154:$E154)*RiferimentiCosti!R$4</f>
        <v>4800</v>
      </c>
      <c r="S155" s="63">
        <f>SUM(Effort!$F154:$G154)*RiferimentiCosti!S$4</f>
        <v>0</v>
      </c>
      <c r="T155" s="63">
        <f>IFERROR(__xludf.DUMMYFUNCTION("IF(REGEXMATCH(A155,""[0-9]\.[0-9]\.3""),SUM(Effort!$F154:$G154)*RiferimentiCosti!T$4,0)"),0.0)</f>
        <v>0</v>
      </c>
      <c r="U155" s="63">
        <f>IFERROR(__xludf.DUMMYFUNCTION("IF(REGEXMATCH(A155,""[0-9]\.[0-9]\.3""),SUM(Effort!H154:I154)*RiferimentiCosti!U$4,0)"),0.0)</f>
        <v>0</v>
      </c>
      <c r="V155" s="60">
        <f t="shared" si="73"/>
        <v>6000</v>
      </c>
      <c r="W155" s="61">
        <f t="shared" si="74"/>
        <v>8120</v>
      </c>
    </row>
    <row r="156">
      <c r="A156" s="78" t="s">
        <v>226</v>
      </c>
      <c r="B156" s="63">
        <f>Effort!B155*RiferimentiCosti!B$4</f>
        <v>0</v>
      </c>
      <c r="C156" s="63">
        <f>Effort!C155*RiferimentiCosti!C$4</f>
        <v>480</v>
      </c>
      <c r="D156" s="63">
        <f>Effort!D155*RiferimentiCosti!D$4</f>
        <v>0</v>
      </c>
      <c r="E156" s="63">
        <f>Effort!E155*RiferimentiCosti!E$4</f>
        <v>2600</v>
      </c>
      <c r="F156" s="63">
        <f>Effort!F155*RiferimentiCosti!F$4</f>
        <v>0</v>
      </c>
      <c r="G156" s="63">
        <f>Effort!G155*RiferimentiCosti!G$4</f>
        <v>0</v>
      </c>
      <c r="H156" s="63">
        <f>Effort!H155*RiferimentiCosti!H$4</f>
        <v>0</v>
      </c>
      <c r="I156" s="63">
        <f>Effort!I155*RiferimentiCosti!I$4</f>
        <v>0</v>
      </c>
      <c r="J156" s="64">
        <f t="shared" si="71"/>
        <v>3080</v>
      </c>
      <c r="K156" s="63">
        <f>CEILING(Effort!B155/8,1)*RiferimentiCosti!K$4</f>
        <v>0</v>
      </c>
      <c r="L156" s="63">
        <f>CEILING(Effort!F155/8,1)*RiferimentiCosti!L$4+CEILING((Effort!F155/8)/8,1)*RiferimentiCosti!L$6</f>
        <v>0</v>
      </c>
      <c r="M156" s="63">
        <f>CEILING(Effort!G155/8,1)*RiferimentiCosti!M$4+CEILING((Effort!G155/8)/8,1)*RiferimentiCosti!M$6</f>
        <v>0</v>
      </c>
      <c r="N156" s="63">
        <f>CEILING(Effort!H155/8,1)*RiferimentiCosti!N$4+CEILING((Effort!H155/8)/8,1)*RiferimentiCosti!N$6</f>
        <v>0</v>
      </c>
      <c r="O156" s="63">
        <f>CEILING(Effort!I155/8,1)*RiferimentiCosti!O$4+CEILING((Effort!I155/8)/8,1)*RiferimentiCosti!O$6</f>
        <v>0</v>
      </c>
      <c r="P156" s="59">
        <f t="shared" si="72"/>
        <v>0</v>
      </c>
      <c r="Q156" s="63">
        <f>SUM(Effort!$C155:$E155)*RiferimentiCosti!Q$4</f>
        <v>3360</v>
      </c>
      <c r="R156" s="63">
        <f>SUM(Effort!$C155:$E155)*RiferimentiCosti!R$4</f>
        <v>13440</v>
      </c>
      <c r="S156" s="63">
        <f>SUM(Effort!$F155:$G155)*RiferimentiCosti!S$4</f>
        <v>0</v>
      </c>
      <c r="T156" s="63">
        <f>IFERROR(__xludf.DUMMYFUNCTION("IF(REGEXMATCH(A156,""[0-9]\.[0-9]\.3""),SUM(Effort!$F155:$G155)*RiferimentiCosti!T$4,0)"),0.0)</f>
        <v>0</v>
      </c>
      <c r="U156" s="63">
        <f>IFERROR(__xludf.DUMMYFUNCTION("IF(REGEXMATCH(A156,""[0-9]\.[0-9]\.3""),SUM(Effort!H155:I155)*RiferimentiCosti!U$4,0)"),0.0)</f>
        <v>0</v>
      </c>
      <c r="V156" s="60">
        <f t="shared" si="73"/>
        <v>16800</v>
      </c>
      <c r="W156" s="61">
        <f t="shared" si="74"/>
        <v>19880</v>
      </c>
    </row>
    <row r="157">
      <c r="A157" s="78" t="s">
        <v>227</v>
      </c>
      <c r="B157" s="63">
        <f>Effort!B156*RiferimentiCosti!B$4</f>
        <v>0</v>
      </c>
      <c r="C157" s="63">
        <f>Effort!C156*RiferimentiCosti!C$4</f>
        <v>960</v>
      </c>
      <c r="D157" s="63">
        <f>Effort!D156*RiferimentiCosti!D$4</f>
        <v>0</v>
      </c>
      <c r="E157" s="63">
        <f>Effort!E156*RiferimentiCosti!E$4</f>
        <v>400</v>
      </c>
      <c r="F157" s="63">
        <f>Effort!F156*RiferimentiCosti!F$4</f>
        <v>0</v>
      </c>
      <c r="G157" s="63">
        <f>Effort!G156*RiferimentiCosti!G$4</f>
        <v>0</v>
      </c>
      <c r="H157" s="63">
        <f>Effort!H156*RiferimentiCosti!H$4</f>
        <v>0</v>
      </c>
      <c r="I157" s="63">
        <f>Effort!I156*RiferimentiCosti!I$4</f>
        <v>0</v>
      </c>
      <c r="J157" s="64">
        <f t="shared" si="71"/>
        <v>1360</v>
      </c>
      <c r="K157" s="63">
        <f>CEILING(Effort!B156/8,1)*RiferimentiCosti!K$4</f>
        <v>0</v>
      </c>
      <c r="L157" s="63">
        <f>CEILING(Effort!F156/8,1)*RiferimentiCosti!L$4+CEILING((Effort!F156/8)/8,1)*RiferimentiCosti!L$6</f>
        <v>0</v>
      </c>
      <c r="M157" s="63">
        <f>CEILING(Effort!G156/8,1)*RiferimentiCosti!M$4+CEILING((Effort!G156/8)/8,1)*RiferimentiCosti!M$6</f>
        <v>0</v>
      </c>
      <c r="N157" s="63">
        <f>CEILING(Effort!H156/8,1)*RiferimentiCosti!N$4+CEILING((Effort!H156/8)/8,1)*RiferimentiCosti!N$6</f>
        <v>0</v>
      </c>
      <c r="O157" s="63">
        <f>CEILING(Effort!I156/8,1)*RiferimentiCosti!O$4+CEILING((Effort!I156/8)/8,1)*RiferimentiCosti!O$6</f>
        <v>0</v>
      </c>
      <c r="P157" s="59">
        <f t="shared" si="72"/>
        <v>0</v>
      </c>
      <c r="Q157" s="63">
        <f>SUM(Effort!$C156:$E156)*RiferimentiCosti!Q$4</f>
        <v>960</v>
      </c>
      <c r="R157" s="63">
        <f>SUM(Effort!$C156:$E156)*RiferimentiCosti!R$4</f>
        <v>3840</v>
      </c>
      <c r="S157" s="63">
        <f>SUM(Effort!$F156:$G156)*RiferimentiCosti!S$4</f>
        <v>0</v>
      </c>
      <c r="T157" s="63">
        <f>IFERROR(__xludf.DUMMYFUNCTION("IF(REGEXMATCH(A157,""[0-9]\.[0-9]\.3""),SUM(Effort!$F156:$G156)*RiferimentiCosti!T$4,0)"),0.0)</f>
        <v>0</v>
      </c>
      <c r="U157" s="63">
        <f>IFERROR(__xludf.DUMMYFUNCTION("IF(REGEXMATCH(A157,""[0-9]\.[0-9]\.3""),SUM(Effort!H156:I156)*RiferimentiCosti!U$4,0)"),0.0)</f>
        <v>0</v>
      </c>
      <c r="V157" s="60">
        <f t="shared" si="73"/>
        <v>4800</v>
      </c>
      <c r="W157" s="61">
        <f t="shared" si="74"/>
        <v>6160</v>
      </c>
    </row>
    <row r="158">
      <c r="A158" s="78" t="s">
        <v>228</v>
      </c>
      <c r="B158" s="63">
        <f>Effort!B157*RiferimentiCosti!B$4</f>
        <v>0</v>
      </c>
      <c r="C158" s="63">
        <f>Effort!C157*RiferimentiCosti!C$4</f>
        <v>1440</v>
      </c>
      <c r="D158" s="63">
        <f>Effort!D157*RiferimentiCosti!D$4</f>
        <v>0</v>
      </c>
      <c r="E158" s="63">
        <f>Effort!E157*RiferimentiCosti!E$4</f>
        <v>600</v>
      </c>
      <c r="F158" s="63">
        <f>Effort!F157*RiferimentiCosti!F$4</f>
        <v>0</v>
      </c>
      <c r="G158" s="63">
        <f>Effort!G157*RiferimentiCosti!G$4</f>
        <v>0</v>
      </c>
      <c r="H158" s="63">
        <f>Effort!H157*RiferimentiCosti!H$4</f>
        <v>0</v>
      </c>
      <c r="I158" s="63">
        <f>Effort!I157*RiferimentiCosti!I$4</f>
        <v>0</v>
      </c>
      <c r="J158" s="64">
        <f t="shared" si="71"/>
        <v>2040</v>
      </c>
      <c r="K158" s="63">
        <f>CEILING(Effort!B157/8,1)*RiferimentiCosti!K$4</f>
        <v>0</v>
      </c>
      <c r="L158" s="63">
        <f>CEILING(Effort!F157/8,1)*RiferimentiCosti!L$4+CEILING((Effort!F157/8)/8,1)*RiferimentiCosti!L$6</f>
        <v>0</v>
      </c>
      <c r="M158" s="63">
        <f>CEILING(Effort!G157/8,1)*RiferimentiCosti!M$4+CEILING((Effort!G157/8)/8,1)*RiferimentiCosti!M$6</f>
        <v>0</v>
      </c>
      <c r="N158" s="63">
        <f>CEILING(Effort!H157/8,1)*RiferimentiCosti!N$4+CEILING((Effort!H157/8)/8,1)*RiferimentiCosti!N$6</f>
        <v>0</v>
      </c>
      <c r="O158" s="63">
        <f>CEILING(Effort!I157/8,1)*RiferimentiCosti!O$4+CEILING((Effort!I157/8)/8,1)*RiferimentiCosti!O$6</f>
        <v>0</v>
      </c>
      <c r="P158" s="59">
        <f t="shared" si="72"/>
        <v>0</v>
      </c>
      <c r="Q158" s="63">
        <f>SUM(Effort!$C157:$E157)*RiferimentiCosti!Q$4</f>
        <v>1440</v>
      </c>
      <c r="R158" s="63">
        <f>SUM(Effort!$C157:$E157)*RiferimentiCosti!R$4</f>
        <v>5760</v>
      </c>
      <c r="S158" s="63">
        <f>SUM(Effort!$F157:$G157)*RiferimentiCosti!S$4</f>
        <v>0</v>
      </c>
      <c r="T158" s="63">
        <f>IFERROR(__xludf.DUMMYFUNCTION("IF(REGEXMATCH(A158,""[0-9]\.[0-9]\.3""),SUM(Effort!$F157:$G157)*RiferimentiCosti!T$4,0)"),0.0)</f>
        <v>0</v>
      </c>
      <c r="U158" s="63">
        <f>IFERROR(__xludf.DUMMYFUNCTION("IF(REGEXMATCH(A158,""[0-9]\.[0-9]\.3""),SUM(Effort!H157:I157)*RiferimentiCosti!U$4,0)"),0.0)</f>
        <v>0</v>
      </c>
      <c r="V158" s="60">
        <f t="shared" si="73"/>
        <v>7200</v>
      </c>
      <c r="W158" s="61">
        <f t="shared" si="74"/>
        <v>9240</v>
      </c>
    </row>
    <row r="159">
      <c r="A159" s="79" t="s">
        <v>96</v>
      </c>
      <c r="B159" s="63">
        <f>Effort!B158*RiferimentiCosti!B$4</f>
        <v>400</v>
      </c>
      <c r="C159" s="63">
        <f>Effort!C158*RiferimentiCosti!C$4</f>
        <v>0</v>
      </c>
      <c r="D159" s="63">
        <f>Effort!D158*RiferimentiCosti!D$4</f>
        <v>0</v>
      </c>
      <c r="E159" s="63">
        <f>Effort!E158*RiferimentiCosti!E$4</f>
        <v>0</v>
      </c>
      <c r="F159" s="63">
        <f>Effort!F158*RiferimentiCosti!F$4</f>
        <v>0</v>
      </c>
      <c r="G159" s="63">
        <f>Effort!G158*RiferimentiCosti!G$4</f>
        <v>0</v>
      </c>
      <c r="H159" s="63">
        <f>Effort!H158*RiferimentiCosti!H$4</f>
        <v>0</v>
      </c>
      <c r="I159" s="63">
        <f>Effort!I158*RiferimentiCosti!I$4</f>
        <v>0</v>
      </c>
      <c r="J159" s="64">
        <f t="shared" si="71"/>
        <v>400</v>
      </c>
      <c r="K159" s="63">
        <f>CEILING(Effort!B158/8,1)*RiferimentiCosti!K$4</f>
        <v>240</v>
      </c>
      <c r="L159" s="63">
        <f>CEILING(Effort!F158/8,1)*RiferimentiCosti!L$4+CEILING((Effort!F158/8)/8,1)*RiferimentiCosti!L$6</f>
        <v>0</v>
      </c>
      <c r="M159" s="63">
        <f>CEILING(Effort!G158/8,1)*RiferimentiCosti!M$4+CEILING((Effort!G158/8)/8,1)*RiferimentiCosti!M$6</f>
        <v>0</v>
      </c>
      <c r="N159" s="63">
        <f>CEILING(Effort!H158/8,1)*RiferimentiCosti!N$4+CEILING((Effort!H158/8)/8,1)*RiferimentiCosti!N$6</f>
        <v>0</v>
      </c>
      <c r="O159" s="63">
        <f>CEILING(Effort!I158/8,1)*RiferimentiCosti!O$4+CEILING((Effort!I158/8)/8,1)*RiferimentiCosti!O$6</f>
        <v>0</v>
      </c>
      <c r="P159" s="59">
        <f t="shared" si="72"/>
        <v>240</v>
      </c>
      <c r="Q159" s="63">
        <f>SUM(Effort!$C158:$E158)*RiferimentiCosti!Q$4</f>
        <v>0</v>
      </c>
      <c r="R159" s="63">
        <f>SUM(Effort!$C158:$E158)*RiferimentiCosti!R$4</f>
        <v>0</v>
      </c>
      <c r="S159" s="63">
        <f>SUM(Effort!$F158:$G158)*RiferimentiCosti!S$4</f>
        <v>0</v>
      </c>
      <c r="T159" s="63">
        <f>IFERROR(__xludf.DUMMYFUNCTION("IF(REGEXMATCH(A159,""[0-9]\.[0-9]\.3""),SUM(Effort!$F158:$G158)*RiferimentiCosti!T$4,0)"),0.0)</f>
        <v>0</v>
      </c>
      <c r="U159" s="63">
        <f>IFERROR(__xludf.DUMMYFUNCTION("IF(REGEXMATCH(A159,""[0-9]\.[0-9]\.3""),SUM(Effort!H158:I158)*RiferimentiCosti!U$4,0)"),0.0)</f>
        <v>0</v>
      </c>
      <c r="V159" s="60">
        <f t="shared" si="73"/>
        <v>0</v>
      </c>
      <c r="W159" s="61">
        <f t="shared" si="74"/>
        <v>640</v>
      </c>
    </row>
    <row r="160">
      <c r="A160" s="78" t="s">
        <v>229</v>
      </c>
      <c r="B160" s="63">
        <f>Effort!B159*RiferimentiCosti!B$4</f>
        <v>0</v>
      </c>
      <c r="C160" s="63">
        <f>Effort!C159*RiferimentiCosti!C$4</f>
        <v>0</v>
      </c>
      <c r="D160" s="63">
        <f>Effort!D159*RiferimentiCosti!D$4</f>
        <v>0</v>
      </c>
      <c r="E160" s="63">
        <f>Effort!E159*RiferimentiCosti!E$4</f>
        <v>0</v>
      </c>
      <c r="F160" s="63">
        <f>Effort!F159*RiferimentiCosti!F$4</f>
        <v>1380</v>
      </c>
      <c r="G160" s="63">
        <f>Effort!G159*RiferimentiCosti!G$4</f>
        <v>340</v>
      </c>
      <c r="H160" s="63">
        <f>Effort!H159*RiferimentiCosti!H$4</f>
        <v>0</v>
      </c>
      <c r="I160" s="63">
        <f>Effort!I159*RiferimentiCosti!I$4</f>
        <v>0</v>
      </c>
      <c r="J160" s="64">
        <f t="shared" si="71"/>
        <v>1720</v>
      </c>
      <c r="K160" s="63">
        <f>CEILING(Effort!B159/8,1)*RiferimentiCosti!K$4</f>
        <v>0</v>
      </c>
      <c r="L160" s="63">
        <f>CEILING(Effort!F159/8,1)*RiferimentiCosti!L$4+CEILING((Effort!F159/8)/8,1)*RiferimentiCosti!L$6</f>
        <v>600</v>
      </c>
      <c r="M160" s="63">
        <f>CEILING(Effort!G159/8,1)*RiferimentiCosti!M$4+CEILING((Effort!G159/8)/8,1)*RiferimentiCosti!M$6</f>
        <v>290</v>
      </c>
      <c r="N160" s="63">
        <f>CEILING(Effort!H159/8,1)*RiferimentiCosti!N$4+CEILING((Effort!H159/8)/8,1)*RiferimentiCosti!N$6</f>
        <v>0</v>
      </c>
      <c r="O160" s="63">
        <f>CEILING(Effort!I159/8,1)*RiferimentiCosti!O$4+CEILING((Effort!I159/8)/8,1)*RiferimentiCosti!O$6</f>
        <v>0</v>
      </c>
      <c r="P160" s="59">
        <f t="shared" si="72"/>
        <v>890</v>
      </c>
      <c r="Q160" s="63">
        <f>SUM(Effort!$C159:$E159)*RiferimentiCosti!Q$4</f>
        <v>0</v>
      </c>
      <c r="R160" s="63">
        <f>SUM(Effort!$C159:$E159)*RiferimentiCosti!R$4</f>
        <v>0</v>
      </c>
      <c r="S160" s="63">
        <f>SUM(Effort!$F159:$G159)*RiferimentiCosti!S$4</f>
        <v>640</v>
      </c>
      <c r="T160" s="63">
        <f>IFERROR(__xludf.DUMMYFUNCTION("IF(REGEXMATCH(A160,""[0-9]\.[0-9]\.3""),SUM(Effort!$F159:$G159)*RiferimentiCosti!T$4,0)"),0.0)</f>
        <v>0</v>
      </c>
      <c r="U160" s="63">
        <f>IFERROR(__xludf.DUMMYFUNCTION("IF(REGEXMATCH(A160,""[0-9]\.[0-9]\.3""),SUM(Effort!H159:I159)*RiferimentiCosti!U$4,0)"),0.0)</f>
        <v>0</v>
      </c>
      <c r="V160" s="60">
        <f t="shared" si="73"/>
        <v>640</v>
      </c>
      <c r="W160" s="61">
        <f t="shared" si="74"/>
        <v>3250</v>
      </c>
    </row>
    <row r="161">
      <c r="A161" s="78" t="s">
        <v>230</v>
      </c>
      <c r="B161" s="63">
        <f>Effort!B160*RiferimentiCosti!B$4</f>
        <v>0</v>
      </c>
      <c r="C161" s="63">
        <f>Effort!C160*RiferimentiCosti!C$4</f>
        <v>0</v>
      </c>
      <c r="D161" s="63">
        <f>Effort!D160*RiferimentiCosti!D$4</f>
        <v>0</v>
      </c>
      <c r="E161" s="63">
        <f>Effort!E160*RiferimentiCosti!E$4</f>
        <v>0</v>
      </c>
      <c r="F161" s="63">
        <f>Effort!F160*RiferimentiCosti!F$4</f>
        <v>1380</v>
      </c>
      <c r="G161" s="63">
        <f>Effort!G160*RiferimentiCosti!G$4</f>
        <v>340</v>
      </c>
      <c r="H161" s="63">
        <f>Effort!H160*RiferimentiCosti!H$4</f>
        <v>0</v>
      </c>
      <c r="I161" s="63">
        <f>Effort!I160*RiferimentiCosti!I$4</f>
        <v>0</v>
      </c>
      <c r="J161" s="64">
        <f t="shared" si="71"/>
        <v>1720</v>
      </c>
      <c r="K161" s="63">
        <f>CEILING(Effort!B160/8,1)*RiferimentiCosti!K$4</f>
        <v>0</v>
      </c>
      <c r="L161" s="63">
        <f>CEILING(Effort!F160/8,1)*RiferimentiCosti!L$4+CEILING((Effort!F160/8)/8,1)*RiferimentiCosti!L$6</f>
        <v>600</v>
      </c>
      <c r="M161" s="63">
        <f>CEILING(Effort!G160/8,1)*RiferimentiCosti!M$4+CEILING((Effort!G160/8)/8,1)*RiferimentiCosti!M$6</f>
        <v>290</v>
      </c>
      <c r="N161" s="63">
        <f>CEILING(Effort!H160/8,1)*RiferimentiCosti!N$4+CEILING((Effort!H160/8)/8,1)*RiferimentiCosti!N$6</f>
        <v>0</v>
      </c>
      <c r="O161" s="63">
        <f>CEILING(Effort!I160/8,1)*RiferimentiCosti!O$4+CEILING((Effort!I160/8)/8,1)*RiferimentiCosti!O$6</f>
        <v>0</v>
      </c>
      <c r="P161" s="59">
        <f t="shared" si="72"/>
        <v>890</v>
      </c>
      <c r="Q161" s="63">
        <f>SUM(Effort!$C160:$E160)*RiferimentiCosti!Q$4</f>
        <v>0</v>
      </c>
      <c r="R161" s="63">
        <f>SUM(Effort!$C160:$E160)*RiferimentiCosti!R$4</f>
        <v>0</v>
      </c>
      <c r="S161" s="63">
        <f>SUM(Effort!$F160:$G160)*RiferimentiCosti!S$4</f>
        <v>640</v>
      </c>
      <c r="T161" s="63">
        <f>IFERROR(__xludf.DUMMYFUNCTION("IF(REGEXMATCH(A161,""[0-9]\.[0-9]\.3""),SUM(Effort!$F160:$G160)*RiferimentiCosti!T$4,0)"),0.0)</f>
        <v>0</v>
      </c>
      <c r="U161" s="63">
        <f>IFERROR(__xludf.DUMMYFUNCTION("IF(REGEXMATCH(A161,""[0-9]\.[0-9]\.3""),SUM(Effort!H160:I160)*RiferimentiCosti!U$4,0)"),0.0)</f>
        <v>0</v>
      </c>
      <c r="V161" s="60">
        <f t="shared" si="73"/>
        <v>640</v>
      </c>
      <c r="W161" s="61">
        <f t="shared" si="74"/>
        <v>3250</v>
      </c>
    </row>
    <row r="162">
      <c r="A162" s="78" t="s">
        <v>231</v>
      </c>
      <c r="B162" s="63">
        <f>Effort!B161*RiferimentiCosti!B$4</f>
        <v>0</v>
      </c>
      <c r="C162" s="63">
        <f>Effort!C161*RiferimentiCosti!C$4</f>
        <v>0</v>
      </c>
      <c r="D162" s="63">
        <f>Effort!D161*RiferimentiCosti!D$4</f>
        <v>0</v>
      </c>
      <c r="E162" s="63">
        <f>Effort!E161*RiferimentiCosti!E$4</f>
        <v>0</v>
      </c>
      <c r="F162" s="63">
        <f>Effort!F161*RiferimentiCosti!F$4</f>
        <v>1380</v>
      </c>
      <c r="G162" s="63">
        <f>Effort!G161*RiferimentiCosti!G$4</f>
        <v>5100</v>
      </c>
      <c r="H162" s="63">
        <f>Effort!H161*RiferimentiCosti!H$4</f>
        <v>0</v>
      </c>
      <c r="I162" s="63">
        <f>Effort!I161*RiferimentiCosti!I$4</f>
        <v>0</v>
      </c>
      <c r="J162" s="64">
        <f t="shared" si="71"/>
        <v>6480</v>
      </c>
      <c r="K162" s="63">
        <f>CEILING(Effort!B161/8,1)*RiferimentiCosti!K$4</f>
        <v>0</v>
      </c>
      <c r="L162" s="63">
        <f>CEILING(Effort!F161/8,1)*RiferimentiCosti!L$4+CEILING((Effort!F161/8)/8,1)*RiferimentiCosti!L$6</f>
        <v>600</v>
      </c>
      <c r="M162" s="63">
        <f>CEILING(Effort!G161/8,1)*RiferimentiCosti!M$4+CEILING((Effort!G161/8)/8,1)*RiferimentiCosti!M$6</f>
        <v>2400</v>
      </c>
      <c r="N162" s="63">
        <f>CEILING(Effort!H161/8,1)*RiferimentiCosti!N$4+CEILING((Effort!H161/8)/8,1)*RiferimentiCosti!N$6</f>
        <v>0</v>
      </c>
      <c r="O162" s="63">
        <f>CEILING(Effort!I161/8,1)*RiferimentiCosti!O$4+CEILING((Effort!I161/8)/8,1)*RiferimentiCosti!O$6</f>
        <v>0</v>
      </c>
      <c r="P162" s="59">
        <f t="shared" si="72"/>
        <v>3000</v>
      </c>
      <c r="Q162" s="63">
        <f>SUM(Effort!$C161:$E161)*RiferimentiCosti!Q$4</f>
        <v>0</v>
      </c>
      <c r="R162" s="63">
        <f>SUM(Effort!$C161:$E161)*RiferimentiCosti!R$4</f>
        <v>0</v>
      </c>
      <c r="S162" s="63">
        <f>SUM(Effort!$F161:$G161)*RiferimentiCosti!S$4</f>
        <v>2880</v>
      </c>
      <c r="T162" s="63">
        <f>IFERROR(__xludf.DUMMYFUNCTION("IF(REGEXMATCH(A162,""[0-9]\.[0-9]\.3""),SUM(Effort!$F161:$G161)*RiferimentiCosti!T$4,0)"),7200.0)</f>
        <v>7200</v>
      </c>
      <c r="U162" s="63">
        <f>IFERROR(__xludf.DUMMYFUNCTION("IF(REGEXMATCH(A162,""[0-9]\.[0-9]\.3""),SUM(Effort!H161:I161)*RiferimentiCosti!U$4,0)"),0.0)</f>
        <v>0</v>
      </c>
      <c r="V162" s="60">
        <f t="shared" si="73"/>
        <v>10080</v>
      </c>
      <c r="W162" s="61">
        <f t="shared" si="74"/>
        <v>19560</v>
      </c>
    </row>
    <row r="163">
      <c r="A163" s="79" t="s">
        <v>89</v>
      </c>
      <c r="B163" s="63">
        <f>Effort!B162*RiferimentiCosti!B$4</f>
        <v>400</v>
      </c>
      <c r="C163" s="63">
        <f>Effort!C162*RiferimentiCosti!C$4</f>
        <v>0</v>
      </c>
      <c r="D163" s="63">
        <f>Effort!D162*RiferimentiCosti!D$4</f>
        <v>0</v>
      </c>
      <c r="E163" s="63">
        <f>Effort!E162*RiferimentiCosti!E$4</f>
        <v>0</v>
      </c>
      <c r="F163" s="63">
        <f>Effort!F162*RiferimentiCosti!F$4</f>
        <v>0</v>
      </c>
      <c r="G163" s="63">
        <f>Effort!G162*RiferimentiCosti!G$4</f>
        <v>0</v>
      </c>
      <c r="H163" s="63">
        <f>Effort!H162*RiferimentiCosti!H$4</f>
        <v>0</v>
      </c>
      <c r="I163" s="63">
        <f>Effort!I162*RiferimentiCosti!I$4</f>
        <v>0</v>
      </c>
      <c r="J163" s="64">
        <f t="shared" si="71"/>
        <v>400</v>
      </c>
      <c r="K163" s="63">
        <f>CEILING(Effort!B162/8,1)*RiferimentiCosti!K$4</f>
        <v>240</v>
      </c>
      <c r="L163" s="63">
        <f>CEILING(Effort!F162/8,1)*RiferimentiCosti!L$4+CEILING((Effort!F162/8)/8,1)*RiferimentiCosti!L$6</f>
        <v>0</v>
      </c>
      <c r="M163" s="63">
        <f>CEILING(Effort!G162/8,1)*RiferimentiCosti!M$4+CEILING((Effort!G162/8)/8,1)*RiferimentiCosti!M$6</f>
        <v>0</v>
      </c>
      <c r="N163" s="63">
        <f>CEILING(Effort!H162/8,1)*RiferimentiCosti!N$4+CEILING((Effort!H162/8)/8,1)*RiferimentiCosti!N$6</f>
        <v>0</v>
      </c>
      <c r="O163" s="63">
        <f>CEILING(Effort!I162/8,1)*RiferimentiCosti!O$4+CEILING((Effort!I162/8)/8,1)*RiferimentiCosti!O$6</f>
        <v>0</v>
      </c>
      <c r="P163" s="59">
        <f t="shared" si="72"/>
        <v>240</v>
      </c>
      <c r="Q163" s="63">
        <f>SUM(Effort!$C162:$E162)*RiferimentiCosti!Q$4</f>
        <v>0</v>
      </c>
      <c r="R163" s="63">
        <f>SUM(Effort!$C162:$E162)*RiferimentiCosti!R$4</f>
        <v>0</v>
      </c>
      <c r="S163" s="63">
        <f>SUM(Effort!$F162:$G162)*RiferimentiCosti!S$4</f>
        <v>0</v>
      </c>
      <c r="T163" s="63">
        <f>IFERROR(__xludf.DUMMYFUNCTION("IF(REGEXMATCH(A163,""[0-9]\.[0-9]\.3""),SUM(Effort!$F162:$G162)*RiferimentiCosti!T$4,0)"),0.0)</f>
        <v>0</v>
      </c>
      <c r="U163" s="63">
        <f>IFERROR(__xludf.DUMMYFUNCTION("IF(REGEXMATCH(A163,""[0-9]\.[0-9]\.3""),SUM(Effort!H162:I162)*RiferimentiCosti!U$4,0)"),0.0)</f>
        <v>0</v>
      </c>
      <c r="V163" s="60">
        <f t="shared" si="73"/>
        <v>0</v>
      </c>
      <c r="W163" s="61">
        <f t="shared" si="74"/>
        <v>640</v>
      </c>
    </row>
    <row r="164">
      <c r="A164" s="78" t="s">
        <v>232</v>
      </c>
      <c r="B164" s="63">
        <f>Effort!B163*RiferimentiCosti!B$4</f>
        <v>0</v>
      </c>
      <c r="C164" s="63">
        <f>Effort!C163*RiferimentiCosti!C$4</f>
        <v>0</v>
      </c>
      <c r="D164" s="63">
        <f>Effort!D163*RiferimentiCosti!D$4</f>
        <v>0</v>
      </c>
      <c r="E164" s="63">
        <f>Effort!E163*RiferimentiCosti!E$4</f>
        <v>0</v>
      </c>
      <c r="F164" s="63">
        <f>Effort!F163*RiferimentiCosti!F$4</f>
        <v>0</v>
      </c>
      <c r="G164" s="63">
        <f>Effort!G163*RiferimentiCosti!G$4</f>
        <v>0</v>
      </c>
      <c r="H164" s="63">
        <f>Effort!H163*RiferimentiCosti!H$4</f>
        <v>1440</v>
      </c>
      <c r="I164" s="63">
        <f>Effort!I163*RiferimentiCosti!I$4</f>
        <v>2520</v>
      </c>
      <c r="J164" s="64">
        <f t="shared" si="71"/>
        <v>3960</v>
      </c>
      <c r="K164" s="63">
        <f>CEILING(Effort!B163/8,1)*RiferimentiCosti!K$4</f>
        <v>0</v>
      </c>
      <c r="L164" s="63">
        <f>CEILING(Effort!F163/8,1)*RiferimentiCosti!L$4+CEILING((Effort!F163/8)/8,1)*RiferimentiCosti!L$6</f>
        <v>0</v>
      </c>
      <c r="M164" s="63">
        <f>CEILING(Effort!G163/8,1)*RiferimentiCosti!M$4+CEILING((Effort!G163/8)/8,1)*RiferimentiCosti!M$6</f>
        <v>0</v>
      </c>
      <c r="N164" s="63">
        <f>CEILING(Effort!H163/8,1)*RiferimentiCosti!N$4+CEILING((Effort!H163/8)/8,1)*RiferimentiCosti!N$6</f>
        <v>650</v>
      </c>
      <c r="O164" s="63">
        <f>CEILING(Effort!I163/8,1)*RiferimentiCosti!O$4+CEILING((Effort!I163/8)/8,1)*RiferimentiCosti!O$6</f>
        <v>1180</v>
      </c>
      <c r="P164" s="59">
        <f t="shared" si="72"/>
        <v>1830</v>
      </c>
      <c r="Q164" s="63">
        <f>SUM(Effort!$C163:$E163)*RiferimentiCosti!Q$4</f>
        <v>0</v>
      </c>
      <c r="R164" s="63">
        <f>SUM(Effort!$C163:$E163)*RiferimentiCosti!R$4</f>
        <v>0</v>
      </c>
      <c r="S164" s="63">
        <f>SUM(Effort!$F163:$G163)*RiferimentiCosti!S$4</f>
        <v>0</v>
      </c>
      <c r="T164" s="63">
        <f>IFERROR(__xludf.DUMMYFUNCTION("IF(REGEXMATCH(A164,""[0-9]\.[0-9]\.3""),SUM(Effort!$F163:$G163)*RiferimentiCosti!T$4,0)"),0.0)</f>
        <v>0</v>
      </c>
      <c r="U164" s="63">
        <f>IFERROR(__xludf.DUMMYFUNCTION("IF(REGEXMATCH(A164,""[0-9]\.[0-9]\.3""),SUM(Effort!H163:I163)*RiferimentiCosti!U$4,0)"),0.0)</f>
        <v>0</v>
      </c>
      <c r="V164" s="60">
        <f t="shared" si="73"/>
        <v>0</v>
      </c>
      <c r="W164" s="61">
        <f t="shared" si="74"/>
        <v>5790</v>
      </c>
    </row>
    <row r="165">
      <c r="A165" s="78" t="s">
        <v>232</v>
      </c>
      <c r="B165" s="63">
        <f>Effort!B164*RiferimentiCosti!B$4</f>
        <v>0</v>
      </c>
      <c r="C165" s="63">
        <f>Effort!C164*RiferimentiCosti!C$4</f>
        <v>0</v>
      </c>
      <c r="D165" s="63">
        <f>Effort!D164*RiferimentiCosti!D$4</f>
        <v>0</v>
      </c>
      <c r="E165" s="63">
        <f>Effort!E164*RiferimentiCosti!E$4</f>
        <v>0</v>
      </c>
      <c r="F165" s="63">
        <f>Effort!F164*RiferimentiCosti!F$4</f>
        <v>0</v>
      </c>
      <c r="G165" s="63">
        <f>Effort!G164*RiferimentiCosti!G$4</f>
        <v>0</v>
      </c>
      <c r="H165" s="63">
        <f>Effort!H164*RiferimentiCosti!H$4</f>
        <v>1440</v>
      </c>
      <c r="I165" s="63">
        <f>Effort!I164*RiferimentiCosti!I$4</f>
        <v>2160</v>
      </c>
      <c r="J165" s="64">
        <f t="shared" si="71"/>
        <v>3600</v>
      </c>
      <c r="K165" s="63">
        <f>CEILING(Effort!B164/8,1)*RiferimentiCosti!K$4</f>
        <v>0</v>
      </c>
      <c r="L165" s="63">
        <f>CEILING(Effort!F164/8,1)*RiferimentiCosti!L$4+CEILING((Effort!F164/8)/8,1)*RiferimentiCosti!L$6</f>
        <v>0</v>
      </c>
      <c r="M165" s="63">
        <f>CEILING(Effort!G164/8,1)*RiferimentiCosti!M$4+CEILING((Effort!G164/8)/8,1)*RiferimentiCosti!M$6</f>
        <v>0</v>
      </c>
      <c r="N165" s="63">
        <f>CEILING(Effort!H164/8,1)*RiferimentiCosti!N$4+CEILING((Effort!H164/8)/8,1)*RiferimentiCosti!N$6</f>
        <v>650</v>
      </c>
      <c r="O165" s="63">
        <f>CEILING(Effort!I164/8,1)*RiferimentiCosti!O$4+CEILING((Effort!I164/8)/8,1)*RiferimentiCosti!O$6</f>
        <v>1040</v>
      </c>
      <c r="P165" s="59">
        <f t="shared" si="72"/>
        <v>1690</v>
      </c>
      <c r="Q165" s="63">
        <f>SUM(Effort!$C164:$E164)*RiferimentiCosti!Q$4</f>
        <v>0</v>
      </c>
      <c r="R165" s="63">
        <f>SUM(Effort!$C164:$E164)*RiferimentiCosti!R$4</f>
        <v>0</v>
      </c>
      <c r="S165" s="63">
        <f>SUM(Effort!$F164:$G164)*RiferimentiCosti!S$4</f>
        <v>0</v>
      </c>
      <c r="T165" s="63">
        <f>IFERROR(__xludf.DUMMYFUNCTION("IF(REGEXMATCH(A165,""[0-9]\.[0-9]\.3""),SUM(Effort!$F164:$G164)*RiferimentiCosti!T$4,0)"),0.0)</f>
        <v>0</v>
      </c>
      <c r="U165" s="63">
        <f>IFERROR(__xludf.DUMMYFUNCTION("IF(REGEXMATCH(A165,""[0-9]\.[0-9]\.3""),SUM(Effort!H164:I164)*RiferimentiCosti!U$4,0)"),0.0)</f>
        <v>0</v>
      </c>
      <c r="V165" s="60">
        <f t="shared" si="73"/>
        <v>0</v>
      </c>
      <c r="W165" s="61">
        <f t="shared" si="74"/>
        <v>5290</v>
      </c>
    </row>
    <row r="166">
      <c r="A166" s="78" t="s">
        <v>232</v>
      </c>
      <c r="B166" s="63">
        <f>Effort!B165*RiferimentiCosti!B$4</f>
        <v>0</v>
      </c>
      <c r="C166" s="63">
        <f>Effort!C165*RiferimentiCosti!C$4</f>
        <v>0</v>
      </c>
      <c r="D166" s="63">
        <f>Effort!D165*RiferimentiCosti!D$4</f>
        <v>0</v>
      </c>
      <c r="E166" s="63">
        <f>Effort!E165*RiferimentiCosti!E$4</f>
        <v>0</v>
      </c>
      <c r="F166" s="63">
        <f>Effort!F165*RiferimentiCosti!F$4</f>
        <v>0</v>
      </c>
      <c r="G166" s="63">
        <f>Effort!G165*RiferimentiCosti!G$4</f>
        <v>0</v>
      </c>
      <c r="H166" s="63">
        <f>Effort!H165*RiferimentiCosti!H$4</f>
        <v>1440</v>
      </c>
      <c r="I166" s="63">
        <f>Effort!I165*RiferimentiCosti!I$4</f>
        <v>2160</v>
      </c>
      <c r="J166" s="64">
        <f t="shared" si="71"/>
        <v>3600</v>
      </c>
      <c r="K166" s="63">
        <f>CEILING(Effort!B165/8,1)*RiferimentiCosti!K$4</f>
        <v>0</v>
      </c>
      <c r="L166" s="63">
        <f>CEILING(Effort!F165/8,1)*RiferimentiCosti!L$4+CEILING((Effort!F165/8)/8,1)*RiferimentiCosti!L$6</f>
        <v>0</v>
      </c>
      <c r="M166" s="63">
        <f>CEILING(Effort!G165/8,1)*RiferimentiCosti!M$4+CEILING((Effort!G165/8)/8,1)*RiferimentiCosti!M$6</f>
        <v>0</v>
      </c>
      <c r="N166" s="63">
        <f>CEILING(Effort!H165/8,1)*RiferimentiCosti!N$4+CEILING((Effort!H165/8)/8,1)*RiferimentiCosti!N$6</f>
        <v>650</v>
      </c>
      <c r="O166" s="63">
        <f>CEILING(Effort!I165/8,1)*RiferimentiCosti!O$4+CEILING((Effort!I165/8)/8,1)*RiferimentiCosti!O$6</f>
        <v>1040</v>
      </c>
      <c r="P166" s="59">
        <f t="shared" si="72"/>
        <v>1690</v>
      </c>
      <c r="Q166" s="63">
        <f>SUM(Effort!$C165:$E165)*RiferimentiCosti!Q$4</f>
        <v>0</v>
      </c>
      <c r="R166" s="63">
        <f>SUM(Effort!$C165:$E165)*RiferimentiCosti!R$4</f>
        <v>0</v>
      </c>
      <c r="S166" s="63">
        <f>SUM(Effort!$F165:$G165)*RiferimentiCosti!S$4</f>
        <v>0</v>
      </c>
      <c r="T166" s="63">
        <f>IFERROR(__xludf.DUMMYFUNCTION("IF(REGEXMATCH(A166,""[0-9]\.[0-9]\.3""),SUM(Effort!$F165:$G165)*RiferimentiCosti!T$4,0)"),0.0)</f>
        <v>0</v>
      </c>
      <c r="U166" s="63">
        <f>IFERROR(__xludf.DUMMYFUNCTION("IF(REGEXMATCH(A166,""[0-9]\.[0-9]\.3""),SUM(Effort!H165:I165)*RiferimentiCosti!U$4,0)"),0.0)</f>
        <v>0</v>
      </c>
      <c r="V166" s="60">
        <f t="shared" si="73"/>
        <v>0</v>
      </c>
      <c r="W166" s="61">
        <f t="shared" si="74"/>
        <v>5290</v>
      </c>
    </row>
    <row r="167">
      <c r="A167" s="65" t="s">
        <v>137</v>
      </c>
      <c r="B167" s="66">
        <f>SUM(B148:B166)</f>
        <v>1600</v>
      </c>
      <c r="C167" s="66">
        <f t="shared" ref="C167:I167" si="75">SUM(C149:C166)</f>
        <v>9600</v>
      </c>
      <c r="D167" s="66">
        <f t="shared" si="75"/>
        <v>9120</v>
      </c>
      <c r="E167" s="66">
        <f t="shared" si="75"/>
        <v>3800</v>
      </c>
      <c r="F167" s="66">
        <f t="shared" si="75"/>
        <v>4140</v>
      </c>
      <c r="G167" s="66">
        <f t="shared" si="75"/>
        <v>5780</v>
      </c>
      <c r="H167" s="66">
        <f t="shared" si="75"/>
        <v>4320</v>
      </c>
      <c r="I167" s="66">
        <f t="shared" si="75"/>
        <v>6840</v>
      </c>
      <c r="J167" s="64">
        <f t="shared" si="71"/>
        <v>45200</v>
      </c>
      <c r="K167" s="66">
        <f t="shared" ref="K167:O167" si="76">SUM(K149:K166)</f>
        <v>720</v>
      </c>
      <c r="L167" s="66">
        <f t="shared" si="76"/>
        <v>1800</v>
      </c>
      <c r="M167" s="66">
        <f t="shared" si="76"/>
        <v>2980</v>
      </c>
      <c r="N167" s="66">
        <f t="shared" si="76"/>
        <v>1950</v>
      </c>
      <c r="O167" s="66">
        <f t="shared" si="76"/>
        <v>3260</v>
      </c>
      <c r="P167" s="59">
        <f t="shared" si="72"/>
        <v>10710</v>
      </c>
      <c r="Q167" s="66">
        <f t="shared" ref="Q167:U167" si="77">SUM(Q149:Q166)</f>
        <v>13920</v>
      </c>
      <c r="R167" s="66">
        <f t="shared" si="77"/>
        <v>55680</v>
      </c>
      <c r="S167" s="66">
        <f t="shared" si="77"/>
        <v>4160</v>
      </c>
      <c r="T167" s="66">
        <f t="shared" si="77"/>
        <v>7200</v>
      </c>
      <c r="U167" s="66">
        <f t="shared" si="77"/>
        <v>0</v>
      </c>
      <c r="V167" s="59">
        <f>SUM(V148:V166)</f>
        <v>80960</v>
      </c>
      <c r="W167" s="61">
        <f t="shared" si="74"/>
        <v>136870</v>
      </c>
    </row>
    <row r="168">
      <c r="A168" s="72"/>
      <c r="B168" s="73"/>
      <c r="C168" s="73"/>
      <c r="D168" s="73"/>
      <c r="E168" s="73"/>
      <c r="F168" s="73"/>
      <c r="G168" s="73"/>
      <c r="H168" s="73"/>
      <c r="I168" s="73"/>
      <c r="J168" s="74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4"/>
    </row>
    <row r="169">
      <c r="A169" s="75" t="s">
        <v>102</v>
      </c>
      <c r="B169" s="56">
        <f>Effort!B168*RiferimentiCosti!B$4</f>
        <v>400</v>
      </c>
      <c r="C169" s="76"/>
      <c r="D169" s="76"/>
      <c r="E169" s="76"/>
      <c r="F169" s="76"/>
      <c r="G169" s="76"/>
      <c r="H169" s="76"/>
      <c r="I169" s="76"/>
      <c r="J169" s="58">
        <f t="shared" ref="J169:J174" si="78">SUM(B169:I169)</f>
        <v>400</v>
      </c>
      <c r="K169" s="57">
        <f>CEILING(Effort!B168/8,1)*RiferimentiCosti!K$4+RiferimentiCosti!K$6</f>
        <v>440</v>
      </c>
      <c r="L169" s="57"/>
      <c r="M169" s="57"/>
      <c r="N169" s="57"/>
      <c r="O169" s="57"/>
      <c r="P169" s="59">
        <f t="shared" ref="P169:P174" si="79">SUM(K169:O169)</f>
        <v>440</v>
      </c>
      <c r="Q169" s="77">
        <v>0.0</v>
      </c>
      <c r="R169" s="57"/>
      <c r="S169" s="57"/>
      <c r="T169" s="57"/>
      <c r="U169" s="57"/>
      <c r="V169" s="60">
        <f t="shared" ref="V169:V173" si="80">SUM(Q169:U169)</f>
        <v>0</v>
      </c>
      <c r="W169" s="61">
        <f t="shared" ref="W169:W174" si="81">SUM(J169,P169,V169)</f>
        <v>840</v>
      </c>
    </row>
    <row r="170">
      <c r="A170" s="62" t="s">
        <v>93</v>
      </c>
      <c r="B170" s="63">
        <f>Effort!B169*RiferimentiCosti!B$4</f>
        <v>400</v>
      </c>
      <c r="C170" s="63">
        <f>Effort!C169*RiferimentiCosti!C$4</f>
        <v>0</v>
      </c>
      <c r="D170" s="63">
        <f>Effort!D169*RiferimentiCosti!D$4</f>
        <v>0</v>
      </c>
      <c r="E170" s="63">
        <f>Effort!E169*RiferimentiCosti!E$4</f>
        <v>0</v>
      </c>
      <c r="F170" s="63">
        <f>Effort!F169*RiferimentiCosti!F$4</f>
        <v>0</v>
      </c>
      <c r="G170" s="63">
        <f>Effort!G169*RiferimentiCosti!G$4</f>
        <v>0</v>
      </c>
      <c r="H170" s="63">
        <f>Effort!H169*RiferimentiCosti!H$4</f>
        <v>0</v>
      </c>
      <c r="I170" s="63">
        <f>Effort!I169*RiferimentiCosti!I$4</f>
        <v>0</v>
      </c>
      <c r="J170" s="58">
        <f t="shared" si="78"/>
        <v>400</v>
      </c>
      <c r="K170" s="63">
        <f>CEILING(Effort!B169/8,1)*RiferimentiCosti!K$4</f>
        <v>240</v>
      </c>
      <c r="L170" s="63">
        <f>CEILING(Effort!F169/8,1)*RiferimentiCosti!L$4+CEILING((Effort!F169/8)/8,1)*RiferimentiCosti!L$6</f>
        <v>0</v>
      </c>
      <c r="M170" s="63">
        <f>CEILING(Effort!G169/8,1)*RiferimentiCosti!M$4+CEILING((Effort!G169/8)/8,1)*RiferimentiCosti!M$6</f>
        <v>0</v>
      </c>
      <c r="N170" s="63">
        <f>CEILING(Effort!H169/8,1)*RiferimentiCosti!N$4+CEILING((Effort!H169/8)/8,1)*RiferimentiCosti!N$6</f>
        <v>0</v>
      </c>
      <c r="O170" s="63">
        <f>CEILING(Effort!I169/8,1)*RiferimentiCosti!O$4+CEILING((Effort!I169/8)/8,1)*RiferimentiCosti!O$6</f>
        <v>0</v>
      </c>
      <c r="P170" s="59">
        <f t="shared" si="79"/>
        <v>240</v>
      </c>
      <c r="Q170" s="63">
        <f>SUM(Effort!$C169:$E169)*RiferimentiCosti!Q$4</f>
        <v>0</v>
      </c>
      <c r="R170" s="63">
        <f>SUM(Effort!$C169:$E169)*RiferimentiCosti!R$4</f>
        <v>0</v>
      </c>
      <c r="S170" s="63">
        <f>SUM(Effort!$F169:$G169)*RiferimentiCosti!S$4</f>
        <v>0</v>
      </c>
      <c r="T170" s="63">
        <f>IFERROR(__xludf.DUMMYFUNCTION("IF(REGEXMATCH(A170,""[0-9]\.[0-9]\.3""),SUM(Effort!$F169:$G169)*RiferimentiCosti!T$4,0)"),0.0)</f>
        <v>0</v>
      </c>
      <c r="U170" s="63">
        <f>IFERROR(__xludf.DUMMYFUNCTION("IF(REGEXMATCH(A170,""[0-9]\.[0-9]\.3""),SUM(Effort!H169:I169)*RiferimentiCosti!U$4,0)"),0.0)</f>
        <v>0</v>
      </c>
      <c r="V170" s="60">
        <f t="shared" si="80"/>
        <v>0</v>
      </c>
      <c r="W170" s="61">
        <f t="shared" si="81"/>
        <v>640</v>
      </c>
    </row>
    <row r="171">
      <c r="A171" s="78" t="s">
        <v>233</v>
      </c>
      <c r="B171" s="63">
        <f>Effort!B170*RiferimentiCosti!B$4</f>
        <v>0</v>
      </c>
      <c r="C171" s="63">
        <f>Effort!C170*RiferimentiCosti!C$4</f>
        <v>0</v>
      </c>
      <c r="D171" s="63">
        <f>Effort!D170*RiferimentiCosti!D$4</f>
        <v>0</v>
      </c>
      <c r="E171" s="63">
        <f>Effort!E170*RiferimentiCosti!E$4</f>
        <v>0</v>
      </c>
      <c r="F171" s="63">
        <f>Effort!F170*RiferimentiCosti!F$4</f>
        <v>0</v>
      </c>
      <c r="G171" s="63">
        <f>Effort!G170*RiferimentiCosti!G$4</f>
        <v>0</v>
      </c>
      <c r="H171" s="63">
        <f>Effort!H170*RiferimentiCosti!H$4</f>
        <v>1440</v>
      </c>
      <c r="I171" s="63">
        <f>Effort!I170*RiferimentiCosti!I$4</f>
        <v>2520</v>
      </c>
      <c r="J171" s="58">
        <f t="shared" si="78"/>
        <v>3960</v>
      </c>
      <c r="K171" s="63">
        <f>CEILING(Effort!B170/8,1)*RiferimentiCosti!K$4</f>
        <v>0</v>
      </c>
      <c r="L171" s="63">
        <f>CEILING(Effort!F170/8,1)*RiferimentiCosti!L$4+CEILING((Effort!F170/8)/8,1)*RiferimentiCosti!L$6</f>
        <v>0</v>
      </c>
      <c r="M171" s="63">
        <f>CEILING(Effort!G170/8,1)*RiferimentiCosti!M$4+CEILING((Effort!G170/8)/8,1)*RiferimentiCosti!M$6</f>
        <v>0</v>
      </c>
      <c r="N171" s="63">
        <f>CEILING(Effort!H170/8,1)*RiferimentiCosti!N$4+CEILING((Effort!H170/8)/8,1)*RiferimentiCosti!N$6</f>
        <v>650</v>
      </c>
      <c r="O171" s="63">
        <f>CEILING(Effort!I170/8,1)*RiferimentiCosti!O$4+CEILING((Effort!I170/8)/8,1)*RiferimentiCosti!O$6</f>
        <v>1180</v>
      </c>
      <c r="P171" s="59">
        <f t="shared" si="79"/>
        <v>1830</v>
      </c>
      <c r="Q171" s="63">
        <f>SUM(Effort!$C170:$E170)*RiferimentiCosti!Q$4</f>
        <v>0</v>
      </c>
      <c r="R171" s="63">
        <f>SUM(Effort!$C170:$E170)*RiferimentiCosti!R$4</f>
        <v>0</v>
      </c>
      <c r="S171" s="63">
        <f>SUM(Effort!$F170:$G170)*RiferimentiCosti!S$4</f>
        <v>0</v>
      </c>
      <c r="T171" s="63">
        <f>IFERROR(__xludf.DUMMYFUNCTION("IF(REGEXMATCH(A171,""[0-9]\.[0-9]\.3""),SUM(Effort!$F170:$G170)*RiferimentiCosti!T$4,0)"),0.0)</f>
        <v>0</v>
      </c>
      <c r="U171" s="63">
        <f>IFERROR(__xludf.DUMMYFUNCTION("IF(REGEXMATCH(A171,""[0-9]\.[0-9]\.3""),SUM(Effort!H170:I170)*RiferimentiCosti!U$4,0)"),0.0)</f>
        <v>0</v>
      </c>
      <c r="V171" s="60">
        <f t="shared" si="80"/>
        <v>0</v>
      </c>
      <c r="W171" s="61">
        <f t="shared" si="81"/>
        <v>5790</v>
      </c>
    </row>
    <row r="172">
      <c r="A172" s="78" t="s">
        <v>234</v>
      </c>
      <c r="B172" s="63">
        <f>Effort!B171*RiferimentiCosti!B$4</f>
        <v>0</v>
      </c>
      <c r="C172" s="63">
        <f>Effort!C171*RiferimentiCosti!C$4</f>
        <v>0</v>
      </c>
      <c r="D172" s="63">
        <f>Effort!D171*RiferimentiCosti!D$4</f>
        <v>0</v>
      </c>
      <c r="E172" s="63">
        <f>Effort!E171*RiferimentiCosti!E$4</f>
        <v>0</v>
      </c>
      <c r="F172" s="63">
        <f>Effort!F171*RiferimentiCosti!F$4</f>
        <v>0</v>
      </c>
      <c r="G172" s="63">
        <f>Effort!G171*RiferimentiCosti!G$4</f>
        <v>0</v>
      </c>
      <c r="H172" s="63">
        <f>Effort!H171*RiferimentiCosti!H$4</f>
        <v>1440</v>
      </c>
      <c r="I172" s="63">
        <f>Effort!I171*RiferimentiCosti!I$4</f>
        <v>2160</v>
      </c>
      <c r="J172" s="58">
        <f t="shared" si="78"/>
        <v>3600</v>
      </c>
      <c r="K172" s="63">
        <f>CEILING(Effort!B171/8,1)*RiferimentiCosti!K$4</f>
        <v>0</v>
      </c>
      <c r="L172" s="63">
        <f>CEILING(Effort!F171/8,1)*RiferimentiCosti!L$4+CEILING((Effort!F171/8)/8,1)*RiferimentiCosti!L$6</f>
        <v>0</v>
      </c>
      <c r="M172" s="63">
        <f>CEILING(Effort!G171/8,1)*RiferimentiCosti!M$4+CEILING((Effort!G171/8)/8,1)*RiferimentiCosti!M$6</f>
        <v>0</v>
      </c>
      <c r="N172" s="63">
        <f>CEILING(Effort!H171/8,1)*RiferimentiCosti!N$4+CEILING((Effort!H171/8)/8,1)*RiferimentiCosti!N$6</f>
        <v>650</v>
      </c>
      <c r="O172" s="63">
        <f>CEILING(Effort!I171/8,1)*RiferimentiCosti!O$4+CEILING((Effort!I171/8)/8,1)*RiferimentiCosti!O$6</f>
        <v>1040</v>
      </c>
      <c r="P172" s="59">
        <f t="shared" si="79"/>
        <v>1690</v>
      </c>
      <c r="Q172" s="63">
        <f>SUM(Effort!$C171:$E171)*RiferimentiCosti!Q$4</f>
        <v>0</v>
      </c>
      <c r="R172" s="63">
        <f>SUM(Effort!$C171:$E171)*RiferimentiCosti!R$4</f>
        <v>0</v>
      </c>
      <c r="S172" s="63">
        <f>SUM(Effort!$F171:$G171)*RiferimentiCosti!S$4</f>
        <v>0</v>
      </c>
      <c r="T172" s="63">
        <f>IFERROR(__xludf.DUMMYFUNCTION("IF(REGEXMATCH(A172,""[0-9]\.[0-9]\.3""),SUM(Effort!$F171:$G171)*RiferimentiCosti!T$4,0)"),0.0)</f>
        <v>0</v>
      </c>
      <c r="U172" s="63">
        <f>IFERROR(__xludf.DUMMYFUNCTION("IF(REGEXMATCH(A172,""[0-9]\.[0-9]\.3""),SUM(Effort!H171:I171)*RiferimentiCosti!U$4,0)"),0.0)</f>
        <v>0</v>
      </c>
      <c r="V172" s="60">
        <f t="shared" si="80"/>
        <v>0</v>
      </c>
      <c r="W172" s="61">
        <f t="shared" si="81"/>
        <v>5290</v>
      </c>
    </row>
    <row r="173">
      <c r="A173" s="78" t="s">
        <v>235</v>
      </c>
      <c r="B173" s="63">
        <f>Effort!B172*RiferimentiCosti!B$4</f>
        <v>0</v>
      </c>
      <c r="C173" s="63">
        <f>Effort!C172*RiferimentiCosti!C$4</f>
        <v>0</v>
      </c>
      <c r="D173" s="63">
        <f>Effort!D172*RiferimentiCosti!D$4</f>
        <v>0</v>
      </c>
      <c r="E173" s="63">
        <f>Effort!E172*RiferimentiCosti!E$4</f>
        <v>0</v>
      </c>
      <c r="F173" s="63">
        <f>Effort!F172*RiferimentiCosti!F$4</f>
        <v>0</v>
      </c>
      <c r="G173" s="63">
        <f>Effort!G172*RiferimentiCosti!G$4</f>
        <v>0</v>
      </c>
      <c r="H173" s="63">
        <f>Effort!H172*RiferimentiCosti!H$4</f>
        <v>1440</v>
      </c>
      <c r="I173" s="63">
        <f>Effort!I172*RiferimentiCosti!I$4</f>
        <v>2160</v>
      </c>
      <c r="J173" s="58">
        <f t="shared" si="78"/>
        <v>3600</v>
      </c>
      <c r="K173" s="63">
        <f>CEILING(Effort!B172/8,1)*RiferimentiCosti!K$4</f>
        <v>0</v>
      </c>
      <c r="L173" s="63">
        <f>CEILING(Effort!F172/8,1)*RiferimentiCosti!L$4+CEILING((Effort!F172/8)/8,1)*RiferimentiCosti!L$6</f>
        <v>0</v>
      </c>
      <c r="M173" s="63">
        <f>CEILING(Effort!G172/8,1)*RiferimentiCosti!M$4+CEILING((Effort!G172/8)/8,1)*RiferimentiCosti!M$6</f>
        <v>0</v>
      </c>
      <c r="N173" s="63">
        <f>CEILING(Effort!H172/8,1)*RiferimentiCosti!N$4+CEILING((Effort!H172/8)/8,1)*RiferimentiCosti!N$6</f>
        <v>650</v>
      </c>
      <c r="O173" s="63">
        <f>CEILING(Effort!I172/8,1)*RiferimentiCosti!O$4+CEILING((Effort!I172/8)/8,1)*RiferimentiCosti!O$6</f>
        <v>1040</v>
      </c>
      <c r="P173" s="59">
        <f t="shared" si="79"/>
        <v>1690</v>
      </c>
      <c r="Q173" s="63">
        <f>SUM(Effort!$C172:$E172)*RiferimentiCosti!Q$4</f>
        <v>0</v>
      </c>
      <c r="R173" s="63">
        <f>SUM(Effort!$C172:$E172)*RiferimentiCosti!R$4</f>
        <v>0</v>
      </c>
      <c r="S173" s="63">
        <f>SUM(Effort!$F172:$G172)*RiferimentiCosti!S$4</f>
        <v>0</v>
      </c>
      <c r="T173" s="63">
        <f>IFERROR(__xludf.DUMMYFUNCTION("IF(REGEXMATCH(A173,""[0-9]\.[0-9]\.3""),SUM(Effort!$F172:$G172)*RiferimentiCosti!T$4,0)"),0.0)</f>
        <v>0</v>
      </c>
      <c r="U173" s="63">
        <f>IFERROR(__xludf.DUMMYFUNCTION("IF(REGEXMATCH(A173,""[0-9]\.[0-9]\.3""),SUM(Effort!H172:I172)*RiferimentiCosti!U$4,0)"),5760.0)</f>
        <v>5760</v>
      </c>
      <c r="V173" s="60">
        <f t="shared" si="80"/>
        <v>5760</v>
      </c>
      <c r="W173" s="61">
        <f t="shared" si="81"/>
        <v>11050</v>
      </c>
    </row>
    <row r="174">
      <c r="A174" s="65" t="s">
        <v>137</v>
      </c>
      <c r="B174" s="66">
        <f t="shared" ref="B174:I174" si="82">SUM(B169:B173)</f>
        <v>800</v>
      </c>
      <c r="C174" s="66">
        <f t="shared" si="82"/>
        <v>0</v>
      </c>
      <c r="D174" s="66">
        <f t="shared" si="82"/>
        <v>0</v>
      </c>
      <c r="E174" s="66">
        <f t="shared" si="82"/>
        <v>0</v>
      </c>
      <c r="F174" s="66">
        <f t="shared" si="82"/>
        <v>0</v>
      </c>
      <c r="G174" s="66">
        <f t="shared" si="82"/>
        <v>0</v>
      </c>
      <c r="H174" s="66">
        <f t="shared" si="82"/>
        <v>4320</v>
      </c>
      <c r="I174" s="66">
        <f t="shared" si="82"/>
        <v>6840</v>
      </c>
      <c r="J174" s="58">
        <f t="shared" si="78"/>
        <v>11960</v>
      </c>
      <c r="K174" s="66">
        <f t="shared" ref="K174:O174" si="83">SUM(K169:K173)</f>
        <v>680</v>
      </c>
      <c r="L174" s="66">
        <f t="shared" si="83"/>
        <v>0</v>
      </c>
      <c r="M174" s="66">
        <f t="shared" si="83"/>
        <v>0</v>
      </c>
      <c r="N174" s="66">
        <f t="shared" si="83"/>
        <v>1950</v>
      </c>
      <c r="O174" s="66">
        <f t="shared" si="83"/>
        <v>3260</v>
      </c>
      <c r="P174" s="59">
        <f t="shared" si="79"/>
        <v>5890</v>
      </c>
      <c r="Q174" s="80">
        <v>0.0</v>
      </c>
      <c r="R174" s="66">
        <f t="shared" ref="R174:V174" si="84">SUM(R169:R173)</f>
        <v>0</v>
      </c>
      <c r="S174" s="66">
        <f t="shared" si="84"/>
        <v>0</v>
      </c>
      <c r="T174" s="66">
        <f t="shared" si="84"/>
        <v>0</v>
      </c>
      <c r="U174" s="66">
        <f t="shared" si="84"/>
        <v>5760</v>
      </c>
      <c r="V174" s="59">
        <f t="shared" si="84"/>
        <v>5760</v>
      </c>
      <c r="W174" s="61">
        <f t="shared" si="81"/>
        <v>23610</v>
      </c>
    </row>
    <row r="175">
      <c r="A175" s="72"/>
      <c r="B175" s="73"/>
      <c r="C175" s="73"/>
      <c r="D175" s="73"/>
      <c r="E175" s="73"/>
      <c r="F175" s="73"/>
      <c r="G175" s="73"/>
      <c r="H175" s="73"/>
      <c r="I175" s="73"/>
      <c r="J175" s="74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4"/>
    </row>
    <row r="176">
      <c r="A176" s="75" t="s">
        <v>98</v>
      </c>
      <c r="B176" s="56">
        <f>Effort!B175*RiferimentiCosti!B$4</f>
        <v>400</v>
      </c>
      <c r="C176" s="76"/>
      <c r="D176" s="76"/>
      <c r="E176" s="76"/>
      <c r="F176" s="76"/>
      <c r="G176" s="76"/>
      <c r="H176" s="76"/>
      <c r="I176" s="76"/>
      <c r="J176" s="58">
        <f t="shared" ref="J176:J180" si="85">SUM(B176:I176)</f>
        <v>400</v>
      </c>
      <c r="K176" s="57">
        <f>CEILING(Effort!B175/8,1)*RiferimentiCosti!K$4+RiferimentiCosti!K$6</f>
        <v>440</v>
      </c>
      <c r="L176" s="57"/>
      <c r="M176" s="57"/>
      <c r="N176" s="57"/>
      <c r="O176" s="57"/>
      <c r="P176" s="59">
        <f t="shared" ref="P176:P181" si="86">SUM(K176:O176)</f>
        <v>440</v>
      </c>
      <c r="Q176" s="77">
        <v>0.0</v>
      </c>
      <c r="R176" s="57"/>
      <c r="S176" s="57"/>
      <c r="T176" s="57"/>
      <c r="U176" s="57"/>
      <c r="V176" s="60">
        <f t="shared" ref="V176:V180" si="87">SUM(Q176:U176)</f>
        <v>0</v>
      </c>
      <c r="W176" s="61">
        <f t="shared" ref="W176:W181" si="88">SUM(J176,P176,V176)</f>
        <v>840</v>
      </c>
    </row>
    <row r="177">
      <c r="A177" s="62" t="s">
        <v>97</v>
      </c>
      <c r="B177" s="63">
        <f>Effort!B176*RiferimentiCosti!B$4</f>
        <v>400</v>
      </c>
      <c r="C177" s="63">
        <f>Effort!C176*RiferimentiCosti!C$4</f>
        <v>0</v>
      </c>
      <c r="D177" s="63">
        <f>Effort!D176*RiferimentiCosti!D$4</f>
        <v>0</v>
      </c>
      <c r="E177" s="63">
        <f>Effort!E176*RiferimentiCosti!E$4</f>
        <v>0</v>
      </c>
      <c r="F177" s="63">
        <f>Effort!F176*RiferimentiCosti!F$4</f>
        <v>0</v>
      </c>
      <c r="G177" s="63">
        <f>Effort!G176*RiferimentiCosti!G$4</f>
        <v>0</v>
      </c>
      <c r="H177" s="63">
        <f>Effort!H176*RiferimentiCosti!H$4</f>
        <v>0</v>
      </c>
      <c r="I177" s="63">
        <f>Effort!I176*RiferimentiCosti!I$4</f>
        <v>0</v>
      </c>
      <c r="J177" s="64">
        <f t="shared" si="85"/>
        <v>400</v>
      </c>
      <c r="K177" s="63">
        <f>CEILING(Effort!B176/8,1)*RiferimentiCosti!K$4</f>
        <v>240</v>
      </c>
      <c r="L177" s="63">
        <f>CEILING(Effort!F176/8,1)*RiferimentiCosti!L$4+CEILING((Effort!F176/8)/8,1)*RiferimentiCosti!L$6</f>
        <v>0</v>
      </c>
      <c r="M177" s="63">
        <f>CEILING(Effort!G176/8,1)*RiferimentiCosti!M$4+CEILING((Effort!G176/8)/8,1)*RiferimentiCosti!M$6</f>
        <v>0</v>
      </c>
      <c r="N177" s="63">
        <f>CEILING(Effort!H176/8,1)*RiferimentiCosti!N$4+CEILING((Effort!H176/8)/8,1)*RiferimentiCosti!N$6</f>
        <v>0</v>
      </c>
      <c r="O177" s="63">
        <f>CEILING(Effort!I176/8,1)*RiferimentiCosti!O$4+CEILING((Effort!I176/8)/8,1)*RiferimentiCosti!O$6</f>
        <v>0</v>
      </c>
      <c r="P177" s="59">
        <f t="shared" si="86"/>
        <v>240</v>
      </c>
      <c r="Q177" s="63">
        <f>SUM(Effort!$C176:$E176)*RiferimentiCosti!Q$4</f>
        <v>0</v>
      </c>
      <c r="R177" s="63">
        <f>SUM(Effort!$C176:$E176)*RiferimentiCosti!R$4</f>
        <v>0</v>
      </c>
      <c r="S177" s="63">
        <f>SUM(Effort!$F176:$G176)*RiferimentiCosti!S$4</f>
        <v>0</v>
      </c>
      <c r="T177" s="63">
        <f>IFERROR(__xludf.DUMMYFUNCTION("IF(REGEXMATCH(A177,""[0-9]\.[0-9]\.3""),SUM(Effort!$F176:$G176)*RiferimentiCosti!T$4,0)"),0.0)</f>
        <v>0</v>
      </c>
      <c r="U177" s="63">
        <f>IFERROR(__xludf.DUMMYFUNCTION("IF(REGEXMATCH(A177,""[0-9]\.[0-9]\.3""),SUM(Effort!H176:I176)*RiferimentiCosti!U$4,0)"),0.0)</f>
        <v>0</v>
      </c>
      <c r="V177" s="60">
        <f t="shared" si="87"/>
        <v>0</v>
      </c>
      <c r="W177" s="61">
        <f t="shared" si="88"/>
        <v>640</v>
      </c>
    </row>
    <row r="178">
      <c r="A178" s="78" t="s">
        <v>236</v>
      </c>
      <c r="B178" s="63">
        <f>Effort!B177*RiferimentiCosti!B$4</f>
        <v>0</v>
      </c>
      <c r="C178" s="63">
        <f>Effort!C177*RiferimentiCosti!C$4</f>
        <v>0</v>
      </c>
      <c r="D178" s="63">
        <f>Effort!D177*RiferimentiCosti!D$4</f>
        <v>0</v>
      </c>
      <c r="E178" s="63">
        <f>Effort!E177*RiferimentiCosti!E$4</f>
        <v>0</v>
      </c>
      <c r="F178" s="63">
        <f>Effort!F177*RiferimentiCosti!F$4</f>
        <v>0</v>
      </c>
      <c r="G178" s="63">
        <f>Effort!G177*RiferimentiCosti!G$4</f>
        <v>0</v>
      </c>
      <c r="H178" s="63">
        <f>Effort!H177*RiferimentiCosti!H$4</f>
        <v>1440</v>
      </c>
      <c r="I178" s="63">
        <f>Effort!I177*RiferimentiCosti!I$4</f>
        <v>2520</v>
      </c>
      <c r="J178" s="64">
        <f t="shared" si="85"/>
        <v>3960</v>
      </c>
      <c r="K178" s="63">
        <f>CEILING(Effort!B177/8,1)*RiferimentiCosti!K$4</f>
        <v>0</v>
      </c>
      <c r="L178" s="63">
        <f>CEILING(Effort!F177/8,1)*RiferimentiCosti!L$4+CEILING((Effort!F177/8)/8,1)*RiferimentiCosti!L$6</f>
        <v>0</v>
      </c>
      <c r="M178" s="63">
        <f>CEILING(Effort!G177/8,1)*RiferimentiCosti!M$4+CEILING((Effort!G177/8)/8,1)*RiferimentiCosti!M$6</f>
        <v>0</v>
      </c>
      <c r="N178" s="63">
        <f>CEILING(Effort!H177/8,1)*RiferimentiCosti!N$4+CEILING((Effort!H177/8)/8,1)*RiferimentiCosti!N$6</f>
        <v>650</v>
      </c>
      <c r="O178" s="63">
        <f>CEILING(Effort!I177/8,1)*RiferimentiCosti!O$4+CEILING((Effort!I177/8)/8,1)*RiferimentiCosti!O$6</f>
        <v>1180</v>
      </c>
      <c r="P178" s="59">
        <f t="shared" si="86"/>
        <v>1830</v>
      </c>
      <c r="Q178" s="63">
        <f>SUM(Effort!$C177:$E177)*RiferimentiCosti!Q$4</f>
        <v>0</v>
      </c>
      <c r="R178" s="63">
        <f>SUM(Effort!$C177:$E177)*RiferimentiCosti!R$4</f>
        <v>0</v>
      </c>
      <c r="S178" s="63">
        <f>SUM(Effort!$F177:$G177)*RiferimentiCosti!S$4</f>
        <v>0</v>
      </c>
      <c r="T178" s="63">
        <f>IFERROR(__xludf.DUMMYFUNCTION("IF(REGEXMATCH(A178,""[0-9]\.[0-9]\.3""),SUM(Effort!$F177:$G177)*RiferimentiCosti!T$4,0)"),0.0)</f>
        <v>0</v>
      </c>
      <c r="U178" s="63">
        <f>IFERROR(__xludf.DUMMYFUNCTION("IF(REGEXMATCH(A178,""[0-9]\.[0-9]\.3""),SUM(Effort!H177:I177)*RiferimentiCosti!U$4,0)"),0.0)</f>
        <v>0</v>
      </c>
      <c r="V178" s="60">
        <f t="shared" si="87"/>
        <v>0</v>
      </c>
      <c r="W178" s="61">
        <f t="shared" si="88"/>
        <v>5790</v>
      </c>
    </row>
    <row r="179">
      <c r="A179" s="78" t="s">
        <v>237</v>
      </c>
      <c r="B179" s="63">
        <f>Effort!B178*RiferimentiCosti!B$4</f>
        <v>0</v>
      </c>
      <c r="C179" s="63">
        <f>Effort!C178*RiferimentiCosti!C$4</f>
        <v>0</v>
      </c>
      <c r="D179" s="63">
        <f>Effort!D178*RiferimentiCosti!D$4</f>
        <v>0</v>
      </c>
      <c r="E179" s="63">
        <f>Effort!E178*RiferimentiCosti!E$4</f>
        <v>0</v>
      </c>
      <c r="F179" s="63">
        <f>Effort!F178*RiferimentiCosti!F$4</f>
        <v>0</v>
      </c>
      <c r="G179" s="63">
        <f>Effort!G178*RiferimentiCosti!G$4</f>
        <v>0</v>
      </c>
      <c r="H179" s="63">
        <f>Effort!H178*RiferimentiCosti!H$4</f>
        <v>1440</v>
      </c>
      <c r="I179" s="63">
        <f>Effort!I178*RiferimentiCosti!I$4</f>
        <v>2160</v>
      </c>
      <c r="J179" s="64">
        <f t="shared" si="85"/>
        <v>3600</v>
      </c>
      <c r="K179" s="63">
        <f>CEILING(Effort!B178/8,1)*RiferimentiCosti!K$4</f>
        <v>0</v>
      </c>
      <c r="L179" s="63">
        <f>CEILING(Effort!F178/8,1)*RiferimentiCosti!L$4+CEILING((Effort!F178/8)/8,1)*RiferimentiCosti!L$6</f>
        <v>0</v>
      </c>
      <c r="M179" s="63">
        <f>CEILING(Effort!G178/8,1)*RiferimentiCosti!M$4+CEILING((Effort!G178/8)/8,1)*RiferimentiCosti!M$6</f>
        <v>0</v>
      </c>
      <c r="N179" s="63">
        <f>CEILING(Effort!H178/8,1)*RiferimentiCosti!N$4+CEILING((Effort!H178/8)/8,1)*RiferimentiCosti!N$6</f>
        <v>650</v>
      </c>
      <c r="O179" s="63">
        <f>CEILING(Effort!I178/8,1)*RiferimentiCosti!O$4+CEILING((Effort!I178/8)/8,1)*RiferimentiCosti!O$6</f>
        <v>1040</v>
      </c>
      <c r="P179" s="59">
        <f t="shared" si="86"/>
        <v>1690</v>
      </c>
      <c r="Q179" s="63">
        <f>SUM(Effort!$C178:$E178)*RiferimentiCosti!Q$4</f>
        <v>0</v>
      </c>
      <c r="R179" s="63">
        <f>SUM(Effort!$C178:$E178)*RiferimentiCosti!R$4</f>
        <v>0</v>
      </c>
      <c r="S179" s="63">
        <f>SUM(Effort!$F178:$G178)*RiferimentiCosti!S$4</f>
        <v>0</v>
      </c>
      <c r="T179" s="63">
        <f>IFERROR(__xludf.DUMMYFUNCTION("IF(REGEXMATCH(A179,""[0-9]\.[0-9]\.3""),SUM(Effort!$F178:$G178)*RiferimentiCosti!T$4,0)"),0.0)</f>
        <v>0</v>
      </c>
      <c r="U179" s="63">
        <f>IFERROR(__xludf.DUMMYFUNCTION("IF(REGEXMATCH(A179,""[0-9]\.[0-9]\.3""),SUM(Effort!H178:I178)*RiferimentiCosti!U$4,0)"),0.0)</f>
        <v>0</v>
      </c>
      <c r="V179" s="60">
        <f t="shared" si="87"/>
        <v>0</v>
      </c>
      <c r="W179" s="61">
        <f t="shared" si="88"/>
        <v>5290</v>
      </c>
    </row>
    <row r="180">
      <c r="A180" s="78" t="s">
        <v>238</v>
      </c>
      <c r="B180" s="63">
        <f>Effort!B179*RiferimentiCosti!B$4</f>
        <v>0</v>
      </c>
      <c r="C180" s="63">
        <f>Effort!C179*RiferimentiCosti!C$4</f>
        <v>0</v>
      </c>
      <c r="D180" s="63">
        <f>Effort!D179*RiferimentiCosti!D$4</f>
        <v>0</v>
      </c>
      <c r="E180" s="63">
        <f>Effort!E179*RiferimentiCosti!E$4</f>
        <v>0</v>
      </c>
      <c r="F180" s="63">
        <f>Effort!F179*RiferimentiCosti!F$4</f>
        <v>0</v>
      </c>
      <c r="G180" s="63">
        <f>Effort!G179*RiferimentiCosti!G$4</f>
        <v>0</v>
      </c>
      <c r="H180" s="63">
        <f>Effort!H179*RiferimentiCosti!H$4</f>
        <v>1440</v>
      </c>
      <c r="I180" s="63">
        <f>Effort!I179*RiferimentiCosti!I$4</f>
        <v>2160</v>
      </c>
      <c r="J180" s="64">
        <f t="shared" si="85"/>
        <v>3600</v>
      </c>
      <c r="K180" s="63">
        <f>CEILING(Effort!B179/8,1)*RiferimentiCosti!K$4</f>
        <v>0</v>
      </c>
      <c r="L180" s="63">
        <f>CEILING(Effort!F179/8,1)*RiferimentiCosti!L$4+CEILING((Effort!F179/8)/8,1)*RiferimentiCosti!L$6</f>
        <v>0</v>
      </c>
      <c r="M180" s="63">
        <f>CEILING(Effort!G179/8,1)*RiferimentiCosti!M$4+CEILING((Effort!G179/8)/8,1)*RiferimentiCosti!M$6</f>
        <v>0</v>
      </c>
      <c r="N180" s="63">
        <f>CEILING(Effort!H179/8,1)*RiferimentiCosti!N$4+CEILING((Effort!H179/8)/8,1)*RiferimentiCosti!N$6</f>
        <v>650</v>
      </c>
      <c r="O180" s="63">
        <f>CEILING(Effort!I179/8,1)*RiferimentiCosti!O$4+CEILING((Effort!I179/8)/8,1)*RiferimentiCosti!O$6</f>
        <v>1040</v>
      </c>
      <c r="P180" s="59">
        <f t="shared" si="86"/>
        <v>1690</v>
      </c>
      <c r="Q180" s="63">
        <f>SUM(Effort!$C179:$E179)*RiferimentiCosti!Q$4</f>
        <v>0</v>
      </c>
      <c r="R180" s="63">
        <f>SUM(Effort!$C179:$E179)*RiferimentiCosti!R$4</f>
        <v>0</v>
      </c>
      <c r="S180" s="63">
        <f>SUM(Effort!$F179:$G179)*RiferimentiCosti!S$4</f>
        <v>0</v>
      </c>
      <c r="T180" s="63">
        <f>IFERROR(__xludf.DUMMYFUNCTION("IF(REGEXMATCH(A180,""[0-9]\.[0-9]\.3""),SUM(Effort!$F179:$G179)*RiferimentiCosti!T$4,0)"),0.0)</f>
        <v>0</v>
      </c>
      <c r="U180" s="63">
        <f>IFERROR(__xludf.DUMMYFUNCTION("IF(REGEXMATCH(A180,""[0-9]\.[0-9]\.3""),SUM(Effort!H179:I179)*RiferimentiCosti!U$4,0)"),5760.0)</f>
        <v>5760</v>
      </c>
      <c r="V180" s="60">
        <f t="shared" si="87"/>
        <v>5760</v>
      </c>
      <c r="W180" s="61">
        <f t="shared" si="88"/>
        <v>11050</v>
      </c>
    </row>
    <row r="181">
      <c r="A181" s="65" t="s">
        <v>137</v>
      </c>
      <c r="B181" s="66">
        <f t="shared" ref="B181:O181" si="89">SUM(B176:B180)</f>
        <v>800</v>
      </c>
      <c r="C181" s="66">
        <f t="shared" si="89"/>
        <v>0</v>
      </c>
      <c r="D181" s="66">
        <f t="shared" si="89"/>
        <v>0</v>
      </c>
      <c r="E181" s="66">
        <f t="shared" si="89"/>
        <v>0</v>
      </c>
      <c r="F181" s="66">
        <f t="shared" si="89"/>
        <v>0</v>
      </c>
      <c r="G181" s="66">
        <f t="shared" si="89"/>
        <v>0</v>
      </c>
      <c r="H181" s="66">
        <f t="shared" si="89"/>
        <v>4320</v>
      </c>
      <c r="I181" s="66">
        <f t="shared" si="89"/>
        <v>6840</v>
      </c>
      <c r="J181" s="59">
        <f t="shared" si="89"/>
        <v>11960</v>
      </c>
      <c r="K181" s="66">
        <f t="shared" si="89"/>
        <v>680</v>
      </c>
      <c r="L181" s="66">
        <f t="shared" si="89"/>
        <v>0</v>
      </c>
      <c r="M181" s="66">
        <f t="shared" si="89"/>
        <v>0</v>
      </c>
      <c r="N181" s="66">
        <f t="shared" si="89"/>
        <v>1950</v>
      </c>
      <c r="O181" s="66">
        <f t="shared" si="89"/>
        <v>3260</v>
      </c>
      <c r="P181" s="59">
        <f t="shared" si="86"/>
        <v>5890</v>
      </c>
      <c r="Q181" s="66">
        <f t="shared" ref="Q181:V181" si="90">SUM(Q176:Q180)</f>
        <v>0</v>
      </c>
      <c r="R181" s="66">
        <f t="shared" si="90"/>
        <v>0</v>
      </c>
      <c r="S181" s="66">
        <f t="shared" si="90"/>
        <v>0</v>
      </c>
      <c r="T181" s="66">
        <f t="shared" si="90"/>
        <v>0</v>
      </c>
      <c r="U181" s="66">
        <f t="shared" si="90"/>
        <v>5760</v>
      </c>
      <c r="V181" s="59">
        <f t="shared" si="90"/>
        <v>5760</v>
      </c>
      <c r="W181" s="61">
        <f t="shared" si="88"/>
        <v>23610</v>
      </c>
    </row>
    <row r="182">
      <c r="A182" s="72"/>
      <c r="B182" s="73"/>
      <c r="C182" s="73"/>
      <c r="D182" s="73"/>
      <c r="E182" s="73"/>
      <c r="F182" s="73"/>
      <c r="G182" s="73"/>
      <c r="H182" s="73"/>
      <c r="I182" s="73"/>
      <c r="J182" s="74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4"/>
    </row>
    <row r="183">
      <c r="A183" s="75" t="s">
        <v>104</v>
      </c>
      <c r="B183" s="56">
        <f>Effort!B182*RiferimentiCosti!B$4</f>
        <v>400</v>
      </c>
      <c r="C183" s="76"/>
      <c r="D183" s="76"/>
      <c r="E183" s="76"/>
      <c r="F183" s="76"/>
      <c r="G183" s="76"/>
      <c r="H183" s="76"/>
      <c r="I183" s="76"/>
      <c r="J183" s="64">
        <f t="shared" ref="J183:J187" si="91">SUM(B183:I183)</f>
        <v>400</v>
      </c>
      <c r="K183" s="57">
        <f>CEILING(Effort!B182/8,1)*RiferimentiCosti!K$4+RiferimentiCosti!K$6</f>
        <v>440</v>
      </c>
      <c r="L183" s="57"/>
      <c r="M183" s="57"/>
      <c r="N183" s="57"/>
      <c r="O183" s="57"/>
      <c r="P183" s="59">
        <f t="shared" ref="P183:P188" si="92">SUM(K183:O183)</f>
        <v>440</v>
      </c>
      <c r="Q183" s="77">
        <v>0.0</v>
      </c>
      <c r="R183" s="57"/>
      <c r="S183" s="57"/>
      <c r="T183" s="57"/>
      <c r="U183" s="57"/>
      <c r="V183" s="60">
        <f t="shared" ref="V183:V187" si="93">SUM(Q183:U183)</f>
        <v>0</v>
      </c>
      <c r="W183" s="61">
        <f t="shared" ref="W183:W188" si="94">SUM(J183,P183,V183)</f>
        <v>840</v>
      </c>
    </row>
    <row r="184">
      <c r="A184" s="62" t="s">
        <v>103</v>
      </c>
      <c r="B184" s="63">
        <f>Effort!B183*RiferimentiCosti!B$4</f>
        <v>400</v>
      </c>
      <c r="C184" s="63">
        <f>Effort!C183*RiferimentiCosti!C$4</f>
        <v>0</v>
      </c>
      <c r="D184" s="63">
        <f>Effort!D183*RiferimentiCosti!D$4</f>
        <v>0</v>
      </c>
      <c r="E184" s="63">
        <f>Effort!E183*RiferimentiCosti!E$4</f>
        <v>0</v>
      </c>
      <c r="F184" s="63">
        <f>Effort!F183*RiferimentiCosti!F$4</f>
        <v>0</v>
      </c>
      <c r="G184" s="63">
        <f>Effort!G183*RiferimentiCosti!G$4</f>
        <v>0</v>
      </c>
      <c r="H184" s="63">
        <f>Effort!H183*RiferimentiCosti!H$4</f>
        <v>0</v>
      </c>
      <c r="I184" s="63">
        <f>Effort!I183*RiferimentiCosti!I$4</f>
        <v>0</v>
      </c>
      <c r="J184" s="64">
        <f t="shared" si="91"/>
        <v>400</v>
      </c>
      <c r="K184" s="63">
        <f>CEILING(Effort!B183/8,1)*RiferimentiCosti!K$4</f>
        <v>240</v>
      </c>
      <c r="L184" s="63">
        <f>CEILING(Effort!F183/8,1)*RiferimentiCosti!L$4+CEILING((Effort!F183/8)/8,1)*RiferimentiCosti!L$6</f>
        <v>0</v>
      </c>
      <c r="M184" s="63">
        <f>CEILING(Effort!G183/8,1)*RiferimentiCosti!M$4+CEILING((Effort!G183/8)/8,1)*RiferimentiCosti!M$6</f>
        <v>0</v>
      </c>
      <c r="N184" s="63">
        <f>CEILING(Effort!H183/8,1)*RiferimentiCosti!N$4+CEILING((Effort!H183/8)/8,1)*RiferimentiCosti!N$6</f>
        <v>0</v>
      </c>
      <c r="O184" s="63">
        <f>CEILING(Effort!I183/8,1)*RiferimentiCosti!O$4+CEILING((Effort!I183/8)/8,1)*RiferimentiCosti!O$6</f>
        <v>0</v>
      </c>
      <c r="P184" s="59">
        <f t="shared" si="92"/>
        <v>240</v>
      </c>
      <c r="Q184" s="63">
        <f>SUM(Effort!$C183:$E183)*RiferimentiCosti!Q$4</f>
        <v>0</v>
      </c>
      <c r="R184" s="63">
        <f>SUM(Effort!$C183:$E183)*RiferimentiCosti!R$4</f>
        <v>0</v>
      </c>
      <c r="S184" s="63">
        <f>SUM(Effort!$F183:$G183)*RiferimentiCosti!S$4</f>
        <v>0</v>
      </c>
      <c r="T184" s="63">
        <f>IFERROR(__xludf.DUMMYFUNCTION("IF(REGEXMATCH(A184,""[0-9]\.[0-9]\.3""),SUM(Effort!$F183:$G183)*RiferimentiCosti!T$4,0)"),0.0)</f>
        <v>0</v>
      </c>
      <c r="U184" s="63">
        <f>IFERROR(__xludf.DUMMYFUNCTION("IF(REGEXMATCH(A184,""[0-9]\.[0-9]\.3""),SUM(Effort!H183:I183)*RiferimentiCosti!U$4,0)"),0.0)</f>
        <v>0</v>
      </c>
      <c r="V184" s="60">
        <f t="shared" si="93"/>
        <v>0</v>
      </c>
      <c r="W184" s="61">
        <f t="shared" si="94"/>
        <v>640</v>
      </c>
    </row>
    <row r="185">
      <c r="A185" s="78" t="s">
        <v>239</v>
      </c>
      <c r="B185" s="63">
        <f>Effort!B184*RiferimentiCosti!B$4</f>
        <v>0</v>
      </c>
      <c r="C185" s="63">
        <f>Effort!C184*RiferimentiCosti!C$4</f>
        <v>0</v>
      </c>
      <c r="D185" s="63">
        <f>Effort!D184*RiferimentiCosti!D$4</f>
        <v>0</v>
      </c>
      <c r="E185" s="63">
        <f>Effort!E184*RiferimentiCosti!E$4</f>
        <v>0</v>
      </c>
      <c r="F185" s="63">
        <f>Effort!F184*RiferimentiCosti!F$4</f>
        <v>0</v>
      </c>
      <c r="G185" s="63">
        <f>Effort!G184*RiferimentiCosti!G$4</f>
        <v>0</v>
      </c>
      <c r="H185" s="63">
        <f>Effort!H184*RiferimentiCosti!H$4</f>
        <v>1440</v>
      </c>
      <c r="I185" s="63">
        <f>Effort!I184*RiferimentiCosti!I$4</f>
        <v>2520</v>
      </c>
      <c r="J185" s="64">
        <f t="shared" si="91"/>
        <v>3960</v>
      </c>
      <c r="K185" s="63">
        <f>CEILING(Effort!B184/8,1)*RiferimentiCosti!K$4</f>
        <v>0</v>
      </c>
      <c r="L185" s="63">
        <f>CEILING(Effort!F184/8,1)*RiferimentiCosti!L$4+CEILING((Effort!F184/8)/8,1)*RiferimentiCosti!L$6</f>
        <v>0</v>
      </c>
      <c r="M185" s="63">
        <f>CEILING(Effort!G184/8,1)*RiferimentiCosti!M$4+CEILING((Effort!G184/8)/8,1)*RiferimentiCosti!M$6</f>
        <v>0</v>
      </c>
      <c r="N185" s="63">
        <f>CEILING(Effort!H184/8,1)*RiferimentiCosti!N$4+CEILING((Effort!H184/8)/8,1)*RiferimentiCosti!N$6</f>
        <v>650</v>
      </c>
      <c r="O185" s="63">
        <f>CEILING(Effort!I184/8,1)*RiferimentiCosti!O$4+CEILING((Effort!I184/8)/8,1)*RiferimentiCosti!O$6</f>
        <v>1180</v>
      </c>
      <c r="P185" s="59">
        <f t="shared" si="92"/>
        <v>1830</v>
      </c>
      <c r="Q185" s="63">
        <f>SUM(Effort!$C184:$E184)*RiferimentiCosti!Q$4</f>
        <v>0</v>
      </c>
      <c r="R185" s="63">
        <f>SUM(Effort!$C184:$E184)*RiferimentiCosti!R$4</f>
        <v>0</v>
      </c>
      <c r="S185" s="63">
        <f>SUM(Effort!$F184:$G184)*RiferimentiCosti!S$4</f>
        <v>0</v>
      </c>
      <c r="T185" s="63">
        <f>IFERROR(__xludf.DUMMYFUNCTION("IF(REGEXMATCH(A185,""[0-9]\.[0-9]\.3""),SUM(Effort!$F184:$G184)*RiferimentiCosti!T$4,0)"),0.0)</f>
        <v>0</v>
      </c>
      <c r="U185" s="63">
        <f>IFERROR(__xludf.DUMMYFUNCTION("IF(REGEXMATCH(A185,""[0-9]\.[0-9]\.3""),SUM(Effort!H184:I184)*RiferimentiCosti!U$4,0)"),0.0)</f>
        <v>0</v>
      </c>
      <c r="V185" s="60">
        <f t="shared" si="93"/>
        <v>0</v>
      </c>
      <c r="W185" s="61">
        <f t="shared" si="94"/>
        <v>5790</v>
      </c>
    </row>
    <row r="186">
      <c r="A186" s="78" t="s">
        <v>240</v>
      </c>
      <c r="B186" s="63">
        <f>Effort!B185*RiferimentiCosti!B$4</f>
        <v>0</v>
      </c>
      <c r="C186" s="63">
        <f>Effort!C185*RiferimentiCosti!C$4</f>
        <v>0</v>
      </c>
      <c r="D186" s="63">
        <f>Effort!D185*RiferimentiCosti!D$4</f>
        <v>0</v>
      </c>
      <c r="E186" s="63">
        <f>Effort!E185*RiferimentiCosti!E$4</f>
        <v>0</v>
      </c>
      <c r="F186" s="63">
        <f>Effort!F185*RiferimentiCosti!F$4</f>
        <v>0</v>
      </c>
      <c r="G186" s="63">
        <f>Effort!G185*RiferimentiCosti!G$4</f>
        <v>0</v>
      </c>
      <c r="H186" s="63">
        <f>Effort!H185*RiferimentiCosti!H$4</f>
        <v>1440</v>
      </c>
      <c r="I186" s="63">
        <f>Effort!I185*RiferimentiCosti!I$4</f>
        <v>2160</v>
      </c>
      <c r="J186" s="64">
        <f t="shared" si="91"/>
        <v>3600</v>
      </c>
      <c r="K186" s="63">
        <f>CEILING(Effort!B185/8,1)*RiferimentiCosti!K$4</f>
        <v>0</v>
      </c>
      <c r="L186" s="63">
        <f>CEILING(Effort!F185/8,1)*RiferimentiCosti!L$4+CEILING((Effort!F185/8)/8,1)*RiferimentiCosti!L$6</f>
        <v>0</v>
      </c>
      <c r="M186" s="63">
        <f>CEILING(Effort!G185/8,1)*RiferimentiCosti!M$4+CEILING((Effort!G185/8)/8,1)*RiferimentiCosti!M$6</f>
        <v>0</v>
      </c>
      <c r="N186" s="63">
        <f>CEILING(Effort!H185/8,1)*RiferimentiCosti!N$4+CEILING((Effort!H185/8)/8,1)*RiferimentiCosti!N$6</f>
        <v>650</v>
      </c>
      <c r="O186" s="63">
        <f>CEILING(Effort!I185/8,1)*RiferimentiCosti!O$4+CEILING((Effort!I185/8)/8,1)*RiferimentiCosti!O$6</f>
        <v>1040</v>
      </c>
      <c r="P186" s="59">
        <f t="shared" si="92"/>
        <v>1690</v>
      </c>
      <c r="Q186" s="63">
        <f>SUM(Effort!$C185:$E185)*RiferimentiCosti!Q$4</f>
        <v>0</v>
      </c>
      <c r="R186" s="63">
        <f>SUM(Effort!$C185:$E185)*RiferimentiCosti!R$4</f>
        <v>0</v>
      </c>
      <c r="S186" s="63">
        <f>SUM(Effort!$F185:$G185)*RiferimentiCosti!S$4</f>
        <v>0</v>
      </c>
      <c r="T186" s="63">
        <f>IFERROR(__xludf.DUMMYFUNCTION("IF(REGEXMATCH(A186,""[0-9]\.[0-9]\.3""),SUM(Effort!$F185:$G185)*RiferimentiCosti!T$4,0)"),0.0)</f>
        <v>0</v>
      </c>
      <c r="U186" s="63">
        <f>IFERROR(__xludf.DUMMYFUNCTION("IF(REGEXMATCH(A186,""[0-9]\.[0-9]\.3""),SUM(Effort!H185:I185)*RiferimentiCosti!U$4,0)"),0.0)</f>
        <v>0</v>
      </c>
      <c r="V186" s="60">
        <f t="shared" si="93"/>
        <v>0</v>
      </c>
      <c r="W186" s="61">
        <f t="shared" si="94"/>
        <v>5290</v>
      </c>
    </row>
    <row r="187">
      <c r="A187" s="78" t="s">
        <v>241</v>
      </c>
      <c r="B187" s="63">
        <f>Effort!B186*RiferimentiCosti!B$4</f>
        <v>0</v>
      </c>
      <c r="C187" s="63">
        <f>Effort!C186*RiferimentiCosti!C$4</f>
        <v>0</v>
      </c>
      <c r="D187" s="63">
        <f>Effort!D186*RiferimentiCosti!D$4</f>
        <v>0</v>
      </c>
      <c r="E187" s="63">
        <f>Effort!E186*RiferimentiCosti!E$4</f>
        <v>0</v>
      </c>
      <c r="F187" s="63">
        <f>Effort!F186*RiferimentiCosti!F$4</f>
        <v>0</v>
      </c>
      <c r="G187" s="63">
        <f>Effort!G186*RiferimentiCosti!G$4</f>
        <v>0</v>
      </c>
      <c r="H187" s="63">
        <f>Effort!H186*RiferimentiCosti!H$4</f>
        <v>1440</v>
      </c>
      <c r="I187" s="63">
        <f>Effort!I186*RiferimentiCosti!I$4</f>
        <v>2160</v>
      </c>
      <c r="J187" s="64">
        <f t="shared" si="91"/>
        <v>3600</v>
      </c>
      <c r="K187" s="63">
        <f>CEILING(Effort!B186/8,1)*RiferimentiCosti!K$4</f>
        <v>0</v>
      </c>
      <c r="L187" s="63">
        <f>CEILING(Effort!F186/8,1)*RiferimentiCosti!L$4+CEILING((Effort!F186/8)/8,1)*RiferimentiCosti!L$6</f>
        <v>0</v>
      </c>
      <c r="M187" s="63">
        <f>CEILING(Effort!G186/8,1)*RiferimentiCosti!M$4+CEILING((Effort!G186/8)/8,1)*RiferimentiCosti!M$6</f>
        <v>0</v>
      </c>
      <c r="N187" s="63">
        <f>CEILING(Effort!H186/8,1)*RiferimentiCosti!N$4+CEILING((Effort!H186/8)/8,1)*RiferimentiCosti!N$6</f>
        <v>650</v>
      </c>
      <c r="O187" s="63">
        <f>CEILING(Effort!I186/8,1)*RiferimentiCosti!O$4+CEILING((Effort!I186/8)/8,1)*RiferimentiCosti!O$6</f>
        <v>1040</v>
      </c>
      <c r="P187" s="59">
        <f t="shared" si="92"/>
        <v>1690</v>
      </c>
      <c r="Q187" s="63">
        <f>SUM(Effort!$C186:$E186)*RiferimentiCosti!Q$4</f>
        <v>0</v>
      </c>
      <c r="R187" s="63">
        <f>SUM(Effort!$C186:$E186)*RiferimentiCosti!R$4</f>
        <v>0</v>
      </c>
      <c r="S187" s="63">
        <f>SUM(Effort!$F186:$G186)*RiferimentiCosti!S$4</f>
        <v>0</v>
      </c>
      <c r="T187" s="63">
        <f>IFERROR(__xludf.DUMMYFUNCTION("IF(REGEXMATCH(A187,""[0-9]\.[0-9]\.3""),SUM(Effort!$F186:$G186)*RiferimentiCosti!T$4,0)"),0.0)</f>
        <v>0</v>
      </c>
      <c r="U187" s="63">
        <f>IFERROR(__xludf.DUMMYFUNCTION("IF(REGEXMATCH(A187,""[0-9]\.[0-9]\.3""),SUM(Effort!H186:I186)*RiferimentiCosti!U$4,0)"),5760.0)</f>
        <v>5760</v>
      </c>
      <c r="V187" s="60">
        <f t="shared" si="93"/>
        <v>5760</v>
      </c>
      <c r="W187" s="61">
        <f t="shared" si="94"/>
        <v>11050</v>
      </c>
    </row>
    <row r="188">
      <c r="A188" s="65" t="s">
        <v>137</v>
      </c>
      <c r="B188" s="66">
        <f t="shared" ref="B188:O188" si="95">SUM(B183:B187)</f>
        <v>800</v>
      </c>
      <c r="C188" s="66">
        <f t="shared" si="95"/>
        <v>0</v>
      </c>
      <c r="D188" s="66">
        <f t="shared" si="95"/>
        <v>0</v>
      </c>
      <c r="E188" s="66">
        <f t="shared" si="95"/>
        <v>0</v>
      </c>
      <c r="F188" s="66">
        <f t="shared" si="95"/>
        <v>0</v>
      </c>
      <c r="G188" s="66">
        <f t="shared" si="95"/>
        <v>0</v>
      </c>
      <c r="H188" s="66">
        <f t="shared" si="95"/>
        <v>4320</v>
      </c>
      <c r="I188" s="66">
        <f t="shared" si="95"/>
        <v>6840</v>
      </c>
      <c r="J188" s="59">
        <f t="shared" si="95"/>
        <v>11960</v>
      </c>
      <c r="K188" s="66">
        <f t="shared" si="95"/>
        <v>680</v>
      </c>
      <c r="L188" s="66">
        <f t="shared" si="95"/>
        <v>0</v>
      </c>
      <c r="M188" s="66">
        <f t="shared" si="95"/>
        <v>0</v>
      </c>
      <c r="N188" s="66">
        <f t="shared" si="95"/>
        <v>1950</v>
      </c>
      <c r="O188" s="66">
        <f t="shared" si="95"/>
        <v>3260</v>
      </c>
      <c r="P188" s="59">
        <f t="shared" si="92"/>
        <v>5890</v>
      </c>
      <c r="Q188" s="66">
        <f t="shared" ref="Q188:V188" si="96">SUM(Q183:Q187)</f>
        <v>0</v>
      </c>
      <c r="R188" s="66">
        <f t="shared" si="96"/>
        <v>0</v>
      </c>
      <c r="S188" s="66">
        <f t="shared" si="96"/>
        <v>0</v>
      </c>
      <c r="T188" s="66">
        <f t="shared" si="96"/>
        <v>0</v>
      </c>
      <c r="U188" s="66">
        <f t="shared" si="96"/>
        <v>5760</v>
      </c>
      <c r="V188" s="59">
        <f t="shared" si="96"/>
        <v>5760</v>
      </c>
      <c r="W188" s="61">
        <f t="shared" si="94"/>
        <v>23610</v>
      </c>
    </row>
    <row r="190">
      <c r="A190" s="81" t="s">
        <v>242</v>
      </c>
      <c r="B190" s="82">
        <f t="shared" ref="B190:W190" si="97">SUM(B11,B23,B35,B56,B68,B82,B99,B115,B131,B146,B167,B174,B181,B188)</f>
        <v>17200</v>
      </c>
      <c r="C190" s="82">
        <f t="shared" si="97"/>
        <v>72960</v>
      </c>
      <c r="D190" s="82">
        <f t="shared" si="97"/>
        <v>98880</v>
      </c>
      <c r="E190" s="82">
        <f t="shared" si="97"/>
        <v>11400</v>
      </c>
      <c r="F190" s="82">
        <f t="shared" si="97"/>
        <v>33120</v>
      </c>
      <c r="G190" s="82">
        <f t="shared" si="97"/>
        <v>46240</v>
      </c>
      <c r="H190" s="82">
        <f t="shared" si="97"/>
        <v>48000</v>
      </c>
      <c r="I190" s="82">
        <f t="shared" si="97"/>
        <v>73440</v>
      </c>
      <c r="J190" s="83">
        <f t="shared" si="97"/>
        <v>401240</v>
      </c>
      <c r="K190" s="82">
        <f t="shared" si="97"/>
        <v>12480</v>
      </c>
      <c r="L190" s="82">
        <f t="shared" si="97"/>
        <v>14400</v>
      </c>
      <c r="M190" s="82">
        <f t="shared" si="97"/>
        <v>23840</v>
      </c>
      <c r="N190" s="82">
        <f t="shared" si="97"/>
        <v>21400</v>
      </c>
      <c r="O190" s="82">
        <f t="shared" si="97"/>
        <v>34960</v>
      </c>
      <c r="P190" s="83">
        <f t="shared" si="97"/>
        <v>107080</v>
      </c>
      <c r="Q190" s="82">
        <f t="shared" si="97"/>
        <v>99600</v>
      </c>
      <c r="R190" s="82">
        <f t="shared" si="97"/>
        <v>398400</v>
      </c>
      <c r="S190" s="82">
        <f t="shared" si="97"/>
        <v>33280</v>
      </c>
      <c r="T190" s="82">
        <f t="shared" si="97"/>
        <v>57600</v>
      </c>
      <c r="U190" s="82">
        <f t="shared" si="97"/>
        <v>51840</v>
      </c>
      <c r="V190" s="83">
        <f t="shared" si="97"/>
        <v>640720</v>
      </c>
      <c r="W190" s="84">
        <f t="shared" si="97"/>
        <v>1149040</v>
      </c>
    </row>
    <row r="191">
      <c r="V191" s="3">
        <f>SUM(Q190:U190)</f>
        <v>640720</v>
      </c>
      <c r="W191" s="9">
        <f>SUM(J191,P191,V191)</f>
        <v>640720</v>
      </c>
    </row>
  </sheetData>
  <mergeCells count="10">
    <mergeCell ref="N2:O2"/>
    <mergeCell ref="Q2:R2"/>
    <mergeCell ref="B1:J1"/>
    <mergeCell ref="K1:O1"/>
    <mergeCell ref="Q1:V1"/>
    <mergeCell ref="C2:E2"/>
    <mergeCell ref="F2:G2"/>
    <mergeCell ref="H2:I2"/>
    <mergeCell ref="L2:M2"/>
    <mergeCell ref="S2:T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8.86"/>
    <col customWidth="1" min="2" max="2" width="13.71"/>
    <col customWidth="1" min="3" max="3" width="13.86"/>
    <col customWidth="1" min="4" max="4" width="11.0"/>
    <col customWidth="1" min="5" max="5" width="10.43"/>
    <col customWidth="1" min="6" max="6" width="13.14"/>
    <col customWidth="1" min="7" max="7" width="14.71"/>
    <col customWidth="1" min="8" max="8" width="15.14"/>
    <col customWidth="1" min="9" max="9" width="12.14"/>
    <col customWidth="1" min="10" max="10" width="17.29"/>
    <col customWidth="1" min="11" max="26" width="8.71"/>
  </cols>
  <sheetData>
    <row r="1" ht="14.25" customHeight="1">
      <c r="C1" s="37" t="s">
        <v>52</v>
      </c>
      <c r="D1" s="38"/>
      <c r="E1" s="38"/>
      <c r="F1" s="37" t="s">
        <v>115</v>
      </c>
      <c r="G1" s="38"/>
      <c r="H1" s="37" t="s">
        <v>116</v>
      </c>
      <c r="I1" s="38"/>
    </row>
    <row r="2" ht="14.25" customHeight="1">
      <c r="A2" s="48" t="s">
        <v>55</v>
      </c>
      <c r="B2" s="41" t="s">
        <v>51</v>
      </c>
      <c r="C2" s="41" t="s">
        <v>117</v>
      </c>
      <c r="D2" s="41" t="s">
        <v>118</v>
      </c>
      <c r="E2" s="41" t="s">
        <v>119</v>
      </c>
      <c r="F2" s="41" t="s">
        <v>117</v>
      </c>
      <c r="G2" s="41" t="s">
        <v>120</v>
      </c>
      <c r="H2" s="41" t="s">
        <v>117</v>
      </c>
      <c r="I2" s="41" t="s">
        <v>120</v>
      </c>
      <c r="J2" s="41" t="s">
        <v>15</v>
      </c>
    </row>
    <row r="3" ht="14.25" customHeight="1">
      <c r="A3" s="72"/>
      <c r="B3" s="85"/>
      <c r="C3" s="85"/>
      <c r="D3" s="85"/>
      <c r="E3" s="85"/>
      <c r="F3" s="85"/>
      <c r="G3" s="85"/>
      <c r="H3" s="85"/>
      <c r="I3" s="85"/>
      <c r="J3" s="86"/>
    </row>
    <row r="4" ht="14.25" customHeight="1">
      <c r="A4" s="87" t="s">
        <v>59</v>
      </c>
      <c r="B4" s="88">
        <v>16.0</v>
      </c>
      <c r="C4" s="68"/>
      <c r="D4" s="68"/>
      <c r="E4" s="68"/>
      <c r="F4" s="68"/>
      <c r="G4" s="68"/>
      <c r="H4" s="68"/>
      <c r="I4" s="68"/>
      <c r="J4" s="88">
        <v>16.0</v>
      </c>
    </row>
    <row r="5" ht="14.25" customHeight="1">
      <c r="A5" s="62" t="s">
        <v>58</v>
      </c>
      <c r="B5" s="89">
        <v>16.0</v>
      </c>
      <c r="C5" s="89"/>
      <c r="D5" s="89"/>
      <c r="E5" s="89"/>
      <c r="F5" s="89"/>
      <c r="G5" s="89"/>
      <c r="H5" s="89">
        <v>0.0</v>
      </c>
      <c r="I5" s="89">
        <v>0.0</v>
      </c>
      <c r="J5" s="89">
        <f t="shared" ref="J5:J9" si="1">SUM(B5:I5)</f>
        <v>16</v>
      </c>
    </row>
    <row r="6" ht="14.25" customHeight="1">
      <c r="A6" s="62" t="s">
        <v>133</v>
      </c>
      <c r="B6" s="89"/>
      <c r="C6" s="89">
        <v>24.0</v>
      </c>
      <c r="D6" s="89">
        <v>8.0</v>
      </c>
      <c r="E6" s="89">
        <v>0.0</v>
      </c>
      <c r="F6" s="89">
        <v>0.0</v>
      </c>
      <c r="G6" s="89">
        <v>0.0</v>
      </c>
      <c r="H6" s="89">
        <v>0.0</v>
      </c>
      <c r="I6" s="89">
        <v>0.0</v>
      </c>
      <c r="J6" s="89">
        <f t="shared" si="1"/>
        <v>32</v>
      </c>
    </row>
    <row r="7" ht="14.25" customHeight="1">
      <c r="A7" s="62" t="s">
        <v>134</v>
      </c>
      <c r="B7" s="89"/>
      <c r="C7" s="89">
        <v>8.0</v>
      </c>
      <c r="D7" s="89">
        <v>104.0</v>
      </c>
      <c r="E7" s="89">
        <v>0.0</v>
      </c>
      <c r="F7" s="89">
        <v>0.0</v>
      </c>
      <c r="G7" s="89">
        <v>0.0</v>
      </c>
      <c r="H7" s="89">
        <v>0.0</v>
      </c>
      <c r="I7" s="89">
        <v>0.0</v>
      </c>
      <c r="J7" s="89">
        <f t="shared" si="1"/>
        <v>112</v>
      </c>
    </row>
    <row r="8" ht="14.25" customHeight="1">
      <c r="A8" s="62" t="s">
        <v>135</v>
      </c>
      <c r="B8" s="89"/>
      <c r="C8" s="89">
        <v>24.0</v>
      </c>
      <c r="D8" s="89">
        <v>8.0</v>
      </c>
      <c r="E8" s="89">
        <v>0.0</v>
      </c>
      <c r="F8" s="89">
        <v>0.0</v>
      </c>
      <c r="G8" s="89">
        <v>0.0</v>
      </c>
      <c r="H8" s="89">
        <v>0.0</v>
      </c>
      <c r="I8" s="89">
        <v>0.0</v>
      </c>
      <c r="J8" s="89">
        <f t="shared" si="1"/>
        <v>32</v>
      </c>
    </row>
    <row r="9" ht="14.25" customHeight="1">
      <c r="A9" s="62" t="s">
        <v>136</v>
      </c>
      <c r="B9" s="89"/>
      <c r="C9" s="89">
        <v>16.0</v>
      </c>
      <c r="D9" s="89">
        <v>24.0</v>
      </c>
      <c r="E9" s="89">
        <v>0.0</v>
      </c>
      <c r="F9" s="89">
        <v>0.0</v>
      </c>
      <c r="G9" s="89">
        <v>0.0</v>
      </c>
      <c r="H9" s="89">
        <v>0.0</v>
      </c>
      <c r="I9" s="89">
        <v>0.0</v>
      </c>
      <c r="J9" s="89">
        <f t="shared" si="1"/>
        <v>40</v>
      </c>
    </row>
    <row r="10" ht="14.25" customHeight="1">
      <c r="A10" s="65" t="s">
        <v>137</v>
      </c>
      <c r="B10" s="90">
        <v>32.0</v>
      </c>
      <c r="C10" s="90">
        <f t="shared" ref="C10:I10" si="2">SUM(C6:C9)</f>
        <v>72</v>
      </c>
      <c r="D10" s="90">
        <f t="shared" si="2"/>
        <v>144</v>
      </c>
      <c r="E10" s="90">
        <f t="shared" si="2"/>
        <v>0</v>
      </c>
      <c r="F10" s="90">
        <f t="shared" si="2"/>
        <v>0</v>
      </c>
      <c r="G10" s="90">
        <f t="shared" si="2"/>
        <v>0</v>
      </c>
      <c r="H10" s="90">
        <f t="shared" si="2"/>
        <v>0</v>
      </c>
      <c r="I10" s="90">
        <f t="shared" si="2"/>
        <v>0</v>
      </c>
      <c r="J10" s="90">
        <f>SUM(J4:J9)</f>
        <v>248</v>
      </c>
    </row>
    <row r="11" ht="14.25" customHeight="1">
      <c r="A11" s="91" t="s">
        <v>243</v>
      </c>
      <c r="B11" s="92"/>
      <c r="C11" s="92"/>
      <c r="D11" s="92"/>
      <c r="E11" s="92"/>
      <c r="F11" s="92"/>
      <c r="G11" s="92"/>
      <c r="H11" s="92"/>
      <c r="I11" s="92"/>
      <c r="J11" s="93"/>
    </row>
    <row r="12" ht="14.25" customHeight="1">
      <c r="A12" s="75" t="s">
        <v>63</v>
      </c>
      <c r="B12" s="94">
        <v>16.0</v>
      </c>
      <c r="C12" s="76"/>
      <c r="D12" s="76"/>
      <c r="E12" s="76"/>
      <c r="F12" s="76"/>
      <c r="G12" s="76"/>
      <c r="H12" s="76"/>
      <c r="I12" s="76"/>
      <c r="J12" s="94">
        <v>16.0</v>
      </c>
    </row>
    <row r="13" ht="14.25" customHeight="1">
      <c r="A13" s="62" t="s">
        <v>62</v>
      </c>
      <c r="B13" s="89">
        <v>16.0</v>
      </c>
      <c r="C13" s="89"/>
      <c r="D13" s="89"/>
      <c r="E13" s="89"/>
      <c r="F13" s="89"/>
      <c r="G13" s="89"/>
      <c r="H13" s="89"/>
      <c r="I13" s="89"/>
      <c r="J13" s="89">
        <f t="shared" ref="J13:J21" si="3">SUM(B13:I13)</f>
        <v>16</v>
      </c>
    </row>
    <row r="14" ht="14.25" customHeight="1">
      <c r="A14" s="62" t="s">
        <v>138</v>
      </c>
      <c r="B14" s="89"/>
      <c r="C14" s="89">
        <v>24.0</v>
      </c>
      <c r="D14" s="89">
        <v>8.0</v>
      </c>
      <c r="E14" s="89">
        <v>0.0</v>
      </c>
      <c r="F14" s="95">
        <v>0.0</v>
      </c>
      <c r="G14" s="95">
        <v>0.0</v>
      </c>
      <c r="H14" s="95">
        <v>0.0</v>
      </c>
      <c r="I14" s="95">
        <v>0.0</v>
      </c>
      <c r="J14" s="89">
        <f t="shared" si="3"/>
        <v>32</v>
      </c>
    </row>
    <row r="15" ht="14.25" customHeight="1">
      <c r="A15" s="62" t="s">
        <v>139</v>
      </c>
      <c r="B15" s="89"/>
      <c r="C15" s="89">
        <v>8.0</v>
      </c>
      <c r="D15" s="89">
        <v>104.0</v>
      </c>
      <c r="E15" s="89">
        <v>0.0</v>
      </c>
      <c r="F15" s="95">
        <v>0.0</v>
      </c>
      <c r="G15" s="95">
        <v>0.0</v>
      </c>
      <c r="H15" s="95">
        <v>0.0</v>
      </c>
      <c r="I15" s="95">
        <v>0.0</v>
      </c>
      <c r="J15" s="89">
        <f t="shared" si="3"/>
        <v>112</v>
      </c>
    </row>
    <row r="16" ht="14.25" customHeight="1">
      <c r="A16" s="62" t="s">
        <v>140</v>
      </c>
      <c r="B16" s="89"/>
      <c r="C16" s="89">
        <v>24.0</v>
      </c>
      <c r="D16" s="89">
        <v>8.0</v>
      </c>
      <c r="E16" s="89">
        <v>0.0</v>
      </c>
      <c r="F16" s="95">
        <v>0.0</v>
      </c>
      <c r="G16" s="95">
        <v>0.0</v>
      </c>
      <c r="H16" s="95">
        <v>0.0</v>
      </c>
      <c r="I16" s="95">
        <v>0.0</v>
      </c>
      <c r="J16" s="89">
        <f t="shared" si="3"/>
        <v>32</v>
      </c>
    </row>
    <row r="17" ht="14.25" customHeight="1">
      <c r="A17" s="62" t="s">
        <v>141</v>
      </c>
      <c r="B17" s="89"/>
      <c r="C17" s="89">
        <v>16.0</v>
      </c>
      <c r="D17" s="89">
        <v>24.0</v>
      </c>
      <c r="E17" s="89">
        <v>0.0</v>
      </c>
      <c r="F17" s="95">
        <v>0.0</v>
      </c>
      <c r="G17" s="95">
        <v>0.0</v>
      </c>
      <c r="H17" s="95">
        <v>0.0</v>
      </c>
      <c r="I17" s="95">
        <v>0.0</v>
      </c>
      <c r="J17" s="89">
        <f t="shared" si="3"/>
        <v>40</v>
      </c>
    </row>
    <row r="18" ht="14.25" customHeight="1">
      <c r="A18" s="62" t="s">
        <v>60</v>
      </c>
      <c r="B18" s="89">
        <v>16.0</v>
      </c>
      <c r="C18" s="89"/>
      <c r="D18" s="89"/>
      <c r="E18" s="89"/>
      <c r="F18" s="89"/>
      <c r="G18" s="89"/>
      <c r="H18" s="89"/>
      <c r="I18" s="89"/>
      <c r="J18" s="89">
        <f t="shared" si="3"/>
        <v>16</v>
      </c>
    </row>
    <row r="19" ht="14.25" customHeight="1">
      <c r="A19" s="62" t="s">
        <v>142</v>
      </c>
      <c r="B19" s="89"/>
      <c r="C19" s="95">
        <v>0.0</v>
      </c>
      <c r="D19" s="95">
        <v>0.0</v>
      </c>
      <c r="E19" s="95">
        <v>0.0</v>
      </c>
      <c r="F19" s="89">
        <v>24.0</v>
      </c>
      <c r="G19" s="89">
        <v>8.0</v>
      </c>
      <c r="H19" s="95">
        <v>0.0</v>
      </c>
      <c r="I19" s="95">
        <v>0.0</v>
      </c>
      <c r="J19" s="89">
        <f t="shared" si="3"/>
        <v>32</v>
      </c>
    </row>
    <row r="20" ht="14.25" customHeight="1">
      <c r="A20" s="62" t="s">
        <v>143</v>
      </c>
      <c r="B20" s="89"/>
      <c r="C20" s="95">
        <v>0.0</v>
      </c>
      <c r="D20" s="95">
        <v>0.0</v>
      </c>
      <c r="E20" s="95">
        <v>0.0</v>
      </c>
      <c r="F20" s="89">
        <v>24.0</v>
      </c>
      <c r="G20" s="95">
        <v>8.0</v>
      </c>
      <c r="H20" s="95">
        <v>0.0</v>
      </c>
      <c r="I20" s="95">
        <v>0.0</v>
      </c>
      <c r="J20" s="89">
        <f t="shared" si="3"/>
        <v>32</v>
      </c>
    </row>
    <row r="21" ht="14.25" customHeight="1">
      <c r="A21" s="62" t="s">
        <v>144</v>
      </c>
      <c r="B21" s="89"/>
      <c r="C21" s="95">
        <v>0.0</v>
      </c>
      <c r="D21" s="95">
        <v>0.0</v>
      </c>
      <c r="E21" s="95">
        <v>0.0</v>
      </c>
      <c r="F21" s="89">
        <v>24.0</v>
      </c>
      <c r="G21" s="95">
        <v>120.0</v>
      </c>
      <c r="H21" s="95">
        <v>0.0</v>
      </c>
      <c r="I21" s="95">
        <v>0.0</v>
      </c>
      <c r="J21" s="89">
        <f t="shared" si="3"/>
        <v>144</v>
      </c>
    </row>
    <row r="22" ht="14.25" customHeight="1">
      <c r="A22" s="65" t="s">
        <v>137</v>
      </c>
      <c r="B22" s="90">
        <f>SUM(B12:B21)</f>
        <v>48</v>
      </c>
      <c r="C22" s="90">
        <f>SUM(C14:C17)</f>
        <v>72</v>
      </c>
      <c r="D22" s="90">
        <f t="shared" ref="D22:I22" si="4">SUM(D14:D17,D19:D21)</f>
        <v>144</v>
      </c>
      <c r="E22" s="90">
        <f t="shared" si="4"/>
        <v>0</v>
      </c>
      <c r="F22" s="90">
        <f t="shared" si="4"/>
        <v>72</v>
      </c>
      <c r="G22" s="90">
        <f t="shared" si="4"/>
        <v>136</v>
      </c>
      <c r="H22" s="90">
        <f t="shared" si="4"/>
        <v>0</v>
      </c>
      <c r="I22" s="90">
        <f t="shared" si="4"/>
        <v>0</v>
      </c>
      <c r="J22" s="90">
        <f>SUM(J12:J21)</f>
        <v>472</v>
      </c>
    </row>
    <row r="23" ht="14.25" customHeight="1">
      <c r="A23" s="72"/>
      <c r="B23" s="73"/>
      <c r="C23" s="73"/>
      <c r="D23" s="73"/>
      <c r="E23" s="73"/>
      <c r="F23" s="73"/>
      <c r="G23" s="73"/>
      <c r="H23" s="73"/>
      <c r="I23" s="73"/>
      <c r="J23" s="74"/>
    </row>
    <row r="24" ht="14.25" customHeight="1">
      <c r="A24" s="75" t="s">
        <v>66</v>
      </c>
      <c r="B24" s="94">
        <v>16.0</v>
      </c>
      <c r="C24" s="76"/>
      <c r="D24" s="76"/>
      <c r="E24" s="76"/>
      <c r="F24" s="76"/>
      <c r="G24" s="76"/>
      <c r="H24" s="76"/>
      <c r="I24" s="76"/>
      <c r="J24" s="94">
        <f t="shared" ref="J24:J33" si="5">SUM(B24:I24)</f>
        <v>16</v>
      </c>
    </row>
    <row r="25" ht="14.25" customHeight="1">
      <c r="A25" s="62" t="s">
        <v>65</v>
      </c>
      <c r="B25" s="89">
        <v>16.0</v>
      </c>
      <c r="C25" s="89"/>
      <c r="D25" s="89"/>
      <c r="E25" s="89"/>
      <c r="F25" s="89"/>
      <c r="G25" s="89"/>
      <c r="H25" s="89"/>
      <c r="I25" s="89"/>
      <c r="J25" s="89">
        <f t="shared" si="5"/>
        <v>16</v>
      </c>
    </row>
    <row r="26" ht="14.25" customHeight="1">
      <c r="A26" s="78" t="s">
        <v>145</v>
      </c>
      <c r="B26" s="89"/>
      <c r="C26" s="89">
        <v>24.0</v>
      </c>
      <c r="D26" s="89">
        <v>8.0</v>
      </c>
      <c r="E26" s="89">
        <v>0.0</v>
      </c>
      <c r="F26" s="95">
        <v>0.0</v>
      </c>
      <c r="G26" s="95">
        <v>0.0</v>
      </c>
      <c r="H26" s="95">
        <v>0.0</v>
      </c>
      <c r="I26" s="95">
        <v>0.0</v>
      </c>
      <c r="J26" s="89">
        <f t="shared" si="5"/>
        <v>32</v>
      </c>
    </row>
    <row r="27" ht="14.25" customHeight="1">
      <c r="A27" s="78" t="s">
        <v>146</v>
      </c>
      <c r="B27" s="89"/>
      <c r="C27" s="89">
        <v>8.0</v>
      </c>
      <c r="D27" s="89">
        <v>104.0</v>
      </c>
      <c r="E27" s="89">
        <v>0.0</v>
      </c>
      <c r="F27" s="95">
        <v>0.0</v>
      </c>
      <c r="G27" s="95">
        <v>0.0</v>
      </c>
      <c r="H27" s="95">
        <v>0.0</v>
      </c>
      <c r="I27" s="95">
        <v>0.0</v>
      </c>
      <c r="J27" s="89">
        <f t="shared" si="5"/>
        <v>112</v>
      </c>
    </row>
    <row r="28" ht="14.25" customHeight="1">
      <c r="A28" s="78" t="s">
        <v>147</v>
      </c>
      <c r="B28" s="89"/>
      <c r="C28" s="89">
        <v>24.0</v>
      </c>
      <c r="D28" s="89">
        <v>8.0</v>
      </c>
      <c r="E28" s="89">
        <v>0.0</v>
      </c>
      <c r="F28" s="95">
        <v>0.0</v>
      </c>
      <c r="G28" s="95">
        <v>0.0</v>
      </c>
      <c r="H28" s="95">
        <v>0.0</v>
      </c>
      <c r="I28" s="95">
        <v>0.0</v>
      </c>
      <c r="J28" s="89">
        <f t="shared" si="5"/>
        <v>32</v>
      </c>
    </row>
    <row r="29" ht="14.25" customHeight="1">
      <c r="A29" s="78" t="s">
        <v>148</v>
      </c>
      <c r="B29" s="89"/>
      <c r="C29" s="89">
        <v>16.0</v>
      </c>
      <c r="D29" s="89">
        <v>24.0</v>
      </c>
      <c r="E29" s="89">
        <v>0.0</v>
      </c>
      <c r="F29" s="95">
        <v>0.0</v>
      </c>
      <c r="G29" s="95">
        <v>0.0</v>
      </c>
      <c r="H29" s="95">
        <v>0.0</v>
      </c>
      <c r="I29" s="95">
        <v>0.0</v>
      </c>
      <c r="J29" s="89">
        <f t="shared" si="5"/>
        <v>40</v>
      </c>
    </row>
    <row r="30" ht="14.25" customHeight="1">
      <c r="A30" s="62" t="s">
        <v>61</v>
      </c>
      <c r="B30" s="89">
        <v>16.0</v>
      </c>
      <c r="C30" s="89"/>
      <c r="D30" s="89"/>
      <c r="E30" s="89"/>
      <c r="F30" s="89"/>
      <c r="G30" s="89"/>
      <c r="H30" s="89"/>
      <c r="I30" s="89"/>
      <c r="J30" s="89">
        <f t="shared" si="5"/>
        <v>16</v>
      </c>
    </row>
    <row r="31" ht="14.25" customHeight="1">
      <c r="A31" s="62" t="s">
        <v>149</v>
      </c>
      <c r="B31" s="89"/>
      <c r="C31" s="95">
        <v>0.0</v>
      </c>
      <c r="D31" s="95">
        <v>0.0</v>
      </c>
      <c r="E31" s="95">
        <v>0.0</v>
      </c>
      <c r="F31" s="95">
        <v>0.0</v>
      </c>
      <c r="G31" s="95">
        <v>0.0</v>
      </c>
      <c r="H31" s="89">
        <v>24.0</v>
      </c>
      <c r="I31" s="95">
        <v>56.0</v>
      </c>
      <c r="J31" s="89">
        <f t="shared" si="5"/>
        <v>80</v>
      </c>
    </row>
    <row r="32" ht="14.25" customHeight="1">
      <c r="A32" s="62" t="s">
        <v>150</v>
      </c>
      <c r="B32" s="89"/>
      <c r="C32" s="95">
        <v>0.0</v>
      </c>
      <c r="D32" s="95">
        <v>0.0</v>
      </c>
      <c r="E32" s="95">
        <v>0.0</v>
      </c>
      <c r="F32" s="95">
        <v>0.0</v>
      </c>
      <c r="G32" s="95">
        <v>0.0</v>
      </c>
      <c r="H32" s="89">
        <v>24.0</v>
      </c>
      <c r="I32" s="95">
        <v>48.0</v>
      </c>
      <c r="J32" s="89">
        <f t="shared" si="5"/>
        <v>72</v>
      </c>
    </row>
    <row r="33" ht="14.25" customHeight="1">
      <c r="A33" s="62" t="s">
        <v>151</v>
      </c>
      <c r="B33" s="89"/>
      <c r="C33" s="95">
        <v>0.0</v>
      </c>
      <c r="D33" s="95">
        <v>0.0</v>
      </c>
      <c r="E33" s="95">
        <v>0.0</v>
      </c>
      <c r="F33" s="95">
        <v>0.0</v>
      </c>
      <c r="G33" s="95">
        <v>0.0</v>
      </c>
      <c r="H33" s="89">
        <v>24.0</v>
      </c>
      <c r="I33" s="95">
        <v>48.0</v>
      </c>
      <c r="J33" s="89">
        <f t="shared" si="5"/>
        <v>72</v>
      </c>
    </row>
    <row r="34" ht="14.25" customHeight="1">
      <c r="A34" s="65" t="s">
        <v>137</v>
      </c>
      <c r="B34" s="90">
        <f t="shared" ref="B34:J34" si="6">SUM(B24:B33)</f>
        <v>48</v>
      </c>
      <c r="C34" s="90">
        <f t="shared" si="6"/>
        <v>72</v>
      </c>
      <c r="D34" s="90">
        <f t="shared" si="6"/>
        <v>144</v>
      </c>
      <c r="E34" s="90">
        <f t="shared" si="6"/>
        <v>0</v>
      </c>
      <c r="F34" s="90">
        <f t="shared" si="6"/>
        <v>0</v>
      </c>
      <c r="G34" s="90">
        <f t="shared" si="6"/>
        <v>0</v>
      </c>
      <c r="H34" s="90">
        <f t="shared" si="6"/>
        <v>72</v>
      </c>
      <c r="I34" s="90">
        <f t="shared" si="6"/>
        <v>152</v>
      </c>
      <c r="J34" s="90">
        <f t="shared" si="6"/>
        <v>488</v>
      </c>
    </row>
    <row r="35" ht="14.25" customHeight="1">
      <c r="A35" s="72"/>
      <c r="B35" s="73"/>
      <c r="C35" s="73"/>
      <c r="D35" s="73"/>
      <c r="E35" s="73"/>
      <c r="F35" s="73"/>
      <c r="G35" s="73"/>
      <c r="H35" s="73"/>
      <c r="I35" s="73"/>
      <c r="J35" s="74"/>
    </row>
    <row r="36" ht="14.25" customHeight="1">
      <c r="A36" s="75" t="s">
        <v>70</v>
      </c>
      <c r="B36" s="94">
        <v>16.0</v>
      </c>
      <c r="C36" s="76"/>
      <c r="D36" s="76"/>
      <c r="E36" s="76"/>
      <c r="F36" s="76"/>
      <c r="G36" s="76"/>
      <c r="H36" s="76"/>
      <c r="I36" s="76"/>
      <c r="J36" s="94">
        <f t="shared" ref="J36:J54" si="7">SUM(B36:I36)</f>
        <v>16</v>
      </c>
    </row>
    <row r="37" ht="14.25" customHeight="1">
      <c r="A37" s="62" t="s">
        <v>69</v>
      </c>
      <c r="B37" s="89">
        <v>8.0</v>
      </c>
      <c r="C37" s="89"/>
      <c r="D37" s="95"/>
      <c r="E37" s="95"/>
      <c r="F37" s="89">
        <v>0.0</v>
      </c>
      <c r="G37" s="89"/>
      <c r="H37" s="89">
        <v>0.0</v>
      </c>
      <c r="I37" s="89"/>
      <c r="J37" s="89">
        <f t="shared" si="7"/>
        <v>8</v>
      </c>
    </row>
    <row r="38" ht="14.25" customHeight="1">
      <c r="A38" s="78" t="s">
        <v>152</v>
      </c>
      <c r="B38" s="89"/>
      <c r="C38" s="95">
        <v>32.0</v>
      </c>
      <c r="D38" s="89">
        <v>8.0</v>
      </c>
      <c r="E38" s="89"/>
      <c r="F38" s="89"/>
      <c r="G38" s="89"/>
      <c r="H38" s="89"/>
      <c r="I38" s="89"/>
      <c r="J38" s="89">
        <f t="shared" si="7"/>
        <v>40</v>
      </c>
    </row>
    <row r="39" ht="14.25" customHeight="1">
      <c r="A39" s="78" t="s">
        <v>153</v>
      </c>
      <c r="B39" s="89"/>
      <c r="C39" s="95">
        <v>8.0</v>
      </c>
      <c r="D39" s="95">
        <v>104.0</v>
      </c>
      <c r="E39" s="89"/>
      <c r="F39" s="89"/>
      <c r="G39" s="89"/>
      <c r="H39" s="89"/>
      <c r="I39" s="89"/>
      <c r="J39" s="89">
        <f t="shared" si="7"/>
        <v>112</v>
      </c>
    </row>
    <row r="40" ht="14.25" customHeight="1">
      <c r="A40" s="78" t="s">
        <v>154</v>
      </c>
      <c r="B40" s="89"/>
      <c r="C40" s="95">
        <v>16.0</v>
      </c>
      <c r="D40" s="95">
        <v>16.0</v>
      </c>
      <c r="E40" s="89"/>
      <c r="F40" s="89"/>
      <c r="G40" s="89"/>
      <c r="H40" s="89"/>
      <c r="I40" s="89"/>
      <c r="J40" s="89">
        <f t="shared" si="7"/>
        <v>32</v>
      </c>
    </row>
    <row r="41" ht="14.25" customHeight="1">
      <c r="A41" s="78" t="s">
        <v>155</v>
      </c>
      <c r="B41" s="89"/>
      <c r="C41" s="95">
        <v>24.0</v>
      </c>
      <c r="D41" s="89">
        <v>24.0</v>
      </c>
      <c r="E41" s="89"/>
      <c r="F41" s="89"/>
      <c r="G41" s="89"/>
      <c r="H41" s="89"/>
      <c r="I41" s="89"/>
      <c r="J41" s="89">
        <f t="shared" si="7"/>
        <v>48</v>
      </c>
    </row>
    <row r="42" ht="14.25" customHeight="1">
      <c r="A42" s="62" t="s">
        <v>71</v>
      </c>
      <c r="B42" s="89">
        <v>8.0</v>
      </c>
      <c r="C42" s="89"/>
      <c r="D42" s="95"/>
      <c r="E42" s="95"/>
      <c r="F42" s="89">
        <v>0.0</v>
      </c>
      <c r="G42" s="89"/>
      <c r="H42" s="89">
        <v>0.0</v>
      </c>
      <c r="I42" s="89"/>
      <c r="J42" s="89">
        <f t="shared" si="7"/>
        <v>8</v>
      </c>
    </row>
    <row r="43" ht="14.25" customHeight="1">
      <c r="A43" s="78" t="s">
        <v>156</v>
      </c>
      <c r="B43" s="89"/>
      <c r="C43" s="95">
        <v>32.0</v>
      </c>
      <c r="D43" s="89"/>
      <c r="E43" s="89">
        <v>8.0</v>
      </c>
      <c r="F43" s="89"/>
      <c r="G43" s="89"/>
      <c r="H43" s="89"/>
      <c r="I43" s="89"/>
      <c r="J43" s="89">
        <f t="shared" si="7"/>
        <v>40</v>
      </c>
    </row>
    <row r="44" ht="14.25" customHeight="1">
      <c r="A44" s="78" t="s">
        <v>157</v>
      </c>
      <c r="B44" s="89"/>
      <c r="C44" s="95">
        <v>8.0</v>
      </c>
      <c r="D44" s="89"/>
      <c r="E44" s="95">
        <v>104.0</v>
      </c>
      <c r="F44" s="89"/>
      <c r="G44" s="89"/>
      <c r="H44" s="89"/>
      <c r="I44" s="89"/>
      <c r="J44" s="89">
        <f t="shared" si="7"/>
        <v>112</v>
      </c>
    </row>
    <row r="45" ht="14.25" customHeight="1">
      <c r="A45" s="78" t="s">
        <v>158</v>
      </c>
      <c r="B45" s="89"/>
      <c r="C45" s="95">
        <v>16.0</v>
      </c>
      <c r="D45" s="89"/>
      <c r="E45" s="95">
        <v>16.0</v>
      </c>
      <c r="F45" s="89"/>
      <c r="G45" s="89"/>
      <c r="H45" s="89"/>
      <c r="I45" s="89"/>
      <c r="J45" s="89">
        <f t="shared" si="7"/>
        <v>32</v>
      </c>
    </row>
    <row r="46" ht="14.25" customHeight="1">
      <c r="A46" s="78" t="s">
        <v>159</v>
      </c>
      <c r="B46" s="89"/>
      <c r="C46" s="95">
        <v>24.0</v>
      </c>
      <c r="D46" s="89"/>
      <c r="E46" s="89">
        <v>24.0</v>
      </c>
      <c r="F46" s="89"/>
      <c r="G46" s="89"/>
      <c r="H46" s="89"/>
      <c r="I46" s="89"/>
      <c r="J46" s="89">
        <f t="shared" si="7"/>
        <v>48</v>
      </c>
    </row>
    <row r="47" ht="14.25" customHeight="1">
      <c r="A47" s="62" t="s">
        <v>67</v>
      </c>
      <c r="B47" s="89">
        <v>16.0</v>
      </c>
      <c r="C47" s="89">
        <v>0.0</v>
      </c>
      <c r="D47" s="89"/>
      <c r="E47" s="89"/>
      <c r="F47" s="89"/>
      <c r="G47" s="89"/>
      <c r="H47" s="89">
        <v>0.0</v>
      </c>
      <c r="I47" s="89"/>
      <c r="J47" s="89">
        <f t="shared" si="7"/>
        <v>16</v>
      </c>
    </row>
    <row r="48" ht="14.25" customHeight="1">
      <c r="A48" s="78" t="s">
        <v>160</v>
      </c>
      <c r="B48" s="89"/>
      <c r="C48" s="89"/>
      <c r="D48" s="89"/>
      <c r="E48" s="89"/>
      <c r="F48" s="89">
        <v>24.0</v>
      </c>
      <c r="G48" s="89">
        <v>8.0</v>
      </c>
      <c r="H48" s="89"/>
      <c r="I48" s="89"/>
      <c r="J48" s="89">
        <f t="shared" si="7"/>
        <v>32</v>
      </c>
    </row>
    <row r="49" ht="14.25" customHeight="1">
      <c r="A49" s="78" t="s">
        <v>161</v>
      </c>
      <c r="B49" s="89"/>
      <c r="C49" s="89"/>
      <c r="D49" s="89"/>
      <c r="E49" s="89"/>
      <c r="F49" s="89">
        <v>24.0</v>
      </c>
      <c r="G49" s="95">
        <v>8.0</v>
      </c>
      <c r="H49" s="89"/>
      <c r="I49" s="89"/>
      <c r="J49" s="89">
        <f t="shared" si="7"/>
        <v>32</v>
      </c>
    </row>
    <row r="50" ht="14.25" customHeight="1">
      <c r="A50" s="78" t="s">
        <v>162</v>
      </c>
      <c r="B50" s="89"/>
      <c r="C50" s="89"/>
      <c r="D50" s="89"/>
      <c r="E50" s="89"/>
      <c r="F50" s="89">
        <v>24.0</v>
      </c>
      <c r="G50" s="95">
        <v>120.0</v>
      </c>
      <c r="H50" s="89"/>
      <c r="I50" s="89"/>
      <c r="J50" s="89">
        <f t="shared" si="7"/>
        <v>144</v>
      </c>
    </row>
    <row r="51" ht="14.25" customHeight="1">
      <c r="A51" s="79" t="s">
        <v>64</v>
      </c>
      <c r="B51" s="89">
        <v>16.0</v>
      </c>
      <c r="C51" s="89">
        <v>0.0</v>
      </c>
      <c r="D51" s="89"/>
      <c r="E51" s="89"/>
      <c r="F51" s="89">
        <v>0.0</v>
      </c>
      <c r="G51" s="89"/>
      <c r="H51" s="89"/>
      <c r="I51" s="89"/>
      <c r="J51" s="89">
        <f t="shared" si="7"/>
        <v>16</v>
      </c>
    </row>
    <row r="52" ht="14.25" customHeight="1">
      <c r="A52" s="78" t="s">
        <v>163</v>
      </c>
      <c r="B52" s="89"/>
      <c r="C52" s="89"/>
      <c r="D52" s="89"/>
      <c r="E52" s="89"/>
      <c r="F52" s="89"/>
      <c r="G52" s="89"/>
      <c r="H52" s="89">
        <v>24.0</v>
      </c>
      <c r="I52" s="95">
        <v>56.0</v>
      </c>
      <c r="J52" s="89">
        <f t="shared" si="7"/>
        <v>80</v>
      </c>
    </row>
    <row r="53" ht="14.25" customHeight="1">
      <c r="A53" s="78" t="s">
        <v>164</v>
      </c>
      <c r="B53" s="89"/>
      <c r="C53" s="89"/>
      <c r="D53" s="89"/>
      <c r="E53" s="89"/>
      <c r="F53" s="89"/>
      <c r="G53" s="89"/>
      <c r="H53" s="89">
        <v>24.0</v>
      </c>
      <c r="I53" s="95">
        <v>48.0</v>
      </c>
      <c r="J53" s="89">
        <f t="shared" si="7"/>
        <v>72</v>
      </c>
    </row>
    <row r="54" ht="14.25" customHeight="1">
      <c r="A54" s="78" t="s">
        <v>165</v>
      </c>
      <c r="B54" s="89"/>
      <c r="C54" s="89"/>
      <c r="D54" s="89"/>
      <c r="E54" s="89"/>
      <c r="F54" s="89"/>
      <c r="G54" s="89"/>
      <c r="H54" s="89">
        <v>24.0</v>
      </c>
      <c r="I54" s="95">
        <v>48.0</v>
      </c>
      <c r="J54" s="89">
        <f t="shared" si="7"/>
        <v>72</v>
      </c>
    </row>
    <row r="55" ht="14.25" customHeight="1">
      <c r="A55" s="65" t="s">
        <v>137</v>
      </c>
      <c r="B55" s="90">
        <f t="shared" ref="B55:J55" si="8">SUM(B36:B54)</f>
        <v>64</v>
      </c>
      <c r="C55" s="90">
        <f t="shared" si="8"/>
        <v>160</v>
      </c>
      <c r="D55" s="90">
        <f t="shared" si="8"/>
        <v>152</v>
      </c>
      <c r="E55" s="90">
        <f t="shared" si="8"/>
        <v>152</v>
      </c>
      <c r="F55" s="90">
        <f t="shared" si="8"/>
        <v>72</v>
      </c>
      <c r="G55" s="90">
        <f t="shared" si="8"/>
        <v>136</v>
      </c>
      <c r="H55" s="90">
        <f t="shared" si="8"/>
        <v>72</v>
      </c>
      <c r="I55" s="90">
        <f t="shared" si="8"/>
        <v>152</v>
      </c>
      <c r="J55" s="90">
        <f t="shared" si="8"/>
        <v>960</v>
      </c>
    </row>
    <row r="56" ht="14.25" customHeight="1">
      <c r="A56" s="72"/>
      <c r="B56" s="73"/>
      <c r="C56" s="73"/>
      <c r="D56" s="73"/>
      <c r="E56" s="73"/>
      <c r="F56" s="73"/>
      <c r="G56" s="73"/>
      <c r="H56" s="73"/>
      <c r="I56" s="73"/>
      <c r="J56" s="74"/>
    </row>
    <row r="57" ht="14.25" customHeight="1">
      <c r="A57" s="75" t="s">
        <v>74</v>
      </c>
      <c r="B57" s="94">
        <v>16.0</v>
      </c>
      <c r="C57" s="76"/>
      <c r="D57" s="76"/>
      <c r="E57" s="76"/>
      <c r="F57" s="76"/>
      <c r="G57" s="76"/>
      <c r="H57" s="76"/>
      <c r="I57" s="76"/>
      <c r="J57" s="94">
        <f t="shared" ref="J57:J66" si="9">SUM(B57:I57)</f>
        <v>16</v>
      </c>
    </row>
    <row r="58" ht="14.25" customHeight="1">
      <c r="A58" s="79" t="s">
        <v>73</v>
      </c>
      <c r="B58" s="89">
        <v>16.0</v>
      </c>
      <c r="C58" s="89"/>
      <c r="D58" s="89"/>
      <c r="E58" s="89"/>
      <c r="F58" s="89">
        <v>0.0</v>
      </c>
      <c r="G58" s="89"/>
      <c r="H58" s="89">
        <v>0.0</v>
      </c>
      <c r="I58" s="89"/>
      <c r="J58" s="89">
        <f t="shared" si="9"/>
        <v>16</v>
      </c>
    </row>
    <row r="59" ht="14.25" customHeight="1">
      <c r="A59" s="78" t="s">
        <v>166</v>
      </c>
      <c r="B59" s="89"/>
      <c r="C59" s="95">
        <v>56.0</v>
      </c>
      <c r="D59" s="89">
        <v>8.0</v>
      </c>
      <c r="E59" s="89"/>
      <c r="F59" s="89"/>
      <c r="G59" s="89"/>
      <c r="H59" s="89"/>
      <c r="I59" s="89"/>
      <c r="J59" s="89">
        <f t="shared" si="9"/>
        <v>64</v>
      </c>
    </row>
    <row r="60" ht="14.25" customHeight="1">
      <c r="A60" s="78" t="s">
        <v>167</v>
      </c>
      <c r="B60" s="89"/>
      <c r="C60" s="89">
        <v>8.0</v>
      </c>
      <c r="D60" s="95">
        <v>104.0</v>
      </c>
      <c r="E60" s="89"/>
      <c r="F60" s="89"/>
      <c r="G60" s="89"/>
      <c r="H60" s="89"/>
      <c r="I60" s="89"/>
      <c r="J60" s="89">
        <f t="shared" si="9"/>
        <v>112</v>
      </c>
    </row>
    <row r="61" ht="14.25" customHeight="1">
      <c r="A61" s="78" t="s">
        <v>168</v>
      </c>
      <c r="B61" s="89"/>
      <c r="C61" s="89">
        <v>24.0</v>
      </c>
      <c r="D61" s="95">
        <v>16.0</v>
      </c>
      <c r="E61" s="89"/>
      <c r="F61" s="89"/>
      <c r="G61" s="89"/>
      <c r="H61" s="89"/>
      <c r="I61" s="89"/>
      <c r="J61" s="89">
        <f t="shared" si="9"/>
        <v>40</v>
      </c>
    </row>
    <row r="62" ht="14.25" customHeight="1">
      <c r="A62" s="78" t="s">
        <v>169</v>
      </c>
      <c r="B62" s="89"/>
      <c r="C62" s="89">
        <v>16.0</v>
      </c>
      <c r="D62" s="89">
        <v>24.0</v>
      </c>
      <c r="E62" s="89"/>
      <c r="F62" s="89"/>
      <c r="G62" s="89"/>
      <c r="H62" s="89"/>
      <c r="I62" s="89"/>
      <c r="J62" s="89">
        <f t="shared" si="9"/>
        <v>40</v>
      </c>
    </row>
    <row r="63" ht="14.25" customHeight="1">
      <c r="A63" s="79" t="s">
        <v>68</v>
      </c>
      <c r="B63" s="89">
        <v>16.0</v>
      </c>
      <c r="C63" s="89">
        <v>0.0</v>
      </c>
      <c r="D63" s="89"/>
      <c r="E63" s="89"/>
      <c r="F63" s="89">
        <v>0.0</v>
      </c>
      <c r="G63" s="89"/>
      <c r="H63" s="89"/>
      <c r="I63" s="89"/>
      <c r="J63" s="89">
        <f t="shared" si="9"/>
        <v>16</v>
      </c>
    </row>
    <row r="64" ht="14.25" customHeight="1">
      <c r="A64" s="78" t="s">
        <v>170</v>
      </c>
      <c r="B64" s="89"/>
      <c r="C64" s="89"/>
      <c r="D64" s="89"/>
      <c r="E64" s="89"/>
      <c r="F64" s="89"/>
      <c r="G64" s="89"/>
      <c r="H64" s="89">
        <v>24.0</v>
      </c>
      <c r="I64" s="95">
        <v>56.0</v>
      </c>
      <c r="J64" s="89">
        <f t="shared" si="9"/>
        <v>80</v>
      </c>
    </row>
    <row r="65" ht="14.25" customHeight="1">
      <c r="A65" s="78" t="s">
        <v>171</v>
      </c>
      <c r="B65" s="89"/>
      <c r="C65" s="89"/>
      <c r="D65" s="89"/>
      <c r="E65" s="89"/>
      <c r="F65" s="89"/>
      <c r="G65" s="89"/>
      <c r="H65" s="89">
        <v>24.0</v>
      </c>
      <c r="I65" s="95">
        <v>48.0</v>
      </c>
      <c r="J65" s="89">
        <f t="shared" si="9"/>
        <v>72</v>
      </c>
    </row>
    <row r="66" ht="14.25" customHeight="1">
      <c r="A66" s="78" t="s">
        <v>172</v>
      </c>
      <c r="B66" s="89"/>
      <c r="C66" s="89"/>
      <c r="D66" s="89"/>
      <c r="E66" s="89"/>
      <c r="F66" s="89"/>
      <c r="G66" s="89"/>
      <c r="H66" s="89">
        <v>24.0</v>
      </c>
      <c r="I66" s="95">
        <v>48.0</v>
      </c>
      <c r="J66" s="89">
        <f t="shared" si="9"/>
        <v>72</v>
      </c>
    </row>
    <row r="67" ht="14.25" customHeight="1">
      <c r="A67" s="65" t="s">
        <v>137</v>
      </c>
      <c r="B67" s="90">
        <f t="shared" ref="B67:J67" si="10">SUM(B57:B66)</f>
        <v>48</v>
      </c>
      <c r="C67" s="90">
        <f t="shared" si="10"/>
        <v>104</v>
      </c>
      <c r="D67" s="90">
        <f t="shared" si="10"/>
        <v>152</v>
      </c>
      <c r="E67" s="90">
        <f t="shared" si="10"/>
        <v>0</v>
      </c>
      <c r="F67" s="90">
        <f t="shared" si="10"/>
        <v>0</v>
      </c>
      <c r="G67" s="90">
        <f t="shared" si="10"/>
        <v>0</v>
      </c>
      <c r="H67" s="90">
        <f t="shared" si="10"/>
        <v>72</v>
      </c>
      <c r="I67" s="90">
        <f t="shared" si="10"/>
        <v>152</v>
      </c>
      <c r="J67" s="90">
        <f t="shared" si="10"/>
        <v>528</v>
      </c>
    </row>
    <row r="68" ht="14.25" customHeight="1">
      <c r="A68" s="72"/>
      <c r="B68" s="73"/>
      <c r="C68" s="73"/>
      <c r="D68" s="73"/>
      <c r="E68" s="73"/>
      <c r="F68" s="73"/>
      <c r="G68" s="73"/>
      <c r="H68" s="73"/>
      <c r="I68" s="73"/>
      <c r="J68" s="74"/>
    </row>
    <row r="69" ht="14.25" customHeight="1">
      <c r="A69" s="75" t="s">
        <v>79</v>
      </c>
      <c r="B69" s="94">
        <v>16.0</v>
      </c>
      <c r="C69" s="76"/>
      <c r="D69" s="76"/>
      <c r="E69" s="76"/>
      <c r="F69" s="76"/>
      <c r="G69" s="76"/>
      <c r="H69" s="76"/>
      <c r="I69" s="76"/>
      <c r="J69" s="94">
        <f t="shared" ref="J69:J80" si="11">SUM(B69:I69)</f>
        <v>16</v>
      </c>
    </row>
    <row r="70" ht="14.25" customHeight="1">
      <c r="A70" s="79" t="s">
        <v>78</v>
      </c>
      <c r="B70" s="89">
        <v>16.0</v>
      </c>
      <c r="C70" s="89"/>
      <c r="D70" s="89"/>
      <c r="E70" s="89"/>
      <c r="F70" s="89">
        <v>0.0</v>
      </c>
      <c r="G70" s="89"/>
      <c r="H70" s="89">
        <v>0.0</v>
      </c>
      <c r="I70" s="89"/>
      <c r="J70" s="89">
        <f t="shared" si="11"/>
        <v>16</v>
      </c>
    </row>
    <row r="71" ht="14.25" customHeight="1">
      <c r="A71" s="78" t="s">
        <v>173</v>
      </c>
      <c r="B71" s="89"/>
      <c r="C71" s="95">
        <v>56.0</v>
      </c>
      <c r="D71" s="89">
        <v>8.0</v>
      </c>
      <c r="E71" s="89"/>
      <c r="F71" s="89"/>
      <c r="G71" s="89"/>
      <c r="H71" s="89"/>
      <c r="I71" s="89"/>
      <c r="J71" s="89">
        <f t="shared" si="11"/>
        <v>64</v>
      </c>
    </row>
    <row r="72" ht="14.25" customHeight="1">
      <c r="A72" s="78" t="s">
        <v>174</v>
      </c>
      <c r="B72" s="89"/>
      <c r="C72" s="89">
        <v>8.0</v>
      </c>
      <c r="D72" s="95">
        <v>104.0</v>
      </c>
      <c r="E72" s="89"/>
      <c r="F72" s="89"/>
      <c r="G72" s="89"/>
      <c r="H72" s="89"/>
      <c r="I72" s="89"/>
      <c r="J72" s="89">
        <f t="shared" si="11"/>
        <v>112</v>
      </c>
    </row>
    <row r="73" ht="14.25" customHeight="1">
      <c r="A73" s="78" t="s">
        <v>175</v>
      </c>
      <c r="B73" s="89"/>
      <c r="C73" s="89">
        <v>24.0</v>
      </c>
      <c r="D73" s="95">
        <v>16.0</v>
      </c>
      <c r="E73" s="89"/>
      <c r="F73" s="89"/>
      <c r="G73" s="89"/>
      <c r="H73" s="89"/>
      <c r="I73" s="89"/>
      <c r="J73" s="89">
        <f t="shared" si="11"/>
        <v>40</v>
      </c>
    </row>
    <row r="74" ht="14.25" customHeight="1">
      <c r="A74" s="79" t="s">
        <v>75</v>
      </c>
      <c r="B74" s="89">
        <v>16.0</v>
      </c>
      <c r="C74" s="89">
        <v>16.0</v>
      </c>
      <c r="D74" s="89">
        <v>24.0</v>
      </c>
      <c r="E74" s="89"/>
      <c r="F74" s="89"/>
      <c r="G74" s="89"/>
      <c r="H74" s="89">
        <v>0.0</v>
      </c>
      <c r="I74" s="89"/>
      <c r="J74" s="89">
        <f t="shared" si="11"/>
        <v>56</v>
      </c>
    </row>
    <row r="75" ht="14.25" customHeight="1">
      <c r="A75" s="78" t="s">
        <v>176</v>
      </c>
      <c r="B75" s="89"/>
      <c r="C75" s="89"/>
      <c r="D75" s="89"/>
      <c r="E75" s="89"/>
      <c r="F75" s="89">
        <v>24.0</v>
      </c>
      <c r="G75" s="89">
        <v>8.0</v>
      </c>
      <c r="H75" s="89"/>
      <c r="I75" s="89"/>
      <c r="J75" s="89">
        <f t="shared" si="11"/>
        <v>32</v>
      </c>
    </row>
    <row r="76" ht="14.25" customHeight="1">
      <c r="A76" s="78" t="s">
        <v>177</v>
      </c>
      <c r="B76" s="89"/>
      <c r="C76" s="89"/>
      <c r="D76" s="89"/>
      <c r="E76" s="89"/>
      <c r="F76" s="89">
        <v>24.0</v>
      </c>
      <c r="G76" s="95">
        <v>8.0</v>
      </c>
      <c r="H76" s="89"/>
      <c r="I76" s="89"/>
      <c r="J76" s="89">
        <f t="shared" si="11"/>
        <v>32</v>
      </c>
    </row>
    <row r="77" ht="14.25" customHeight="1">
      <c r="A77" s="78" t="s">
        <v>178</v>
      </c>
      <c r="B77" s="89"/>
      <c r="C77" s="89"/>
      <c r="D77" s="89"/>
      <c r="E77" s="89"/>
      <c r="F77" s="89">
        <v>24.0</v>
      </c>
      <c r="G77" s="95">
        <v>120.0</v>
      </c>
      <c r="H77" s="89"/>
      <c r="I77" s="89"/>
      <c r="J77" s="89">
        <f t="shared" si="11"/>
        <v>144</v>
      </c>
    </row>
    <row r="78" ht="14.25" customHeight="1">
      <c r="A78" s="79" t="s">
        <v>72</v>
      </c>
      <c r="B78" s="89">
        <v>16.0</v>
      </c>
      <c r="C78" s="89">
        <v>0.0</v>
      </c>
      <c r="D78" s="89"/>
      <c r="E78" s="89"/>
      <c r="F78" s="89">
        <v>0.0</v>
      </c>
      <c r="G78" s="89"/>
      <c r="H78" s="89"/>
      <c r="I78" s="89"/>
      <c r="J78" s="89">
        <f t="shared" si="11"/>
        <v>16</v>
      </c>
    </row>
    <row r="79" ht="14.25" customHeight="1">
      <c r="A79" s="78" t="s">
        <v>179</v>
      </c>
      <c r="B79" s="89"/>
      <c r="C79" s="89"/>
      <c r="D79" s="89"/>
      <c r="E79" s="89"/>
      <c r="F79" s="89"/>
      <c r="G79" s="89"/>
      <c r="H79" s="95">
        <v>40.0</v>
      </c>
      <c r="I79" s="95">
        <v>56.0</v>
      </c>
      <c r="J79" s="89">
        <f t="shared" si="11"/>
        <v>96</v>
      </c>
    </row>
    <row r="80" ht="14.25" customHeight="1">
      <c r="A80" s="78" t="s">
        <v>180</v>
      </c>
      <c r="B80" s="89"/>
      <c r="C80" s="89"/>
      <c r="D80" s="89"/>
      <c r="E80" s="89"/>
      <c r="F80" s="89"/>
      <c r="G80" s="89"/>
      <c r="H80" s="95">
        <v>40.0</v>
      </c>
      <c r="I80" s="95">
        <v>56.0</v>
      </c>
      <c r="J80" s="89">
        <f t="shared" si="11"/>
        <v>96</v>
      </c>
    </row>
    <row r="81" ht="14.25" customHeight="1">
      <c r="A81" s="65" t="s">
        <v>137</v>
      </c>
      <c r="B81" s="90">
        <f t="shared" ref="B81:J81" si="12">SUM(B69:B80)</f>
        <v>64</v>
      </c>
      <c r="C81" s="90">
        <f t="shared" si="12"/>
        <v>104</v>
      </c>
      <c r="D81" s="90">
        <f t="shared" si="12"/>
        <v>152</v>
      </c>
      <c r="E81" s="90">
        <f t="shared" si="12"/>
        <v>0</v>
      </c>
      <c r="F81" s="90">
        <f t="shared" si="12"/>
        <v>72</v>
      </c>
      <c r="G81" s="90">
        <f t="shared" si="12"/>
        <v>136</v>
      </c>
      <c r="H81" s="90">
        <f t="shared" si="12"/>
        <v>80</v>
      </c>
      <c r="I81" s="90">
        <f t="shared" si="12"/>
        <v>112</v>
      </c>
      <c r="J81" s="90">
        <f t="shared" si="12"/>
        <v>720</v>
      </c>
    </row>
    <row r="82" ht="14.25" customHeight="1">
      <c r="A82" s="96"/>
      <c r="B82" s="96" t="s">
        <v>244</v>
      </c>
      <c r="C82" s="85"/>
      <c r="D82" s="85"/>
      <c r="E82" s="85"/>
      <c r="F82" s="85"/>
      <c r="G82" s="85"/>
      <c r="H82" s="85"/>
      <c r="I82" s="85"/>
      <c r="J82" s="97"/>
    </row>
    <row r="83" ht="14.25" customHeight="1">
      <c r="A83" s="75" t="s">
        <v>83</v>
      </c>
      <c r="B83" s="94">
        <v>16.0</v>
      </c>
      <c r="C83" s="76"/>
      <c r="D83" s="76"/>
      <c r="E83" s="76"/>
      <c r="F83" s="76"/>
      <c r="G83" s="76"/>
      <c r="H83" s="76"/>
      <c r="I83" s="76"/>
      <c r="J83" s="94">
        <f t="shared" ref="J83:J97" si="13">SUM(B83:I83)</f>
        <v>16</v>
      </c>
    </row>
    <row r="84" ht="14.25" customHeight="1">
      <c r="A84" s="79" t="s">
        <v>82</v>
      </c>
      <c r="B84" s="89">
        <v>8.0</v>
      </c>
      <c r="C84" s="89"/>
      <c r="D84" s="89"/>
      <c r="E84" s="89"/>
      <c r="F84" s="89">
        <v>0.0</v>
      </c>
      <c r="G84" s="89"/>
      <c r="H84" s="89">
        <v>0.0</v>
      </c>
      <c r="I84" s="89"/>
      <c r="J84" s="89">
        <f t="shared" si="13"/>
        <v>8</v>
      </c>
    </row>
    <row r="85" ht="14.25" customHeight="1">
      <c r="A85" s="78" t="s">
        <v>181</v>
      </c>
      <c r="B85" s="89"/>
      <c r="C85" s="95">
        <v>32.0</v>
      </c>
      <c r="D85" s="89">
        <v>8.0</v>
      </c>
      <c r="E85" s="89"/>
      <c r="F85" s="89"/>
      <c r="G85" s="89"/>
      <c r="H85" s="89"/>
      <c r="I85" s="89"/>
      <c r="J85" s="89">
        <f t="shared" si="13"/>
        <v>40</v>
      </c>
    </row>
    <row r="86" ht="14.25" customHeight="1">
      <c r="A86" s="78" t="s">
        <v>182</v>
      </c>
      <c r="B86" s="89"/>
      <c r="C86" s="95">
        <v>8.0</v>
      </c>
      <c r="D86" s="95">
        <v>104.0</v>
      </c>
      <c r="E86" s="89"/>
      <c r="F86" s="89"/>
      <c r="G86" s="89"/>
      <c r="H86" s="89"/>
      <c r="I86" s="89"/>
      <c r="J86" s="89">
        <f t="shared" si="13"/>
        <v>112</v>
      </c>
    </row>
    <row r="87" ht="14.25" customHeight="1">
      <c r="A87" s="78" t="s">
        <v>183</v>
      </c>
      <c r="B87" s="89"/>
      <c r="C87" s="95">
        <v>16.0</v>
      </c>
      <c r="D87" s="95">
        <v>16.0</v>
      </c>
      <c r="E87" s="89"/>
      <c r="F87" s="89"/>
      <c r="G87" s="89"/>
      <c r="H87" s="89"/>
      <c r="I87" s="89"/>
      <c r="J87" s="89">
        <f t="shared" si="13"/>
        <v>32</v>
      </c>
    </row>
    <row r="88" ht="14.25" customHeight="1">
      <c r="A88" s="78" t="s">
        <v>184</v>
      </c>
      <c r="B88" s="89"/>
      <c r="C88" s="95">
        <v>24.0</v>
      </c>
      <c r="D88" s="89">
        <v>24.0</v>
      </c>
      <c r="E88" s="89"/>
      <c r="F88" s="89"/>
      <c r="G88" s="89"/>
      <c r="H88" s="89"/>
      <c r="I88" s="89"/>
      <c r="J88" s="89">
        <f t="shared" si="13"/>
        <v>48</v>
      </c>
    </row>
    <row r="89" ht="14.25" customHeight="1">
      <c r="A89" s="79" t="s">
        <v>84</v>
      </c>
      <c r="B89" s="89">
        <v>8.0</v>
      </c>
      <c r="C89" s="89"/>
      <c r="D89" s="95"/>
      <c r="E89" s="95"/>
      <c r="F89" s="89">
        <v>0.0</v>
      </c>
      <c r="G89" s="89"/>
      <c r="H89" s="89">
        <v>0.0</v>
      </c>
      <c r="I89" s="89"/>
      <c r="J89" s="89">
        <f t="shared" si="13"/>
        <v>8</v>
      </c>
    </row>
    <row r="90" ht="14.25" customHeight="1">
      <c r="A90" s="78" t="s">
        <v>185</v>
      </c>
      <c r="B90" s="89"/>
      <c r="C90" s="95">
        <v>32.0</v>
      </c>
      <c r="D90" s="89"/>
      <c r="E90" s="89">
        <v>8.0</v>
      </c>
      <c r="F90" s="89"/>
      <c r="G90" s="89"/>
      <c r="H90" s="89"/>
      <c r="I90" s="89"/>
      <c r="J90" s="89">
        <f t="shared" si="13"/>
        <v>40</v>
      </c>
    </row>
    <row r="91" ht="14.25" customHeight="1">
      <c r="A91" s="78" t="s">
        <v>186</v>
      </c>
      <c r="B91" s="89"/>
      <c r="C91" s="95">
        <v>8.0</v>
      </c>
      <c r="D91" s="89"/>
      <c r="E91" s="95">
        <v>104.0</v>
      </c>
      <c r="F91" s="89"/>
      <c r="G91" s="89"/>
      <c r="H91" s="89"/>
      <c r="I91" s="89"/>
      <c r="J91" s="89">
        <f t="shared" si="13"/>
        <v>112</v>
      </c>
    </row>
    <row r="92" ht="14.25" customHeight="1">
      <c r="A92" s="78" t="s">
        <v>187</v>
      </c>
      <c r="B92" s="89"/>
      <c r="C92" s="95">
        <v>16.0</v>
      </c>
      <c r="D92" s="89"/>
      <c r="E92" s="95">
        <v>16.0</v>
      </c>
      <c r="F92" s="89"/>
      <c r="G92" s="89"/>
      <c r="H92" s="89"/>
      <c r="I92" s="89"/>
      <c r="J92" s="89">
        <f t="shared" si="13"/>
        <v>32</v>
      </c>
    </row>
    <row r="93" ht="14.25" customHeight="1">
      <c r="A93" s="78" t="s">
        <v>188</v>
      </c>
      <c r="B93" s="89"/>
      <c r="C93" s="95">
        <v>24.0</v>
      </c>
      <c r="D93" s="89"/>
      <c r="E93" s="89">
        <v>24.0</v>
      </c>
      <c r="F93" s="89"/>
      <c r="G93" s="89"/>
      <c r="H93" s="89"/>
      <c r="I93" s="89"/>
      <c r="J93" s="89">
        <f t="shared" si="13"/>
        <v>48</v>
      </c>
    </row>
    <row r="94" ht="14.25" customHeight="1">
      <c r="A94" s="79" t="s">
        <v>76</v>
      </c>
      <c r="B94" s="89">
        <v>16.0</v>
      </c>
      <c r="C94" s="89">
        <v>0.0</v>
      </c>
      <c r="D94" s="89"/>
      <c r="E94" s="89"/>
      <c r="F94" s="89"/>
      <c r="G94" s="89"/>
      <c r="H94" s="89">
        <v>0.0</v>
      </c>
      <c r="I94" s="89"/>
      <c r="J94" s="89">
        <f t="shared" si="13"/>
        <v>16</v>
      </c>
    </row>
    <row r="95" ht="14.25" customHeight="1">
      <c r="A95" s="78" t="s">
        <v>189</v>
      </c>
      <c r="B95" s="89"/>
      <c r="C95" s="89"/>
      <c r="D95" s="89"/>
      <c r="E95" s="89"/>
      <c r="F95" s="89">
        <v>24.0</v>
      </c>
      <c r="G95" s="89">
        <v>8.0</v>
      </c>
      <c r="H95" s="89"/>
      <c r="I95" s="89"/>
      <c r="J95" s="89">
        <f t="shared" si="13"/>
        <v>32</v>
      </c>
    </row>
    <row r="96" ht="14.25" customHeight="1">
      <c r="A96" s="78" t="s">
        <v>190</v>
      </c>
      <c r="B96" s="89"/>
      <c r="C96" s="89"/>
      <c r="D96" s="89"/>
      <c r="E96" s="89"/>
      <c r="F96" s="89">
        <v>24.0</v>
      </c>
      <c r="G96" s="95">
        <v>8.0</v>
      </c>
      <c r="H96" s="89"/>
      <c r="I96" s="89"/>
      <c r="J96" s="89">
        <f t="shared" si="13"/>
        <v>32</v>
      </c>
    </row>
    <row r="97" ht="14.25" customHeight="1">
      <c r="A97" s="78" t="s">
        <v>191</v>
      </c>
      <c r="B97" s="89"/>
      <c r="C97" s="89"/>
      <c r="D97" s="89"/>
      <c r="E97" s="89"/>
      <c r="F97" s="89">
        <v>24.0</v>
      </c>
      <c r="G97" s="95">
        <v>120.0</v>
      </c>
      <c r="H97" s="89"/>
      <c r="I97" s="89"/>
      <c r="J97" s="89">
        <f t="shared" si="13"/>
        <v>144</v>
      </c>
    </row>
    <row r="98" ht="14.25" customHeight="1">
      <c r="A98" s="65" t="s">
        <v>137</v>
      </c>
      <c r="B98" s="90">
        <f t="shared" ref="B98:J98" si="14">SUM(B83:B97)</f>
        <v>48</v>
      </c>
      <c r="C98" s="90">
        <f t="shared" si="14"/>
        <v>160</v>
      </c>
      <c r="D98" s="90">
        <f t="shared" si="14"/>
        <v>152</v>
      </c>
      <c r="E98" s="90">
        <f t="shared" si="14"/>
        <v>152</v>
      </c>
      <c r="F98" s="90">
        <f t="shared" si="14"/>
        <v>72</v>
      </c>
      <c r="G98" s="90">
        <f t="shared" si="14"/>
        <v>136</v>
      </c>
      <c r="H98" s="90">
        <f t="shared" si="14"/>
        <v>0</v>
      </c>
      <c r="I98" s="90">
        <f t="shared" si="14"/>
        <v>0</v>
      </c>
      <c r="J98" s="90">
        <f t="shared" si="14"/>
        <v>720</v>
      </c>
    </row>
    <row r="99" ht="14.25" customHeight="1">
      <c r="A99" s="72"/>
      <c r="B99" s="73"/>
      <c r="C99" s="73"/>
      <c r="D99" s="73"/>
      <c r="E99" s="73"/>
      <c r="F99" s="73"/>
      <c r="G99" s="73"/>
      <c r="H99" s="73"/>
      <c r="I99" s="73"/>
      <c r="J99" s="74"/>
    </row>
    <row r="100" ht="14.25" customHeight="1">
      <c r="A100" s="75" t="s">
        <v>87</v>
      </c>
      <c r="B100" s="94">
        <v>16.0</v>
      </c>
      <c r="C100" s="76"/>
      <c r="D100" s="76"/>
      <c r="E100" s="76"/>
      <c r="F100" s="76"/>
      <c r="G100" s="76"/>
      <c r="H100" s="76"/>
      <c r="I100" s="76"/>
      <c r="J100" s="94">
        <f t="shared" ref="J100:J113" si="15">SUM(B100:I100)</f>
        <v>16</v>
      </c>
    </row>
    <row r="101" ht="14.25" customHeight="1">
      <c r="A101" s="62" t="s">
        <v>86</v>
      </c>
      <c r="B101" s="89">
        <v>16.0</v>
      </c>
      <c r="C101" s="89"/>
      <c r="D101" s="89"/>
      <c r="E101" s="89"/>
      <c r="F101" s="89">
        <v>0.0</v>
      </c>
      <c r="G101" s="89"/>
      <c r="H101" s="89">
        <v>0.0</v>
      </c>
      <c r="I101" s="89"/>
      <c r="J101" s="89">
        <f t="shared" si="15"/>
        <v>16</v>
      </c>
    </row>
    <row r="102" ht="14.25" customHeight="1">
      <c r="A102" s="78" t="s">
        <v>192</v>
      </c>
      <c r="B102" s="89"/>
      <c r="C102" s="95">
        <v>56.0</v>
      </c>
      <c r="D102" s="89">
        <v>8.0</v>
      </c>
      <c r="E102" s="89"/>
      <c r="F102" s="89"/>
      <c r="G102" s="89"/>
      <c r="H102" s="89"/>
      <c r="I102" s="89"/>
      <c r="J102" s="89">
        <f t="shared" si="15"/>
        <v>64</v>
      </c>
    </row>
    <row r="103" ht="14.25" customHeight="1">
      <c r="A103" s="78" t="s">
        <v>193</v>
      </c>
      <c r="B103" s="89"/>
      <c r="C103" s="89">
        <v>8.0</v>
      </c>
      <c r="D103" s="95">
        <v>104.0</v>
      </c>
      <c r="E103" s="89"/>
      <c r="F103" s="89"/>
      <c r="G103" s="89"/>
      <c r="H103" s="89"/>
      <c r="I103" s="89"/>
      <c r="J103" s="89">
        <f t="shared" si="15"/>
        <v>112</v>
      </c>
    </row>
    <row r="104" ht="14.25" customHeight="1">
      <c r="A104" s="78" t="s">
        <v>194</v>
      </c>
      <c r="B104" s="89"/>
      <c r="C104" s="89">
        <v>24.0</v>
      </c>
      <c r="D104" s="95">
        <v>16.0</v>
      </c>
      <c r="E104" s="89"/>
      <c r="F104" s="89"/>
      <c r="G104" s="89"/>
      <c r="H104" s="89"/>
      <c r="I104" s="89"/>
      <c r="J104" s="89">
        <f t="shared" si="15"/>
        <v>40</v>
      </c>
    </row>
    <row r="105" ht="14.25" customHeight="1">
      <c r="A105" s="78" t="s">
        <v>195</v>
      </c>
      <c r="B105" s="89"/>
      <c r="C105" s="89">
        <v>16.0</v>
      </c>
      <c r="D105" s="89">
        <v>24.0</v>
      </c>
      <c r="E105" s="89"/>
      <c r="F105" s="89"/>
      <c r="G105" s="89"/>
      <c r="H105" s="89"/>
      <c r="I105" s="89"/>
      <c r="J105" s="89">
        <f t="shared" si="15"/>
        <v>40</v>
      </c>
    </row>
    <row r="106" ht="14.25" customHeight="1">
      <c r="A106" s="79" t="s">
        <v>80</v>
      </c>
      <c r="B106" s="89">
        <v>16.0</v>
      </c>
      <c r="C106" s="89">
        <v>0.0</v>
      </c>
      <c r="D106" s="89"/>
      <c r="E106" s="89"/>
      <c r="F106" s="89"/>
      <c r="G106" s="89"/>
      <c r="H106" s="89">
        <v>0.0</v>
      </c>
      <c r="I106" s="89"/>
      <c r="J106" s="89">
        <f t="shared" si="15"/>
        <v>16</v>
      </c>
    </row>
    <row r="107" ht="14.25" customHeight="1">
      <c r="A107" s="78" t="s">
        <v>196</v>
      </c>
      <c r="B107" s="89"/>
      <c r="C107" s="89"/>
      <c r="D107" s="89"/>
      <c r="E107" s="89"/>
      <c r="F107" s="89">
        <v>24.0</v>
      </c>
      <c r="G107" s="89">
        <v>8.0</v>
      </c>
      <c r="H107" s="89"/>
      <c r="I107" s="89"/>
      <c r="J107" s="89">
        <f t="shared" si="15"/>
        <v>32</v>
      </c>
    </row>
    <row r="108" ht="14.25" customHeight="1">
      <c r="A108" s="78" t="s">
        <v>197</v>
      </c>
      <c r="B108" s="89"/>
      <c r="C108" s="89"/>
      <c r="D108" s="89"/>
      <c r="E108" s="89"/>
      <c r="F108" s="89">
        <v>24.0</v>
      </c>
      <c r="G108" s="95">
        <v>8.0</v>
      </c>
      <c r="H108" s="89"/>
      <c r="I108" s="89"/>
      <c r="J108" s="89">
        <f t="shared" si="15"/>
        <v>32</v>
      </c>
    </row>
    <row r="109" ht="14.25" customHeight="1">
      <c r="A109" s="78" t="s">
        <v>198</v>
      </c>
      <c r="B109" s="89"/>
      <c r="C109" s="89"/>
      <c r="D109" s="89"/>
      <c r="E109" s="89"/>
      <c r="F109" s="89">
        <v>24.0</v>
      </c>
      <c r="G109" s="95">
        <v>120.0</v>
      </c>
      <c r="H109" s="89"/>
      <c r="I109" s="89"/>
      <c r="J109" s="89">
        <f t="shared" si="15"/>
        <v>144</v>
      </c>
    </row>
    <row r="110" ht="14.25" customHeight="1">
      <c r="A110" s="79" t="s">
        <v>77</v>
      </c>
      <c r="B110" s="89">
        <v>16.0</v>
      </c>
      <c r="C110" s="89">
        <v>0.0</v>
      </c>
      <c r="D110" s="89"/>
      <c r="E110" s="89"/>
      <c r="F110" s="89">
        <v>0.0</v>
      </c>
      <c r="G110" s="89"/>
      <c r="H110" s="89"/>
      <c r="I110" s="89"/>
      <c r="J110" s="89">
        <f t="shared" si="15"/>
        <v>16</v>
      </c>
    </row>
    <row r="111" ht="14.25" customHeight="1">
      <c r="A111" s="78" t="s">
        <v>199</v>
      </c>
      <c r="B111" s="89"/>
      <c r="C111" s="89"/>
      <c r="D111" s="89"/>
      <c r="E111" s="89"/>
      <c r="F111" s="89"/>
      <c r="G111" s="89"/>
      <c r="H111" s="89">
        <v>24.0</v>
      </c>
      <c r="I111" s="95">
        <v>56.0</v>
      </c>
      <c r="J111" s="89">
        <f t="shared" si="15"/>
        <v>80</v>
      </c>
    </row>
    <row r="112" ht="14.25" customHeight="1">
      <c r="A112" s="78" t="s">
        <v>200</v>
      </c>
      <c r="B112" s="89"/>
      <c r="C112" s="89"/>
      <c r="D112" s="89"/>
      <c r="E112" s="89"/>
      <c r="F112" s="89"/>
      <c r="G112" s="89"/>
      <c r="H112" s="89">
        <v>24.0</v>
      </c>
      <c r="I112" s="95">
        <v>48.0</v>
      </c>
      <c r="J112" s="89">
        <f t="shared" si="15"/>
        <v>72</v>
      </c>
    </row>
    <row r="113" ht="14.25" customHeight="1">
      <c r="A113" s="78" t="s">
        <v>201</v>
      </c>
      <c r="B113" s="89"/>
      <c r="C113" s="89"/>
      <c r="D113" s="89"/>
      <c r="E113" s="89"/>
      <c r="F113" s="89"/>
      <c r="G113" s="89"/>
      <c r="H113" s="89">
        <v>24.0</v>
      </c>
      <c r="I113" s="95">
        <v>48.0</v>
      </c>
      <c r="J113" s="89">
        <f t="shared" si="15"/>
        <v>72</v>
      </c>
    </row>
    <row r="114" ht="14.25" customHeight="1">
      <c r="A114" s="65" t="s">
        <v>137</v>
      </c>
      <c r="B114" s="90">
        <f t="shared" ref="B114:J114" si="16">SUM(B100:B113)</f>
        <v>64</v>
      </c>
      <c r="C114" s="90">
        <f t="shared" si="16"/>
        <v>104</v>
      </c>
      <c r="D114" s="90">
        <f t="shared" si="16"/>
        <v>152</v>
      </c>
      <c r="E114" s="90">
        <f t="shared" si="16"/>
        <v>0</v>
      </c>
      <c r="F114" s="90">
        <f t="shared" si="16"/>
        <v>72</v>
      </c>
      <c r="G114" s="90">
        <f t="shared" si="16"/>
        <v>136</v>
      </c>
      <c r="H114" s="90">
        <f t="shared" si="16"/>
        <v>72</v>
      </c>
      <c r="I114" s="90">
        <f t="shared" si="16"/>
        <v>152</v>
      </c>
      <c r="J114" s="90">
        <f t="shared" si="16"/>
        <v>752</v>
      </c>
    </row>
    <row r="115" ht="14.25" customHeight="1">
      <c r="A115" s="72"/>
      <c r="B115" s="73"/>
      <c r="C115" s="73"/>
      <c r="D115" s="73"/>
      <c r="E115" s="73"/>
      <c r="F115" s="73"/>
      <c r="G115" s="73"/>
      <c r="H115" s="73"/>
      <c r="I115" s="73"/>
      <c r="J115" s="74"/>
    </row>
    <row r="116" ht="14.25" customHeight="1">
      <c r="A116" s="75" t="s">
        <v>91</v>
      </c>
      <c r="B116" s="94">
        <v>16.0</v>
      </c>
      <c r="C116" s="76"/>
      <c r="D116" s="76"/>
      <c r="E116" s="76"/>
      <c r="F116" s="76"/>
      <c r="G116" s="76"/>
      <c r="H116" s="76"/>
      <c r="I116" s="76"/>
      <c r="J116" s="94">
        <f t="shared" ref="J116:J129" si="17">SUM(B116:I116)</f>
        <v>16</v>
      </c>
    </row>
    <row r="117" ht="14.25" customHeight="1">
      <c r="A117" s="79" t="s">
        <v>90</v>
      </c>
      <c r="B117" s="89">
        <v>16.0</v>
      </c>
      <c r="C117" s="89"/>
      <c r="D117" s="89"/>
      <c r="E117" s="89"/>
      <c r="F117" s="89">
        <v>0.0</v>
      </c>
      <c r="G117" s="89"/>
      <c r="H117" s="89">
        <v>0.0</v>
      </c>
      <c r="I117" s="89"/>
      <c r="J117" s="89">
        <f t="shared" si="17"/>
        <v>16</v>
      </c>
    </row>
    <row r="118" ht="14.25" customHeight="1">
      <c r="A118" s="78" t="s">
        <v>202</v>
      </c>
      <c r="B118" s="89"/>
      <c r="C118" s="95">
        <v>56.0</v>
      </c>
      <c r="D118" s="89">
        <v>8.0</v>
      </c>
      <c r="E118" s="89"/>
      <c r="F118" s="89"/>
      <c r="G118" s="89"/>
      <c r="H118" s="89"/>
      <c r="I118" s="89"/>
      <c r="J118" s="89">
        <f t="shared" si="17"/>
        <v>64</v>
      </c>
    </row>
    <row r="119" ht="14.25" customHeight="1">
      <c r="A119" s="78" t="s">
        <v>203</v>
      </c>
      <c r="B119" s="89"/>
      <c r="C119" s="89">
        <v>8.0</v>
      </c>
      <c r="D119" s="95">
        <v>104.0</v>
      </c>
      <c r="E119" s="89"/>
      <c r="F119" s="89"/>
      <c r="G119" s="89"/>
      <c r="H119" s="89"/>
      <c r="I119" s="89"/>
      <c r="J119" s="89">
        <f t="shared" si="17"/>
        <v>112</v>
      </c>
    </row>
    <row r="120" ht="14.25" customHeight="1">
      <c r="A120" s="78" t="s">
        <v>204</v>
      </c>
      <c r="B120" s="89"/>
      <c r="C120" s="89">
        <v>24.0</v>
      </c>
      <c r="D120" s="95">
        <v>16.0</v>
      </c>
      <c r="E120" s="89"/>
      <c r="F120" s="89"/>
      <c r="G120" s="89"/>
      <c r="H120" s="89"/>
      <c r="I120" s="89"/>
      <c r="J120" s="89">
        <f t="shared" si="17"/>
        <v>40</v>
      </c>
    </row>
    <row r="121" ht="14.25" customHeight="1">
      <c r="A121" s="78" t="s">
        <v>205</v>
      </c>
      <c r="B121" s="89"/>
      <c r="C121" s="89">
        <v>16.0</v>
      </c>
      <c r="D121" s="89">
        <v>24.0</v>
      </c>
      <c r="E121" s="89"/>
      <c r="F121" s="89"/>
      <c r="G121" s="89"/>
      <c r="H121" s="89"/>
      <c r="I121" s="89"/>
      <c r="J121" s="89">
        <f t="shared" si="17"/>
        <v>40</v>
      </c>
    </row>
    <row r="122" ht="14.25" customHeight="1">
      <c r="A122" s="79" t="s">
        <v>88</v>
      </c>
      <c r="B122" s="89">
        <v>16.0</v>
      </c>
      <c r="C122" s="89">
        <v>0.0</v>
      </c>
      <c r="D122" s="89"/>
      <c r="E122" s="89"/>
      <c r="F122" s="89"/>
      <c r="G122" s="89"/>
      <c r="H122" s="89">
        <v>0.0</v>
      </c>
      <c r="I122" s="89"/>
      <c r="J122" s="89">
        <f t="shared" si="17"/>
        <v>16</v>
      </c>
    </row>
    <row r="123" ht="14.25" customHeight="1">
      <c r="A123" s="78" t="s">
        <v>206</v>
      </c>
      <c r="B123" s="89"/>
      <c r="C123" s="89"/>
      <c r="D123" s="89"/>
      <c r="E123" s="89"/>
      <c r="F123" s="89">
        <v>24.0</v>
      </c>
      <c r="G123" s="89">
        <v>8.0</v>
      </c>
      <c r="H123" s="89"/>
      <c r="I123" s="89"/>
      <c r="J123" s="89">
        <f t="shared" si="17"/>
        <v>32</v>
      </c>
    </row>
    <row r="124" ht="14.25" customHeight="1">
      <c r="A124" s="78" t="s">
        <v>207</v>
      </c>
      <c r="B124" s="89"/>
      <c r="C124" s="89"/>
      <c r="D124" s="89"/>
      <c r="E124" s="89"/>
      <c r="F124" s="89">
        <v>24.0</v>
      </c>
      <c r="G124" s="95">
        <v>8.0</v>
      </c>
      <c r="H124" s="89"/>
      <c r="I124" s="89"/>
      <c r="J124" s="89">
        <f t="shared" si="17"/>
        <v>32</v>
      </c>
    </row>
    <row r="125" ht="14.25" customHeight="1">
      <c r="A125" s="78" t="s">
        <v>208</v>
      </c>
      <c r="B125" s="89"/>
      <c r="C125" s="89"/>
      <c r="D125" s="89"/>
      <c r="E125" s="89"/>
      <c r="F125" s="89">
        <v>24.0</v>
      </c>
      <c r="G125" s="95">
        <v>120.0</v>
      </c>
      <c r="H125" s="89"/>
      <c r="I125" s="89"/>
      <c r="J125" s="89">
        <f t="shared" si="17"/>
        <v>144</v>
      </c>
    </row>
    <row r="126" ht="14.25" customHeight="1">
      <c r="A126" s="79" t="s">
        <v>81</v>
      </c>
      <c r="B126" s="89">
        <v>16.0</v>
      </c>
      <c r="C126" s="89">
        <v>0.0</v>
      </c>
      <c r="D126" s="89"/>
      <c r="E126" s="89"/>
      <c r="F126" s="89">
        <v>0.0</v>
      </c>
      <c r="G126" s="89"/>
      <c r="H126" s="89"/>
      <c r="I126" s="89"/>
      <c r="J126" s="89">
        <f t="shared" si="17"/>
        <v>16</v>
      </c>
    </row>
    <row r="127" ht="14.25" customHeight="1">
      <c r="A127" s="78" t="s">
        <v>209</v>
      </c>
      <c r="B127" s="89"/>
      <c r="C127" s="89"/>
      <c r="D127" s="89"/>
      <c r="E127" s="89"/>
      <c r="F127" s="89"/>
      <c r="G127" s="89"/>
      <c r="H127" s="89">
        <v>24.0</v>
      </c>
      <c r="I127" s="95">
        <v>56.0</v>
      </c>
      <c r="J127" s="89">
        <f t="shared" si="17"/>
        <v>80</v>
      </c>
    </row>
    <row r="128" ht="14.25" customHeight="1">
      <c r="A128" s="78" t="s">
        <v>210</v>
      </c>
      <c r="B128" s="89"/>
      <c r="C128" s="89"/>
      <c r="D128" s="89"/>
      <c r="E128" s="89"/>
      <c r="F128" s="89"/>
      <c r="G128" s="89"/>
      <c r="H128" s="89">
        <v>24.0</v>
      </c>
      <c r="I128" s="95">
        <v>48.0</v>
      </c>
      <c r="J128" s="89">
        <f t="shared" si="17"/>
        <v>72</v>
      </c>
    </row>
    <row r="129" ht="14.25" customHeight="1">
      <c r="A129" s="78" t="s">
        <v>211</v>
      </c>
      <c r="B129" s="89"/>
      <c r="C129" s="89"/>
      <c r="D129" s="89"/>
      <c r="E129" s="89"/>
      <c r="F129" s="89"/>
      <c r="G129" s="89"/>
      <c r="H129" s="89">
        <v>24.0</v>
      </c>
      <c r="I129" s="95">
        <v>48.0</v>
      </c>
      <c r="J129" s="89">
        <f t="shared" si="17"/>
        <v>72</v>
      </c>
    </row>
    <row r="130" ht="14.25" customHeight="1">
      <c r="A130" s="65" t="s">
        <v>137</v>
      </c>
      <c r="B130" s="90">
        <f t="shared" ref="B130:J130" si="18">SUM(B116:B129)</f>
        <v>64</v>
      </c>
      <c r="C130" s="90">
        <f t="shared" si="18"/>
        <v>104</v>
      </c>
      <c r="D130" s="90">
        <f t="shared" si="18"/>
        <v>152</v>
      </c>
      <c r="E130" s="90">
        <f t="shared" si="18"/>
        <v>0</v>
      </c>
      <c r="F130" s="90">
        <f t="shared" si="18"/>
        <v>72</v>
      </c>
      <c r="G130" s="90">
        <f t="shared" si="18"/>
        <v>136</v>
      </c>
      <c r="H130" s="90">
        <f t="shared" si="18"/>
        <v>72</v>
      </c>
      <c r="I130" s="90">
        <f t="shared" si="18"/>
        <v>152</v>
      </c>
      <c r="J130" s="90">
        <f t="shared" si="18"/>
        <v>752</v>
      </c>
    </row>
    <row r="131" ht="14.25" customHeight="1">
      <c r="A131" s="72"/>
      <c r="B131" s="73"/>
      <c r="C131" s="73"/>
      <c r="D131" s="73"/>
      <c r="E131" s="73"/>
      <c r="F131" s="73"/>
      <c r="G131" s="73"/>
      <c r="H131" s="73"/>
      <c r="I131" s="73"/>
      <c r="J131" s="74"/>
    </row>
    <row r="132" ht="14.25" customHeight="1">
      <c r="A132" s="75" t="s">
        <v>95</v>
      </c>
      <c r="B132" s="94">
        <v>16.0</v>
      </c>
      <c r="C132" s="76"/>
      <c r="D132" s="76"/>
      <c r="E132" s="76"/>
      <c r="F132" s="76"/>
      <c r="G132" s="76"/>
      <c r="H132" s="76"/>
      <c r="I132" s="76"/>
      <c r="J132" s="94">
        <f t="shared" ref="J132:J144" si="19">SUM(B132:I132)</f>
        <v>16</v>
      </c>
    </row>
    <row r="133" ht="14.25" customHeight="1">
      <c r="A133" s="79" t="s">
        <v>94</v>
      </c>
      <c r="B133" s="89">
        <v>16.0</v>
      </c>
      <c r="C133" s="89"/>
      <c r="D133" s="89"/>
      <c r="E133" s="89"/>
      <c r="F133" s="89">
        <v>0.0</v>
      </c>
      <c r="G133" s="89"/>
      <c r="H133" s="89">
        <v>0.0</v>
      </c>
      <c r="I133" s="89"/>
      <c r="J133" s="89">
        <f t="shared" si="19"/>
        <v>16</v>
      </c>
    </row>
    <row r="134" ht="14.25" customHeight="1">
      <c r="A134" s="78" t="s">
        <v>212</v>
      </c>
      <c r="B134" s="89"/>
      <c r="C134" s="95">
        <v>56.0</v>
      </c>
      <c r="D134" s="89">
        <v>8.0</v>
      </c>
      <c r="E134" s="89"/>
      <c r="F134" s="89"/>
      <c r="G134" s="89"/>
      <c r="H134" s="89"/>
      <c r="I134" s="89"/>
      <c r="J134" s="89">
        <f t="shared" si="19"/>
        <v>64</v>
      </c>
    </row>
    <row r="135" ht="14.25" customHeight="1">
      <c r="A135" s="78" t="s">
        <v>213</v>
      </c>
      <c r="B135" s="89"/>
      <c r="C135" s="89">
        <v>8.0</v>
      </c>
      <c r="D135" s="95">
        <v>104.0</v>
      </c>
      <c r="E135" s="89"/>
      <c r="F135" s="89"/>
      <c r="G135" s="89"/>
      <c r="H135" s="89"/>
      <c r="I135" s="89"/>
      <c r="J135" s="89">
        <f t="shared" si="19"/>
        <v>112</v>
      </c>
    </row>
    <row r="136" ht="14.25" customHeight="1">
      <c r="A136" s="78" t="s">
        <v>214</v>
      </c>
      <c r="B136" s="89"/>
      <c r="C136" s="89">
        <v>24.0</v>
      </c>
      <c r="D136" s="95">
        <v>16.0</v>
      </c>
      <c r="E136" s="89"/>
      <c r="F136" s="89"/>
      <c r="G136" s="89"/>
      <c r="H136" s="89"/>
      <c r="I136" s="89"/>
      <c r="J136" s="89">
        <f t="shared" si="19"/>
        <v>40</v>
      </c>
    </row>
    <row r="137" ht="14.25" customHeight="1">
      <c r="A137" s="79" t="s">
        <v>92</v>
      </c>
      <c r="B137" s="89">
        <v>16.0</v>
      </c>
      <c r="C137" s="89">
        <v>16.0</v>
      </c>
      <c r="D137" s="89">
        <v>24.0</v>
      </c>
      <c r="E137" s="89"/>
      <c r="F137" s="89"/>
      <c r="G137" s="89"/>
      <c r="H137" s="89">
        <v>0.0</v>
      </c>
      <c r="I137" s="89"/>
      <c r="J137" s="89">
        <f t="shared" si="19"/>
        <v>56</v>
      </c>
    </row>
    <row r="138" ht="14.25" customHeight="1">
      <c r="A138" s="78" t="s">
        <v>215</v>
      </c>
      <c r="B138" s="89"/>
      <c r="C138" s="89"/>
      <c r="D138" s="89"/>
      <c r="E138" s="89"/>
      <c r="F138" s="89">
        <v>24.0</v>
      </c>
      <c r="G138" s="89">
        <v>8.0</v>
      </c>
      <c r="H138" s="89"/>
      <c r="I138" s="89"/>
      <c r="J138" s="89">
        <f t="shared" si="19"/>
        <v>32</v>
      </c>
    </row>
    <row r="139" ht="14.25" customHeight="1">
      <c r="A139" s="78" t="s">
        <v>216</v>
      </c>
      <c r="B139" s="89"/>
      <c r="C139" s="89"/>
      <c r="D139" s="89"/>
      <c r="E139" s="89"/>
      <c r="F139" s="89">
        <v>24.0</v>
      </c>
      <c r="G139" s="95">
        <v>8.0</v>
      </c>
      <c r="H139" s="89"/>
      <c r="I139" s="89"/>
      <c r="J139" s="89">
        <f t="shared" si="19"/>
        <v>32</v>
      </c>
    </row>
    <row r="140" ht="14.25" customHeight="1">
      <c r="A140" s="78" t="s">
        <v>217</v>
      </c>
      <c r="B140" s="89"/>
      <c r="C140" s="89"/>
      <c r="D140" s="89"/>
      <c r="E140" s="89"/>
      <c r="F140" s="89">
        <v>24.0</v>
      </c>
      <c r="G140" s="95">
        <v>120.0</v>
      </c>
      <c r="H140" s="89"/>
      <c r="I140" s="89"/>
      <c r="J140" s="89">
        <f t="shared" si="19"/>
        <v>144</v>
      </c>
    </row>
    <row r="141" ht="14.25" customHeight="1">
      <c r="A141" s="79" t="s">
        <v>85</v>
      </c>
      <c r="B141" s="89">
        <v>16.0</v>
      </c>
      <c r="C141" s="89">
        <v>0.0</v>
      </c>
      <c r="D141" s="89"/>
      <c r="E141" s="89"/>
      <c r="F141" s="89">
        <v>0.0</v>
      </c>
      <c r="G141" s="89"/>
      <c r="H141" s="89"/>
      <c r="I141" s="89"/>
      <c r="J141" s="89">
        <f t="shared" si="19"/>
        <v>16</v>
      </c>
    </row>
    <row r="142" ht="14.25" customHeight="1">
      <c r="A142" s="78" t="s">
        <v>218</v>
      </c>
      <c r="B142" s="89"/>
      <c r="C142" s="89"/>
      <c r="D142" s="89"/>
      <c r="E142" s="89"/>
      <c r="F142" s="89"/>
      <c r="G142" s="89"/>
      <c r="H142" s="89">
        <v>24.0</v>
      </c>
      <c r="I142" s="95">
        <v>56.0</v>
      </c>
      <c r="J142" s="89">
        <f t="shared" si="19"/>
        <v>80</v>
      </c>
    </row>
    <row r="143" ht="14.25" customHeight="1">
      <c r="A143" s="78" t="s">
        <v>219</v>
      </c>
      <c r="B143" s="89"/>
      <c r="C143" s="89"/>
      <c r="D143" s="89"/>
      <c r="E143" s="89"/>
      <c r="F143" s="89"/>
      <c r="G143" s="89"/>
      <c r="H143" s="89">
        <v>24.0</v>
      </c>
      <c r="I143" s="95">
        <v>48.0</v>
      </c>
      <c r="J143" s="89">
        <f t="shared" si="19"/>
        <v>72</v>
      </c>
    </row>
    <row r="144" ht="14.25" customHeight="1">
      <c r="A144" s="78" t="s">
        <v>220</v>
      </c>
      <c r="B144" s="89"/>
      <c r="C144" s="89"/>
      <c r="D144" s="89"/>
      <c r="E144" s="89"/>
      <c r="F144" s="89"/>
      <c r="G144" s="89"/>
      <c r="H144" s="89">
        <v>24.0</v>
      </c>
      <c r="I144" s="95">
        <v>48.0</v>
      </c>
      <c r="J144" s="89">
        <f t="shared" si="19"/>
        <v>72</v>
      </c>
    </row>
    <row r="145" ht="14.25" customHeight="1">
      <c r="A145" s="65" t="s">
        <v>137</v>
      </c>
      <c r="B145" s="90">
        <f t="shared" ref="B145:I145" si="20">SUM(B133:B144)</f>
        <v>48</v>
      </c>
      <c r="C145" s="90">
        <f t="shared" si="20"/>
        <v>104</v>
      </c>
      <c r="D145" s="90">
        <f t="shared" si="20"/>
        <v>152</v>
      </c>
      <c r="E145" s="90">
        <f t="shared" si="20"/>
        <v>0</v>
      </c>
      <c r="F145" s="90">
        <f t="shared" si="20"/>
        <v>72</v>
      </c>
      <c r="G145" s="90">
        <f t="shared" si="20"/>
        <v>136</v>
      </c>
      <c r="H145" s="90">
        <f t="shared" si="20"/>
        <v>72</v>
      </c>
      <c r="I145" s="90">
        <f t="shared" si="20"/>
        <v>152</v>
      </c>
      <c r="J145" s="90">
        <f>SUM(J132:J144)</f>
        <v>752</v>
      </c>
    </row>
    <row r="146" ht="14.25" customHeight="1">
      <c r="A146" s="96"/>
      <c r="B146" s="96" t="s">
        <v>29</v>
      </c>
      <c r="C146" s="85"/>
      <c r="D146" s="85"/>
      <c r="E146" s="85"/>
      <c r="F146" s="85"/>
      <c r="G146" s="85"/>
      <c r="H146" s="85"/>
      <c r="I146" s="85"/>
      <c r="J146" s="97"/>
    </row>
    <row r="147" ht="14.25" customHeight="1">
      <c r="A147" s="75" t="s">
        <v>100</v>
      </c>
      <c r="B147" s="94">
        <v>16.0</v>
      </c>
      <c r="C147" s="76"/>
      <c r="D147" s="76"/>
      <c r="E147" s="76"/>
      <c r="F147" s="76"/>
      <c r="G147" s="76"/>
      <c r="H147" s="76"/>
      <c r="I147" s="76"/>
      <c r="J147" s="94">
        <f t="shared" ref="J147:J165" si="21">SUM(B147:I147)</f>
        <v>16</v>
      </c>
    </row>
    <row r="148" ht="14.25" customHeight="1">
      <c r="A148" s="79" t="s">
        <v>99</v>
      </c>
      <c r="B148" s="89">
        <v>8.0</v>
      </c>
      <c r="C148" s="89"/>
      <c r="D148" s="89"/>
      <c r="E148" s="89"/>
      <c r="F148" s="89">
        <v>0.0</v>
      </c>
      <c r="G148" s="89"/>
      <c r="H148" s="89">
        <v>0.0</v>
      </c>
      <c r="I148" s="89"/>
      <c r="J148" s="89">
        <f t="shared" si="21"/>
        <v>8</v>
      </c>
    </row>
    <row r="149" ht="14.25" customHeight="1">
      <c r="A149" s="78" t="s">
        <v>221</v>
      </c>
      <c r="B149" s="89"/>
      <c r="C149" s="95">
        <v>32.0</v>
      </c>
      <c r="D149" s="89">
        <v>8.0</v>
      </c>
      <c r="E149" s="89"/>
      <c r="F149" s="89"/>
      <c r="G149" s="89"/>
      <c r="H149" s="89"/>
      <c r="I149" s="89"/>
      <c r="J149" s="89">
        <f t="shared" si="21"/>
        <v>40</v>
      </c>
    </row>
    <row r="150" ht="14.25" customHeight="1">
      <c r="A150" s="78" t="s">
        <v>222</v>
      </c>
      <c r="B150" s="89"/>
      <c r="C150" s="95">
        <v>8.0</v>
      </c>
      <c r="D150" s="95">
        <v>104.0</v>
      </c>
      <c r="E150" s="89"/>
      <c r="F150" s="89"/>
      <c r="G150" s="89"/>
      <c r="H150" s="89"/>
      <c r="I150" s="89"/>
      <c r="J150" s="89">
        <f t="shared" si="21"/>
        <v>112</v>
      </c>
    </row>
    <row r="151" ht="14.25" customHeight="1">
      <c r="A151" s="78" t="s">
        <v>223</v>
      </c>
      <c r="B151" s="89"/>
      <c r="C151" s="95">
        <v>16.0</v>
      </c>
      <c r="D151" s="95">
        <v>16.0</v>
      </c>
      <c r="E151" s="89"/>
      <c r="F151" s="89"/>
      <c r="G151" s="89"/>
      <c r="H151" s="89"/>
      <c r="I151" s="89"/>
      <c r="J151" s="89">
        <f t="shared" si="21"/>
        <v>32</v>
      </c>
    </row>
    <row r="152" ht="14.25" customHeight="1">
      <c r="A152" s="78" t="s">
        <v>224</v>
      </c>
      <c r="B152" s="89"/>
      <c r="C152" s="95">
        <v>24.0</v>
      </c>
      <c r="D152" s="89">
        <v>24.0</v>
      </c>
      <c r="E152" s="89"/>
      <c r="F152" s="89"/>
      <c r="G152" s="89"/>
      <c r="H152" s="89"/>
      <c r="I152" s="89"/>
      <c r="J152" s="89">
        <f t="shared" si="21"/>
        <v>48</v>
      </c>
    </row>
    <row r="153" ht="14.25" customHeight="1">
      <c r="A153" s="79" t="s">
        <v>101</v>
      </c>
      <c r="B153" s="89">
        <v>8.0</v>
      </c>
      <c r="C153" s="89"/>
      <c r="D153" s="95"/>
      <c r="E153" s="95"/>
      <c r="F153" s="89">
        <v>0.0</v>
      </c>
      <c r="G153" s="89"/>
      <c r="H153" s="89">
        <v>0.0</v>
      </c>
      <c r="I153" s="89"/>
      <c r="J153" s="89">
        <f t="shared" si="21"/>
        <v>8</v>
      </c>
    </row>
    <row r="154" ht="14.25" customHeight="1">
      <c r="A154" s="78" t="s">
        <v>225</v>
      </c>
      <c r="B154" s="89"/>
      <c r="C154" s="95">
        <v>32.0</v>
      </c>
      <c r="D154" s="89"/>
      <c r="E154" s="89">
        <v>8.0</v>
      </c>
      <c r="F154" s="89"/>
      <c r="G154" s="89"/>
      <c r="H154" s="89"/>
      <c r="I154" s="89"/>
      <c r="J154" s="89">
        <f t="shared" si="21"/>
        <v>40</v>
      </c>
    </row>
    <row r="155" ht="14.25" customHeight="1">
      <c r="A155" s="78" t="s">
        <v>226</v>
      </c>
      <c r="B155" s="89"/>
      <c r="C155" s="95">
        <v>8.0</v>
      </c>
      <c r="D155" s="89"/>
      <c r="E155" s="95">
        <v>104.0</v>
      </c>
      <c r="F155" s="89"/>
      <c r="G155" s="89"/>
      <c r="H155" s="89"/>
      <c r="I155" s="89"/>
      <c r="J155" s="89">
        <f t="shared" si="21"/>
        <v>112</v>
      </c>
    </row>
    <row r="156" ht="14.25" customHeight="1">
      <c r="A156" s="78" t="s">
        <v>227</v>
      </c>
      <c r="B156" s="89"/>
      <c r="C156" s="95">
        <v>16.0</v>
      </c>
      <c r="D156" s="89"/>
      <c r="E156" s="95">
        <v>16.0</v>
      </c>
      <c r="F156" s="89"/>
      <c r="G156" s="89"/>
      <c r="H156" s="89"/>
      <c r="I156" s="89"/>
      <c r="J156" s="89">
        <f t="shared" si="21"/>
        <v>32</v>
      </c>
    </row>
    <row r="157" ht="14.25" customHeight="1">
      <c r="A157" s="78" t="s">
        <v>228</v>
      </c>
      <c r="B157" s="89"/>
      <c r="C157" s="95">
        <v>24.0</v>
      </c>
      <c r="D157" s="89"/>
      <c r="E157" s="95">
        <v>24.0</v>
      </c>
      <c r="F157" s="89"/>
      <c r="G157" s="89"/>
      <c r="H157" s="89"/>
      <c r="I157" s="89"/>
      <c r="J157" s="89">
        <f t="shared" si="21"/>
        <v>48</v>
      </c>
    </row>
    <row r="158" ht="14.25" customHeight="1">
      <c r="A158" s="79" t="s">
        <v>96</v>
      </c>
      <c r="B158" s="89">
        <v>16.0</v>
      </c>
      <c r="C158" s="95"/>
      <c r="D158" s="89"/>
      <c r="E158" s="95">
        <v>0.0</v>
      </c>
      <c r="F158" s="89"/>
      <c r="G158" s="89"/>
      <c r="H158" s="89">
        <v>0.0</v>
      </c>
      <c r="I158" s="89"/>
      <c r="J158" s="89">
        <f t="shared" si="21"/>
        <v>16</v>
      </c>
    </row>
    <row r="159" ht="14.25" customHeight="1">
      <c r="A159" s="78" t="s">
        <v>229</v>
      </c>
      <c r="B159" s="89"/>
      <c r="C159" s="89"/>
      <c r="D159" s="89"/>
      <c r="E159" s="89"/>
      <c r="F159" s="89">
        <v>24.0</v>
      </c>
      <c r="G159" s="89">
        <v>8.0</v>
      </c>
      <c r="H159" s="89"/>
      <c r="I159" s="89"/>
      <c r="J159" s="89">
        <f t="shared" si="21"/>
        <v>32</v>
      </c>
    </row>
    <row r="160" ht="14.25" customHeight="1">
      <c r="A160" s="78" t="s">
        <v>230</v>
      </c>
      <c r="B160" s="89"/>
      <c r="C160" s="89"/>
      <c r="D160" s="89"/>
      <c r="E160" s="89"/>
      <c r="F160" s="89">
        <v>24.0</v>
      </c>
      <c r="G160" s="95">
        <v>8.0</v>
      </c>
      <c r="H160" s="89"/>
      <c r="I160" s="89"/>
      <c r="J160" s="89">
        <f t="shared" si="21"/>
        <v>32</v>
      </c>
    </row>
    <row r="161" ht="14.25" customHeight="1">
      <c r="A161" s="78" t="s">
        <v>231</v>
      </c>
      <c r="B161" s="89"/>
      <c r="C161" s="89"/>
      <c r="D161" s="89"/>
      <c r="E161" s="89"/>
      <c r="F161" s="89">
        <v>24.0</v>
      </c>
      <c r="G161" s="95">
        <v>120.0</v>
      </c>
      <c r="H161" s="89"/>
      <c r="I161" s="89"/>
      <c r="J161" s="89">
        <f t="shared" si="21"/>
        <v>144</v>
      </c>
    </row>
    <row r="162" ht="14.25" customHeight="1">
      <c r="A162" s="79" t="s">
        <v>89</v>
      </c>
      <c r="B162" s="89">
        <v>16.0</v>
      </c>
      <c r="C162" s="89">
        <v>0.0</v>
      </c>
      <c r="D162" s="89"/>
      <c r="E162" s="89"/>
      <c r="F162" s="89">
        <v>0.0</v>
      </c>
      <c r="G162" s="89"/>
      <c r="H162" s="89"/>
      <c r="I162" s="89"/>
      <c r="J162" s="89">
        <f t="shared" si="21"/>
        <v>16</v>
      </c>
    </row>
    <row r="163" ht="14.25" customHeight="1">
      <c r="A163" s="78" t="s">
        <v>232</v>
      </c>
      <c r="B163" s="89"/>
      <c r="C163" s="89"/>
      <c r="D163" s="89"/>
      <c r="E163" s="89"/>
      <c r="F163" s="89"/>
      <c r="G163" s="89"/>
      <c r="H163" s="89">
        <v>24.0</v>
      </c>
      <c r="I163" s="95">
        <v>56.0</v>
      </c>
      <c r="J163" s="89">
        <f t="shared" si="21"/>
        <v>80</v>
      </c>
    </row>
    <row r="164" ht="14.25" customHeight="1">
      <c r="A164" s="78" t="s">
        <v>232</v>
      </c>
      <c r="B164" s="89"/>
      <c r="C164" s="89"/>
      <c r="D164" s="89"/>
      <c r="E164" s="89"/>
      <c r="F164" s="89"/>
      <c r="G164" s="89"/>
      <c r="H164" s="89">
        <v>24.0</v>
      </c>
      <c r="I164" s="95">
        <v>48.0</v>
      </c>
      <c r="J164" s="89">
        <f t="shared" si="21"/>
        <v>72</v>
      </c>
    </row>
    <row r="165" ht="14.25" customHeight="1">
      <c r="A165" s="78" t="s">
        <v>232</v>
      </c>
      <c r="B165" s="89"/>
      <c r="C165" s="89"/>
      <c r="D165" s="89"/>
      <c r="E165" s="89"/>
      <c r="F165" s="89"/>
      <c r="G165" s="89"/>
      <c r="H165" s="89">
        <v>24.0</v>
      </c>
      <c r="I165" s="95">
        <v>48.0</v>
      </c>
      <c r="J165" s="89">
        <f t="shared" si="21"/>
        <v>72</v>
      </c>
    </row>
    <row r="166" ht="14.25" customHeight="1">
      <c r="A166" s="65" t="s">
        <v>137</v>
      </c>
      <c r="B166" s="90">
        <f t="shared" ref="B166:J166" si="22">SUM(B148:B165)</f>
        <v>48</v>
      </c>
      <c r="C166" s="90">
        <f t="shared" si="22"/>
        <v>160</v>
      </c>
      <c r="D166" s="90">
        <f t="shared" si="22"/>
        <v>152</v>
      </c>
      <c r="E166" s="90">
        <f t="shared" si="22"/>
        <v>152</v>
      </c>
      <c r="F166" s="90">
        <f t="shared" si="22"/>
        <v>72</v>
      </c>
      <c r="G166" s="90">
        <f t="shared" si="22"/>
        <v>136</v>
      </c>
      <c r="H166" s="90">
        <f t="shared" si="22"/>
        <v>72</v>
      </c>
      <c r="I166" s="90">
        <f t="shared" si="22"/>
        <v>152</v>
      </c>
      <c r="J166" s="90">
        <f t="shared" si="22"/>
        <v>944</v>
      </c>
    </row>
    <row r="167" ht="14.25" customHeight="1">
      <c r="A167" s="72"/>
      <c r="B167" s="73"/>
      <c r="C167" s="73"/>
      <c r="D167" s="73"/>
      <c r="E167" s="73"/>
      <c r="F167" s="73"/>
      <c r="G167" s="73"/>
      <c r="H167" s="73"/>
      <c r="I167" s="73"/>
      <c r="J167" s="74"/>
    </row>
    <row r="168" ht="14.25" customHeight="1">
      <c r="A168" s="75" t="s">
        <v>102</v>
      </c>
      <c r="B168" s="94">
        <v>16.0</v>
      </c>
      <c r="C168" s="76"/>
      <c r="D168" s="76"/>
      <c r="E168" s="76"/>
      <c r="F168" s="76"/>
      <c r="G168" s="76"/>
      <c r="H168" s="76"/>
      <c r="I168" s="76"/>
      <c r="J168" s="94">
        <f t="shared" ref="J168:J172" si="23">SUM(B168:I168)</f>
        <v>16</v>
      </c>
    </row>
    <row r="169" ht="14.25" customHeight="1">
      <c r="A169" s="62" t="s">
        <v>93</v>
      </c>
      <c r="B169" s="89">
        <v>16.0</v>
      </c>
      <c r="C169" s="89">
        <v>0.0</v>
      </c>
      <c r="D169" s="89"/>
      <c r="E169" s="89"/>
      <c r="F169" s="89">
        <v>0.0</v>
      </c>
      <c r="G169" s="89"/>
      <c r="H169" s="89"/>
      <c r="I169" s="89"/>
      <c r="J169" s="89">
        <f t="shared" si="23"/>
        <v>16</v>
      </c>
    </row>
    <row r="170" ht="14.25" customHeight="1">
      <c r="A170" s="78" t="s">
        <v>233</v>
      </c>
      <c r="B170" s="89"/>
      <c r="C170" s="89"/>
      <c r="D170" s="89"/>
      <c r="E170" s="89"/>
      <c r="F170" s="89"/>
      <c r="G170" s="89"/>
      <c r="H170" s="89">
        <v>24.0</v>
      </c>
      <c r="I170" s="95">
        <v>56.0</v>
      </c>
      <c r="J170" s="89">
        <f t="shared" si="23"/>
        <v>80</v>
      </c>
    </row>
    <row r="171" ht="14.25" customHeight="1">
      <c r="A171" s="78" t="s">
        <v>234</v>
      </c>
      <c r="B171" s="89"/>
      <c r="C171" s="89"/>
      <c r="D171" s="89"/>
      <c r="E171" s="89"/>
      <c r="F171" s="89"/>
      <c r="G171" s="89"/>
      <c r="H171" s="89">
        <v>24.0</v>
      </c>
      <c r="I171" s="95">
        <v>48.0</v>
      </c>
      <c r="J171" s="89">
        <f t="shared" si="23"/>
        <v>72</v>
      </c>
    </row>
    <row r="172" ht="14.25" customHeight="1">
      <c r="A172" s="78" t="s">
        <v>235</v>
      </c>
      <c r="B172" s="89"/>
      <c r="C172" s="89"/>
      <c r="D172" s="89"/>
      <c r="E172" s="89"/>
      <c r="F172" s="89"/>
      <c r="G172" s="89"/>
      <c r="H172" s="89">
        <v>24.0</v>
      </c>
      <c r="I172" s="95">
        <v>48.0</v>
      </c>
      <c r="J172" s="89">
        <f t="shared" si="23"/>
        <v>72</v>
      </c>
    </row>
    <row r="173" ht="14.25" customHeight="1">
      <c r="A173" s="65" t="s">
        <v>137</v>
      </c>
      <c r="B173" s="90">
        <f t="shared" ref="B173:J173" si="24">SUM(B168:B172)</f>
        <v>32</v>
      </c>
      <c r="C173" s="90">
        <f t="shared" si="24"/>
        <v>0</v>
      </c>
      <c r="D173" s="90">
        <f t="shared" si="24"/>
        <v>0</v>
      </c>
      <c r="E173" s="90">
        <f t="shared" si="24"/>
        <v>0</v>
      </c>
      <c r="F173" s="90">
        <f t="shared" si="24"/>
        <v>0</v>
      </c>
      <c r="G173" s="90">
        <f t="shared" si="24"/>
        <v>0</v>
      </c>
      <c r="H173" s="90">
        <f t="shared" si="24"/>
        <v>72</v>
      </c>
      <c r="I173" s="90">
        <f t="shared" si="24"/>
        <v>152</v>
      </c>
      <c r="J173" s="90">
        <f t="shared" si="24"/>
        <v>256</v>
      </c>
    </row>
    <row r="174" ht="14.25" customHeight="1">
      <c r="A174" s="72"/>
      <c r="B174" s="73"/>
      <c r="C174" s="73"/>
      <c r="D174" s="73"/>
      <c r="E174" s="73"/>
      <c r="F174" s="73"/>
      <c r="G174" s="73"/>
      <c r="H174" s="73"/>
      <c r="I174" s="73"/>
      <c r="J174" s="74"/>
    </row>
    <row r="175" ht="14.25" customHeight="1">
      <c r="A175" s="75" t="s">
        <v>98</v>
      </c>
      <c r="B175" s="94">
        <v>16.0</v>
      </c>
      <c r="C175" s="76"/>
      <c r="D175" s="76"/>
      <c r="E175" s="76"/>
      <c r="F175" s="76"/>
      <c r="G175" s="76"/>
      <c r="H175" s="76"/>
      <c r="I175" s="76"/>
      <c r="J175" s="94">
        <f t="shared" ref="J175:J179" si="25">SUM(B175:I175)</f>
        <v>16</v>
      </c>
    </row>
    <row r="176" ht="14.25" customHeight="1">
      <c r="A176" s="62" t="s">
        <v>97</v>
      </c>
      <c r="B176" s="89">
        <v>16.0</v>
      </c>
      <c r="C176" s="89">
        <v>0.0</v>
      </c>
      <c r="D176" s="89"/>
      <c r="E176" s="89"/>
      <c r="F176" s="89">
        <v>0.0</v>
      </c>
      <c r="G176" s="89"/>
      <c r="H176" s="89"/>
      <c r="I176" s="89"/>
      <c r="J176" s="89">
        <f t="shared" si="25"/>
        <v>16</v>
      </c>
    </row>
    <row r="177" ht="14.25" customHeight="1">
      <c r="A177" s="78" t="s">
        <v>236</v>
      </c>
      <c r="B177" s="89"/>
      <c r="C177" s="89"/>
      <c r="D177" s="89"/>
      <c r="E177" s="89"/>
      <c r="F177" s="89"/>
      <c r="G177" s="89"/>
      <c r="H177" s="89">
        <v>24.0</v>
      </c>
      <c r="I177" s="95">
        <v>56.0</v>
      </c>
      <c r="J177" s="89">
        <f t="shared" si="25"/>
        <v>80</v>
      </c>
    </row>
    <row r="178" ht="14.25" customHeight="1">
      <c r="A178" s="78" t="s">
        <v>237</v>
      </c>
      <c r="B178" s="89"/>
      <c r="C178" s="89"/>
      <c r="D178" s="89"/>
      <c r="E178" s="89"/>
      <c r="F178" s="89"/>
      <c r="G178" s="89"/>
      <c r="H178" s="89">
        <v>24.0</v>
      </c>
      <c r="I178" s="95">
        <v>48.0</v>
      </c>
      <c r="J178" s="89">
        <f t="shared" si="25"/>
        <v>72</v>
      </c>
    </row>
    <row r="179" ht="14.25" customHeight="1">
      <c r="A179" s="78" t="s">
        <v>238</v>
      </c>
      <c r="B179" s="89"/>
      <c r="C179" s="89"/>
      <c r="D179" s="89"/>
      <c r="E179" s="89"/>
      <c r="F179" s="89"/>
      <c r="G179" s="89"/>
      <c r="H179" s="89">
        <v>24.0</v>
      </c>
      <c r="I179" s="95">
        <v>48.0</v>
      </c>
      <c r="J179" s="89">
        <f t="shared" si="25"/>
        <v>72</v>
      </c>
    </row>
    <row r="180" ht="14.25" customHeight="1">
      <c r="A180" s="65" t="s">
        <v>137</v>
      </c>
      <c r="B180" s="90">
        <f t="shared" ref="B180:J180" si="26">SUM(B175:B179)</f>
        <v>32</v>
      </c>
      <c r="C180" s="90">
        <f t="shared" si="26"/>
        <v>0</v>
      </c>
      <c r="D180" s="90">
        <f t="shared" si="26"/>
        <v>0</v>
      </c>
      <c r="E180" s="90">
        <f t="shared" si="26"/>
        <v>0</v>
      </c>
      <c r="F180" s="90">
        <f t="shared" si="26"/>
        <v>0</v>
      </c>
      <c r="G180" s="90">
        <f t="shared" si="26"/>
        <v>0</v>
      </c>
      <c r="H180" s="90">
        <f t="shared" si="26"/>
        <v>72</v>
      </c>
      <c r="I180" s="90">
        <f t="shared" si="26"/>
        <v>152</v>
      </c>
      <c r="J180" s="90">
        <f t="shared" si="26"/>
        <v>256</v>
      </c>
    </row>
    <row r="181" ht="14.25" customHeight="1">
      <c r="A181" s="72"/>
      <c r="B181" s="73"/>
      <c r="C181" s="73"/>
      <c r="D181" s="73"/>
      <c r="E181" s="73"/>
      <c r="F181" s="73"/>
      <c r="G181" s="73"/>
      <c r="H181" s="73"/>
      <c r="I181" s="73"/>
      <c r="J181" s="74"/>
    </row>
    <row r="182" ht="14.25" customHeight="1">
      <c r="A182" s="75" t="s">
        <v>104</v>
      </c>
      <c r="B182" s="94">
        <v>16.0</v>
      </c>
      <c r="C182" s="76"/>
      <c r="D182" s="76"/>
      <c r="E182" s="76"/>
      <c r="F182" s="76"/>
      <c r="G182" s="76"/>
      <c r="H182" s="76"/>
      <c r="I182" s="76"/>
      <c r="J182" s="94">
        <v>16.0</v>
      </c>
    </row>
    <row r="183" ht="14.25" customHeight="1">
      <c r="A183" s="62" t="s">
        <v>103</v>
      </c>
      <c r="B183" s="89">
        <v>16.0</v>
      </c>
      <c r="C183" s="89">
        <v>0.0</v>
      </c>
      <c r="D183" s="89"/>
      <c r="E183" s="89"/>
      <c r="F183" s="89">
        <v>0.0</v>
      </c>
      <c r="G183" s="89"/>
      <c r="H183" s="89"/>
      <c r="I183" s="89"/>
      <c r="J183" s="89">
        <f t="shared" ref="J183:J186" si="27">SUM(B183:I183)</f>
        <v>16</v>
      </c>
    </row>
    <row r="184" ht="14.25" customHeight="1">
      <c r="A184" s="78" t="s">
        <v>239</v>
      </c>
      <c r="B184" s="89"/>
      <c r="C184" s="89"/>
      <c r="D184" s="89"/>
      <c r="E184" s="89"/>
      <c r="F184" s="89"/>
      <c r="G184" s="89"/>
      <c r="H184" s="89">
        <v>24.0</v>
      </c>
      <c r="I184" s="95">
        <v>56.0</v>
      </c>
      <c r="J184" s="89">
        <f t="shared" si="27"/>
        <v>80</v>
      </c>
    </row>
    <row r="185" ht="14.25" customHeight="1">
      <c r="A185" s="78" t="s">
        <v>240</v>
      </c>
      <c r="B185" s="89"/>
      <c r="C185" s="89"/>
      <c r="D185" s="89"/>
      <c r="E185" s="89"/>
      <c r="F185" s="89"/>
      <c r="G185" s="89"/>
      <c r="H185" s="89">
        <v>24.0</v>
      </c>
      <c r="I185" s="95">
        <v>48.0</v>
      </c>
      <c r="J185" s="89">
        <f t="shared" si="27"/>
        <v>72</v>
      </c>
    </row>
    <row r="186" ht="14.25" customHeight="1">
      <c r="A186" s="78" t="s">
        <v>241</v>
      </c>
      <c r="B186" s="89"/>
      <c r="C186" s="89"/>
      <c r="D186" s="89"/>
      <c r="E186" s="89"/>
      <c r="F186" s="89"/>
      <c r="G186" s="89"/>
      <c r="H186" s="89">
        <v>24.0</v>
      </c>
      <c r="I186" s="95">
        <v>48.0</v>
      </c>
      <c r="J186" s="89">
        <f t="shared" si="27"/>
        <v>72</v>
      </c>
    </row>
    <row r="187" ht="14.25" customHeight="1">
      <c r="A187" s="65" t="s">
        <v>137</v>
      </c>
      <c r="B187" s="90">
        <f t="shared" ref="B187:J187" si="28">SUM(B182:B186)</f>
        <v>32</v>
      </c>
      <c r="C187" s="90">
        <f t="shared" si="28"/>
        <v>0</v>
      </c>
      <c r="D187" s="90">
        <f t="shared" si="28"/>
        <v>0</v>
      </c>
      <c r="E187" s="90">
        <f t="shared" si="28"/>
        <v>0</v>
      </c>
      <c r="F187" s="90">
        <f t="shared" si="28"/>
        <v>0</v>
      </c>
      <c r="G187" s="90">
        <f t="shared" si="28"/>
        <v>0</v>
      </c>
      <c r="H187" s="90">
        <f t="shared" si="28"/>
        <v>72</v>
      </c>
      <c r="I187" s="90">
        <f t="shared" si="28"/>
        <v>152</v>
      </c>
      <c r="J187" s="90">
        <f t="shared" si="28"/>
        <v>256</v>
      </c>
    </row>
    <row r="188" ht="14.25" customHeight="1">
      <c r="A188" s="72"/>
      <c r="B188" s="73"/>
      <c r="C188" s="73"/>
      <c r="D188" s="73"/>
      <c r="E188" s="73"/>
      <c r="F188" s="73"/>
      <c r="G188" s="73"/>
      <c r="H188" s="73"/>
      <c r="I188" s="73"/>
      <c r="J188" s="74"/>
    </row>
    <row r="189" ht="14.25" customHeight="1">
      <c r="A189" s="98" t="s">
        <v>245</v>
      </c>
      <c r="B189" s="99">
        <f t="shared" ref="B189:I189" si="29">SUM(B187,B180,B173,B166,B145,B130,B114,B98,B81,B67,B55,B34,B22,B10,)</f>
        <v>672</v>
      </c>
      <c r="C189" s="99">
        <f t="shared" si="29"/>
        <v>1216</v>
      </c>
      <c r="D189" s="99">
        <f t="shared" si="29"/>
        <v>1648</v>
      </c>
      <c r="E189" s="99">
        <f t="shared" si="29"/>
        <v>456</v>
      </c>
      <c r="F189" s="99">
        <f t="shared" si="29"/>
        <v>576</v>
      </c>
      <c r="G189" s="99">
        <f t="shared" si="29"/>
        <v>1088</v>
      </c>
      <c r="H189" s="99">
        <f t="shared" si="29"/>
        <v>800</v>
      </c>
      <c r="I189" s="99">
        <f t="shared" si="29"/>
        <v>1632</v>
      </c>
      <c r="J189" s="99">
        <f>SUM(B189:I189)</f>
        <v>8088</v>
      </c>
    </row>
    <row r="190" ht="14.25" customHeight="1">
      <c r="A190" s="65" t="s">
        <v>246</v>
      </c>
      <c r="B190" s="90">
        <f t="shared" ref="B190:J190" si="30">B189/8</f>
        <v>84</v>
      </c>
      <c r="C190" s="90">
        <f t="shared" si="30"/>
        <v>152</v>
      </c>
      <c r="D190" s="90">
        <f t="shared" si="30"/>
        <v>206</v>
      </c>
      <c r="E190" s="90">
        <f t="shared" si="30"/>
        <v>57</v>
      </c>
      <c r="F190" s="90">
        <f t="shared" si="30"/>
        <v>72</v>
      </c>
      <c r="G190" s="90">
        <f t="shared" si="30"/>
        <v>136</v>
      </c>
      <c r="H190" s="90">
        <f t="shared" si="30"/>
        <v>100</v>
      </c>
      <c r="I190" s="90">
        <f t="shared" si="30"/>
        <v>204</v>
      </c>
      <c r="J190" s="90">
        <f t="shared" si="30"/>
        <v>1011</v>
      </c>
    </row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  <row r="1094" ht="14.25" customHeight="1"/>
    <row r="1095" ht="14.25" customHeight="1"/>
    <row r="1096" ht="14.25" customHeight="1"/>
  </sheetData>
  <mergeCells count="6">
    <mergeCell ref="C1:E1"/>
    <mergeCell ref="F1:G1"/>
    <mergeCell ref="H1:I1"/>
    <mergeCell ref="A3:J3"/>
    <mergeCell ref="B82:I82"/>
    <mergeCell ref="B146:I146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sheetData>
    <row r="1">
      <c r="C1" s="37" t="s">
        <v>52</v>
      </c>
      <c r="D1" s="38"/>
      <c r="E1" s="38"/>
      <c r="F1" s="37" t="s">
        <v>115</v>
      </c>
      <c r="G1" s="38"/>
      <c r="H1" s="37" t="s">
        <v>116</v>
      </c>
      <c r="I1" s="38"/>
    </row>
    <row r="2">
      <c r="A2" s="48" t="s">
        <v>55</v>
      </c>
      <c r="B2" s="41" t="s">
        <v>51</v>
      </c>
      <c r="C2" s="41" t="s">
        <v>117</v>
      </c>
      <c r="D2" s="41" t="s">
        <v>118</v>
      </c>
      <c r="E2" s="41" t="s">
        <v>119</v>
      </c>
      <c r="F2" s="41" t="s">
        <v>117</v>
      </c>
      <c r="G2" s="41" t="s">
        <v>120</v>
      </c>
      <c r="H2" s="41" t="s">
        <v>117</v>
      </c>
      <c r="I2" s="41" t="s">
        <v>120</v>
      </c>
      <c r="J2" s="41" t="s">
        <v>15</v>
      </c>
    </row>
    <row r="3">
      <c r="A3" s="72"/>
      <c r="B3" s="73"/>
      <c r="C3" s="73"/>
      <c r="D3" s="73"/>
      <c r="E3" s="73"/>
      <c r="F3" s="73"/>
      <c r="G3" s="73"/>
      <c r="H3" s="73"/>
      <c r="I3" s="73"/>
      <c r="J3" s="74"/>
    </row>
    <row r="4">
      <c r="A4" s="55" t="s">
        <v>59</v>
      </c>
      <c r="B4" s="94">
        <v>16.0</v>
      </c>
      <c r="C4" s="76"/>
      <c r="D4" s="76"/>
      <c r="E4" s="76"/>
      <c r="F4" s="76"/>
      <c r="G4" s="76"/>
      <c r="H4" s="76"/>
      <c r="I4" s="76"/>
      <c r="J4" s="94">
        <v>16.0</v>
      </c>
    </row>
    <row r="5">
      <c r="A5" s="62" t="s">
        <v>58</v>
      </c>
      <c r="B5" s="89">
        <v>16.0</v>
      </c>
      <c r="C5" s="89"/>
      <c r="D5" s="89"/>
      <c r="E5" s="89"/>
      <c r="F5" s="89"/>
      <c r="G5" s="89"/>
      <c r="H5" s="89">
        <v>0.0</v>
      </c>
      <c r="I5" s="89">
        <v>0.0</v>
      </c>
      <c r="J5" s="89">
        <f t="shared" ref="J5:J9" si="1">SUM(B5:I5)</f>
        <v>16</v>
      </c>
    </row>
    <row r="6">
      <c r="A6" s="62" t="s">
        <v>133</v>
      </c>
      <c r="B6" s="89"/>
      <c r="C6" s="89">
        <v>24.0</v>
      </c>
      <c r="D6" s="89">
        <v>8.0</v>
      </c>
      <c r="E6" s="89">
        <v>0.0</v>
      </c>
      <c r="F6" s="89">
        <v>0.0</v>
      </c>
      <c r="G6" s="89">
        <v>0.0</v>
      </c>
      <c r="H6" s="89">
        <v>0.0</v>
      </c>
      <c r="I6" s="89">
        <v>0.0</v>
      </c>
      <c r="J6" s="89">
        <f t="shared" si="1"/>
        <v>32</v>
      </c>
    </row>
    <row r="7">
      <c r="A7" s="62" t="s">
        <v>134</v>
      </c>
      <c r="B7" s="89"/>
      <c r="C7" s="89">
        <v>8.0</v>
      </c>
      <c r="D7" s="89">
        <v>104.0</v>
      </c>
      <c r="E7" s="89">
        <v>0.0</v>
      </c>
      <c r="F7" s="89">
        <v>0.0</v>
      </c>
      <c r="G7" s="89">
        <v>0.0</v>
      </c>
      <c r="H7" s="89">
        <v>0.0</v>
      </c>
      <c r="I7" s="89">
        <v>0.0</v>
      </c>
      <c r="J7" s="89">
        <f t="shared" si="1"/>
        <v>112</v>
      </c>
    </row>
    <row r="8">
      <c r="A8" s="62" t="s">
        <v>135</v>
      </c>
      <c r="B8" s="89"/>
      <c r="C8" s="89">
        <v>24.0</v>
      </c>
      <c r="D8" s="89">
        <v>8.0</v>
      </c>
      <c r="E8" s="89">
        <v>0.0</v>
      </c>
      <c r="F8" s="89">
        <v>0.0</v>
      </c>
      <c r="G8" s="89">
        <v>0.0</v>
      </c>
      <c r="H8" s="89">
        <v>0.0</v>
      </c>
      <c r="I8" s="89">
        <v>0.0</v>
      </c>
      <c r="J8" s="89">
        <f t="shared" si="1"/>
        <v>32</v>
      </c>
    </row>
    <row r="9">
      <c r="A9" s="62" t="s">
        <v>136</v>
      </c>
      <c r="B9" s="89"/>
      <c r="C9" s="89">
        <v>16.0</v>
      </c>
      <c r="D9" s="89">
        <v>24.0</v>
      </c>
      <c r="E9" s="89">
        <v>0.0</v>
      </c>
      <c r="F9" s="89">
        <v>0.0</v>
      </c>
      <c r="G9" s="89">
        <v>0.0</v>
      </c>
      <c r="H9" s="89">
        <v>0.0</v>
      </c>
      <c r="I9" s="89">
        <v>0.0</v>
      </c>
      <c r="J9" s="89">
        <f t="shared" si="1"/>
        <v>40</v>
      </c>
    </row>
    <row r="10">
      <c r="A10" s="65" t="s">
        <v>137</v>
      </c>
      <c r="B10" s="90">
        <v>32.0</v>
      </c>
      <c r="C10" s="90">
        <f t="shared" ref="C10:I10" si="2">SUM(C6:C9)</f>
        <v>72</v>
      </c>
      <c r="D10" s="90">
        <f t="shared" si="2"/>
        <v>144</v>
      </c>
      <c r="E10" s="90">
        <f t="shared" si="2"/>
        <v>0</v>
      </c>
      <c r="F10" s="90">
        <f t="shared" si="2"/>
        <v>0</v>
      </c>
      <c r="G10" s="90">
        <f t="shared" si="2"/>
        <v>0</v>
      </c>
      <c r="H10" s="90">
        <f t="shared" si="2"/>
        <v>0</v>
      </c>
      <c r="I10" s="90">
        <f t="shared" si="2"/>
        <v>0</v>
      </c>
      <c r="J10" s="90">
        <f>SUM(J4:J9)</f>
        <v>248</v>
      </c>
    </row>
    <row r="11">
      <c r="A11" s="91" t="s">
        <v>243</v>
      </c>
      <c r="B11" s="92"/>
      <c r="C11" s="92"/>
      <c r="D11" s="92"/>
      <c r="E11" s="92"/>
      <c r="F11" s="92"/>
      <c r="G11" s="92"/>
      <c r="H11" s="92"/>
      <c r="I11" s="92"/>
      <c r="J11" s="93"/>
    </row>
    <row r="12">
      <c r="A12" s="75" t="s">
        <v>63</v>
      </c>
      <c r="B12" s="94">
        <v>16.0</v>
      </c>
      <c r="C12" s="76"/>
      <c r="D12" s="76"/>
      <c r="E12" s="76"/>
      <c r="F12" s="76"/>
      <c r="G12" s="76"/>
      <c r="H12" s="76"/>
      <c r="I12" s="76"/>
      <c r="J12" s="94">
        <v>16.0</v>
      </c>
    </row>
    <row r="13">
      <c r="A13" s="62" t="s">
        <v>62</v>
      </c>
      <c r="B13" s="89">
        <v>16.0</v>
      </c>
      <c r="C13" s="89"/>
      <c r="D13" s="89"/>
      <c r="E13" s="89"/>
      <c r="F13" s="89"/>
      <c r="G13" s="89"/>
      <c r="H13" s="89"/>
      <c r="I13" s="89"/>
      <c r="J13" s="89">
        <f t="shared" ref="J13:J21" si="3">SUM(B13:I13)</f>
        <v>16</v>
      </c>
    </row>
    <row r="14">
      <c r="A14" s="62" t="s">
        <v>138</v>
      </c>
      <c r="B14" s="89"/>
      <c r="C14" s="89">
        <v>24.0</v>
      </c>
      <c r="D14" s="89">
        <v>8.0</v>
      </c>
      <c r="E14" s="89">
        <v>0.0</v>
      </c>
      <c r="F14" s="95">
        <v>0.0</v>
      </c>
      <c r="G14" s="95">
        <v>0.0</v>
      </c>
      <c r="H14" s="95">
        <v>0.0</v>
      </c>
      <c r="I14" s="95">
        <v>0.0</v>
      </c>
      <c r="J14" s="89">
        <f t="shared" si="3"/>
        <v>32</v>
      </c>
    </row>
    <row r="15">
      <c r="A15" s="62" t="s">
        <v>139</v>
      </c>
      <c r="B15" s="89"/>
      <c r="C15" s="89">
        <v>8.0</v>
      </c>
      <c r="D15" s="89">
        <v>104.0</v>
      </c>
      <c r="E15" s="89">
        <v>0.0</v>
      </c>
      <c r="F15" s="95">
        <v>0.0</v>
      </c>
      <c r="G15" s="95">
        <v>0.0</v>
      </c>
      <c r="H15" s="95">
        <v>0.0</v>
      </c>
      <c r="I15" s="95">
        <v>0.0</v>
      </c>
      <c r="J15" s="89">
        <f t="shared" si="3"/>
        <v>112</v>
      </c>
    </row>
    <row r="16">
      <c r="A16" s="62" t="s">
        <v>140</v>
      </c>
      <c r="B16" s="89"/>
      <c r="C16" s="89">
        <v>24.0</v>
      </c>
      <c r="D16" s="89">
        <v>8.0</v>
      </c>
      <c r="E16" s="89">
        <v>0.0</v>
      </c>
      <c r="F16" s="95">
        <v>0.0</v>
      </c>
      <c r="G16" s="95">
        <v>0.0</v>
      </c>
      <c r="H16" s="95">
        <v>0.0</v>
      </c>
      <c r="I16" s="95">
        <v>0.0</v>
      </c>
      <c r="J16" s="89">
        <f t="shared" si="3"/>
        <v>32</v>
      </c>
    </row>
    <row r="17">
      <c r="A17" s="62" t="s">
        <v>141</v>
      </c>
      <c r="B17" s="89"/>
      <c r="C17" s="89">
        <v>16.0</v>
      </c>
      <c r="D17" s="89">
        <v>24.0</v>
      </c>
      <c r="E17" s="89">
        <v>0.0</v>
      </c>
      <c r="F17" s="95">
        <v>0.0</v>
      </c>
      <c r="G17" s="95">
        <v>0.0</v>
      </c>
      <c r="H17" s="95">
        <v>0.0</v>
      </c>
      <c r="I17" s="95">
        <v>0.0</v>
      </c>
      <c r="J17" s="89">
        <f t="shared" si="3"/>
        <v>40</v>
      </c>
    </row>
    <row r="18">
      <c r="A18" s="62" t="s">
        <v>60</v>
      </c>
      <c r="B18" s="89">
        <v>16.0</v>
      </c>
      <c r="C18" s="89"/>
      <c r="D18" s="89"/>
      <c r="E18" s="89"/>
      <c r="F18" s="89"/>
      <c r="G18" s="89"/>
      <c r="H18" s="89"/>
      <c r="I18" s="89"/>
      <c r="J18" s="89">
        <f t="shared" si="3"/>
        <v>16</v>
      </c>
    </row>
    <row r="19">
      <c r="A19" s="62" t="s">
        <v>142</v>
      </c>
      <c r="B19" s="89"/>
      <c r="C19" s="95">
        <v>0.0</v>
      </c>
      <c r="D19" s="95">
        <v>0.0</v>
      </c>
      <c r="E19" s="95">
        <v>0.0</v>
      </c>
      <c r="F19" s="89">
        <v>24.0</v>
      </c>
      <c r="G19" s="89">
        <v>8.0</v>
      </c>
      <c r="H19" s="95">
        <v>0.0</v>
      </c>
      <c r="I19" s="95">
        <v>0.0</v>
      </c>
      <c r="J19" s="89">
        <f t="shared" si="3"/>
        <v>32</v>
      </c>
    </row>
    <row r="20">
      <c r="A20" s="62" t="s">
        <v>143</v>
      </c>
      <c r="B20" s="89"/>
      <c r="C20" s="95">
        <v>0.0</v>
      </c>
      <c r="D20" s="95">
        <v>0.0</v>
      </c>
      <c r="E20" s="95">
        <v>0.0</v>
      </c>
      <c r="F20" s="89">
        <v>24.0</v>
      </c>
      <c r="G20" s="95">
        <v>8.0</v>
      </c>
      <c r="H20" s="95">
        <v>0.0</v>
      </c>
      <c r="I20" s="95">
        <v>0.0</v>
      </c>
      <c r="J20" s="89">
        <f t="shared" si="3"/>
        <v>32</v>
      </c>
    </row>
    <row r="21">
      <c r="A21" s="62" t="s">
        <v>144</v>
      </c>
      <c r="B21" s="89"/>
      <c r="C21" s="95">
        <v>0.0</v>
      </c>
      <c r="D21" s="95">
        <v>0.0</v>
      </c>
      <c r="E21" s="95">
        <v>0.0</v>
      </c>
      <c r="F21" s="89">
        <v>24.0</v>
      </c>
      <c r="G21" s="95">
        <v>120.0</v>
      </c>
      <c r="H21" s="95">
        <v>0.0</v>
      </c>
      <c r="I21" s="95">
        <v>0.0</v>
      </c>
      <c r="J21" s="89">
        <f t="shared" si="3"/>
        <v>144</v>
      </c>
    </row>
    <row r="22">
      <c r="A22" s="65" t="s">
        <v>137</v>
      </c>
      <c r="B22" s="90">
        <f>SUM(B12:B21)</f>
        <v>48</v>
      </c>
      <c r="C22" s="90">
        <f>SUM(C14:C17)</f>
        <v>72</v>
      </c>
      <c r="D22" s="90">
        <f t="shared" ref="D22:I22" si="4">SUM(D14:D17,D19:D21)</f>
        <v>144</v>
      </c>
      <c r="E22" s="90">
        <f t="shared" si="4"/>
        <v>0</v>
      </c>
      <c r="F22" s="90">
        <f t="shared" si="4"/>
        <v>72</v>
      </c>
      <c r="G22" s="90">
        <f t="shared" si="4"/>
        <v>136</v>
      </c>
      <c r="H22" s="90">
        <f t="shared" si="4"/>
        <v>0</v>
      </c>
      <c r="I22" s="90">
        <f t="shared" si="4"/>
        <v>0</v>
      </c>
      <c r="J22" s="90">
        <f>SUM(J12:J21)</f>
        <v>472</v>
      </c>
    </row>
    <row r="23">
      <c r="A23" s="72"/>
      <c r="B23" s="73"/>
      <c r="C23" s="73"/>
      <c r="D23" s="73"/>
      <c r="E23" s="73"/>
      <c r="F23" s="73"/>
      <c r="G23" s="73"/>
      <c r="H23" s="73"/>
      <c r="I23" s="73"/>
      <c r="J23" s="74"/>
    </row>
    <row r="24">
      <c r="A24" s="75" t="s">
        <v>66</v>
      </c>
      <c r="B24" s="94">
        <v>16.0</v>
      </c>
      <c r="C24" s="76"/>
      <c r="D24" s="76"/>
      <c r="E24" s="76"/>
      <c r="F24" s="76"/>
      <c r="G24" s="76"/>
      <c r="H24" s="76"/>
      <c r="I24" s="76"/>
      <c r="J24" s="94">
        <f t="shared" ref="J24:J33" si="5">SUM(B24:I24)</f>
        <v>16</v>
      </c>
    </row>
    <row r="25">
      <c r="A25" s="62" t="s">
        <v>65</v>
      </c>
      <c r="B25" s="89">
        <v>16.0</v>
      </c>
      <c r="C25" s="89"/>
      <c r="D25" s="89"/>
      <c r="E25" s="89"/>
      <c r="F25" s="89"/>
      <c r="G25" s="89"/>
      <c r="H25" s="89"/>
      <c r="I25" s="89"/>
      <c r="J25" s="89">
        <f t="shared" si="5"/>
        <v>16</v>
      </c>
    </row>
    <row r="26">
      <c r="A26" s="78" t="s">
        <v>145</v>
      </c>
      <c r="B26" s="89"/>
      <c r="C26" s="89">
        <v>24.0</v>
      </c>
      <c r="D26" s="89">
        <v>8.0</v>
      </c>
      <c r="E26" s="89">
        <v>0.0</v>
      </c>
      <c r="F26" s="95">
        <v>0.0</v>
      </c>
      <c r="G26" s="95">
        <v>0.0</v>
      </c>
      <c r="H26" s="95">
        <v>0.0</v>
      </c>
      <c r="I26" s="95">
        <v>0.0</v>
      </c>
      <c r="J26" s="89">
        <f t="shared" si="5"/>
        <v>32</v>
      </c>
    </row>
    <row r="27">
      <c r="A27" s="78" t="s">
        <v>146</v>
      </c>
      <c r="B27" s="89"/>
      <c r="C27" s="89">
        <v>8.0</v>
      </c>
      <c r="D27" s="89">
        <v>104.0</v>
      </c>
      <c r="E27" s="89">
        <v>0.0</v>
      </c>
      <c r="F27" s="95">
        <v>0.0</v>
      </c>
      <c r="G27" s="95">
        <v>0.0</v>
      </c>
      <c r="H27" s="95">
        <v>0.0</v>
      </c>
      <c r="I27" s="95">
        <v>0.0</v>
      </c>
      <c r="J27" s="89">
        <f t="shared" si="5"/>
        <v>112</v>
      </c>
    </row>
    <row r="28">
      <c r="A28" s="78" t="s">
        <v>147</v>
      </c>
      <c r="B28" s="89"/>
      <c r="C28" s="89">
        <v>24.0</v>
      </c>
      <c r="D28" s="89">
        <v>8.0</v>
      </c>
      <c r="E28" s="89">
        <v>0.0</v>
      </c>
      <c r="F28" s="95">
        <v>0.0</v>
      </c>
      <c r="G28" s="95">
        <v>0.0</v>
      </c>
      <c r="H28" s="95">
        <v>0.0</v>
      </c>
      <c r="I28" s="95">
        <v>0.0</v>
      </c>
      <c r="J28" s="89">
        <f t="shared" si="5"/>
        <v>32</v>
      </c>
    </row>
    <row r="29">
      <c r="A29" s="78" t="s">
        <v>148</v>
      </c>
      <c r="B29" s="89"/>
      <c r="C29" s="89">
        <v>16.0</v>
      </c>
      <c r="D29" s="89">
        <v>24.0</v>
      </c>
      <c r="E29" s="89">
        <v>0.0</v>
      </c>
      <c r="F29" s="95">
        <v>0.0</v>
      </c>
      <c r="G29" s="95">
        <v>0.0</v>
      </c>
      <c r="H29" s="95">
        <v>0.0</v>
      </c>
      <c r="I29" s="95">
        <v>0.0</v>
      </c>
      <c r="J29" s="89">
        <f t="shared" si="5"/>
        <v>40</v>
      </c>
    </row>
    <row r="30">
      <c r="A30" s="62" t="s">
        <v>61</v>
      </c>
      <c r="B30" s="89">
        <v>16.0</v>
      </c>
      <c r="C30" s="89"/>
      <c r="D30" s="89"/>
      <c r="E30" s="89"/>
      <c r="F30" s="89"/>
      <c r="G30" s="89"/>
      <c r="H30" s="89"/>
      <c r="I30" s="89"/>
      <c r="J30" s="89">
        <f t="shared" si="5"/>
        <v>16</v>
      </c>
    </row>
    <row r="31">
      <c r="A31" s="62" t="s">
        <v>149</v>
      </c>
      <c r="B31" s="89"/>
      <c r="C31" s="95">
        <v>0.0</v>
      </c>
      <c r="D31" s="95">
        <v>0.0</v>
      </c>
      <c r="E31" s="95">
        <v>0.0</v>
      </c>
      <c r="F31" s="95">
        <v>0.0</v>
      </c>
      <c r="G31" s="95">
        <v>0.0</v>
      </c>
      <c r="H31" s="89">
        <v>24.0</v>
      </c>
      <c r="I31" s="95">
        <v>56.0</v>
      </c>
      <c r="J31" s="89">
        <f t="shared" si="5"/>
        <v>80</v>
      </c>
    </row>
    <row r="32">
      <c r="A32" s="62" t="s">
        <v>150</v>
      </c>
      <c r="B32" s="89"/>
      <c r="C32" s="95">
        <v>0.0</v>
      </c>
      <c r="D32" s="95">
        <v>0.0</v>
      </c>
      <c r="E32" s="95">
        <v>0.0</v>
      </c>
      <c r="F32" s="95">
        <v>0.0</v>
      </c>
      <c r="G32" s="95">
        <v>0.0</v>
      </c>
      <c r="H32" s="89">
        <v>24.0</v>
      </c>
      <c r="I32" s="95">
        <v>48.0</v>
      </c>
      <c r="J32" s="89">
        <f t="shared" si="5"/>
        <v>72</v>
      </c>
    </row>
    <row r="33">
      <c r="A33" s="62" t="s">
        <v>151</v>
      </c>
      <c r="B33" s="89"/>
      <c r="C33" s="95">
        <v>0.0</v>
      </c>
      <c r="D33" s="95">
        <v>0.0</v>
      </c>
      <c r="E33" s="95">
        <v>0.0</v>
      </c>
      <c r="F33" s="95">
        <v>0.0</v>
      </c>
      <c r="G33" s="95">
        <v>0.0</v>
      </c>
      <c r="H33" s="89">
        <v>24.0</v>
      </c>
      <c r="I33" s="95">
        <v>48.0</v>
      </c>
      <c r="J33" s="89">
        <f t="shared" si="5"/>
        <v>72</v>
      </c>
    </row>
    <row r="34">
      <c r="A34" s="65" t="s">
        <v>137</v>
      </c>
      <c r="B34" s="90">
        <f t="shared" ref="B34:J34" si="6">SUM(B24:B33)</f>
        <v>48</v>
      </c>
      <c r="C34" s="90">
        <f t="shared" si="6"/>
        <v>72</v>
      </c>
      <c r="D34" s="90">
        <f t="shared" si="6"/>
        <v>144</v>
      </c>
      <c r="E34" s="90">
        <f t="shared" si="6"/>
        <v>0</v>
      </c>
      <c r="F34" s="90">
        <f t="shared" si="6"/>
        <v>0</v>
      </c>
      <c r="G34" s="90">
        <f t="shared" si="6"/>
        <v>0</v>
      </c>
      <c r="H34" s="90">
        <f t="shared" si="6"/>
        <v>72</v>
      </c>
      <c r="I34" s="90">
        <f t="shared" si="6"/>
        <v>152</v>
      </c>
      <c r="J34" s="90">
        <f t="shared" si="6"/>
        <v>488</v>
      </c>
    </row>
    <row r="35">
      <c r="A35" s="72"/>
      <c r="B35" s="73"/>
      <c r="C35" s="73"/>
      <c r="D35" s="73"/>
      <c r="E35" s="73"/>
      <c r="F35" s="73"/>
      <c r="G35" s="73"/>
      <c r="H35" s="73"/>
      <c r="I35" s="73"/>
      <c r="J35" s="74"/>
    </row>
    <row r="36">
      <c r="A36" s="75" t="s">
        <v>70</v>
      </c>
      <c r="B36" s="94">
        <v>16.0</v>
      </c>
      <c r="C36" s="76"/>
      <c r="D36" s="76"/>
      <c r="E36" s="76"/>
      <c r="F36" s="76"/>
      <c r="G36" s="76"/>
      <c r="H36" s="76"/>
      <c r="I36" s="76"/>
      <c r="J36" s="94">
        <f t="shared" ref="J36:J54" si="7">SUM(B36:I36)</f>
        <v>16</v>
      </c>
    </row>
    <row r="37">
      <c r="A37" s="62" t="s">
        <v>69</v>
      </c>
      <c r="B37" s="89">
        <v>8.0</v>
      </c>
      <c r="C37" s="89"/>
      <c r="D37" s="95"/>
      <c r="E37" s="95"/>
      <c r="F37" s="89">
        <v>0.0</v>
      </c>
      <c r="G37" s="89"/>
      <c r="H37" s="89">
        <v>0.0</v>
      </c>
      <c r="I37" s="89"/>
      <c r="J37" s="89">
        <f t="shared" si="7"/>
        <v>8</v>
      </c>
    </row>
    <row r="38">
      <c r="A38" s="78" t="s">
        <v>152</v>
      </c>
      <c r="B38" s="89"/>
      <c r="C38" s="95">
        <v>32.0</v>
      </c>
      <c r="D38" s="89">
        <v>8.0</v>
      </c>
      <c r="E38" s="89"/>
      <c r="F38" s="89"/>
      <c r="G38" s="89"/>
      <c r="H38" s="89"/>
      <c r="I38" s="89"/>
      <c r="J38" s="89">
        <f t="shared" si="7"/>
        <v>40</v>
      </c>
    </row>
    <row r="39">
      <c r="A39" s="78" t="s">
        <v>153</v>
      </c>
      <c r="B39" s="89"/>
      <c r="C39" s="95">
        <v>8.0</v>
      </c>
      <c r="D39" s="95">
        <v>104.0</v>
      </c>
      <c r="E39" s="89"/>
      <c r="F39" s="89"/>
      <c r="G39" s="89"/>
      <c r="H39" s="89"/>
      <c r="I39" s="89"/>
      <c r="J39" s="89">
        <f t="shared" si="7"/>
        <v>112</v>
      </c>
    </row>
    <row r="40">
      <c r="A40" s="78" t="s">
        <v>154</v>
      </c>
      <c r="B40" s="89"/>
      <c r="C40" s="95">
        <v>16.0</v>
      </c>
      <c r="D40" s="95">
        <v>16.0</v>
      </c>
      <c r="E40" s="89"/>
      <c r="F40" s="89"/>
      <c r="G40" s="89"/>
      <c r="H40" s="89"/>
      <c r="I40" s="89"/>
      <c r="J40" s="89">
        <f t="shared" si="7"/>
        <v>32</v>
      </c>
    </row>
    <row r="41">
      <c r="A41" s="78" t="s">
        <v>155</v>
      </c>
      <c r="B41" s="89"/>
      <c r="C41" s="95">
        <v>24.0</v>
      </c>
      <c r="D41" s="89">
        <v>24.0</v>
      </c>
      <c r="E41" s="89"/>
      <c r="F41" s="89"/>
      <c r="G41" s="89"/>
      <c r="H41" s="89"/>
      <c r="I41" s="89"/>
      <c r="J41" s="89">
        <f t="shared" si="7"/>
        <v>48</v>
      </c>
    </row>
    <row r="42">
      <c r="A42" s="62" t="s">
        <v>71</v>
      </c>
      <c r="B42" s="89">
        <v>8.0</v>
      </c>
      <c r="C42" s="89"/>
      <c r="D42" s="95"/>
      <c r="E42" s="95"/>
      <c r="F42" s="89">
        <v>0.0</v>
      </c>
      <c r="G42" s="89"/>
      <c r="H42" s="89">
        <v>0.0</v>
      </c>
      <c r="I42" s="89"/>
      <c r="J42" s="89">
        <f t="shared" si="7"/>
        <v>8</v>
      </c>
    </row>
    <row r="43">
      <c r="A43" s="78" t="s">
        <v>156</v>
      </c>
      <c r="B43" s="89"/>
      <c r="C43" s="95">
        <v>32.0</v>
      </c>
      <c r="D43" s="89"/>
      <c r="E43" s="89">
        <v>8.0</v>
      </c>
      <c r="F43" s="89"/>
      <c r="G43" s="89"/>
      <c r="H43" s="89"/>
      <c r="I43" s="89"/>
      <c r="J43" s="89">
        <f t="shared" si="7"/>
        <v>40</v>
      </c>
    </row>
    <row r="44">
      <c r="A44" s="78" t="s">
        <v>157</v>
      </c>
      <c r="B44" s="89"/>
      <c r="C44" s="95">
        <v>8.0</v>
      </c>
      <c r="D44" s="89"/>
      <c r="E44" s="95">
        <v>104.0</v>
      </c>
      <c r="F44" s="89"/>
      <c r="G44" s="89"/>
      <c r="H44" s="89"/>
      <c r="I44" s="89"/>
      <c r="J44" s="89">
        <f t="shared" si="7"/>
        <v>112</v>
      </c>
    </row>
    <row r="45">
      <c r="A45" s="78" t="s">
        <v>158</v>
      </c>
      <c r="B45" s="89"/>
      <c r="C45" s="95">
        <v>16.0</v>
      </c>
      <c r="D45" s="89"/>
      <c r="E45" s="95">
        <v>16.0</v>
      </c>
      <c r="F45" s="89"/>
      <c r="G45" s="89"/>
      <c r="H45" s="89"/>
      <c r="I45" s="89"/>
      <c r="J45" s="89">
        <f t="shared" si="7"/>
        <v>32</v>
      </c>
    </row>
    <row r="46">
      <c r="A46" s="78" t="s">
        <v>159</v>
      </c>
      <c r="B46" s="89"/>
      <c r="C46" s="95">
        <v>24.0</v>
      </c>
      <c r="D46" s="89"/>
      <c r="E46" s="89">
        <v>24.0</v>
      </c>
      <c r="F46" s="89"/>
      <c r="G46" s="89"/>
      <c r="H46" s="89"/>
      <c r="I46" s="89"/>
      <c r="J46" s="89">
        <f t="shared" si="7"/>
        <v>48</v>
      </c>
    </row>
    <row r="47">
      <c r="A47" s="62" t="s">
        <v>67</v>
      </c>
      <c r="B47" s="89">
        <v>16.0</v>
      </c>
      <c r="C47" s="89">
        <v>0.0</v>
      </c>
      <c r="D47" s="89"/>
      <c r="E47" s="89"/>
      <c r="F47" s="89"/>
      <c r="G47" s="89"/>
      <c r="H47" s="89">
        <v>0.0</v>
      </c>
      <c r="I47" s="89"/>
      <c r="J47" s="89">
        <f t="shared" si="7"/>
        <v>16</v>
      </c>
    </row>
    <row r="48">
      <c r="A48" s="78" t="s">
        <v>160</v>
      </c>
      <c r="B48" s="89"/>
      <c r="C48" s="89"/>
      <c r="D48" s="89"/>
      <c r="E48" s="89"/>
      <c r="F48" s="89">
        <v>24.0</v>
      </c>
      <c r="G48" s="89">
        <v>8.0</v>
      </c>
      <c r="H48" s="89"/>
      <c r="I48" s="89"/>
      <c r="J48" s="89">
        <f t="shared" si="7"/>
        <v>32</v>
      </c>
    </row>
    <row r="49">
      <c r="A49" s="78" t="s">
        <v>161</v>
      </c>
      <c r="B49" s="89"/>
      <c r="C49" s="89"/>
      <c r="D49" s="89"/>
      <c r="E49" s="89"/>
      <c r="F49" s="89">
        <v>24.0</v>
      </c>
      <c r="G49" s="95">
        <v>8.0</v>
      </c>
      <c r="H49" s="89"/>
      <c r="I49" s="89"/>
      <c r="J49" s="89">
        <f t="shared" si="7"/>
        <v>32</v>
      </c>
    </row>
    <row r="50">
      <c r="A50" s="78" t="s">
        <v>162</v>
      </c>
      <c r="B50" s="89"/>
      <c r="C50" s="89"/>
      <c r="D50" s="89"/>
      <c r="E50" s="89"/>
      <c r="F50" s="89">
        <v>24.0</v>
      </c>
      <c r="G50" s="95">
        <v>120.0</v>
      </c>
      <c r="H50" s="89"/>
      <c r="I50" s="89"/>
      <c r="J50" s="89">
        <f t="shared" si="7"/>
        <v>144</v>
      </c>
    </row>
    <row r="51">
      <c r="A51" s="79" t="s">
        <v>64</v>
      </c>
      <c r="B51" s="89">
        <v>16.0</v>
      </c>
      <c r="C51" s="89">
        <v>0.0</v>
      </c>
      <c r="D51" s="89"/>
      <c r="E51" s="89"/>
      <c r="F51" s="89">
        <v>0.0</v>
      </c>
      <c r="G51" s="89"/>
      <c r="H51" s="89"/>
      <c r="I51" s="89"/>
      <c r="J51" s="89">
        <f t="shared" si="7"/>
        <v>16</v>
      </c>
    </row>
    <row r="52">
      <c r="A52" s="78" t="s">
        <v>163</v>
      </c>
      <c r="B52" s="89"/>
      <c r="C52" s="89"/>
      <c r="D52" s="89"/>
      <c r="E52" s="89"/>
      <c r="F52" s="89"/>
      <c r="G52" s="89"/>
      <c r="H52" s="89">
        <v>24.0</v>
      </c>
      <c r="I52" s="95">
        <v>56.0</v>
      </c>
      <c r="J52" s="89">
        <f t="shared" si="7"/>
        <v>80</v>
      </c>
    </row>
    <row r="53">
      <c r="A53" s="78" t="s">
        <v>164</v>
      </c>
      <c r="B53" s="89"/>
      <c r="C53" s="89"/>
      <c r="D53" s="89"/>
      <c r="E53" s="89"/>
      <c r="F53" s="89"/>
      <c r="G53" s="89"/>
      <c r="H53" s="89">
        <v>24.0</v>
      </c>
      <c r="I53" s="95">
        <v>48.0</v>
      </c>
      <c r="J53" s="89">
        <f t="shared" si="7"/>
        <v>72</v>
      </c>
    </row>
    <row r="54">
      <c r="A54" s="78" t="s">
        <v>165</v>
      </c>
      <c r="B54" s="89"/>
      <c r="C54" s="89"/>
      <c r="D54" s="89"/>
      <c r="E54" s="89"/>
      <c r="F54" s="89"/>
      <c r="G54" s="89"/>
      <c r="H54" s="89">
        <v>24.0</v>
      </c>
      <c r="I54" s="95">
        <v>48.0</v>
      </c>
      <c r="J54" s="89">
        <f t="shared" si="7"/>
        <v>72</v>
      </c>
    </row>
    <row r="55">
      <c r="A55" s="65" t="s">
        <v>137</v>
      </c>
      <c r="B55" s="90">
        <f t="shared" ref="B55:J55" si="8">SUM(B36:B54)</f>
        <v>64</v>
      </c>
      <c r="C55" s="90">
        <f t="shared" si="8"/>
        <v>160</v>
      </c>
      <c r="D55" s="90">
        <f t="shared" si="8"/>
        <v>152</v>
      </c>
      <c r="E55" s="90">
        <f t="shared" si="8"/>
        <v>152</v>
      </c>
      <c r="F55" s="90">
        <f t="shared" si="8"/>
        <v>72</v>
      </c>
      <c r="G55" s="90">
        <f t="shared" si="8"/>
        <v>136</v>
      </c>
      <c r="H55" s="90">
        <f t="shared" si="8"/>
        <v>72</v>
      </c>
      <c r="I55" s="90">
        <f t="shared" si="8"/>
        <v>152</v>
      </c>
      <c r="J55" s="90">
        <f t="shared" si="8"/>
        <v>960</v>
      </c>
    </row>
    <row r="56">
      <c r="A56" s="72"/>
      <c r="B56" s="73"/>
      <c r="C56" s="73"/>
      <c r="D56" s="73"/>
      <c r="E56" s="73"/>
      <c r="F56" s="73"/>
      <c r="G56" s="73"/>
      <c r="H56" s="73"/>
      <c r="I56" s="73"/>
      <c r="J56" s="74"/>
    </row>
    <row r="57">
      <c r="A57" s="75" t="s">
        <v>74</v>
      </c>
      <c r="B57" s="94">
        <v>16.0</v>
      </c>
      <c r="C57" s="76"/>
      <c r="D57" s="76"/>
      <c r="E57" s="76"/>
      <c r="F57" s="76"/>
      <c r="G57" s="76"/>
      <c r="H57" s="76"/>
      <c r="I57" s="76"/>
      <c r="J57" s="94">
        <f t="shared" ref="J57:J66" si="9">SUM(B57:I57)</f>
        <v>16</v>
      </c>
    </row>
    <row r="58">
      <c r="A58" s="79" t="s">
        <v>73</v>
      </c>
      <c r="B58" s="89">
        <v>16.0</v>
      </c>
      <c r="C58" s="89"/>
      <c r="D58" s="89"/>
      <c r="E58" s="89"/>
      <c r="F58" s="89">
        <v>0.0</v>
      </c>
      <c r="G58" s="89"/>
      <c r="H58" s="89">
        <v>0.0</v>
      </c>
      <c r="I58" s="89"/>
      <c r="J58" s="89">
        <f t="shared" si="9"/>
        <v>16</v>
      </c>
    </row>
    <row r="59">
      <c r="A59" s="78" t="s">
        <v>166</v>
      </c>
      <c r="B59" s="89"/>
      <c r="C59" s="95">
        <v>56.0</v>
      </c>
      <c r="D59" s="89">
        <v>8.0</v>
      </c>
      <c r="E59" s="89"/>
      <c r="F59" s="89"/>
      <c r="G59" s="89"/>
      <c r="H59" s="89"/>
      <c r="I59" s="89"/>
      <c r="J59" s="89">
        <f t="shared" si="9"/>
        <v>64</v>
      </c>
    </row>
    <row r="60">
      <c r="A60" s="78" t="s">
        <v>167</v>
      </c>
      <c r="B60" s="89"/>
      <c r="C60" s="89">
        <v>8.0</v>
      </c>
      <c r="D60" s="95">
        <v>104.0</v>
      </c>
      <c r="E60" s="89"/>
      <c r="F60" s="89"/>
      <c r="G60" s="89"/>
      <c r="H60" s="89"/>
      <c r="I60" s="89"/>
      <c r="J60" s="89">
        <f t="shared" si="9"/>
        <v>112</v>
      </c>
    </row>
    <row r="61">
      <c r="A61" s="78" t="s">
        <v>168</v>
      </c>
      <c r="B61" s="89"/>
      <c r="C61" s="89">
        <v>24.0</v>
      </c>
      <c r="D61" s="95">
        <v>16.0</v>
      </c>
      <c r="E61" s="89"/>
      <c r="F61" s="89"/>
      <c r="G61" s="89"/>
      <c r="H61" s="89"/>
      <c r="I61" s="89"/>
      <c r="J61" s="89">
        <f t="shared" si="9"/>
        <v>40</v>
      </c>
    </row>
    <row r="62">
      <c r="A62" s="78" t="s">
        <v>169</v>
      </c>
      <c r="B62" s="89"/>
      <c r="C62" s="89">
        <v>16.0</v>
      </c>
      <c r="D62" s="89">
        <v>24.0</v>
      </c>
      <c r="E62" s="89"/>
      <c r="F62" s="89"/>
      <c r="G62" s="89"/>
      <c r="H62" s="89"/>
      <c r="I62" s="89"/>
      <c r="J62" s="89">
        <f t="shared" si="9"/>
        <v>40</v>
      </c>
    </row>
    <row r="63">
      <c r="A63" s="79" t="s">
        <v>68</v>
      </c>
      <c r="B63" s="89">
        <v>16.0</v>
      </c>
      <c r="C63" s="89">
        <v>0.0</v>
      </c>
      <c r="D63" s="89"/>
      <c r="E63" s="89"/>
      <c r="F63" s="89">
        <v>0.0</v>
      </c>
      <c r="G63" s="89"/>
      <c r="H63" s="89"/>
      <c r="I63" s="89"/>
      <c r="J63" s="89">
        <f t="shared" si="9"/>
        <v>16</v>
      </c>
    </row>
    <row r="64">
      <c r="A64" s="78" t="s">
        <v>170</v>
      </c>
      <c r="B64" s="89"/>
      <c r="C64" s="89"/>
      <c r="D64" s="89"/>
      <c r="E64" s="89"/>
      <c r="F64" s="89"/>
      <c r="G64" s="89"/>
      <c r="H64" s="89">
        <v>24.0</v>
      </c>
      <c r="I64" s="95">
        <v>56.0</v>
      </c>
      <c r="J64" s="89">
        <f t="shared" si="9"/>
        <v>80</v>
      </c>
    </row>
    <row r="65">
      <c r="A65" s="78" t="s">
        <v>171</v>
      </c>
      <c r="B65" s="89"/>
      <c r="C65" s="89"/>
      <c r="D65" s="89"/>
      <c r="E65" s="89"/>
      <c r="F65" s="89"/>
      <c r="G65" s="89"/>
      <c r="H65" s="89">
        <v>24.0</v>
      </c>
      <c r="I65" s="95">
        <v>48.0</v>
      </c>
      <c r="J65" s="89">
        <f t="shared" si="9"/>
        <v>72</v>
      </c>
    </row>
    <row r="66">
      <c r="A66" s="78" t="s">
        <v>172</v>
      </c>
      <c r="B66" s="89"/>
      <c r="C66" s="89"/>
      <c r="D66" s="89"/>
      <c r="E66" s="89"/>
      <c r="F66" s="89"/>
      <c r="G66" s="89"/>
      <c r="H66" s="89">
        <v>24.0</v>
      </c>
      <c r="I66" s="95">
        <v>48.0</v>
      </c>
      <c r="J66" s="89">
        <f t="shared" si="9"/>
        <v>72</v>
      </c>
    </row>
    <row r="67">
      <c r="A67" s="65" t="s">
        <v>137</v>
      </c>
      <c r="B67" s="90">
        <f t="shared" ref="B67:J67" si="10">SUM(B57:B66)</f>
        <v>48</v>
      </c>
      <c r="C67" s="90">
        <f t="shared" si="10"/>
        <v>104</v>
      </c>
      <c r="D67" s="90">
        <f t="shared" si="10"/>
        <v>152</v>
      </c>
      <c r="E67" s="90">
        <f t="shared" si="10"/>
        <v>0</v>
      </c>
      <c r="F67" s="90">
        <f t="shared" si="10"/>
        <v>0</v>
      </c>
      <c r="G67" s="90">
        <f t="shared" si="10"/>
        <v>0</v>
      </c>
      <c r="H67" s="90">
        <f t="shared" si="10"/>
        <v>72</v>
      </c>
      <c r="I67" s="90">
        <f t="shared" si="10"/>
        <v>152</v>
      </c>
      <c r="J67" s="90">
        <f t="shared" si="10"/>
        <v>528</v>
      </c>
    </row>
    <row r="68">
      <c r="A68" s="72"/>
      <c r="B68" s="73"/>
      <c r="C68" s="73"/>
      <c r="D68" s="73"/>
      <c r="E68" s="73"/>
      <c r="F68" s="73"/>
      <c r="G68" s="73"/>
      <c r="H68" s="73"/>
      <c r="I68" s="73"/>
      <c r="J68" s="74"/>
    </row>
    <row r="69">
      <c r="A69" s="75" t="s">
        <v>79</v>
      </c>
      <c r="B69" s="94">
        <v>16.0</v>
      </c>
      <c r="C69" s="76"/>
      <c r="D69" s="76"/>
      <c r="E69" s="76"/>
      <c r="F69" s="76"/>
      <c r="G69" s="76"/>
      <c r="H69" s="76"/>
      <c r="I69" s="76"/>
      <c r="J69" s="94">
        <f t="shared" ref="J69:J80" si="11">SUM(B69:I69)</f>
        <v>16</v>
      </c>
    </row>
    <row r="70">
      <c r="A70" s="79" t="s">
        <v>78</v>
      </c>
      <c r="B70" s="89">
        <v>16.0</v>
      </c>
      <c r="C70" s="89"/>
      <c r="D70" s="89"/>
      <c r="E70" s="89"/>
      <c r="F70" s="89">
        <v>0.0</v>
      </c>
      <c r="G70" s="89"/>
      <c r="H70" s="89">
        <v>0.0</v>
      </c>
      <c r="I70" s="89"/>
      <c r="J70" s="89">
        <f t="shared" si="11"/>
        <v>16</v>
      </c>
    </row>
    <row r="71">
      <c r="A71" s="78" t="s">
        <v>173</v>
      </c>
      <c r="B71" s="89"/>
      <c r="C71" s="95">
        <v>56.0</v>
      </c>
      <c r="D71" s="89">
        <v>8.0</v>
      </c>
      <c r="E71" s="89"/>
      <c r="F71" s="89"/>
      <c r="G71" s="89"/>
      <c r="H71" s="89"/>
      <c r="I71" s="89"/>
      <c r="J71" s="89">
        <f t="shared" si="11"/>
        <v>64</v>
      </c>
    </row>
    <row r="72">
      <c r="A72" s="78" t="s">
        <v>174</v>
      </c>
      <c r="B72" s="89"/>
      <c r="C72" s="89">
        <v>8.0</v>
      </c>
      <c r="D72" s="95">
        <v>104.0</v>
      </c>
      <c r="E72" s="89"/>
      <c r="F72" s="89"/>
      <c r="G72" s="89"/>
      <c r="H72" s="89"/>
      <c r="I72" s="89"/>
      <c r="J72" s="89">
        <f t="shared" si="11"/>
        <v>112</v>
      </c>
    </row>
    <row r="73">
      <c r="A73" s="78" t="s">
        <v>175</v>
      </c>
      <c r="B73" s="89"/>
      <c r="C73" s="89">
        <v>24.0</v>
      </c>
      <c r="D73" s="95">
        <v>16.0</v>
      </c>
      <c r="E73" s="89"/>
      <c r="F73" s="89"/>
      <c r="G73" s="89"/>
      <c r="H73" s="89"/>
      <c r="I73" s="89"/>
      <c r="J73" s="89">
        <f t="shared" si="11"/>
        <v>40</v>
      </c>
    </row>
    <row r="74">
      <c r="A74" s="79" t="s">
        <v>75</v>
      </c>
      <c r="B74" s="89">
        <v>16.0</v>
      </c>
      <c r="C74" s="89">
        <v>16.0</v>
      </c>
      <c r="D74" s="89">
        <v>24.0</v>
      </c>
      <c r="E74" s="89"/>
      <c r="F74" s="89"/>
      <c r="G74" s="89"/>
      <c r="H74" s="89">
        <v>0.0</v>
      </c>
      <c r="I74" s="89"/>
      <c r="J74" s="89">
        <f t="shared" si="11"/>
        <v>56</v>
      </c>
    </row>
    <row r="75">
      <c r="A75" s="78" t="s">
        <v>176</v>
      </c>
      <c r="B75" s="89"/>
      <c r="C75" s="89"/>
      <c r="D75" s="89"/>
      <c r="E75" s="89"/>
      <c r="F75" s="89">
        <v>24.0</v>
      </c>
      <c r="G75" s="89">
        <v>8.0</v>
      </c>
      <c r="H75" s="89"/>
      <c r="I75" s="89"/>
      <c r="J75" s="89">
        <f t="shared" si="11"/>
        <v>32</v>
      </c>
    </row>
    <row r="76">
      <c r="A76" s="78" t="s">
        <v>177</v>
      </c>
      <c r="B76" s="89"/>
      <c r="C76" s="89"/>
      <c r="D76" s="89"/>
      <c r="E76" s="89"/>
      <c r="F76" s="89">
        <v>24.0</v>
      </c>
      <c r="G76" s="95">
        <v>8.0</v>
      </c>
      <c r="H76" s="89"/>
      <c r="I76" s="89"/>
      <c r="J76" s="89">
        <f t="shared" si="11"/>
        <v>32</v>
      </c>
    </row>
    <row r="77">
      <c r="A77" s="78" t="s">
        <v>178</v>
      </c>
      <c r="B77" s="89"/>
      <c r="C77" s="89"/>
      <c r="D77" s="89"/>
      <c r="E77" s="89"/>
      <c r="F77" s="89">
        <v>24.0</v>
      </c>
      <c r="G77" s="95">
        <v>120.0</v>
      </c>
      <c r="H77" s="89"/>
      <c r="I77" s="89"/>
      <c r="J77" s="89">
        <f t="shared" si="11"/>
        <v>144</v>
      </c>
    </row>
    <row r="78">
      <c r="A78" s="79" t="s">
        <v>72</v>
      </c>
      <c r="B78" s="89">
        <v>16.0</v>
      </c>
      <c r="C78" s="89">
        <v>0.0</v>
      </c>
      <c r="D78" s="89"/>
      <c r="E78" s="89"/>
      <c r="F78" s="89">
        <v>0.0</v>
      </c>
      <c r="G78" s="89"/>
      <c r="H78" s="89"/>
      <c r="I78" s="89"/>
      <c r="J78" s="89">
        <f t="shared" si="11"/>
        <v>16</v>
      </c>
    </row>
    <row r="79">
      <c r="A79" s="78" t="s">
        <v>179</v>
      </c>
      <c r="B79" s="89"/>
      <c r="C79" s="89"/>
      <c r="D79" s="89"/>
      <c r="E79" s="89"/>
      <c r="F79" s="89"/>
      <c r="G79" s="89"/>
      <c r="H79" s="100">
        <v>80.0</v>
      </c>
      <c r="I79" s="100">
        <f>56+48+8</f>
        <v>112</v>
      </c>
      <c r="J79" s="89">
        <f t="shared" si="11"/>
        <v>192</v>
      </c>
      <c r="L79" s="17">
        <v>56.0</v>
      </c>
      <c r="M79" s="9">
        <f>SUM(L79:L80)</f>
        <v>112</v>
      </c>
    </row>
    <row r="80">
      <c r="A80" s="78" t="s">
        <v>180</v>
      </c>
      <c r="B80" s="89"/>
      <c r="C80" s="89"/>
      <c r="D80" s="89"/>
      <c r="E80" s="89"/>
      <c r="F80" s="89"/>
      <c r="G80" s="89"/>
      <c r="H80" s="100">
        <v>0.0</v>
      </c>
      <c r="I80" s="100">
        <v>0.0</v>
      </c>
      <c r="J80" s="89">
        <f t="shared" si="11"/>
        <v>0</v>
      </c>
      <c r="L80" s="17">
        <v>56.0</v>
      </c>
    </row>
    <row r="81">
      <c r="A81" s="65" t="s">
        <v>137</v>
      </c>
      <c r="B81" s="90">
        <f t="shared" ref="B81:J81" si="12">SUM(B69:B80)</f>
        <v>64</v>
      </c>
      <c r="C81" s="90">
        <f t="shared" si="12"/>
        <v>104</v>
      </c>
      <c r="D81" s="90">
        <f t="shared" si="12"/>
        <v>152</v>
      </c>
      <c r="E81" s="90">
        <f t="shared" si="12"/>
        <v>0</v>
      </c>
      <c r="F81" s="90">
        <f t="shared" si="12"/>
        <v>72</v>
      </c>
      <c r="G81" s="90">
        <f t="shared" si="12"/>
        <v>136</v>
      </c>
      <c r="H81" s="90">
        <f t="shared" si="12"/>
        <v>80</v>
      </c>
      <c r="I81" s="90">
        <f t="shared" si="12"/>
        <v>112</v>
      </c>
      <c r="J81" s="90">
        <f t="shared" si="12"/>
        <v>720</v>
      </c>
    </row>
    <row r="83">
      <c r="A83" s="67" t="s">
        <v>83</v>
      </c>
      <c r="B83" s="88">
        <v>16.0</v>
      </c>
      <c r="C83" s="68"/>
      <c r="D83" s="68"/>
      <c r="E83" s="68"/>
      <c r="F83" s="68"/>
      <c r="G83" s="68"/>
      <c r="H83" s="68"/>
      <c r="I83" s="68"/>
      <c r="J83" s="88">
        <f t="shared" ref="J83:J100" si="13">SUM(B83:I83)</f>
        <v>16</v>
      </c>
    </row>
    <row r="84">
      <c r="A84" s="79" t="s">
        <v>82</v>
      </c>
      <c r="B84" s="89">
        <v>8.0</v>
      </c>
      <c r="C84" s="89"/>
      <c r="D84" s="89"/>
      <c r="E84" s="89"/>
      <c r="F84" s="89">
        <v>0.0</v>
      </c>
      <c r="G84" s="89"/>
      <c r="H84" s="89">
        <v>0.0</v>
      </c>
      <c r="I84" s="89"/>
      <c r="J84" s="89">
        <f t="shared" si="13"/>
        <v>8</v>
      </c>
    </row>
    <row r="85">
      <c r="A85" s="78" t="s">
        <v>181</v>
      </c>
      <c r="B85" s="89"/>
      <c r="C85" s="95">
        <v>32.0</v>
      </c>
      <c r="D85" s="89">
        <v>8.0</v>
      </c>
      <c r="E85" s="89"/>
      <c r="F85" s="89"/>
      <c r="G85" s="89"/>
      <c r="H85" s="89"/>
      <c r="I85" s="89"/>
      <c r="J85" s="89">
        <f t="shared" si="13"/>
        <v>40</v>
      </c>
    </row>
    <row r="86">
      <c r="A86" s="78" t="s">
        <v>182</v>
      </c>
      <c r="B86" s="89"/>
      <c r="C86" s="95">
        <v>8.0</v>
      </c>
      <c r="D86" s="95">
        <v>104.0</v>
      </c>
      <c r="E86" s="89"/>
      <c r="F86" s="89"/>
      <c r="G86" s="89"/>
      <c r="H86" s="89"/>
      <c r="I86" s="89"/>
      <c r="J86" s="89">
        <f t="shared" si="13"/>
        <v>112</v>
      </c>
    </row>
    <row r="87">
      <c r="A87" s="78" t="s">
        <v>183</v>
      </c>
      <c r="B87" s="89"/>
      <c r="C87" s="95">
        <v>16.0</v>
      </c>
      <c r="D87" s="95">
        <v>16.0</v>
      </c>
      <c r="E87" s="89"/>
      <c r="F87" s="89"/>
      <c r="G87" s="89"/>
      <c r="H87" s="89"/>
      <c r="I87" s="89"/>
      <c r="J87" s="89">
        <f t="shared" si="13"/>
        <v>32</v>
      </c>
      <c r="N87" s="78"/>
      <c r="O87" s="89"/>
      <c r="P87" s="95"/>
      <c r="Q87" s="89"/>
      <c r="R87" s="89"/>
      <c r="S87" s="89"/>
      <c r="T87" s="89"/>
      <c r="U87" s="89"/>
      <c r="V87" s="89"/>
    </row>
    <row r="88">
      <c r="A88" s="78" t="s">
        <v>184</v>
      </c>
      <c r="B88" s="89"/>
      <c r="C88" s="95">
        <v>24.0</v>
      </c>
      <c r="D88" s="89">
        <v>24.0</v>
      </c>
      <c r="E88" s="89"/>
      <c r="F88" s="89"/>
      <c r="G88" s="89"/>
      <c r="H88" s="89"/>
      <c r="I88" s="89"/>
      <c r="J88" s="89">
        <f t="shared" si="13"/>
        <v>48</v>
      </c>
    </row>
    <row r="89">
      <c r="A89" s="79" t="s">
        <v>84</v>
      </c>
      <c r="B89" s="89">
        <v>8.0</v>
      </c>
      <c r="C89" s="89"/>
      <c r="D89" s="95"/>
      <c r="E89" s="95"/>
      <c r="F89" s="89">
        <v>0.0</v>
      </c>
      <c r="G89" s="89"/>
      <c r="H89" s="89">
        <v>0.0</v>
      </c>
      <c r="I89" s="89"/>
      <c r="J89" s="89">
        <f t="shared" si="13"/>
        <v>8</v>
      </c>
    </row>
    <row r="90">
      <c r="A90" s="78" t="s">
        <v>185</v>
      </c>
      <c r="B90" s="89"/>
      <c r="C90" s="95">
        <v>32.0</v>
      </c>
      <c r="D90" s="89"/>
      <c r="E90" s="89">
        <v>8.0</v>
      </c>
      <c r="F90" s="89"/>
      <c r="G90" s="89"/>
      <c r="H90" s="89"/>
      <c r="I90" s="89"/>
      <c r="J90" s="89">
        <f t="shared" si="13"/>
        <v>40</v>
      </c>
    </row>
    <row r="91">
      <c r="A91" s="78" t="s">
        <v>186</v>
      </c>
      <c r="B91" s="89"/>
      <c r="C91" s="95">
        <v>8.0</v>
      </c>
      <c r="D91" s="89"/>
      <c r="E91" s="95">
        <v>104.0</v>
      </c>
      <c r="F91" s="89"/>
      <c r="G91" s="89"/>
      <c r="H91" s="89"/>
      <c r="I91" s="89"/>
      <c r="J91" s="89">
        <f t="shared" si="13"/>
        <v>112</v>
      </c>
    </row>
    <row r="92">
      <c r="A92" s="78" t="s">
        <v>187</v>
      </c>
      <c r="B92" s="89"/>
      <c r="C92" s="95">
        <v>16.0</v>
      </c>
      <c r="D92" s="89"/>
      <c r="E92" s="95">
        <v>16.0</v>
      </c>
      <c r="F92" s="89"/>
      <c r="G92" s="89"/>
      <c r="H92" s="89"/>
      <c r="I92" s="89"/>
      <c r="J92" s="89">
        <f t="shared" si="13"/>
        <v>32</v>
      </c>
    </row>
    <row r="93">
      <c r="A93" s="78" t="s">
        <v>188</v>
      </c>
      <c r="B93" s="89"/>
      <c r="C93" s="95">
        <v>24.0</v>
      </c>
      <c r="D93" s="89"/>
      <c r="E93" s="89">
        <v>24.0</v>
      </c>
      <c r="F93" s="89"/>
      <c r="G93" s="89"/>
      <c r="H93" s="89"/>
      <c r="I93" s="89"/>
      <c r="J93" s="89">
        <f t="shared" si="13"/>
        <v>48</v>
      </c>
    </row>
    <row r="94">
      <c r="A94" s="101" t="s">
        <v>72</v>
      </c>
      <c r="B94" s="102">
        <v>16.0</v>
      </c>
      <c r="C94" s="102">
        <v>0.0</v>
      </c>
      <c r="D94" s="102"/>
      <c r="E94" s="102"/>
      <c r="F94" s="102">
        <v>0.0</v>
      </c>
      <c r="G94" s="102"/>
      <c r="H94" s="102"/>
      <c r="I94" s="102"/>
      <c r="J94" s="102">
        <f t="shared" si="13"/>
        <v>16</v>
      </c>
    </row>
    <row r="95">
      <c r="A95" s="103" t="s">
        <v>179</v>
      </c>
      <c r="B95" s="102"/>
      <c r="C95" s="102"/>
      <c r="D95" s="102"/>
      <c r="E95" s="102"/>
      <c r="F95" s="102"/>
      <c r="G95" s="102"/>
      <c r="H95" s="104">
        <v>16.0</v>
      </c>
      <c r="I95" s="104">
        <v>8.0</v>
      </c>
      <c r="J95" s="102">
        <f t="shared" si="13"/>
        <v>24</v>
      </c>
    </row>
    <row r="96">
      <c r="A96" s="103" t="s">
        <v>180</v>
      </c>
      <c r="B96" s="102"/>
      <c r="C96" s="102"/>
      <c r="D96" s="102"/>
      <c r="E96" s="102"/>
      <c r="F96" s="102"/>
      <c r="G96" s="102"/>
      <c r="H96" s="104">
        <v>40.0</v>
      </c>
      <c r="I96" s="104">
        <v>56.0</v>
      </c>
      <c r="J96" s="102">
        <f t="shared" si="13"/>
        <v>96</v>
      </c>
    </row>
    <row r="97">
      <c r="A97" s="79" t="s">
        <v>76</v>
      </c>
      <c r="B97" s="89">
        <v>16.0</v>
      </c>
      <c r="C97" s="89">
        <v>0.0</v>
      </c>
      <c r="D97" s="89"/>
      <c r="E97" s="89"/>
      <c r="F97" s="89"/>
      <c r="G97" s="89"/>
      <c r="H97" s="89">
        <v>0.0</v>
      </c>
      <c r="I97" s="89"/>
      <c r="J97" s="89">
        <f t="shared" si="13"/>
        <v>16</v>
      </c>
    </row>
    <row r="98">
      <c r="A98" s="78" t="s">
        <v>189</v>
      </c>
      <c r="B98" s="89"/>
      <c r="C98" s="89"/>
      <c r="D98" s="89"/>
      <c r="E98" s="89"/>
      <c r="F98" s="89">
        <v>24.0</v>
      </c>
      <c r="G98" s="89">
        <v>8.0</v>
      </c>
      <c r="H98" s="89"/>
      <c r="I98" s="89"/>
      <c r="J98" s="89">
        <f t="shared" si="13"/>
        <v>32</v>
      </c>
    </row>
    <row r="99">
      <c r="A99" s="78" t="s">
        <v>190</v>
      </c>
      <c r="B99" s="89"/>
      <c r="C99" s="89"/>
      <c r="D99" s="89"/>
      <c r="E99" s="89"/>
      <c r="F99" s="89">
        <v>24.0</v>
      </c>
      <c r="G99" s="95">
        <v>8.0</v>
      </c>
      <c r="H99" s="89"/>
      <c r="I99" s="89"/>
      <c r="J99" s="89">
        <f t="shared" si="13"/>
        <v>32</v>
      </c>
    </row>
    <row r="100">
      <c r="A100" s="78" t="s">
        <v>191</v>
      </c>
      <c r="B100" s="89"/>
      <c r="C100" s="89"/>
      <c r="D100" s="89"/>
      <c r="E100" s="89"/>
      <c r="F100" s="89">
        <v>24.0</v>
      </c>
      <c r="G100" s="95">
        <v>120.0</v>
      </c>
      <c r="H100" s="89"/>
      <c r="I100" s="89"/>
      <c r="J100" s="89">
        <f t="shared" si="13"/>
        <v>144</v>
      </c>
    </row>
    <row r="101">
      <c r="A101" s="65" t="s">
        <v>137</v>
      </c>
      <c r="B101" s="90">
        <f t="shared" ref="B101:J101" si="14">SUM(B83:B100)</f>
        <v>64</v>
      </c>
      <c r="C101" s="90">
        <f t="shared" si="14"/>
        <v>160</v>
      </c>
      <c r="D101" s="90">
        <f t="shared" si="14"/>
        <v>152</v>
      </c>
      <c r="E101" s="90">
        <f t="shared" si="14"/>
        <v>152</v>
      </c>
      <c r="F101" s="90">
        <f t="shared" si="14"/>
        <v>72</v>
      </c>
      <c r="G101" s="90">
        <f t="shared" si="14"/>
        <v>136</v>
      </c>
      <c r="H101" s="90">
        <f t="shared" si="14"/>
        <v>56</v>
      </c>
      <c r="I101" s="90">
        <f t="shared" si="14"/>
        <v>64</v>
      </c>
      <c r="J101" s="90">
        <f t="shared" si="14"/>
        <v>856</v>
      </c>
    </row>
    <row r="102">
      <c r="A102" s="105"/>
      <c r="B102" s="105" t="s">
        <v>24</v>
      </c>
      <c r="C102" s="85"/>
      <c r="D102" s="85"/>
      <c r="E102" s="85"/>
      <c r="F102" s="85"/>
      <c r="G102" s="85"/>
      <c r="H102" s="85"/>
      <c r="I102" s="85"/>
      <c r="J102" s="106"/>
    </row>
    <row r="103">
      <c r="A103" s="75" t="s">
        <v>87</v>
      </c>
      <c r="B103" s="94">
        <v>16.0</v>
      </c>
      <c r="C103" s="76"/>
      <c r="D103" s="76"/>
      <c r="E103" s="76"/>
      <c r="F103" s="76"/>
      <c r="G103" s="76"/>
      <c r="H103" s="76"/>
      <c r="I103" s="76"/>
      <c r="J103" s="94">
        <f t="shared" ref="J103:J116" si="15">SUM(B103:I103)</f>
        <v>16</v>
      </c>
    </row>
    <row r="104">
      <c r="A104" s="62" t="s">
        <v>86</v>
      </c>
      <c r="B104" s="89">
        <v>16.0</v>
      </c>
      <c r="C104" s="89"/>
      <c r="D104" s="89"/>
      <c r="E104" s="89"/>
      <c r="F104" s="89">
        <v>0.0</v>
      </c>
      <c r="G104" s="89"/>
      <c r="H104" s="89">
        <v>0.0</v>
      </c>
      <c r="I104" s="89"/>
      <c r="J104" s="89">
        <f t="shared" si="15"/>
        <v>16</v>
      </c>
    </row>
    <row r="105">
      <c r="A105" s="78" t="s">
        <v>192</v>
      </c>
      <c r="B105" s="89"/>
      <c r="C105" s="95">
        <v>56.0</v>
      </c>
      <c r="D105" s="89">
        <v>8.0</v>
      </c>
      <c r="E105" s="89"/>
      <c r="F105" s="89"/>
      <c r="G105" s="89"/>
      <c r="H105" s="89"/>
      <c r="I105" s="89"/>
      <c r="J105" s="89">
        <f t="shared" si="15"/>
        <v>64</v>
      </c>
    </row>
    <row r="106">
      <c r="A106" s="78" t="s">
        <v>193</v>
      </c>
      <c r="B106" s="89"/>
      <c r="C106" s="89">
        <v>8.0</v>
      </c>
      <c r="D106" s="95">
        <v>104.0</v>
      </c>
      <c r="E106" s="89"/>
      <c r="F106" s="89"/>
      <c r="G106" s="89"/>
      <c r="H106" s="89"/>
      <c r="I106" s="89"/>
      <c r="J106" s="89">
        <f t="shared" si="15"/>
        <v>112</v>
      </c>
    </row>
    <row r="107">
      <c r="A107" s="78" t="s">
        <v>194</v>
      </c>
      <c r="B107" s="89"/>
      <c r="C107" s="89">
        <v>24.0</v>
      </c>
      <c r="D107" s="95">
        <v>16.0</v>
      </c>
      <c r="E107" s="89"/>
      <c r="F107" s="89"/>
      <c r="G107" s="89"/>
      <c r="H107" s="89"/>
      <c r="I107" s="89"/>
      <c r="J107" s="89">
        <f t="shared" si="15"/>
        <v>40</v>
      </c>
    </row>
    <row r="108">
      <c r="A108" s="78" t="s">
        <v>195</v>
      </c>
      <c r="B108" s="89"/>
      <c r="C108" s="89">
        <v>16.0</v>
      </c>
      <c r="D108" s="89">
        <v>24.0</v>
      </c>
      <c r="E108" s="89"/>
      <c r="F108" s="89"/>
      <c r="G108" s="89"/>
      <c r="H108" s="89"/>
      <c r="I108" s="89"/>
      <c r="J108" s="89">
        <f t="shared" si="15"/>
        <v>40</v>
      </c>
    </row>
    <row r="109">
      <c r="A109" s="79" t="s">
        <v>80</v>
      </c>
      <c r="B109" s="89">
        <v>16.0</v>
      </c>
      <c r="C109" s="89">
        <v>0.0</v>
      </c>
      <c r="D109" s="89"/>
      <c r="E109" s="89"/>
      <c r="F109" s="89"/>
      <c r="G109" s="89"/>
      <c r="H109" s="89">
        <v>0.0</v>
      </c>
      <c r="I109" s="89"/>
      <c r="J109" s="89">
        <f t="shared" si="15"/>
        <v>16</v>
      </c>
    </row>
    <row r="110">
      <c r="A110" s="78" t="s">
        <v>196</v>
      </c>
      <c r="B110" s="89"/>
      <c r="C110" s="89"/>
      <c r="D110" s="89"/>
      <c r="E110" s="89"/>
      <c r="F110" s="89">
        <v>24.0</v>
      </c>
      <c r="G110" s="89">
        <v>8.0</v>
      </c>
      <c r="H110" s="89"/>
      <c r="I110" s="89"/>
      <c r="J110" s="89">
        <f t="shared" si="15"/>
        <v>32</v>
      </c>
    </row>
    <row r="111">
      <c r="A111" s="78" t="s">
        <v>197</v>
      </c>
      <c r="B111" s="89"/>
      <c r="C111" s="89"/>
      <c r="D111" s="89"/>
      <c r="E111" s="89"/>
      <c r="F111" s="89">
        <v>24.0</v>
      </c>
      <c r="G111" s="95">
        <v>8.0</v>
      </c>
      <c r="H111" s="89"/>
      <c r="I111" s="89"/>
      <c r="J111" s="89">
        <f t="shared" si="15"/>
        <v>32</v>
      </c>
    </row>
    <row r="112">
      <c r="A112" s="78" t="s">
        <v>198</v>
      </c>
      <c r="B112" s="89"/>
      <c r="C112" s="89"/>
      <c r="D112" s="89"/>
      <c r="E112" s="89"/>
      <c r="F112" s="89">
        <v>24.0</v>
      </c>
      <c r="G112" s="95">
        <v>120.0</v>
      </c>
      <c r="H112" s="89"/>
      <c r="I112" s="89"/>
      <c r="J112" s="89">
        <f t="shared" si="15"/>
        <v>144</v>
      </c>
    </row>
    <row r="113">
      <c r="A113" s="79" t="s">
        <v>77</v>
      </c>
      <c r="B113" s="89">
        <v>16.0</v>
      </c>
      <c r="C113" s="89">
        <v>0.0</v>
      </c>
      <c r="D113" s="89"/>
      <c r="E113" s="89"/>
      <c r="F113" s="89">
        <v>0.0</v>
      </c>
      <c r="G113" s="89"/>
      <c r="H113" s="89"/>
      <c r="I113" s="89"/>
      <c r="J113" s="89">
        <f t="shared" si="15"/>
        <v>16</v>
      </c>
    </row>
    <row r="114">
      <c r="A114" s="78" t="s">
        <v>199</v>
      </c>
      <c r="B114" s="89"/>
      <c r="C114" s="89"/>
      <c r="D114" s="89"/>
      <c r="E114" s="89"/>
      <c r="F114" s="89"/>
      <c r="G114" s="89"/>
      <c r="H114" s="89">
        <v>24.0</v>
      </c>
      <c r="I114" s="95">
        <v>56.0</v>
      </c>
      <c r="J114" s="89">
        <f t="shared" si="15"/>
        <v>80</v>
      </c>
    </row>
    <row r="115">
      <c r="A115" s="78" t="s">
        <v>200</v>
      </c>
      <c r="B115" s="89"/>
      <c r="C115" s="89"/>
      <c r="D115" s="89"/>
      <c r="E115" s="89"/>
      <c r="F115" s="89"/>
      <c r="G115" s="89"/>
      <c r="H115" s="89">
        <v>24.0</v>
      </c>
      <c r="I115" s="95">
        <v>48.0</v>
      </c>
      <c r="J115" s="89">
        <f t="shared" si="15"/>
        <v>72</v>
      </c>
    </row>
    <row r="116">
      <c r="A116" s="78" t="s">
        <v>201</v>
      </c>
      <c r="B116" s="89"/>
      <c r="C116" s="89"/>
      <c r="D116" s="89"/>
      <c r="E116" s="89"/>
      <c r="F116" s="89"/>
      <c r="G116" s="89"/>
      <c r="H116" s="89">
        <v>24.0</v>
      </c>
      <c r="I116" s="95">
        <v>48.0</v>
      </c>
      <c r="J116" s="89">
        <f t="shared" si="15"/>
        <v>72</v>
      </c>
    </row>
    <row r="117">
      <c r="A117" s="65" t="s">
        <v>137</v>
      </c>
      <c r="B117" s="90">
        <f t="shared" ref="B117:J117" si="16">SUM(B103:B116)</f>
        <v>64</v>
      </c>
      <c r="C117" s="90">
        <f t="shared" si="16"/>
        <v>104</v>
      </c>
      <c r="D117" s="90">
        <f t="shared" si="16"/>
        <v>152</v>
      </c>
      <c r="E117" s="90">
        <f t="shared" si="16"/>
        <v>0</v>
      </c>
      <c r="F117" s="90">
        <f t="shared" si="16"/>
        <v>72</v>
      </c>
      <c r="G117" s="90">
        <f t="shared" si="16"/>
        <v>136</v>
      </c>
      <c r="H117" s="90">
        <f t="shared" si="16"/>
        <v>72</v>
      </c>
      <c r="I117" s="90">
        <f t="shared" si="16"/>
        <v>152</v>
      </c>
      <c r="J117" s="90">
        <f t="shared" si="16"/>
        <v>752</v>
      </c>
    </row>
    <row r="118">
      <c r="A118" s="72"/>
      <c r="B118" s="73"/>
      <c r="C118" s="73"/>
      <c r="D118" s="73"/>
      <c r="E118" s="73"/>
      <c r="F118" s="73"/>
      <c r="G118" s="73"/>
      <c r="H118" s="73"/>
      <c r="I118" s="73"/>
      <c r="J118" s="74"/>
    </row>
    <row r="119">
      <c r="A119" s="75" t="s">
        <v>91</v>
      </c>
      <c r="B119" s="94">
        <v>16.0</v>
      </c>
      <c r="C119" s="76"/>
      <c r="D119" s="76"/>
      <c r="E119" s="76"/>
      <c r="F119" s="76"/>
      <c r="G119" s="76"/>
      <c r="H119" s="76"/>
      <c r="I119" s="76"/>
      <c r="J119" s="94">
        <f t="shared" ref="J119:J132" si="17">SUM(B119:I119)</f>
        <v>16</v>
      </c>
    </row>
    <row r="120">
      <c r="A120" s="79" t="s">
        <v>90</v>
      </c>
      <c r="B120" s="89">
        <v>16.0</v>
      </c>
      <c r="C120" s="89"/>
      <c r="D120" s="89"/>
      <c r="E120" s="89"/>
      <c r="F120" s="89">
        <v>0.0</v>
      </c>
      <c r="G120" s="89"/>
      <c r="H120" s="89">
        <v>0.0</v>
      </c>
      <c r="I120" s="89"/>
      <c r="J120" s="89">
        <f t="shared" si="17"/>
        <v>16</v>
      </c>
    </row>
    <row r="121">
      <c r="A121" s="78" t="s">
        <v>202</v>
      </c>
      <c r="B121" s="89"/>
      <c r="C121" s="95">
        <v>56.0</v>
      </c>
      <c r="D121" s="89">
        <v>8.0</v>
      </c>
      <c r="E121" s="89"/>
      <c r="F121" s="89"/>
      <c r="G121" s="89"/>
      <c r="H121" s="89"/>
      <c r="I121" s="89"/>
      <c r="J121" s="89">
        <f t="shared" si="17"/>
        <v>64</v>
      </c>
    </row>
    <row r="122">
      <c r="A122" s="78" t="s">
        <v>203</v>
      </c>
      <c r="B122" s="89"/>
      <c r="C122" s="89">
        <v>8.0</v>
      </c>
      <c r="D122" s="95">
        <v>104.0</v>
      </c>
      <c r="E122" s="89"/>
      <c r="F122" s="89"/>
      <c r="G122" s="89"/>
      <c r="H122" s="89"/>
      <c r="I122" s="89"/>
      <c r="J122" s="89">
        <f t="shared" si="17"/>
        <v>112</v>
      </c>
    </row>
    <row r="123">
      <c r="A123" s="78" t="s">
        <v>204</v>
      </c>
      <c r="B123" s="89"/>
      <c r="C123" s="89">
        <v>24.0</v>
      </c>
      <c r="D123" s="95">
        <v>16.0</v>
      </c>
      <c r="E123" s="89"/>
      <c r="F123" s="89"/>
      <c r="G123" s="89"/>
      <c r="H123" s="89"/>
      <c r="I123" s="89"/>
      <c r="J123" s="89">
        <f t="shared" si="17"/>
        <v>40</v>
      </c>
    </row>
    <row r="124">
      <c r="A124" s="78" t="s">
        <v>205</v>
      </c>
      <c r="B124" s="89"/>
      <c r="C124" s="89">
        <v>16.0</v>
      </c>
      <c r="D124" s="89">
        <v>24.0</v>
      </c>
      <c r="E124" s="89"/>
      <c r="F124" s="89"/>
      <c r="G124" s="89"/>
      <c r="H124" s="89"/>
      <c r="I124" s="89"/>
      <c r="J124" s="89">
        <f t="shared" si="17"/>
        <v>40</v>
      </c>
    </row>
    <row r="125">
      <c r="A125" s="79" t="s">
        <v>88</v>
      </c>
      <c r="B125" s="89">
        <v>16.0</v>
      </c>
      <c r="C125" s="89">
        <v>0.0</v>
      </c>
      <c r="D125" s="89"/>
      <c r="E125" s="89"/>
      <c r="F125" s="89"/>
      <c r="G125" s="89"/>
      <c r="H125" s="89">
        <v>0.0</v>
      </c>
      <c r="I125" s="89"/>
      <c r="J125" s="89">
        <f t="shared" si="17"/>
        <v>16</v>
      </c>
    </row>
    <row r="126">
      <c r="A126" s="78" t="s">
        <v>206</v>
      </c>
      <c r="B126" s="89"/>
      <c r="C126" s="89"/>
      <c r="D126" s="89"/>
      <c r="E126" s="89"/>
      <c r="F126" s="89">
        <v>24.0</v>
      </c>
      <c r="G126" s="89">
        <v>8.0</v>
      </c>
      <c r="H126" s="89"/>
      <c r="I126" s="89"/>
      <c r="J126" s="89">
        <f t="shared" si="17"/>
        <v>32</v>
      </c>
    </row>
    <row r="127">
      <c r="A127" s="78" t="s">
        <v>207</v>
      </c>
      <c r="B127" s="89"/>
      <c r="C127" s="89"/>
      <c r="D127" s="89"/>
      <c r="E127" s="89"/>
      <c r="F127" s="89">
        <v>24.0</v>
      </c>
      <c r="G127" s="95">
        <v>8.0</v>
      </c>
      <c r="H127" s="89"/>
      <c r="I127" s="89"/>
      <c r="J127" s="89">
        <f t="shared" si="17"/>
        <v>32</v>
      </c>
    </row>
    <row r="128">
      <c r="A128" s="78" t="s">
        <v>208</v>
      </c>
      <c r="B128" s="89"/>
      <c r="C128" s="89"/>
      <c r="D128" s="89"/>
      <c r="E128" s="89"/>
      <c r="F128" s="89">
        <v>24.0</v>
      </c>
      <c r="G128" s="95">
        <v>120.0</v>
      </c>
      <c r="H128" s="89"/>
      <c r="I128" s="89"/>
      <c r="J128" s="89">
        <f t="shared" si="17"/>
        <v>144</v>
      </c>
    </row>
    <row r="129">
      <c r="A129" s="79" t="s">
        <v>81</v>
      </c>
      <c r="B129" s="89">
        <v>16.0</v>
      </c>
      <c r="C129" s="89">
        <v>0.0</v>
      </c>
      <c r="D129" s="89"/>
      <c r="E129" s="89"/>
      <c r="F129" s="89">
        <v>0.0</v>
      </c>
      <c r="G129" s="89"/>
      <c r="H129" s="89"/>
      <c r="I129" s="89"/>
      <c r="J129" s="89">
        <f t="shared" si="17"/>
        <v>16</v>
      </c>
    </row>
    <row r="130">
      <c r="A130" s="78" t="s">
        <v>209</v>
      </c>
      <c r="B130" s="89"/>
      <c r="C130" s="89"/>
      <c r="D130" s="89"/>
      <c r="E130" s="89"/>
      <c r="F130" s="89"/>
      <c r="G130" s="89"/>
      <c r="H130" s="89">
        <v>24.0</v>
      </c>
      <c r="I130" s="95">
        <v>56.0</v>
      </c>
      <c r="J130" s="89">
        <f t="shared" si="17"/>
        <v>80</v>
      </c>
    </row>
    <row r="131">
      <c r="A131" s="78" t="s">
        <v>210</v>
      </c>
      <c r="B131" s="89"/>
      <c r="C131" s="89"/>
      <c r="D131" s="89"/>
      <c r="E131" s="89"/>
      <c r="F131" s="89"/>
      <c r="G131" s="89"/>
      <c r="H131" s="89">
        <v>24.0</v>
      </c>
      <c r="I131" s="95">
        <v>48.0</v>
      </c>
      <c r="J131" s="89">
        <f t="shared" si="17"/>
        <v>72</v>
      </c>
    </row>
    <row r="132">
      <c r="A132" s="78" t="s">
        <v>211</v>
      </c>
      <c r="B132" s="89"/>
      <c r="C132" s="89"/>
      <c r="D132" s="89"/>
      <c r="E132" s="89"/>
      <c r="F132" s="89"/>
      <c r="G132" s="89"/>
      <c r="H132" s="89">
        <v>24.0</v>
      </c>
      <c r="I132" s="95">
        <v>48.0</v>
      </c>
      <c r="J132" s="89">
        <f t="shared" si="17"/>
        <v>72</v>
      </c>
    </row>
    <row r="133">
      <c r="A133" s="65" t="s">
        <v>137</v>
      </c>
      <c r="B133" s="90">
        <f t="shared" ref="B133:J133" si="18">SUM(B119:B132)</f>
        <v>64</v>
      </c>
      <c r="C133" s="90">
        <f t="shared" si="18"/>
        <v>104</v>
      </c>
      <c r="D133" s="90">
        <f t="shared" si="18"/>
        <v>152</v>
      </c>
      <c r="E133" s="90">
        <f t="shared" si="18"/>
        <v>0</v>
      </c>
      <c r="F133" s="90">
        <f t="shared" si="18"/>
        <v>72</v>
      </c>
      <c r="G133" s="90">
        <f t="shared" si="18"/>
        <v>136</v>
      </c>
      <c r="H133" s="90">
        <f t="shared" si="18"/>
        <v>72</v>
      </c>
      <c r="I133" s="90">
        <f t="shared" si="18"/>
        <v>152</v>
      </c>
      <c r="J133" s="90">
        <f t="shared" si="18"/>
        <v>752</v>
      </c>
    </row>
    <row r="134">
      <c r="A134" s="72"/>
      <c r="B134" s="73"/>
      <c r="C134" s="73"/>
      <c r="D134" s="73"/>
      <c r="E134" s="73"/>
      <c r="F134" s="73"/>
      <c r="G134" s="73"/>
      <c r="H134" s="73"/>
      <c r="I134" s="73"/>
      <c r="J134" s="74"/>
    </row>
    <row r="135">
      <c r="A135" s="75" t="s">
        <v>95</v>
      </c>
      <c r="B135" s="94">
        <v>16.0</v>
      </c>
      <c r="C135" s="76"/>
      <c r="D135" s="76"/>
      <c r="E135" s="76"/>
      <c r="F135" s="76"/>
      <c r="G135" s="76"/>
      <c r="H135" s="76"/>
      <c r="I135" s="76"/>
      <c r="J135" s="94">
        <f t="shared" ref="J135:J147" si="19">SUM(B135:I135)</f>
        <v>16</v>
      </c>
    </row>
    <row r="136">
      <c r="A136" s="79" t="s">
        <v>94</v>
      </c>
      <c r="B136" s="89">
        <v>16.0</v>
      </c>
      <c r="C136" s="89"/>
      <c r="D136" s="89"/>
      <c r="E136" s="89"/>
      <c r="F136" s="89">
        <v>0.0</v>
      </c>
      <c r="G136" s="89"/>
      <c r="H136" s="89">
        <v>0.0</v>
      </c>
      <c r="I136" s="89"/>
      <c r="J136" s="89">
        <f t="shared" si="19"/>
        <v>16</v>
      </c>
    </row>
    <row r="137">
      <c r="A137" s="78" t="s">
        <v>212</v>
      </c>
      <c r="B137" s="89"/>
      <c r="C137" s="95">
        <v>56.0</v>
      </c>
      <c r="D137" s="89">
        <v>8.0</v>
      </c>
      <c r="E137" s="89"/>
      <c r="F137" s="89"/>
      <c r="G137" s="89"/>
      <c r="H137" s="89"/>
      <c r="I137" s="89"/>
      <c r="J137" s="89">
        <f t="shared" si="19"/>
        <v>64</v>
      </c>
    </row>
    <row r="138">
      <c r="A138" s="78" t="s">
        <v>213</v>
      </c>
      <c r="B138" s="89"/>
      <c r="C138" s="89">
        <v>8.0</v>
      </c>
      <c r="D138" s="95">
        <v>104.0</v>
      </c>
      <c r="E138" s="89"/>
      <c r="F138" s="89"/>
      <c r="G138" s="89"/>
      <c r="H138" s="89"/>
      <c r="I138" s="89"/>
      <c r="J138" s="89">
        <f t="shared" si="19"/>
        <v>112</v>
      </c>
    </row>
    <row r="139">
      <c r="A139" s="78" t="s">
        <v>214</v>
      </c>
      <c r="B139" s="89"/>
      <c r="C139" s="89">
        <v>24.0</v>
      </c>
      <c r="D139" s="95">
        <v>16.0</v>
      </c>
      <c r="E139" s="89"/>
      <c r="F139" s="89"/>
      <c r="G139" s="89"/>
      <c r="H139" s="89"/>
      <c r="I139" s="89"/>
      <c r="J139" s="89">
        <f t="shared" si="19"/>
        <v>40</v>
      </c>
    </row>
    <row r="140">
      <c r="A140" s="79" t="s">
        <v>92</v>
      </c>
      <c r="B140" s="89">
        <v>16.0</v>
      </c>
      <c r="C140" s="89">
        <v>16.0</v>
      </c>
      <c r="D140" s="89">
        <v>24.0</v>
      </c>
      <c r="E140" s="89"/>
      <c r="F140" s="89"/>
      <c r="G140" s="89"/>
      <c r="H140" s="89">
        <v>0.0</v>
      </c>
      <c r="I140" s="89"/>
      <c r="J140" s="89">
        <f t="shared" si="19"/>
        <v>56</v>
      </c>
    </row>
    <row r="141">
      <c r="A141" s="78" t="s">
        <v>215</v>
      </c>
      <c r="B141" s="89"/>
      <c r="C141" s="89"/>
      <c r="D141" s="89"/>
      <c r="E141" s="89"/>
      <c r="F141" s="89">
        <v>24.0</v>
      </c>
      <c r="G141" s="89">
        <v>8.0</v>
      </c>
      <c r="H141" s="89"/>
      <c r="I141" s="89"/>
      <c r="J141" s="89">
        <f t="shared" si="19"/>
        <v>32</v>
      </c>
    </row>
    <row r="142">
      <c r="A142" s="78" t="s">
        <v>216</v>
      </c>
      <c r="B142" s="89"/>
      <c r="C142" s="89"/>
      <c r="D142" s="89"/>
      <c r="E142" s="89"/>
      <c r="F142" s="89">
        <v>24.0</v>
      </c>
      <c r="G142" s="95">
        <v>8.0</v>
      </c>
      <c r="H142" s="89"/>
      <c r="I142" s="89"/>
      <c r="J142" s="89">
        <f t="shared" si="19"/>
        <v>32</v>
      </c>
    </row>
    <row r="143">
      <c r="A143" s="78" t="s">
        <v>217</v>
      </c>
      <c r="B143" s="89"/>
      <c r="C143" s="89"/>
      <c r="D143" s="89"/>
      <c r="E143" s="89"/>
      <c r="F143" s="89">
        <v>24.0</v>
      </c>
      <c r="G143" s="95">
        <v>120.0</v>
      </c>
      <c r="H143" s="89"/>
      <c r="I143" s="89"/>
      <c r="J143" s="89">
        <f t="shared" si="19"/>
        <v>144</v>
      </c>
    </row>
    <row r="144">
      <c r="A144" s="79" t="s">
        <v>85</v>
      </c>
      <c r="B144" s="89">
        <v>16.0</v>
      </c>
      <c r="C144" s="89">
        <v>0.0</v>
      </c>
      <c r="D144" s="89"/>
      <c r="E144" s="89"/>
      <c r="F144" s="89">
        <v>0.0</v>
      </c>
      <c r="G144" s="89"/>
      <c r="H144" s="89"/>
      <c r="I144" s="89"/>
      <c r="J144" s="89">
        <f t="shared" si="19"/>
        <v>16</v>
      </c>
    </row>
    <row r="145">
      <c r="A145" s="78" t="s">
        <v>218</v>
      </c>
      <c r="B145" s="89"/>
      <c r="C145" s="89"/>
      <c r="D145" s="89"/>
      <c r="E145" s="89"/>
      <c r="F145" s="89"/>
      <c r="G145" s="89"/>
      <c r="H145" s="89">
        <v>24.0</v>
      </c>
      <c r="I145" s="95">
        <v>56.0</v>
      </c>
      <c r="J145" s="89">
        <f t="shared" si="19"/>
        <v>80</v>
      </c>
    </row>
    <row r="146">
      <c r="A146" s="78" t="s">
        <v>219</v>
      </c>
      <c r="B146" s="89"/>
      <c r="C146" s="89"/>
      <c r="D146" s="89"/>
      <c r="E146" s="89"/>
      <c r="F146" s="89"/>
      <c r="G146" s="89"/>
      <c r="H146" s="89">
        <v>24.0</v>
      </c>
      <c r="I146" s="95">
        <v>48.0</v>
      </c>
      <c r="J146" s="89">
        <f t="shared" si="19"/>
        <v>72</v>
      </c>
    </row>
    <row r="147">
      <c r="A147" s="78" t="s">
        <v>220</v>
      </c>
      <c r="B147" s="89"/>
      <c r="C147" s="89"/>
      <c r="D147" s="89"/>
      <c r="E147" s="89"/>
      <c r="F147" s="89"/>
      <c r="G147" s="89"/>
      <c r="H147" s="89">
        <v>24.0</v>
      </c>
      <c r="I147" s="95">
        <v>48.0</v>
      </c>
      <c r="J147" s="89">
        <f t="shared" si="19"/>
        <v>72</v>
      </c>
    </row>
    <row r="148">
      <c r="A148" s="65" t="s">
        <v>137</v>
      </c>
      <c r="B148" s="90">
        <f t="shared" ref="B148:I148" si="20">SUM(B136:B147)</f>
        <v>48</v>
      </c>
      <c r="C148" s="90">
        <f t="shared" si="20"/>
        <v>104</v>
      </c>
      <c r="D148" s="90">
        <f t="shared" si="20"/>
        <v>152</v>
      </c>
      <c r="E148" s="90">
        <f t="shared" si="20"/>
        <v>0</v>
      </c>
      <c r="F148" s="90">
        <f t="shared" si="20"/>
        <v>72</v>
      </c>
      <c r="G148" s="90">
        <f t="shared" si="20"/>
        <v>136</v>
      </c>
      <c r="H148" s="90">
        <f t="shared" si="20"/>
        <v>72</v>
      </c>
      <c r="I148" s="90">
        <f t="shared" si="20"/>
        <v>152</v>
      </c>
      <c r="J148" s="90">
        <f>SUM(J135:J147)</f>
        <v>752</v>
      </c>
    </row>
    <row r="149">
      <c r="A149" s="105"/>
      <c r="B149" s="105" t="s">
        <v>29</v>
      </c>
      <c r="C149" s="85"/>
      <c r="D149" s="85"/>
      <c r="E149" s="85"/>
      <c r="F149" s="85"/>
      <c r="G149" s="85"/>
      <c r="H149" s="85"/>
      <c r="I149" s="85"/>
      <c r="J149" s="106"/>
    </row>
    <row r="150">
      <c r="A150" s="75" t="s">
        <v>100</v>
      </c>
      <c r="B150" s="94">
        <v>16.0</v>
      </c>
      <c r="C150" s="76"/>
      <c r="D150" s="76"/>
      <c r="E150" s="76"/>
      <c r="F150" s="76"/>
      <c r="G150" s="76"/>
      <c r="H150" s="76"/>
      <c r="I150" s="76"/>
      <c r="J150" s="94">
        <f t="shared" ref="J150:J168" si="21">SUM(B150:I150)</f>
        <v>16</v>
      </c>
    </row>
    <row r="151">
      <c r="A151" s="79" t="s">
        <v>99</v>
      </c>
      <c r="B151" s="89">
        <v>8.0</v>
      </c>
      <c r="C151" s="89"/>
      <c r="D151" s="89"/>
      <c r="E151" s="89"/>
      <c r="F151" s="89">
        <v>0.0</v>
      </c>
      <c r="G151" s="89"/>
      <c r="H151" s="89">
        <v>0.0</v>
      </c>
      <c r="I151" s="89"/>
      <c r="J151" s="89">
        <f t="shared" si="21"/>
        <v>8</v>
      </c>
    </row>
    <row r="152">
      <c r="A152" s="78" t="s">
        <v>221</v>
      </c>
      <c r="B152" s="89"/>
      <c r="C152" s="95">
        <v>32.0</v>
      </c>
      <c r="D152" s="89">
        <v>8.0</v>
      </c>
      <c r="E152" s="89"/>
      <c r="F152" s="89"/>
      <c r="G152" s="89"/>
      <c r="H152" s="89"/>
      <c r="I152" s="89"/>
      <c r="J152" s="89">
        <f t="shared" si="21"/>
        <v>40</v>
      </c>
    </row>
    <row r="153">
      <c r="A153" s="78" t="s">
        <v>222</v>
      </c>
      <c r="B153" s="89"/>
      <c r="C153" s="95">
        <v>8.0</v>
      </c>
      <c r="D153" s="95">
        <v>104.0</v>
      </c>
      <c r="E153" s="89"/>
      <c r="F153" s="89"/>
      <c r="G153" s="89"/>
      <c r="H153" s="89"/>
      <c r="I153" s="89"/>
      <c r="J153" s="89">
        <f t="shared" si="21"/>
        <v>112</v>
      </c>
    </row>
    <row r="154">
      <c r="A154" s="78" t="s">
        <v>223</v>
      </c>
      <c r="B154" s="89"/>
      <c r="C154" s="95">
        <v>16.0</v>
      </c>
      <c r="D154" s="95">
        <v>16.0</v>
      </c>
      <c r="E154" s="89"/>
      <c r="F154" s="89"/>
      <c r="G154" s="89"/>
      <c r="H154" s="89"/>
      <c r="I154" s="89"/>
      <c r="J154" s="89">
        <f t="shared" si="21"/>
        <v>32</v>
      </c>
    </row>
    <row r="155">
      <c r="A155" s="78" t="s">
        <v>224</v>
      </c>
      <c r="B155" s="89"/>
      <c r="C155" s="95">
        <v>24.0</v>
      </c>
      <c r="D155" s="89">
        <v>24.0</v>
      </c>
      <c r="E155" s="89"/>
      <c r="F155" s="89"/>
      <c r="G155" s="89"/>
      <c r="H155" s="89"/>
      <c r="I155" s="89"/>
      <c r="J155" s="89">
        <f t="shared" si="21"/>
        <v>48</v>
      </c>
      <c r="L155" s="107">
        <v>8.0</v>
      </c>
      <c r="M155" s="9">
        <f>SUM(L155:L158)</f>
        <v>152</v>
      </c>
    </row>
    <row r="156">
      <c r="A156" s="79" t="s">
        <v>101</v>
      </c>
      <c r="B156" s="89">
        <v>8.0</v>
      </c>
      <c r="C156" s="89"/>
      <c r="D156" s="95"/>
      <c r="E156" s="95"/>
      <c r="F156" s="89">
        <v>0.0</v>
      </c>
      <c r="G156" s="89"/>
      <c r="H156" s="89">
        <v>0.0</v>
      </c>
      <c r="I156" s="89"/>
      <c r="J156" s="89">
        <f t="shared" si="21"/>
        <v>8</v>
      </c>
      <c r="L156" s="100">
        <v>104.0</v>
      </c>
    </row>
    <row r="157">
      <c r="A157" s="78" t="s">
        <v>225</v>
      </c>
      <c r="B157" s="89"/>
      <c r="C157" s="95">
        <v>32.0</v>
      </c>
      <c r="D157" s="89"/>
      <c r="E157" s="100">
        <v>40.0</v>
      </c>
      <c r="F157" s="89"/>
      <c r="G157" s="89"/>
      <c r="H157" s="89"/>
      <c r="I157" s="89"/>
      <c r="J157" s="89">
        <f t="shared" si="21"/>
        <v>72</v>
      </c>
      <c r="L157" s="100">
        <v>16.0</v>
      </c>
    </row>
    <row r="158">
      <c r="A158" s="78" t="s">
        <v>226</v>
      </c>
      <c r="B158" s="89"/>
      <c r="C158" s="95">
        <v>8.0</v>
      </c>
      <c r="D158" s="89"/>
      <c r="E158" s="100">
        <v>112.0</v>
      </c>
      <c r="F158" s="89"/>
      <c r="G158" s="89"/>
      <c r="H158" s="89"/>
      <c r="I158" s="89"/>
      <c r="J158" s="89">
        <f t="shared" si="21"/>
        <v>120</v>
      </c>
      <c r="L158" s="100">
        <v>24.0</v>
      </c>
    </row>
    <row r="159">
      <c r="A159" s="78" t="s">
        <v>227</v>
      </c>
      <c r="B159" s="89"/>
      <c r="C159" s="95">
        <v>16.0</v>
      </c>
      <c r="D159" s="89"/>
      <c r="E159" s="100">
        <v>0.0</v>
      </c>
      <c r="F159" s="89"/>
      <c r="G159" s="89"/>
      <c r="H159" s="89"/>
      <c r="I159" s="89"/>
      <c r="J159" s="89">
        <f t="shared" si="21"/>
        <v>16</v>
      </c>
    </row>
    <row r="160">
      <c r="A160" s="78" t="s">
        <v>228</v>
      </c>
      <c r="B160" s="89"/>
      <c r="C160" s="95">
        <v>24.0</v>
      </c>
      <c r="D160" s="89"/>
      <c r="E160" s="100">
        <v>0.0</v>
      </c>
      <c r="F160" s="89"/>
      <c r="G160" s="89"/>
      <c r="H160" s="89"/>
      <c r="I160" s="89"/>
      <c r="J160" s="89">
        <f t="shared" si="21"/>
        <v>24</v>
      </c>
    </row>
    <row r="161">
      <c r="A161" s="79" t="s">
        <v>96</v>
      </c>
      <c r="B161" s="89">
        <v>16.0</v>
      </c>
      <c r="C161" s="95"/>
      <c r="D161" s="89"/>
      <c r="E161" s="95">
        <v>0.0</v>
      </c>
      <c r="F161" s="89"/>
      <c r="G161" s="89"/>
      <c r="H161" s="89">
        <v>0.0</v>
      </c>
      <c r="I161" s="89"/>
      <c r="J161" s="89">
        <f t="shared" si="21"/>
        <v>16</v>
      </c>
    </row>
    <row r="162">
      <c r="A162" s="78" t="s">
        <v>229</v>
      </c>
      <c r="B162" s="89"/>
      <c r="C162" s="89"/>
      <c r="D162" s="89"/>
      <c r="E162" s="89"/>
      <c r="F162" s="89">
        <v>24.0</v>
      </c>
      <c r="G162" s="89">
        <v>8.0</v>
      </c>
      <c r="H162" s="89"/>
      <c r="I162" s="89"/>
      <c r="J162" s="89">
        <f t="shared" si="21"/>
        <v>32</v>
      </c>
    </row>
    <row r="163">
      <c r="A163" s="78" t="s">
        <v>230</v>
      </c>
      <c r="B163" s="89"/>
      <c r="C163" s="89"/>
      <c r="D163" s="89"/>
      <c r="E163" s="89"/>
      <c r="F163" s="89">
        <v>24.0</v>
      </c>
      <c r="G163" s="95">
        <v>8.0</v>
      </c>
      <c r="H163" s="89"/>
      <c r="I163" s="89"/>
      <c r="J163" s="89">
        <f t="shared" si="21"/>
        <v>32</v>
      </c>
    </row>
    <row r="164">
      <c r="A164" s="78" t="s">
        <v>231</v>
      </c>
      <c r="B164" s="89"/>
      <c r="C164" s="89"/>
      <c r="D164" s="89"/>
      <c r="E164" s="89"/>
      <c r="F164" s="89">
        <v>24.0</v>
      </c>
      <c r="G164" s="95">
        <v>120.0</v>
      </c>
      <c r="H164" s="89"/>
      <c r="I164" s="89"/>
      <c r="J164" s="89">
        <f t="shared" si="21"/>
        <v>144</v>
      </c>
    </row>
    <row r="165">
      <c r="A165" s="79" t="s">
        <v>89</v>
      </c>
      <c r="B165" s="89">
        <v>16.0</v>
      </c>
      <c r="C165" s="89">
        <v>0.0</v>
      </c>
      <c r="D165" s="89"/>
      <c r="E165" s="89"/>
      <c r="F165" s="89">
        <v>0.0</v>
      </c>
      <c r="G165" s="89"/>
      <c r="H165" s="89"/>
      <c r="I165" s="89"/>
      <c r="J165" s="89">
        <f t="shared" si="21"/>
        <v>16</v>
      </c>
    </row>
    <row r="166">
      <c r="A166" s="78" t="s">
        <v>232</v>
      </c>
      <c r="B166" s="89"/>
      <c r="C166" s="89"/>
      <c r="D166" s="89"/>
      <c r="E166" s="89"/>
      <c r="F166" s="89"/>
      <c r="G166" s="89"/>
      <c r="H166" s="89">
        <v>24.0</v>
      </c>
      <c r="I166" s="95">
        <v>56.0</v>
      </c>
      <c r="J166" s="89">
        <f t="shared" si="21"/>
        <v>80</v>
      </c>
    </row>
    <row r="167">
      <c r="A167" s="78" t="s">
        <v>232</v>
      </c>
      <c r="B167" s="89"/>
      <c r="C167" s="89"/>
      <c r="D167" s="89"/>
      <c r="E167" s="89"/>
      <c r="F167" s="89"/>
      <c r="G167" s="89"/>
      <c r="H167" s="89">
        <v>24.0</v>
      </c>
      <c r="I167" s="95">
        <v>48.0</v>
      </c>
      <c r="J167" s="89">
        <f t="shared" si="21"/>
        <v>72</v>
      </c>
    </row>
    <row r="168">
      <c r="A168" s="78" t="s">
        <v>232</v>
      </c>
      <c r="B168" s="89"/>
      <c r="C168" s="89"/>
      <c r="D168" s="89"/>
      <c r="E168" s="89"/>
      <c r="F168" s="89"/>
      <c r="G168" s="89"/>
      <c r="H168" s="89">
        <v>24.0</v>
      </c>
      <c r="I168" s="95">
        <v>48.0</v>
      </c>
      <c r="J168" s="89">
        <f t="shared" si="21"/>
        <v>72</v>
      </c>
    </row>
    <row r="169">
      <c r="A169" s="65" t="s">
        <v>137</v>
      </c>
      <c r="B169" s="90">
        <f t="shared" ref="B169:J169" si="22">SUM(B151:B168)</f>
        <v>48</v>
      </c>
      <c r="C169" s="90">
        <f t="shared" si="22"/>
        <v>160</v>
      </c>
      <c r="D169" s="90">
        <f t="shared" si="22"/>
        <v>152</v>
      </c>
      <c r="E169" s="90">
        <f t="shared" si="22"/>
        <v>152</v>
      </c>
      <c r="F169" s="90">
        <f t="shared" si="22"/>
        <v>72</v>
      </c>
      <c r="G169" s="90">
        <f t="shared" si="22"/>
        <v>136</v>
      </c>
      <c r="H169" s="90">
        <f t="shared" si="22"/>
        <v>72</v>
      </c>
      <c r="I169" s="90">
        <f t="shared" si="22"/>
        <v>152</v>
      </c>
      <c r="J169" s="90">
        <f t="shared" si="22"/>
        <v>944</v>
      </c>
    </row>
    <row r="170">
      <c r="A170" s="72"/>
      <c r="B170" s="73"/>
      <c r="C170" s="73"/>
      <c r="D170" s="73"/>
      <c r="E170" s="73"/>
      <c r="F170" s="73"/>
      <c r="G170" s="73"/>
      <c r="H170" s="73"/>
      <c r="I170" s="73"/>
      <c r="J170" s="74"/>
    </row>
    <row r="171">
      <c r="A171" s="75" t="s">
        <v>102</v>
      </c>
      <c r="B171" s="94">
        <v>16.0</v>
      </c>
      <c r="C171" s="76"/>
      <c r="D171" s="76"/>
      <c r="E171" s="76"/>
      <c r="F171" s="76"/>
      <c r="G171" s="76"/>
      <c r="H171" s="76"/>
      <c r="I171" s="76"/>
      <c r="J171" s="94">
        <f t="shared" ref="J171:J180" si="23">SUM(B171:I171)</f>
        <v>16</v>
      </c>
    </row>
    <row r="172">
      <c r="A172" s="79" t="s">
        <v>101</v>
      </c>
      <c r="B172" s="89">
        <v>8.0</v>
      </c>
      <c r="C172" s="89"/>
      <c r="D172" s="89"/>
      <c r="E172" s="89"/>
      <c r="F172" s="89"/>
      <c r="G172" s="89"/>
      <c r="H172" s="89"/>
      <c r="I172" s="89"/>
      <c r="J172" s="89">
        <f t="shared" si="23"/>
        <v>8</v>
      </c>
    </row>
    <row r="173">
      <c r="A173" s="78" t="s">
        <v>225</v>
      </c>
      <c r="B173" s="89"/>
      <c r="C173" s="89"/>
      <c r="D173" s="89"/>
      <c r="E173" s="104">
        <v>0.0</v>
      </c>
      <c r="F173" s="89"/>
      <c r="G173" s="89"/>
      <c r="H173" s="89"/>
      <c r="I173" s="89"/>
      <c r="J173" s="89">
        <f t="shared" si="23"/>
        <v>0</v>
      </c>
    </row>
    <row r="174">
      <c r="A174" s="78" t="s">
        <v>226</v>
      </c>
      <c r="B174" s="89"/>
      <c r="C174" s="89"/>
      <c r="D174" s="89"/>
      <c r="E174" s="104">
        <v>8.0</v>
      </c>
      <c r="F174" s="89"/>
      <c r="G174" s="89"/>
      <c r="H174" s="89"/>
      <c r="I174" s="89"/>
      <c r="J174" s="89">
        <f t="shared" si="23"/>
        <v>8</v>
      </c>
    </row>
    <row r="175">
      <c r="A175" s="78" t="s">
        <v>227</v>
      </c>
      <c r="B175" s="89"/>
      <c r="C175" s="89"/>
      <c r="D175" s="89"/>
      <c r="E175" s="104">
        <v>48.0</v>
      </c>
      <c r="F175" s="89"/>
      <c r="G175" s="89"/>
      <c r="H175" s="89"/>
      <c r="I175" s="89"/>
      <c r="J175" s="89">
        <f t="shared" si="23"/>
        <v>48</v>
      </c>
    </row>
    <row r="176">
      <c r="A176" s="78" t="s">
        <v>228</v>
      </c>
      <c r="B176" s="89"/>
      <c r="C176" s="89"/>
      <c r="D176" s="89"/>
      <c r="E176" s="104">
        <v>56.0</v>
      </c>
      <c r="F176" s="89"/>
      <c r="G176" s="89"/>
      <c r="H176" s="89"/>
      <c r="I176" s="89"/>
      <c r="J176" s="89">
        <f t="shared" si="23"/>
        <v>56</v>
      </c>
    </row>
    <row r="177">
      <c r="A177" s="62" t="s">
        <v>93</v>
      </c>
      <c r="B177" s="89">
        <v>16.0</v>
      </c>
      <c r="C177" s="89">
        <v>0.0</v>
      </c>
      <c r="D177" s="89"/>
      <c r="E177" s="89"/>
      <c r="F177" s="89">
        <v>0.0</v>
      </c>
      <c r="G177" s="89"/>
      <c r="H177" s="89"/>
      <c r="I177" s="89"/>
      <c r="J177" s="89">
        <f t="shared" si="23"/>
        <v>16</v>
      </c>
    </row>
    <row r="178">
      <c r="A178" s="78" t="s">
        <v>233</v>
      </c>
      <c r="B178" s="89"/>
      <c r="C178" s="89"/>
      <c r="D178" s="89"/>
      <c r="E178" s="89"/>
      <c r="F178" s="89"/>
      <c r="G178" s="89"/>
      <c r="H178" s="89">
        <v>24.0</v>
      </c>
      <c r="I178" s="95">
        <v>56.0</v>
      </c>
      <c r="J178" s="89">
        <f t="shared" si="23"/>
        <v>80</v>
      </c>
    </row>
    <row r="179">
      <c r="A179" s="78" t="s">
        <v>234</v>
      </c>
      <c r="B179" s="89"/>
      <c r="C179" s="89"/>
      <c r="D179" s="89"/>
      <c r="E179" s="89"/>
      <c r="F179" s="89"/>
      <c r="G179" s="89"/>
      <c r="H179" s="89">
        <v>24.0</v>
      </c>
      <c r="I179" s="95">
        <v>48.0</v>
      </c>
      <c r="J179" s="89">
        <f t="shared" si="23"/>
        <v>72</v>
      </c>
    </row>
    <row r="180">
      <c r="A180" s="78" t="s">
        <v>235</v>
      </c>
      <c r="B180" s="89"/>
      <c r="C180" s="89"/>
      <c r="D180" s="89"/>
      <c r="E180" s="89"/>
      <c r="F180" s="89"/>
      <c r="G180" s="89"/>
      <c r="H180" s="89">
        <v>24.0</v>
      </c>
      <c r="I180" s="95">
        <v>48.0</v>
      </c>
      <c r="J180" s="89">
        <f t="shared" si="23"/>
        <v>72</v>
      </c>
    </row>
    <row r="181">
      <c r="A181" s="65" t="s">
        <v>137</v>
      </c>
      <c r="B181" s="90">
        <f t="shared" ref="B181:J181" si="24">SUM(B171:B180)</f>
        <v>40</v>
      </c>
      <c r="C181" s="90">
        <f t="shared" si="24"/>
        <v>0</v>
      </c>
      <c r="D181" s="90">
        <f t="shared" si="24"/>
        <v>0</v>
      </c>
      <c r="E181" s="90">
        <f t="shared" si="24"/>
        <v>112</v>
      </c>
      <c r="F181" s="90">
        <f t="shared" si="24"/>
        <v>0</v>
      </c>
      <c r="G181" s="90">
        <f t="shared" si="24"/>
        <v>0</v>
      </c>
      <c r="H181" s="90">
        <f t="shared" si="24"/>
        <v>72</v>
      </c>
      <c r="I181" s="90">
        <f t="shared" si="24"/>
        <v>152</v>
      </c>
      <c r="J181" s="90">
        <f t="shared" si="24"/>
        <v>376</v>
      </c>
    </row>
    <row r="182">
      <c r="A182" s="72"/>
      <c r="B182" s="73"/>
      <c r="C182" s="73"/>
      <c r="D182" s="73"/>
      <c r="E182" s="73"/>
      <c r="F182" s="73"/>
      <c r="G182" s="73"/>
      <c r="H182" s="73"/>
      <c r="I182" s="73"/>
      <c r="J182" s="74"/>
    </row>
    <row r="183">
      <c r="A183" s="75" t="s">
        <v>98</v>
      </c>
      <c r="B183" s="94">
        <v>16.0</v>
      </c>
      <c r="C183" s="76"/>
      <c r="D183" s="76"/>
      <c r="E183" s="76"/>
      <c r="F183" s="76"/>
      <c r="G183" s="76"/>
      <c r="H183" s="76"/>
      <c r="I183" s="76"/>
      <c r="J183" s="94">
        <f t="shared" ref="J183:J187" si="25">SUM(B183:I183)</f>
        <v>16</v>
      </c>
    </row>
    <row r="184">
      <c r="A184" s="62" t="s">
        <v>97</v>
      </c>
      <c r="B184" s="89">
        <v>16.0</v>
      </c>
      <c r="C184" s="89">
        <v>0.0</v>
      </c>
      <c r="D184" s="89"/>
      <c r="E184" s="89"/>
      <c r="F184" s="89">
        <v>0.0</v>
      </c>
      <c r="G184" s="89"/>
      <c r="H184" s="89"/>
      <c r="I184" s="89"/>
      <c r="J184" s="89">
        <f t="shared" si="25"/>
        <v>16</v>
      </c>
    </row>
    <row r="185">
      <c r="A185" s="78" t="s">
        <v>236</v>
      </c>
      <c r="B185" s="89"/>
      <c r="C185" s="89"/>
      <c r="D185" s="89"/>
      <c r="E185" s="89"/>
      <c r="F185" s="89"/>
      <c r="G185" s="89"/>
      <c r="H185" s="89">
        <v>24.0</v>
      </c>
      <c r="I185" s="95">
        <v>56.0</v>
      </c>
      <c r="J185" s="89">
        <f t="shared" si="25"/>
        <v>80</v>
      </c>
    </row>
    <row r="186">
      <c r="A186" s="78" t="s">
        <v>237</v>
      </c>
      <c r="B186" s="89"/>
      <c r="C186" s="89"/>
      <c r="D186" s="89"/>
      <c r="E186" s="89"/>
      <c r="F186" s="89"/>
      <c r="G186" s="89"/>
      <c r="H186" s="89">
        <v>24.0</v>
      </c>
      <c r="I186" s="95">
        <v>48.0</v>
      </c>
      <c r="J186" s="89">
        <f t="shared" si="25"/>
        <v>72</v>
      </c>
    </row>
    <row r="187">
      <c r="A187" s="78" t="s">
        <v>238</v>
      </c>
      <c r="B187" s="89"/>
      <c r="C187" s="89"/>
      <c r="D187" s="89"/>
      <c r="E187" s="89"/>
      <c r="F187" s="89"/>
      <c r="G187" s="89"/>
      <c r="H187" s="89">
        <v>24.0</v>
      </c>
      <c r="I187" s="95">
        <v>48.0</v>
      </c>
      <c r="J187" s="89">
        <f t="shared" si="25"/>
        <v>72</v>
      </c>
    </row>
    <row r="188">
      <c r="A188" s="65" t="s">
        <v>137</v>
      </c>
      <c r="B188" s="90">
        <f t="shared" ref="B188:J188" si="26">SUM(B183:B187)</f>
        <v>32</v>
      </c>
      <c r="C188" s="90">
        <f t="shared" si="26"/>
        <v>0</v>
      </c>
      <c r="D188" s="90">
        <f t="shared" si="26"/>
        <v>0</v>
      </c>
      <c r="E188" s="90">
        <f t="shared" si="26"/>
        <v>0</v>
      </c>
      <c r="F188" s="90">
        <f t="shared" si="26"/>
        <v>0</v>
      </c>
      <c r="G188" s="90">
        <f t="shared" si="26"/>
        <v>0</v>
      </c>
      <c r="H188" s="90">
        <f t="shared" si="26"/>
        <v>72</v>
      </c>
      <c r="I188" s="90">
        <f t="shared" si="26"/>
        <v>152</v>
      </c>
      <c r="J188" s="90">
        <f t="shared" si="26"/>
        <v>256</v>
      </c>
    </row>
    <row r="189">
      <c r="A189" s="72"/>
      <c r="B189" s="73"/>
      <c r="C189" s="73"/>
      <c r="D189" s="73"/>
      <c r="E189" s="73"/>
      <c r="F189" s="73"/>
      <c r="G189" s="73"/>
      <c r="H189" s="73"/>
      <c r="I189" s="73"/>
      <c r="J189" s="74"/>
    </row>
    <row r="190">
      <c r="A190" s="75" t="s">
        <v>104</v>
      </c>
      <c r="B190" s="94">
        <v>16.0</v>
      </c>
      <c r="C190" s="76"/>
      <c r="D190" s="76"/>
      <c r="E190" s="76"/>
      <c r="F190" s="76"/>
      <c r="G190" s="76"/>
      <c r="H190" s="76"/>
      <c r="I190" s="76"/>
      <c r="J190" s="94">
        <v>16.0</v>
      </c>
    </row>
    <row r="191">
      <c r="A191" s="62" t="s">
        <v>103</v>
      </c>
      <c r="B191" s="89">
        <v>16.0</v>
      </c>
      <c r="C191" s="89">
        <v>0.0</v>
      </c>
      <c r="D191" s="89"/>
      <c r="E191" s="89"/>
      <c r="F191" s="89">
        <v>0.0</v>
      </c>
      <c r="G191" s="89"/>
      <c r="H191" s="89"/>
      <c r="I191" s="89"/>
      <c r="J191" s="89">
        <f t="shared" ref="J191:J194" si="27">SUM(B191:I191)</f>
        <v>16</v>
      </c>
    </row>
    <row r="192">
      <c r="A192" s="78" t="s">
        <v>239</v>
      </c>
      <c r="B192" s="89"/>
      <c r="C192" s="89"/>
      <c r="D192" s="89"/>
      <c r="E192" s="89"/>
      <c r="F192" s="89"/>
      <c r="G192" s="89"/>
      <c r="H192" s="89">
        <v>24.0</v>
      </c>
      <c r="I192" s="95">
        <v>56.0</v>
      </c>
      <c r="J192" s="89">
        <f t="shared" si="27"/>
        <v>80</v>
      </c>
    </row>
    <row r="193">
      <c r="A193" s="78" t="s">
        <v>240</v>
      </c>
      <c r="B193" s="89"/>
      <c r="C193" s="89"/>
      <c r="D193" s="89"/>
      <c r="E193" s="89"/>
      <c r="F193" s="89"/>
      <c r="G193" s="89"/>
      <c r="H193" s="89">
        <v>24.0</v>
      </c>
      <c r="I193" s="95">
        <v>48.0</v>
      </c>
      <c r="J193" s="89">
        <f t="shared" si="27"/>
        <v>72</v>
      </c>
    </row>
    <row r="194">
      <c r="A194" s="78" t="s">
        <v>241</v>
      </c>
      <c r="B194" s="89"/>
      <c r="C194" s="89"/>
      <c r="D194" s="89"/>
      <c r="E194" s="89"/>
      <c r="F194" s="89"/>
      <c r="G194" s="89"/>
      <c r="H194" s="89">
        <v>24.0</v>
      </c>
      <c r="I194" s="95">
        <v>48.0</v>
      </c>
      <c r="J194" s="89">
        <f t="shared" si="27"/>
        <v>72</v>
      </c>
    </row>
    <row r="195">
      <c r="A195" s="65" t="s">
        <v>137</v>
      </c>
      <c r="B195" s="90">
        <f t="shared" ref="B195:J195" si="28">SUM(B190:B194)</f>
        <v>32</v>
      </c>
      <c r="C195" s="90">
        <f t="shared" si="28"/>
        <v>0</v>
      </c>
      <c r="D195" s="90">
        <f t="shared" si="28"/>
        <v>0</v>
      </c>
      <c r="E195" s="90">
        <f t="shared" si="28"/>
        <v>0</v>
      </c>
      <c r="F195" s="90">
        <f t="shared" si="28"/>
        <v>0</v>
      </c>
      <c r="G195" s="90">
        <f t="shared" si="28"/>
        <v>0</v>
      </c>
      <c r="H195" s="90">
        <f t="shared" si="28"/>
        <v>72</v>
      </c>
      <c r="I195" s="90">
        <f t="shared" si="28"/>
        <v>152</v>
      </c>
      <c r="J195" s="90">
        <f t="shared" si="28"/>
        <v>256</v>
      </c>
    </row>
    <row r="196">
      <c r="A196" s="105" t="s">
        <v>34</v>
      </c>
      <c r="B196" s="85"/>
      <c r="C196" s="85"/>
      <c r="D196" s="85"/>
      <c r="E196" s="85"/>
      <c r="F196" s="85"/>
      <c r="G196" s="85"/>
      <c r="H196" s="85"/>
      <c r="I196" s="85"/>
      <c r="J196" s="86"/>
    </row>
    <row r="197">
      <c r="A197" s="65" t="s">
        <v>245</v>
      </c>
      <c r="B197" s="90">
        <f t="shared" ref="B197:I197" si="29">SUM(B195,B188,B181,B169,B148,B133,B117,B101,B81,B67,B55,B34,B22,B10,)</f>
        <v>696</v>
      </c>
      <c r="C197" s="90">
        <f t="shared" si="29"/>
        <v>1216</v>
      </c>
      <c r="D197" s="90">
        <f t="shared" si="29"/>
        <v>1648</v>
      </c>
      <c r="E197" s="90">
        <f t="shared" si="29"/>
        <v>568</v>
      </c>
      <c r="F197" s="90">
        <f t="shared" si="29"/>
        <v>576</v>
      </c>
      <c r="G197" s="90">
        <f t="shared" si="29"/>
        <v>1088</v>
      </c>
      <c r="H197" s="90">
        <f t="shared" si="29"/>
        <v>856</v>
      </c>
      <c r="I197" s="90">
        <f t="shared" si="29"/>
        <v>1696</v>
      </c>
      <c r="J197" s="90">
        <f>SUM(B197:I197)</f>
        <v>8344</v>
      </c>
    </row>
    <row r="198">
      <c r="A198" s="65" t="s">
        <v>246</v>
      </c>
      <c r="B198" s="90">
        <f t="shared" ref="B198:J198" si="30">B197/8</f>
        <v>87</v>
      </c>
      <c r="C198" s="90">
        <f t="shared" si="30"/>
        <v>152</v>
      </c>
      <c r="D198" s="90">
        <f t="shared" si="30"/>
        <v>206</v>
      </c>
      <c r="E198" s="90">
        <f t="shared" si="30"/>
        <v>71</v>
      </c>
      <c r="F198" s="90">
        <f t="shared" si="30"/>
        <v>72</v>
      </c>
      <c r="G198" s="90">
        <f t="shared" si="30"/>
        <v>136</v>
      </c>
      <c r="H198" s="90">
        <f t="shared" si="30"/>
        <v>107</v>
      </c>
      <c r="I198" s="90">
        <f t="shared" si="30"/>
        <v>212</v>
      </c>
      <c r="J198" s="90">
        <f t="shared" si="30"/>
        <v>1043</v>
      </c>
    </row>
  </sheetData>
  <mergeCells count="6">
    <mergeCell ref="C1:E1"/>
    <mergeCell ref="F1:G1"/>
    <mergeCell ref="H1:I1"/>
    <mergeCell ref="B102:I102"/>
    <mergeCell ref="B149:I149"/>
    <mergeCell ref="A196:J19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2" max="2" width="11.86"/>
    <col customWidth="1" min="3" max="3" width="13.29"/>
  </cols>
  <sheetData>
    <row r="1">
      <c r="A1" s="9" t="str">
        <f>Effort!A1</f>
        <v/>
      </c>
      <c r="B1" s="8" t="s">
        <v>0</v>
      </c>
      <c r="K1" s="36" t="s">
        <v>113</v>
      </c>
      <c r="Q1" s="8" t="s">
        <v>114</v>
      </c>
      <c r="W1" s="8"/>
    </row>
    <row r="2">
      <c r="C2" s="37" t="s">
        <v>52</v>
      </c>
      <c r="D2" s="38"/>
      <c r="E2" s="38"/>
      <c r="F2" s="37" t="s">
        <v>115</v>
      </c>
      <c r="G2" s="38"/>
      <c r="H2" s="37" t="s">
        <v>116</v>
      </c>
      <c r="I2" s="38"/>
      <c r="K2" s="39"/>
      <c r="L2" s="40" t="s">
        <v>53</v>
      </c>
      <c r="M2" s="38"/>
      <c r="N2" s="40" t="s">
        <v>54</v>
      </c>
      <c r="O2" s="38"/>
      <c r="Q2" s="37" t="s">
        <v>52</v>
      </c>
      <c r="R2" s="38"/>
      <c r="S2" s="37" t="s">
        <v>115</v>
      </c>
      <c r="T2" s="38"/>
      <c r="U2" s="37" t="s">
        <v>116</v>
      </c>
    </row>
    <row r="3">
      <c r="A3" s="48" t="s">
        <v>55</v>
      </c>
      <c r="B3" s="41" t="s">
        <v>51</v>
      </c>
      <c r="C3" s="41" t="s">
        <v>117</v>
      </c>
      <c r="D3" s="41" t="s">
        <v>118</v>
      </c>
      <c r="E3" s="41" t="s">
        <v>119</v>
      </c>
      <c r="F3" s="41" t="s">
        <v>117</v>
      </c>
      <c r="G3" s="41" t="s">
        <v>120</v>
      </c>
      <c r="H3" s="41" t="s">
        <v>117</v>
      </c>
      <c r="I3" s="41" t="s">
        <v>120</v>
      </c>
      <c r="J3" s="42" t="s">
        <v>121</v>
      </c>
      <c r="K3" s="43" t="s">
        <v>51</v>
      </c>
      <c r="L3" s="44" t="s">
        <v>117</v>
      </c>
      <c r="M3" s="44" t="s">
        <v>120</v>
      </c>
      <c r="N3" s="44" t="s">
        <v>117</v>
      </c>
      <c r="O3" s="45" t="s">
        <v>120</v>
      </c>
      <c r="P3" s="46" t="s">
        <v>122</v>
      </c>
      <c r="Q3" s="47" t="s">
        <v>123</v>
      </c>
      <c r="R3" s="47" t="s">
        <v>124</v>
      </c>
      <c r="S3" s="47" t="s">
        <v>125</v>
      </c>
      <c r="T3" s="47" t="s">
        <v>126</v>
      </c>
      <c r="U3" s="47" t="s">
        <v>126</v>
      </c>
      <c r="V3" s="49" t="s">
        <v>121</v>
      </c>
      <c r="W3" s="50" t="s">
        <v>132</v>
      </c>
    </row>
    <row r="4">
      <c r="A4" s="51"/>
      <c r="B4" s="52"/>
      <c r="C4" s="52"/>
      <c r="D4" s="52"/>
      <c r="E4" s="52"/>
      <c r="F4" s="52"/>
      <c r="G4" s="52"/>
      <c r="H4" s="52"/>
      <c r="I4" s="52"/>
      <c r="J4" s="53"/>
      <c r="K4" s="54"/>
      <c r="L4" s="12"/>
      <c r="M4" s="12"/>
      <c r="N4" s="12"/>
      <c r="O4" s="12"/>
      <c r="P4" s="12"/>
      <c r="Q4" s="52"/>
      <c r="R4" s="52"/>
      <c r="S4" s="52"/>
      <c r="T4" s="52"/>
      <c r="U4" s="52"/>
      <c r="V4" s="52"/>
      <c r="W4" s="53"/>
    </row>
    <row r="5">
      <c r="A5" s="55" t="s">
        <v>59</v>
      </c>
      <c r="B5" s="56">
        <f>'Effort effettivo'!B4*RiferimentiCosti!B$4</f>
        <v>400</v>
      </c>
      <c r="C5" s="57"/>
      <c r="D5" s="57"/>
      <c r="E5" s="57"/>
      <c r="F5" s="57"/>
      <c r="G5" s="57"/>
      <c r="H5" s="57"/>
      <c r="I5" s="57"/>
      <c r="J5" s="58">
        <f t="shared" ref="J5:J11" si="1">SUM(B5:I5)</f>
        <v>400</v>
      </c>
      <c r="K5" s="57">
        <f>CEILING(Effort!B4/8,1)*RiferimentiCosti!K$4+RiferimentiCosti!K$6</f>
        <v>440</v>
      </c>
      <c r="L5" s="57"/>
      <c r="M5" s="57"/>
      <c r="N5" s="57"/>
      <c r="O5" s="57"/>
      <c r="P5" s="59">
        <f t="shared" ref="P5:P11" si="2">SUM(K5:O5)</f>
        <v>440</v>
      </c>
      <c r="Q5" s="56" t="str">
        <f>Effort!C4</f>
        <v/>
      </c>
      <c r="R5" s="57"/>
      <c r="S5" s="57"/>
      <c r="T5" s="57"/>
      <c r="U5" s="57"/>
      <c r="V5" s="60">
        <f t="shared" ref="V5:V11" si="3">SUM(Q5:U5)</f>
        <v>0</v>
      </c>
      <c r="W5" s="61">
        <f t="shared" ref="W5:W10" si="4">SUM(J5,P5,V5)</f>
        <v>840</v>
      </c>
    </row>
    <row r="6">
      <c r="A6" s="62" t="s">
        <v>58</v>
      </c>
      <c r="B6" s="63">
        <f>'Effort effettivo'!B5*RiferimentiCosti!B$4</f>
        <v>400</v>
      </c>
      <c r="C6" s="63">
        <f>'Effort effettivo'!C5*RiferimentiCosti!C$4</f>
        <v>0</v>
      </c>
      <c r="D6" s="63">
        <f>'Effort effettivo'!D5*RiferimentiCosti!D$4</f>
        <v>0</v>
      </c>
      <c r="E6" s="63">
        <f>'Effort effettivo'!E5*RiferimentiCosti!E$4</f>
        <v>0</v>
      </c>
      <c r="F6" s="63">
        <f>'Effort effettivo'!F5*RiferimentiCosti!F$4</f>
        <v>0</v>
      </c>
      <c r="G6" s="63">
        <f>'Effort effettivo'!G5*RiferimentiCosti!G$4</f>
        <v>0</v>
      </c>
      <c r="H6" s="63">
        <f>'Effort effettivo'!H5*RiferimentiCosti!H$4</f>
        <v>0</v>
      </c>
      <c r="I6" s="63">
        <f>'Effort effettivo'!I5*RiferimentiCosti!I$4</f>
        <v>0</v>
      </c>
      <c r="J6" s="64">
        <f t="shared" si="1"/>
        <v>400</v>
      </c>
      <c r="K6" s="63">
        <f>CEILING(Effort!B5/8,1)*RiferimentiCosti!K$4</f>
        <v>240</v>
      </c>
      <c r="L6" s="63">
        <f>CEILING(Effort!F5/8,1)*RiferimentiCosti!L$4+CEILING((Effort!F5/8)/8,1)*RiferimentiCosti!L$6</f>
        <v>0</v>
      </c>
      <c r="M6" s="63">
        <f>CEILING(Effort!G5/8,1)*RiferimentiCosti!M$4+CEILING((Effort!G5/8)/8,1)*RiferimentiCosti!M$6</f>
        <v>0</v>
      </c>
      <c r="N6" s="63">
        <f>CEILING(Effort!H5/8,1)*RiferimentiCosti!N$4+CEILING((Effort!H5/8)/8,1)*RiferimentiCosti!N$6</f>
        <v>0</v>
      </c>
      <c r="O6" s="63">
        <f>CEILING(Effort!I5/8,1)*RiferimentiCosti!O$4+CEILING((Effort!I5/8)/8,1)*RiferimentiCosti!O$6</f>
        <v>0</v>
      </c>
      <c r="P6" s="59">
        <f t="shared" si="2"/>
        <v>240</v>
      </c>
      <c r="Q6" s="63">
        <f>SUM(Effort!$C5:$E5)*RiferimentiCosti!Q$4</f>
        <v>0</v>
      </c>
      <c r="R6" s="63">
        <f>SUM(Effort!$C5:$E5)*RiferimentiCosti!R$4</f>
        <v>0</v>
      </c>
      <c r="S6" s="63">
        <f>SUM(Effort!$F5:$G5)*RiferimentiCosti!S$4</f>
        <v>0</v>
      </c>
      <c r="T6" s="63">
        <f>IFERROR(__xludf.DUMMYFUNCTION("IF(REGEXMATCH(A6,""[0-9]\.[0-9]\.3""),SUM(Effort!$F5:$G5)*RiferimentiCosti!T$4,0)"),0.0)</f>
        <v>0</v>
      </c>
      <c r="U6" s="63">
        <f>IFERROR(__xludf.DUMMYFUNCTION("IF(REGEXMATCH(A6,""[0-9]\.[0-9]\.3""),SUM(Effort!H5:I5)*RiferimentiCosti!U$4,0)"),0.0)</f>
        <v>0</v>
      </c>
      <c r="V6" s="60">
        <f t="shared" si="3"/>
        <v>0</v>
      </c>
      <c r="W6" s="61">
        <f t="shared" si="4"/>
        <v>640</v>
      </c>
    </row>
    <row r="7">
      <c r="A7" s="62" t="s">
        <v>133</v>
      </c>
      <c r="B7" s="63">
        <f>'Effort effettivo'!B6*RiferimentiCosti!B$4</f>
        <v>0</v>
      </c>
      <c r="C7" s="63">
        <f>'Effort effettivo'!C6*RiferimentiCosti!C$4</f>
        <v>1440</v>
      </c>
      <c r="D7" s="63">
        <f>'Effort effettivo'!D6*RiferimentiCosti!D$4</f>
        <v>480</v>
      </c>
      <c r="E7" s="63">
        <f>'Effort effettivo'!E6*RiferimentiCosti!E$4</f>
        <v>0</v>
      </c>
      <c r="F7" s="63">
        <f>'Effort effettivo'!F6*RiferimentiCosti!F$4</f>
        <v>0</v>
      </c>
      <c r="G7" s="63">
        <f>'Effort effettivo'!G6*RiferimentiCosti!G$4</f>
        <v>0</v>
      </c>
      <c r="H7" s="63">
        <f>'Effort effettivo'!H6*RiferimentiCosti!H$4</f>
        <v>0</v>
      </c>
      <c r="I7" s="63">
        <f>'Effort effettivo'!I6*RiferimentiCosti!I$4</f>
        <v>0</v>
      </c>
      <c r="J7" s="64">
        <f t="shared" si="1"/>
        <v>1920</v>
      </c>
      <c r="K7" s="63">
        <v>0.0</v>
      </c>
      <c r="L7" s="63">
        <f>CEILING(Effort!F6/8,1)*RiferimentiCosti!L$4+CEILING((Effort!F6/8)/8,1)*RiferimentiCosti!L$6</f>
        <v>0</v>
      </c>
      <c r="M7" s="63">
        <f>CEILING(Effort!G6/8,1)*RiferimentiCosti!M$4+CEILING((Effort!G6/8)/8,1)*RiferimentiCosti!M$6</f>
        <v>0</v>
      </c>
      <c r="N7" s="63">
        <f>CEILING(Effort!H6/8,1)*RiferimentiCosti!N$4+CEILING((Effort!H6/8)/8,1)*RiferimentiCosti!N$6</f>
        <v>0</v>
      </c>
      <c r="O7" s="63">
        <f>CEILING(Effort!I6/8,1)*RiferimentiCosti!O$4+CEILING((Effort!I6/8)/8,1)*RiferimentiCosti!O$6</f>
        <v>0</v>
      </c>
      <c r="P7" s="59">
        <f t="shared" si="2"/>
        <v>0</v>
      </c>
      <c r="Q7" s="63">
        <f>SUM(Effort!$C6:$E6)*RiferimentiCosti!Q$4</f>
        <v>960</v>
      </c>
      <c r="R7" s="63">
        <f>SUM(Effort!$C6:$E6)*RiferimentiCosti!R$4</f>
        <v>3840</v>
      </c>
      <c r="S7" s="63">
        <f>SUM(Effort!$F6:$G6)*RiferimentiCosti!S$4</f>
        <v>0</v>
      </c>
      <c r="T7" s="63">
        <f>IFERROR(__xludf.DUMMYFUNCTION("IF(REGEXMATCH(A7,""[0-9]\.[0-9]\.3""),SUM(Effort!$F6:$G6)*RiferimentiCosti!T$4,0)"),0.0)</f>
        <v>0</v>
      </c>
      <c r="U7" s="63">
        <f>IFERROR(__xludf.DUMMYFUNCTION("IF(REGEXMATCH(A7,""[0-9]\.[0-9]\.3""),SUM(Effort!H6:I6)*RiferimentiCosti!U$4,0)"),0.0)</f>
        <v>0</v>
      </c>
      <c r="V7" s="60">
        <f t="shared" si="3"/>
        <v>4800</v>
      </c>
      <c r="W7" s="61">
        <f t="shared" si="4"/>
        <v>6720</v>
      </c>
    </row>
    <row r="8">
      <c r="A8" s="62" t="s">
        <v>134</v>
      </c>
      <c r="B8" s="63">
        <f>'Effort effettivo'!B7*RiferimentiCosti!B$4</f>
        <v>0</v>
      </c>
      <c r="C8" s="63">
        <f>'Effort effettivo'!C7*RiferimentiCosti!C$4</f>
        <v>480</v>
      </c>
      <c r="D8" s="63">
        <f>'Effort effettivo'!D7*RiferimentiCosti!D$4</f>
        <v>6240</v>
      </c>
      <c r="E8" s="63">
        <f>'Effort effettivo'!E7*RiferimentiCosti!E$4</f>
        <v>0</v>
      </c>
      <c r="F8" s="63">
        <f>'Effort effettivo'!F7*RiferimentiCosti!F$4</f>
        <v>0</v>
      </c>
      <c r="G8" s="63">
        <f>'Effort effettivo'!G7*RiferimentiCosti!G$4</f>
        <v>0</v>
      </c>
      <c r="H8" s="63">
        <f>'Effort effettivo'!H7*RiferimentiCosti!H$4</f>
        <v>0</v>
      </c>
      <c r="I8" s="63">
        <f>'Effort effettivo'!I7*RiferimentiCosti!I$4</f>
        <v>0</v>
      </c>
      <c r="J8" s="64">
        <f t="shared" si="1"/>
        <v>6720</v>
      </c>
      <c r="K8" s="63">
        <v>0.0</v>
      </c>
      <c r="L8" s="63">
        <f>CEILING(Effort!F7/8,1)*RiferimentiCosti!L$4+CEILING((Effort!F7/8)/8,1)*RiferimentiCosti!L$6</f>
        <v>0</v>
      </c>
      <c r="M8" s="63">
        <f>CEILING(Effort!G7/8,1)*RiferimentiCosti!M$4+CEILING((Effort!G7/8)/8,1)*RiferimentiCosti!M$6</f>
        <v>0</v>
      </c>
      <c r="N8" s="63">
        <f>CEILING(Effort!H7/8,1)*RiferimentiCosti!N$4+CEILING((Effort!H7/8)/8,1)*RiferimentiCosti!N$6</f>
        <v>0</v>
      </c>
      <c r="O8" s="63">
        <f>CEILING(Effort!I7/8,1)*RiferimentiCosti!O$4+CEILING((Effort!I7/8)/8,1)*RiferimentiCosti!O$6</f>
        <v>0</v>
      </c>
      <c r="P8" s="59">
        <f t="shared" si="2"/>
        <v>0</v>
      </c>
      <c r="Q8" s="63">
        <f>SUM(Effort!$C7:$E7)*RiferimentiCosti!Q$4</f>
        <v>3360</v>
      </c>
      <c r="R8" s="63">
        <f>SUM(Effort!$C7:$E7)*RiferimentiCosti!R$4</f>
        <v>13440</v>
      </c>
      <c r="S8" s="63">
        <f>SUM(Effort!$F7:$G7)*RiferimentiCosti!S$4</f>
        <v>0</v>
      </c>
      <c r="T8" s="63">
        <f>IFERROR(__xludf.DUMMYFUNCTION("IF(REGEXMATCH(A8,""[0-9]\.[0-9]\.3""),SUM(Effort!$F7:$G7)*RiferimentiCosti!T$4,0)"),0.0)</f>
        <v>0</v>
      </c>
      <c r="U8" s="63">
        <f>IFERROR(__xludf.DUMMYFUNCTION("IF(REGEXMATCH(A8,""[0-9]\.[0-9]\.3""),SUM(Effort!H7:I7)*RiferimentiCosti!U$4,0)"),0.0)</f>
        <v>0</v>
      </c>
      <c r="V8" s="60">
        <f t="shared" si="3"/>
        <v>16800</v>
      </c>
      <c r="W8" s="61">
        <f t="shared" si="4"/>
        <v>23520</v>
      </c>
    </row>
    <row r="9">
      <c r="A9" s="62" t="s">
        <v>135</v>
      </c>
      <c r="B9" s="63">
        <f>'Effort effettivo'!B8*RiferimentiCosti!B$4</f>
        <v>0</v>
      </c>
      <c r="C9" s="63">
        <f>'Effort effettivo'!C8*RiferimentiCosti!C$4</f>
        <v>1440</v>
      </c>
      <c r="D9" s="63">
        <f>'Effort effettivo'!D8*RiferimentiCosti!D$4</f>
        <v>480</v>
      </c>
      <c r="E9" s="63">
        <f>'Effort effettivo'!E8*RiferimentiCosti!E$4</f>
        <v>0</v>
      </c>
      <c r="F9" s="63">
        <f>'Effort effettivo'!F8*RiferimentiCosti!F$4</f>
        <v>0</v>
      </c>
      <c r="G9" s="63">
        <f>'Effort effettivo'!G8*RiferimentiCosti!G$4</f>
        <v>0</v>
      </c>
      <c r="H9" s="63">
        <f>'Effort effettivo'!H8*RiferimentiCosti!H$4</f>
        <v>0</v>
      </c>
      <c r="I9" s="63">
        <f>'Effort effettivo'!I8*RiferimentiCosti!I$4</f>
        <v>0</v>
      </c>
      <c r="J9" s="64">
        <f t="shared" si="1"/>
        <v>1920</v>
      </c>
      <c r="K9" s="63">
        <v>0.0</v>
      </c>
      <c r="L9" s="63">
        <f>CEILING(Effort!F8/8,1)*RiferimentiCosti!L$4+CEILING((Effort!F8/8)/8,1)*RiferimentiCosti!L$6</f>
        <v>0</v>
      </c>
      <c r="M9" s="63">
        <f>CEILING(Effort!G8/8,1)*RiferimentiCosti!M$4+CEILING((Effort!G8/8)/8,1)*RiferimentiCosti!M$6</f>
        <v>0</v>
      </c>
      <c r="N9" s="63">
        <f>CEILING(Effort!H8/8,1)*RiferimentiCosti!N$4+CEILING((Effort!H8/8)/8,1)*RiferimentiCosti!N$6</f>
        <v>0</v>
      </c>
      <c r="O9" s="63">
        <f>CEILING(Effort!I8/8,1)*RiferimentiCosti!O$4+CEILING((Effort!I8/8)/8,1)*RiferimentiCosti!O$6</f>
        <v>0</v>
      </c>
      <c r="P9" s="59">
        <f t="shared" si="2"/>
        <v>0</v>
      </c>
      <c r="Q9" s="63">
        <f>SUM(Effort!$C8:$E8)*RiferimentiCosti!Q$4</f>
        <v>960</v>
      </c>
      <c r="R9" s="63">
        <f>SUM(Effort!$C8:$E8)*RiferimentiCosti!R$4</f>
        <v>3840</v>
      </c>
      <c r="S9" s="63">
        <f>SUM(Effort!$F8:$G8)*RiferimentiCosti!S$4</f>
        <v>0</v>
      </c>
      <c r="T9" s="63">
        <f>IFERROR(__xludf.DUMMYFUNCTION("IF(REGEXMATCH(A9,""[0-9]\.[0-9]\.3""),SUM(Effort!$F8:$G8)*RiferimentiCosti!T$4,0)"),0.0)</f>
        <v>0</v>
      </c>
      <c r="U9" s="63">
        <f>IFERROR(__xludf.DUMMYFUNCTION("IF(REGEXMATCH(A9,""[0-9]\.[0-9]\.3""),SUM(Effort!H8:I8)*RiferimentiCosti!U$4,0)"),0.0)</f>
        <v>0</v>
      </c>
      <c r="V9" s="60">
        <f t="shared" si="3"/>
        <v>4800</v>
      </c>
      <c r="W9" s="61">
        <f t="shared" si="4"/>
        <v>6720</v>
      </c>
    </row>
    <row r="10">
      <c r="A10" s="62" t="s">
        <v>136</v>
      </c>
      <c r="B10" s="63">
        <f>'Effort effettivo'!B9*RiferimentiCosti!B$4</f>
        <v>0</v>
      </c>
      <c r="C10" s="63">
        <f>'Effort effettivo'!C9*RiferimentiCosti!C$4</f>
        <v>960</v>
      </c>
      <c r="D10" s="63">
        <f>'Effort effettivo'!D9*RiferimentiCosti!D$4</f>
        <v>1440</v>
      </c>
      <c r="E10" s="63">
        <f>'Effort effettivo'!E9*RiferimentiCosti!E$4</f>
        <v>0</v>
      </c>
      <c r="F10" s="63">
        <f>'Effort effettivo'!F9*RiferimentiCosti!F$4</f>
        <v>0</v>
      </c>
      <c r="G10" s="63">
        <f>'Effort effettivo'!G9*RiferimentiCosti!G$4</f>
        <v>0</v>
      </c>
      <c r="H10" s="63">
        <f>'Effort effettivo'!H9*RiferimentiCosti!H$4</f>
        <v>0</v>
      </c>
      <c r="I10" s="63">
        <f>'Effort effettivo'!I9*RiferimentiCosti!I$4</f>
        <v>0</v>
      </c>
      <c r="J10" s="64">
        <f t="shared" si="1"/>
        <v>2400</v>
      </c>
      <c r="K10" s="63">
        <v>0.0</v>
      </c>
      <c r="L10" s="63">
        <f>CEILING(Effort!F9/8,1)*RiferimentiCosti!L$4+CEILING((Effort!F9/8)/8,1)*RiferimentiCosti!L$6</f>
        <v>0</v>
      </c>
      <c r="M10" s="63">
        <f>CEILING(Effort!G9/8,1)*RiferimentiCosti!M$4+CEILING((Effort!G9/8)/8,1)*RiferimentiCosti!M$6</f>
        <v>0</v>
      </c>
      <c r="N10" s="63">
        <f>CEILING(Effort!H9/8,1)*RiferimentiCosti!N$4+CEILING((Effort!H9/8)/8,1)*RiferimentiCosti!N$6</f>
        <v>0</v>
      </c>
      <c r="O10" s="63">
        <f>CEILING(Effort!I9/8,1)*RiferimentiCosti!O$4+CEILING((Effort!I9/8)/8,1)*RiferimentiCosti!O$6</f>
        <v>0</v>
      </c>
      <c r="P10" s="59">
        <f t="shared" si="2"/>
        <v>0</v>
      </c>
      <c r="Q10" s="63">
        <f>SUM(Effort!$C9:$E9)*RiferimentiCosti!Q$4</f>
        <v>1200</v>
      </c>
      <c r="R10" s="63">
        <f>SUM(Effort!$C9:$E9)*RiferimentiCosti!R$4</f>
        <v>4800</v>
      </c>
      <c r="S10" s="63">
        <f>SUM(Effort!$F9:$G9)*RiferimentiCosti!S$4</f>
        <v>0</v>
      </c>
      <c r="T10" s="63">
        <f>IFERROR(__xludf.DUMMYFUNCTION("IF(REGEXMATCH(A10,""[0-9]\.[0-9]\.3""),SUM(Effort!$F9:$G9)*RiferimentiCosti!T$4,0)"),0.0)</f>
        <v>0</v>
      </c>
      <c r="U10" s="63">
        <f>IFERROR(__xludf.DUMMYFUNCTION("IF(REGEXMATCH(A10,""[0-9]\.[0-9]\.3""),SUM(Effort!H9:I9)*RiferimentiCosti!U$4,0)"),0.0)</f>
        <v>0</v>
      </c>
      <c r="V10" s="60">
        <f t="shared" si="3"/>
        <v>6000</v>
      </c>
      <c r="W10" s="61">
        <f t="shared" si="4"/>
        <v>8400</v>
      </c>
    </row>
    <row r="11">
      <c r="A11" s="65" t="s">
        <v>137</v>
      </c>
      <c r="B11" s="66">
        <f t="shared" ref="B11:I11" si="5">SUM(B5:B10)</f>
        <v>800</v>
      </c>
      <c r="C11" s="66">
        <f t="shared" si="5"/>
        <v>4320</v>
      </c>
      <c r="D11" s="66">
        <f t="shared" si="5"/>
        <v>8640</v>
      </c>
      <c r="E11" s="66">
        <f t="shared" si="5"/>
        <v>0</v>
      </c>
      <c r="F11" s="66">
        <f t="shared" si="5"/>
        <v>0</v>
      </c>
      <c r="G11" s="66">
        <f t="shared" si="5"/>
        <v>0</v>
      </c>
      <c r="H11" s="66">
        <f t="shared" si="5"/>
        <v>0</v>
      </c>
      <c r="I11" s="66">
        <f t="shared" si="5"/>
        <v>0</v>
      </c>
      <c r="J11" s="64">
        <f t="shared" si="1"/>
        <v>13760</v>
      </c>
      <c r="K11" s="66">
        <f>SUM(K5:K10)</f>
        <v>680</v>
      </c>
      <c r="L11" s="66">
        <f t="shared" ref="L11:O11" si="6">SUM(L7:L10)</f>
        <v>0</v>
      </c>
      <c r="M11" s="66">
        <f t="shared" si="6"/>
        <v>0</v>
      </c>
      <c r="N11" s="66">
        <f t="shared" si="6"/>
        <v>0</v>
      </c>
      <c r="O11" s="66">
        <f t="shared" si="6"/>
        <v>0</v>
      </c>
      <c r="P11" s="59">
        <f t="shared" si="2"/>
        <v>680</v>
      </c>
      <c r="Q11" s="66">
        <f t="shared" ref="Q11:U11" si="7">SUM(Q5:Q10)</f>
        <v>6480</v>
      </c>
      <c r="R11" s="66">
        <f t="shared" si="7"/>
        <v>25920</v>
      </c>
      <c r="S11" s="66">
        <f t="shared" si="7"/>
        <v>0</v>
      </c>
      <c r="T11" s="66">
        <f t="shared" si="7"/>
        <v>0</v>
      </c>
      <c r="U11" s="66">
        <f t="shared" si="7"/>
        <v>0</v>
      </c>
      <c r="V11" s="60">
        <f t="shared" si="3"/>
        <v>32400</v>
      </c>
      <c r="W11" s="61">
        <f>SUM(W5:W10)</f>
        <v>46840</v>
      </c>
    </row>
    <row r="13">
      <c r="A13" s="67" t="s">
        <v>63</v>
      </c>
      <c r="B13" s="56">
        <f>Effort!B12*RiferimentiCosti!B$4</f>
        <v>400</v>
      </c>
      <c r="C13" s="68"/>
      <c r="D13" s="68"/>
      <c r="E13" s="68"/>
      <c r="F13" s="68"/>
      <c r="G13" s="68"/>
      <c r="H13" s="68"/>
      <c r="I13" s="68"/>
      <c r="J13" s="58">
        <f t="shared" ref="J13:J23" si="8">SUM(B13:I13)</f>
        <v>400</v>
      </c>
      <c r="K13" s="57">
        <f>CEILING(Effort!B12/8,1)*RiferimentiCosti!K$4+RiferimentiCosti!K$6</f>
        <v>440</v>
      </c>
      <c r="L13" s="69"/>
      <c r="M13" s="69"/>
      <c r="N13" s="69"/>
      <c r="O13" s="69"/>
      <c r="P13" s="59">
        <f t="shared" ref="P13:P23" si="9">SUM(K13:O13)</f>
        <v>440</v>
      </c>
      <c r="Q13" s="70">
        <v>0.0</v>
      </c>
      <c r="R13" s="69"/>
      <c r="S13" s="69"/>
      <c r="T13" s="69"/>
      <c r="U13" s="69"/>
      <c r="V13" s="60">
        <f t="shared" ref="V13:V23" si="10">SUM(Q13:U13)</f>
        <v>0</v>
      </c>
      <c r="W13" s="61">
        <f t="shared" ref="W13:W22" si="11">SUM(J13,P13,V13)</f>
        <v>840</v>
      </c>
    </row>
    <row r="14">
      <c r="A14" s="62" t="s">
        <v>62</v>
      </c>
      <c r="B14" s="63">
        <f>Effort!B13*RiferimentiCosti!B$4</f>
        <v>400</v>
      </c>
      <c r="C14" s="63">
        <f>Effort!C13*RiferimentiCosti!C$4</f>
        <v>0</v>
      </c>
      <c r="D14" s="63">
        <f>Effort!D13*RiferimentiCosti!D$4</f>
        <v>0</v>
      </c>
      <c r="E14" s="63">
        <f>Effort!E13*RiferimentiCosti!E$4</f>
        <v>0</v>
      </c>
      <c r="F14" s="63">
        <f>Effort!F13*RiferimentiCosti!F$4</f>
        <v>0</v>
      </c>
      <c r="G14" s="63">
        <f>Effort!G13*RiferimentiCosti!G$4</f>
        <v>0</v>
      </c>
      <c r="H14" s="63">
        <f>Effort!H13*RiferimentiCosti!H$4</f>
        <v>0</v>
      </c>
      <c r="I14" s="63">
        <f>Effort!I13*RiferimentiCosti!I$4</f>
        <v>0</v>
      </c>
      <c r="J14" s="58">
        <f t="shared" si="8"/>
        <v>400</v>
      </c>
      <c r="K14" s="63">
        <f>CEILING(Effort!B13/8,1)*RiferimentiCosti!K$4</f>
        <v>240</v>
      </c>
      <c r="L14" s="63">
        <f>CEILING(Effort!F13/8,1)*RiferimentiCosti!L$4+CEILING((Effort!F13/8)/8,1)*RiferimentiCosti!L$6</f>
        <v>0</v>
      </c>
      <c r="M14" s="63">
        <f>CEILING(Effort!G13/8,1)*RiferimentiCosti!M$4+CEILING((Effort!G13/8)/8,1)*RiferimentiCosti!M$6</f>
        <v>0</v>
      </c>
      <c r="N14" s="63">
        <f>CEILING(Effort!H13/8,1)*RiferimentiCosti!N$4+CEILING((Effort!H13/8)/8,1)*RiferimentiCosti!N$6</f>
        <v>0</v>
      </c>
      <c r="O14" s="63">
        <f>CEILING(Effort!I13/8,1)*RiferimentiCosti!O$4+CEILING((Effort!I13/8)/8,1)*RiferimentiCosti!O$6</f>
        <v>0</v>
      </c>
      <c r="P14" s="59">
        <f t="shared" si="9"/>
        <v>240</v>
      </c>
      <c r="Q14" s="63">
        <f>SUM(Effort!$C13:$E13)*RiferimentiCosti!Q$4</f>
        <v>0</v>
      </c>
      <c r="R14" s="63">
        <f>SUM(Effort!$C13:$E13)*RiferimentiCosti!R$4</f>
        <v>0</v>
      </c>
      <c r="S14" s="63">
        <f>SUM(Effort!$F13:$G13)*RiferimentiCosti!S$4</f>
        <v>0</v>
      </c>
      <c r="T14" s="63">
        <f>IFERROR(__xludf.DUMMYFUNCTION("IF(REGEXMATCH(A14,""[0-9]\.[0-9]\.3""),SUM(Effort!$F13:$G13)*RiferimentiCosti!T$4,0)"),0.0)</f>
        <v>0</v>
      </c>
      <c r="U14" s="63">
        <f>IFERROR(__xludf.DUMMYFUNCTION("IF(REGEXMATCH(A14,""[0-9]\.[0-9]\.3""),SUM(Effort!H13:I13)*RiferimentiCosti!U$4,0)"),0.0)</f>
        <v>0</v>
      </c>
      <c r="V14" s="60">
        <f t="shared" si="10"/>
        <v>0</v>
      </c>
      <c r="W14" s="61">
        <f t="shared" si="11"/>
        <v>640</v>
      </c>
    </row>
    <row r="15">
      <c r="A15" s="62" t="s">
        <v>138</v>
      </c>
      <c r="B15" s="63">
        <f>Effort!B14*RiferimentiCosti!B$4</f>
        <v>0</v>
      </c>
      <c r="C15" s="63">
        <f>Effort!C14*RiferimentiCosti!C$4</f>
        <v>1440</v>
      </c>
      <c r="D15" s="63">
        <f>Effort!D14*RiferimentiCosti!D$4</f>
        <v>480</v>
      </c>
      <c r="E15" s="63">
        <f>Effort!E14*RiferimentiCosti!E$4</f>
        <v>0</v>
      </c>
      <c r="F15" s="63">
        <f>Effort!F14*RiferimentiCosti!F$4</f>
        <v>0</v>
      </c>
      <c r="G15" s="63">
        <f>Effort!G14*RiferimentiCosti!G$4</f>
        <v>0</v>
      </c>
      <c r="H15" s="63">
        <f>Effort!H14*RiferimentiCosti!H$4</f>
        <v>0</v>
      </c>
      <c r="I15" s="63">
        <f>Effort!I14*RiferimentiCosti!I$4</f>
        <v>0</v>
      </c>
      <c r="J15" s="58">
        <f t="shared" si="8"/>
        <v>1920</v>
      </c>
      <c r="K15" s="63">
        <f>CEILING(Effort!B14/8,1)*RiferimentiCosti!K$4</f>
        <v>0</v>
      </c>
      <c r="L15" s="63">
        <f>CEILING(Effort!F14/8,1)*RiferimentiCosti!L$4+CEILING((Effort!F14/8)/8,1)*RiferimentiCosti!L$6</f>
        <v>0</v>
      </c>
      <c r="M15" s="63">
        <f>CEILING(Effort!G14/8,1)*RiferimentiCosti!M$4+CEILING((Effort!G14/8)/8,1)*RiferimentiCosti!M$6</f>
        <v>0</v>
      </c>
      <c r="N15" s="63">
        <f>CEILING(Effort!H14/8,1)*RiferimentiCosti!N$4+CEILING((Effort!H14/8)/8,1)*RiferimentiCosti!N$6</f>
        <v>0</v>
      </c>
      <c r="O15" s="63">
        <f>CEILING(Effort!I14/8,1)*RiferimentiCosti!O$4+CEILING((Effort!I14/8)/8,1)*RiferimentiCosti!O$6</f>
        <v>0</v>
      </c>
      <c r="P15" s="59">
        <f t="shared" si="9"/>
        <v>0</v>
      </c>
      <c r="Q15" s="63">
        <f>SUM(Effort!$C14:$E14)*RiferimentiCosti!Q$4</f>
        <v>960</v>
      </c>
      <c r="R15" s="63">
        <f>SUM(Effort!$C14:$E14)*RiferimentiCosti!R$4</f>
        <v>3840</v>
      </c>
      <c r="S15" s="63">
        <f>SUM(Effort!$F14:$G14)*RiferimentiCosti!S$4</f>
        <v>0</v>
      </c>
      <c r="T15" s="63">
        <f>IFERROR(__xludf.DUMMYFUNCTION("IF(REGEXMATCH(A15,""[0-9]\.[0-9]\.3""),SUM(Effort!$F14:$G14)*RiferimentiCosti!T$4,0)"),0.0)</f>
        <v>0</v>
      </c>
      <c r="U15" s="63">
        <f>IFERROR(__xludf.DUMMYFUNCTION("IF(REGEXMATCH(A15,""[0-9]\.[0-9]\.3""),SUM(Effort!H14:I14)*RiferimentiCosti!U$4,0)"),0.0)</f>
        <v>0</v>
      </c>
      <c r="V15" s="60">
        <f t="shared" si="10"/>
        <v>4800</v>
      </c>
      <c r="W15" s="61">
        <f t="shared" si="11"/>
        <v>6720</v>
      </c>
    </row>
    <row r="16">
      <c r="A16" s="62" t="s">
        <v>139</v>
      </c>
      <c r="B16" s="63">
        <f>Effort!B15*RiferimentiCosti!B$4</f>
        <v>0</v>
      </c>
      <c r="C16" s="63">
        <f>Effort!C15*RiferimentiCosti!C$4</f>
        <v>480</v>
      </c>
      <c r="D16" s="63">
        <f>Effort!D15*RiferimentiCosti!D$4</f>
        <v>6240</v>
      </c>
      <c r="E16" s="63">
        <f>Effort!E15*RiferimentiCosti!E$4</f>
        <v>0</v>
      </c>
      <c r="F16" s="63">
        <f>Effort!F15*RiferimentiCosti!F$4</f>
        <v>0</v>
      </c>
      <c r="G16" s="63">
        <f>Effort!G15*RiferimentiCosti!G$4</f>
        <v>0</v>
      </c>
      <c r="H16" s="63">
        <f>Effort!H15*RiferimentiCosti!H$4</f>
        <v>0</v>
      </c>
      <c r="I16" s="63">
        <f>Effort!I15*RiferimentiCosti!I$4</f>
        <v>0</v>
      </c>
      <c r="J16" s="58">
        <f t="shared" si="8"/>
        <v>6720</v>
      </c>
      <c r="K16" s="63">
        <f>CEILING(Effort!B15/8,1)*RiferimentiCosti!K$4</f>
        <v>0</v>
      </c>
      <c r="L16" s="63">
        <f>CEILING(Effort!F15/8,1)*RiferimentiCosti!L$4+CEILING((Effort!F15/8)/8,1)*RiferimentiCosti!L$6</f>
        <v>0</v>
      </c>
      <c r="M16" s="63">
        <f>CEILING(Effort!G15/8,1)*RiferimentiCosti!M$4+CEILING((Effort!G15/8)/8,1)*RiferimentiCosti!M$6</f>
        <v>0</v>
      </c>
      <c r="N16" s="63">
        <f>CEILING(Effort!H15/8,1)*RiferimentiCosti!N$4+CEILING((Effort!H15/8)/8,1)*RiferimentiCosti!N$6</f>
        <v>0</v>
      </c>
      <c r="O16" s="63">
        <f>CEILING(Effort!I15/8,1)*RiferimentiCosti!O$4+CEILING((Effort!I15/8)/8,1)*RiferimentiCosti!O$6</f>
        <v>0</v>
      </c>
      <c r="P16" s="59">
        <f t="shared" si="9"/>
        <v>0</v>
      </c>
      <c r="Q16" s="63">
        <f>SUM(Effort!$C15:$E15)*RiferimentiCosti!Q$4</f>
        <v>3360</v>
      </c>
      <c r="R16" s="63">
        <f>SUM(Effort!$C15:$E15)*RiferimentiCosti!R$4</f>
        <v>13440</v>
      </c>
      <c r="S16" s="63">
        <f>SUM(Effort!$F15:$G15)*RiferimentiCosti!S$4</f>
        <v>0</v>
      </c>
      <c r="T16" s="63">
        <f>IFERROR(__xludf.DUMMYFUNCTION("IF(REGEXMATCH(A16,""[0-9]\.[0-9]\.3""),SUM(Effort!$F15:$G15)*RiferimentiCosti!T$4,0)"),0.0)</f>
        <v>0</v>
      </c>
      <c r="U16" s="63">
        <f>IFERROR(__xludf.DUMMYFUNCTION("IF(REGEXMATCH(A16,""[0-9]\.[0-9]\.3""),SUM(Effort!H15:I15)*RiferimentiCosti!U$4,0)"),0.0)</f>
        <v>0</v>
      </c>
      <c r="V16" s="60">
        <f t="shared" si="10"/>
        <v>16800</v>
      </c>
      <c r="W16" s="61">
        <f t="shared" si="11"/>
        <v>23520</v>
      </c>
    </row>
    <row r="17">
      <c r="A17" s="62" t="s">
        <v>140</v>
      </c>
      <c r="B17" s="63">
        <f>Effort!B16*RiferimentiCosti!B$4</f>
        <v>0</v>
      </c>
      <c r="C17" s="63">
        <f>Effort!C16*RiferimentiCosti!C$4</f>
        <v>1440</v>
      </c>
      <c r="D17" s="63">
        <f>Effort!D16*RiferimentiCosti!D$4</f>
        <v>480</v>
      </c>
      <c r="E17" s="63">
        <f>Effort!E16*RiferimentiCosti!E$4</f>
        <v>0</v>
      </c>
      <c r="F17" s="63">
        <f>Effort!F16*RiferimentiCosti!F$4</f>
        <v>0</v>
      </c>
      <c r="G17" s="63">
        <f>Effort!G16*RiferimentiCosti!G$4</f>
        <v>0</v>
      </c>
      <c r="H17" s="63">
        <f>Effort!H16*RiferimentiCosti!H$4</f>
        <v>0</v>
      </c>
      <c r="I17" s="63">
        <f>Effort!I16*RiferimentiCosti!I$4</f>
        <v>0</v>
      </c>
      <c r="J17" s="58">
        <f t="shared" si="8"/>
        <v>1920</v>
      </c>
      <c r="K17" s="63">
        <f>CEILING(Effort!B16/8,1)*RiferimentiCosti!K$4</f>
        <v>0</v>
      </c>
      <c r="L17" s="63">
        <f>CEILING(Effort!F16/8,1)*RiferimentiCosti!L$4+CEILING((Effort!F16/8)/8,1)*RiferimentiCosti!L$6</f>
        <v>0</v>
      </c>
      <c r="M17" s="63">
        <f>CEILING(Effort!G16/8,1)*RiferimentiCosti!M$4+CEILING((Effort!G16/8)/8,1)*RiferimentiCosti!M$6</f>
        <v>0</v>
      </c>
      <c r="N17" s="63">
        <f>CEILING(Effort!H16/8,1)*RiferimentiCosti!N$4+CEILING((Effort!H16/8)/8,1)*RiferimentiCosti!N$6</f>
        <v>0</v>
      </c>
      <c r="O17" s="63">
        <f>CEILING(Effort!I16/8,1)*RiferimentiCosti!O$4+CEILING((Effort!I16/8)/8,1)*RiferimentiCosti!O$6</f>
        <v>0</v>
      </c>
      <c r="P17" s="59">
        <f t="shared" si="9"/>
        <v>0</v>
      </c>
      <c r="Q17" s="63">
        <f>SUM(Effort!$C16:$E16)*RiferimentiCosti!Q$4</f>
        <v>960</v>
      </c>
      <c r="R17" s="63">
        <f>SUM(Effort!$C16:$E16)*RiferimentiCosti!R$4</f>
        <v>3840</v>
      </c>
      <c r="S17" s="63">
        <f>SUM(Effort!$F16:$G16)*RiferimentiCosti!S$4</f>
        <v>0</v>
      </c>
      <c r="T17" s="63">
        <f>IFERROR(__xludf.DUMMYFUNCTION("IF(REGEXMATCH(A17,""[0-9]\.[0-9]\.3""),SUM(Effort!$F16:$G16)*RiferimentiCosti!T$4,0)"),0.0)</f>
        <v>0</v>
      </c>
      <c r="U17" s="63">
        <f>IFERROR(__xludf.DUMMYFUNCTION("IF(REGEXMATCH(A17,""[0-9]\.[0-9]\.3""),SUM(Effort!H16:I16)*RiferimentiCosti!U$4,0)"),0.0)</f>
        <v>0</v>
      </c>
      <c r="V17" s="60">
        <f t="shared" si="10"/>
        <v>4800</v>
      </c>
      <c r="W17" s="61">
        <f t="shared" si="11"/>
        <v>6720</v>
      </c>
    </row>
    <row r="18">
      <c r="A18" s="62" t="s">
        <v>141</v>
      </c>
      <c r="B18" s="63">
        <f>Effort!B17*RiferimentiCosti!B$4</f>
        <v>0</v>
      </c>
      <c r="C18" s="63">
        <f>Effort!C17*RiferimentiCosti!C$4</f>
        <v>960</v>
      </c>
      <c r="D18" s="63">
        <f>Effort!D17*RiferimentiCosti!D$4</f>
        <v>1440</v>
      </c>
      <c r="E18" s="63">
        <f>Effort!E17*RiferimentiCosti!E$4</f>
        <v>0</v>
      </c>
      <c r="F18" s="63">
        <f>Effort!F17*RiferimentiCosti!F$4</f>
        <v>0</v>
      </c>
      <c r="G18" s="63">
        <f>Effort!G17*RiferimentiCosti!G$4</f>
        <v>0</v>
      </c>
      <c r="H18" s="63">
        <f>Effort!H17*RiferimentiCosti!H$4</f>
        <v>0</v>
      </c>
      <c r="I18" s="63">
        <f>Effort!I17*RiferimentiCosti!I$4</f>
        <v>0</v>
      </c>
      <c r="J18" s="58">
        <f t="shared" si="8"/>
        <v>2400</v>
      </c>
      <c r="K18" s="63">
        <f>CEILING(Effort!B17/8,1)*RiferimentiCosti!K$4</f>
        <v>0</v>
      </c>
      <c r="L18" s="63">
        <f>CEILING(Effort!F17/8,1)*RiferimentiCosti!L$4+CEILING((Effort!F17/8)/8,1)*RiferimentiCosti!L$6</f>
        <v>0</v>
      </c>
      <c r="M18" s="63">
        <f>CEILING(Effort!G17/8,1)*RiferimentiCosti!M$4+CEILING((Effort!G17/8)/8,1)*RiferimentiCosti!M$6</f>
        <v>0</v>
      </c>
      <c r="N18" s="63">
        <f>CEILING(Effort!H17/8,1)*RiferimentiCosti!N$4+CEILING((Effort!H17/8)/8,1)*RiferimentiCosti!N$6</f>
        <v>0</v>
      </c>
      <c r="O18" s="63">
        <f>CEILING(Effort!I17/8,1)*RiferimentiCosti!O$4+CEILING((Effort!I17/8)/8,1)*RiferimentiCosti!O$6</f>
        <v>0</v>
      </c>
      <c r="P18" s="59">
        <f t="shared" si="9"/>
        <v>0</v>
      </c>
      <c r="Q18" s="63">
        <f>SUM(Effort!$C17:$E17)*RiferimentiCosti!Q$4</f>
        <v>1200</v>
      </c>
      <c r="R18" s="63">
        <f>SUM(Effort!$C17:$E17)*RiferimentiCosti!R$4</f>
        <v>4800</v>
      </c>
      <c r="S18" s="63">
        <f>SUM(Effort!$F17:$G17)*RiferimentiCosti!S$4</f>
        <v>0</v>
      </c>
      <c r="T18" s="63">
        <f>IFERROR(__xludf.DUMMYFUNCTION("IF(REGEXMATCH(A18,""[0-9]\.[0-9]\.3""),SUM(Effort!$F17:$G17)*RiferimentiCosti!T$4,0)"),0.0)</f>
        <v>0</v>
      </c>
      <c r="U18" s="63">
        <f>IFERROR(__xludf.DUMMYFUNCTION("IF(REGEXMATCH(A18,""[0-9]\.[0-9]\.3""),SUM(Effort!H17:I17)*RiferimentiCosti!U$4,0)"),0.0)</f>
        <v>0</v>
      </c>
      <c r="V18" s="60">
        <f t="shared" si="10"/>
        <v>6000</v>
      </c>
      <c r="W18" s="61">
        <f t="shared" si="11"/>
        <v>8400</v>
      </c>
    </row>
    <row r="19">
      <c r="A19" s="62" t="s">
        <v>60</v>
      </c>
      <c r="B19" s="63">
        <f>Effort!B18*RiferimentiCosti!B$4</f>
        <v>400</v>
      </c>
      <c r="C19" s="63">
        <f>Effort!C18*RiferimentiCosti!C$4</f>
        <v>0</v>
      </c>
      <c r="D19" s="63">
        <f>Effort!D18*RiferimentiCosti!D$4</f>
        <v>0</v>
      </c>
      <c r="E19" s="63">
        <f>Effort!E18*RiferimentiCosti!E$4</f>
        <v>0</v>
      </c>
      <c r="F19" s="63">
        <f>Effort!F18*RiferimentiCosti!F$4</f>
        <v>0</v>
      </c>
      <c r="G19" s="63">
        <f>Effort!G18*RiferimentiCosti!G$4</f>
        <v>0</v>
      </c>
      <c r="H19" s="63">
        <f>Effort!H18*RiferimentiCosti!H$4</f>
        <v>0</v>
      </c>
      <c r="I19" s="63">
        <f>Effort!I18*RiferimentiCosti!I$4</f>
        <v>0</v>
      </c>
      <c r="J19" s="58">
        <f t="shared" si="8"/>
        <v>400</v>
      </c>
      <c r="K19" s="63">
        <f>CEILING(Effort!B18/8,1)*RiferimentiCosti!K$4</f>
        <v>240</v>
      </c>
      <c r="L19" s="63">
        <f>CEILING(Effort!F18/8,1)*RiferimentiCosti!L$4+CEILING((Effort!F18/8)/8,1)*RiferimentiCosti!L$6</f>
        <v>0</v>
      </c>
      <c r="M19" s="63">
        <f>CEILING(Effort!G18/8,1)*RiferimentiCosti!M$4+CEILING((Effort!G18/8)/8,1)*RiferimentiCosti!M$6</f>
        <v>0</v>
      </c>
      <c r="N19" s="63">
        <f>CEILING(Effort!H18/8,1)*RiferimentiCosti!N$4+CEILING((Effort!H18/8)/8,1)*RiferimentiCosti!N$6</f>
        <v>0</v>
      </c>
      <c r="O19" s="63">
        <f>CEILING(Effort!I18/8,1)*RiferimentiCosti!O$4+CEILING((Effort!I18/8)/8,1)*RiferimentiCosti!O$6</f>
        <v>0</v>
      </c>
      <c r="P19" s="59">
        <f t="shared" si="9"/>
        <v>240</v>
      </c>
      <c r="Q19" s="63">
        <f>SUM(Effort!$C18:$E18)*RiferimentiCosti!Q$4</f>
        <v>0</v>
      </c>
      <c r="R19" s="63">
        <f>SUM(Effort!$C18:$E18)*RiferimentiCosti!R$4</f>
        <v>0</v>
      </c>
      <c r="S19" s="63">
        <f>SUM(Effort!$F18:$G18)*RiferimentiCosti!S$4</f>
        <v>0</v>
      </c>
      <c r="T19" s="63">
        <f>IFERROR(__xludf.DUMMYFUNCTION("IF(REGEXMATCH(A19,""[0-9]\.[0-9]\.3""),SUM(Effort!$F18:$G18)*RiferimentiCosti!T$4,0)"),0.0)</f>
        <v>0</v>
      </c>
      <c r="U19" s="63">
        <f>IFERROR(__xludf.DUMMYFUNCTION("IF(REGEXMATCH(A19,""[0-9]\.[0-9]\.3""),SUM(Effort!H18:I18)*RiferimentiCosti!U$4,0)"),0.0)</f>
        <v>0</v>
      </c>
      <c r="V19" s="60">
        <f t="shared" si="10"/>
        <v>0</v>
      </c>
      <c r="W19" s="61">
        <f t="shared" si="11"/>
        <v>640</v>
      </c>
    </row>
    <row r="20">
      <c r="A20" s="62" t="s">
        <v>142</v>
      </c>
      <c r="B20" s="63">
        <f>Effort!B19*RiferimentiCosti!B$4</f>
        <v>0</v>
      </c>
      <c r="C20" s="63">
        <f>Effort!C19*RiferimentiCosti!C$4</f>
        <v>0</v>
      </c>
      <c r="D20" s="63">
        <f>Effort!D19*RiferimentiCosti!D$4</f>
        <v>0</v>
      </c>
      <c r="E20" s="63">
        <f>Effort!E19*RiferimentiCosti!E$4</f>
        <v>0</v>
      </c>
      <c r="F20" s="63">
        <f>Effort!F19*RiferimentiCosti!F$4</f>
        <v>1380</v>
      </c>
      <c r="G20" s="63">
        <f>Effort!G19*RiferimentiCosti!G$4</f>
        <v>340</v>
      </c>
      <c r="H20" s="63">
        <f>Effort!H19*RiferimentiCosti!H$4</f>
        <v>0</v>
      </c>
      <c r="I20" s="63">
        <f>Effort!I19*RiferimentiCosti!I$4</f>
        <v>0</v>
      </c>
      <c r="J20" s="58">
        <f t="shared" si="8"/>
        <v>1720</v>
      </c>
      <c r="K20" s="63">
        <f>CEILING(Effort!B19/8,1)*RiferimentiCosti!K$4</f>
        <v>0</v>
      </c>
      <c r="L20" s="63">
        <f>CEILING(Effort!F19/8,1)*RiferimentiCosti!L$4+CEILING((Effort!F19/8)/8,1)*RiferimentiCosti!L$6</f>
        <v>600</v>
      </c>
      <c r="M20" s="63">
        <f>CEILING(Effort!G19/8,1)*RiferimentiCosti!M$4+CEILING((Effort!G19/8)/8,1)*RiferimentiCosti!M$6</f>
        <v>290</v>
      </c>
      <c r="N20" s="63">
        <f>CEILING(Effort!H19/8,1)*RiferimentiCosti!N$4+CEILING((Effort!H19/8)/8,1)*RiferimentiCosti!N$6</f>
        <v>0</v>
      </c>
      <c r="O20" s="63">
        <f>CEILING(Effort!I19/8,1)*RiferimentiCosti!O$4+CEILING((Effort!I19/8)/8,1)*RiferimentiCosti!O$6</f>
        <v>0</v>
      </c>
      <c r="P20" s="59">
        <f t="shared" si="9"/>
        <v>890</v>
      </c>
      <c r="Q20" s="63">
        <f>SUM(Effort!$C19:$E19)*RiferimentiCosti!Q$4</f>
        <v>0</v>
      </c>
      <c r="R20" s="63">
        <f>SUM(Effort!$C19:$E19)*RiferimentiCosti!R$4</f>
        <v>0</v>
      </c>
      <c r="S20" s="63">
        <f>SUM(Effort!$F19:$G19)*RiferimentiCosti!S$4</f>
        <v>640</v>
      </c>
      <c r="T20" s="63">
        <f>IFERROR(__xludf.DUMMYFUNCTION("IF(REGEXMATCH(A20,""[0-9]\.[0-9]\.3""),SUM(Effort!$F19:$G19)*RiferimentiCosti!T$4,0)"),0.0)</f>
        <v>0</v>
      </c>
      <c r="U20" s="63">
        <f>IFERROR(__xludf.DUMMYFUNCTION("IF(REGEXMATCH(A20,""[0-9]\.[0-9]\.3""),SUM(Effort!H19:I19)*RiferimentiCosti!U$4,0)"),0.0)</f>
        <v>0</v>
      </c>
      <c r="V20" s="60">
        <f t="shared" si="10"/>
        <v>640</v>
      </c>
      <c r="W20" s="61">
        <f t="shared" si="11"/>
        <v>3250</v>
      </c>
    </row>
    <row r="21">
      <c r="A21" s="62" t="s">
        <v>143</v>
      </c>
      <c r="B21" s="63">
        <f>Effort!B20*RiferimentiCosti!B$4</f>
        <v>0</v>
      </c>
      <c r="C21" s="63">
        <f>Effort!C20*RiferimentiCosti!C$4</f>
        <v>0</v>
      </c>
      <c r="D21" s="63">
        <f>Effort!D20*RiferimentiCosti!D$4</f>
        <v>0</v>
      </c>
      <c r="E21" s="63">
        <f>Effort!E20*RiferimentiCosti!E$4</f>
        <v>0</v>
      </c>
      <c r="F21" s="63">
        <f>Effort!F20*RiferimentiCosti!F$4</f>
        <v>1380</v>
      </c>
      <c r="G21" s="63">
        <f>Effort!G20*RiferimentiCosti!G$4</f>
        <v>340</v>
      </c>
      <c r="H21" s="63">
        <f>Effort!H20*RiferimentiCosti!H$4</f>
        <v>0</v>
      </c>
      <c r="I21" s="63">
        <f>Effort!I20*RiferimentiCosti!I$4</f>
        <v>0</v>
      </c>
      <c r="J21" s="58">
        <f t="shared" si="8"/>
        <v>1720</v>
      </c>
      <c r="K21" s="63">
        <f>CEILING(Effort!B20/8,1)*RiferimentiCosti!K$4</f>
        <v>0</v>
      </c>
      <c r="L21" s="63">
        <f>CEILING(Effort!F20/8,1)*RiferimentiCosti!L$4+CEILING((Effort!F20/8)/8,1)*RiferimentiCosti!L$6</f>
        <v>600</v>
      </c>
      <c r="M21" s="63">
        <f>CEILING(Effort!G20/8,1)*RiferimentiCosti!M$4+CEILING((Effort!G20/8)/8,1)*RiferimentiCosti!M$6</f>
        <v>290</v>
      </c>
      <c r="N21" s="63">
        <f>CEILING(Effort!H20/8,1)*RiferimentiCosti!N$4+CEILING((Effort!H20/8)/8,1)*RiferimentiCosti!N$6</f>
        <v>0</v>
      </c>
      <c r="O21" s="63">
        <f>CEILING(Effort!I20/8,1)*RiferimentiCosti!O$4+CEILING((Effort!I20/8)/8,1)*RiferimentiCosti!O$6</f>
        <v>0</v>
      </c>
      <c r="P21" s="59">
        <f t="shared" si="9"/>
        <v>890</v>
      </c>
      <c r="Q21" s="63">
        <f>SUM(Effort!$C20:$E20)*RiferimentiCosti!Q$4</f>
        <v>0</v>
      </c>
      <c r="R21" s="63">
        <f>SUM(Effort!$C20:$E20)*RiferimentiCosti!R$4</f>
        <v>0</v>
      </c>
      <c r="S21" s="63">
        <f>SUM(Effort!$F20:$G20)*RiferimentiCosti!S$4</f>
        <v>640</v>
      </c>
      <c r="T21" s="63">
        <f>IFERROR(__xludf.DUMMYFUNCTION("IF(REGEXMATCH(A21,""[0-9]\.[0-9]\.3""),SUM(Effort!$F20:$G20)*RiferimentiCosti!T$4,0)"),0.0)</f>
        <v>0</v>
      </c>
      <c r="U21" s="63">
        <f>IFERROR(__xludf.DUMMYFUNCTION("IF(REGEXMATCH(A21,""[0-9]\.[0-9]\.3""),SUM(Effort!H20:I20)*RiferimentiCosti!U$4,0)"),0.0)</f>
        <v>0</v>
      </c>
      <c r="V21" s="60">
        <f t="shared" si="10"/>
        <v>640</v>
      </c>
      <c r="W21" s="61">
        <f t="shared" si="11"/>
        <v>3250</v>
      </c>
    </row>
    <row r="22">
      <c r="A22" s="62" t="s">
        <v>144</v>
      </c>
      <c r="B22" s="63">
        <f>Effort!B21*RiferimentiCosti!B$4</f>
        <v>0</v>
      </c>
      <c r="C22" s="63">
        <f>Effort!C21*RiferimentiCosti!C$4</f>
        <v>0</v>
      </c>
      <c r="D22" s="63">
        <f>Effort!D21*RiferimentiCosti!D$4</f>
        <v>0</v>
      </c>
      <c r="E22" s="63">
        <f>Effort!E21*RiferimentiCosti!E$4</f>
        <v>0</v>
      </c>
      <c r="F22" s="63">
        <f>Effort!F21*RiferimentiCosti!F$4</f>
        <v>1380</v>
      </c>
      <c r="G22" s="63">
        <f>Effort!G21*RiferimentiCosti!G$4</f>
        <v>5100</v>
      </c>
      <c r="H22" s="63">
        <f>Effort!H21*RiferimentiCosti!H$4</f>
        <v>0</v>
      </c>
      <c r="I22" s="63">
        <f>Effort!I21*RiferimentiCosti!I$4</f>
        <v>0</v>
      </c>
      <c r="J22" s="58">
        <f t="shared" si="8"/>
        <v>6480</v>
      </c>
      <c r="K22" s="63">
        <f>CEILING(Effort!B21/8,1)*RiferimentiCosti!K$4</f>
        <v>0</v>
      </c>
      <c r="L22" s="63">
        <f>CEILING(Effort!F21/8,1)*RiferimentiCosti!L$4+CEILING((Effort!F21/8)/8,1)*RiferimentiCosti!L$6</f>
        <v>600</v>
      </c>
      <c r="M22" s="63">
        <f>CEILING(Effort!G21/8,1)*RiferimentiCosti!M$4+CEILING((Effort!G21/8)/8,1)*RiferimentiCosti!M$6</f>
        <v>2400</v>
      </c>
      <c r="N22" s="63">
        <f>CEILING(Effort!H21/8,1)*RiferimentiCosti!N$4+CEILING((Effort!H21/8)/8,1)*RiferimentiCosti!N$6</f>
        <v>0</v>
      </c>
      <c r="O22" s="63">
        <f>CEILING(Effort!I21/8,1)*RiferimentiCosti!O$4+CEILING((Effort!I21/8)/8,1)*RiferimentiCosti!O$6</f>
        <v>0</v>
      </c>
      <c r="P22" s="59">
        <f t="shared" si="9"/>
        <v>3000</v>
      </c>
      <c r="Q22" s="63">
        <f>SUM(Effort!$C21:$E21)*RiferimentiCosti!Q$4</f>
        <v>0</v>
      </c>
      <c r="R22" s="63">
        <f>SUM(Effort!$C21:$E21)*RiferimentiCosti!R$4</f>
        <v>0</v>
      </c>
      <c r="S22" s="63">
        <f>SUM(Effort!$F21:$G21)*RiferimentiCosti!S$4</f>
        <v>2880</v>
      </c>
      <c r="T22" s="63">
        <f>IFERROR(__xludf.DUMMYFUNCTION("IF(REGEXMATCH(A22,""[0-9]\.[0-9]\.3""),SUM(Effort!$F21:$G21)*RiferimentiCosti!T$4,0)"),7200.0)</f>
        <v>7200</v>
      </c>
      <c r="U22" s="63">
        <f>IFERROR(__xludf.DUMMYFUNCTION("IF(REGEXMATCH(A22,""[0-9]\.[0-9]\.3""),SUM(Effort!H21:I21)*RiferimentiCosti!U$4,0)"),0.0)</f>
        <v>0</v>
      </c>
      <c r="V22" s="60">
        <f t="shared" si="10"/>
        <v>10080</v>
      </c>
      <c r="W22" s="61">
        <f t="shared" si="11"/>
        <v>19560</v>
      </c>
    </row>
    <row r="23">
      <c r="A23" s="65" t="s">
        <v>137</v>
      </c>
      <c r="B23" s="66">
        <f>SUM(B13:B22)</f>
        <v>1200</v>
      </c>
      <c r="C23" s="66">
        <f>SUM(C15:C18)</f>
        <v>4320</v>
      </c>
      <c r="D23" s="66">
        <f t="shared" ref="D23:I23" si="12">SUM(D15:D22)</f>
        <v>8640</v>
      </c>
      <c r="E23" s="66">
        <f t="shared" si="12"/>
        <v>0</v>
      </c>
      <c r="F23" s="66">
        <f t="shared" si="12"/>
        <v>4140</v>
      </c>
      <c r="G23" s="66">
        <f t="shared" si="12"/>
        <v>5780</v>
      </c>
      <c r="H23" s="66">
        <f t="shared" si="12"/>
        <v>0</v>
      </c>
      <c r="I23" s="66">
        <f t="shared" si="12"/>
        <v>0</v>
      </c>
      <c r="J23" s="58">
        <f t="shared" si="8"/>
        <v>24080</v>
      </c>
      <c r="K23" s="66">
        <f t="shared" ref="K23:O23" si="13">SUM(K13:K22)</f>
        <v>920</v>
      </c>
      <c r="L23" s="66">
        <f t="shared" si="13"/>
        <v>1800</v>
      </c>
      <c r="M23" s="66">
        <f t="shared" si="13"/>
        <v>2980</v>
      </c>
      <c r="N23" s="66">
        <f t="shared" si="13"/>
        <v>0</v>
      </c>
      <c r="O23" s="66">
        <f t="shared" si="13"/>
        <v>0</v>
      </c>
      <c r="P23" s="59">
        <f t="shared" si="9"/>
        <v>5700</v>
      </c>
      <c r="Q23" s="66">
        <f t="shared" ref="Q23:U23" si="14">SUM(Q13:Q22)</f>
        <v>6480</v>
      </c>
      <c r="R23" s="66">
        <f t="shared" si="14"/>
        <v>25920</v>
      </c>
      <c r="S23" s="66">
        <f t="shared" si="14"/>
        <v>4160</v>
      </c>
      <c r="T23" s="66">
        <f t="shared" si="14"/>
        <v>7200</v>
      </c>
      <c r="U23" s="66">
        <f t="shared" si="14"/>
        <v>0</v>
      </c>
      <c r="V23" s="60">
        <f t="shared" si="10"/>
        <v>43760</v>
      </c>
      <c r="W23" s="71">
        <f>SUM(W13:W22)</f>
        <v>73540</v>
      </c>
    </row>
    <row r="24">
      <c r="A24" s="72"/>
      <c r="B24" s="73"/>
      <c r="C24" s="73"/>
      <c r="D24" s="73"/>
      <c r="E24" s="73"/>
      <c r="F24" s="73"/>
      <c r="G24" s="73"/>
      <c r="H24" s="73"/>
      <c r="I24" s="73"/>
      <c r="J24" s="74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4"/>
    </row>
    <row r="25">
      <c r="A25" s="75" t="s">
        <v>66</v>
      </c>
      <c r="B25" s="56">
        <f>Effort!B24*RiferimentiCosti!B$4</f>
        <v>400</v>
      </c>
      <c r="C25" s="76"/>
      <c r="D25" s="76"/>
      <c r="E25" s="76"/>
      <c r="F25" s="76"/>
      <c r="G25" s="76"/>
      <c r="H25" s="76"/>
      <c r="I25" s="76"/>
      <c r="J25" s="58">
        <f t="shared" ref="J25:J35" si="15">SUM(B25:I25)</f>
        <v>400</v>
      </c>
      <c r="K25" s="57">
        <f>CEILING(Effort!B24/8,1)*RiferimentiCosti!K$4+RiferimentiCosti!K$6</f>
        <v>440</v>
      </c>
      <c r="L25" s="76"/>
      <c r="M25" s="76"/>
      <c r="N25" s="76"/>
      <c r="O25" s="76"/>
      <c r="P25" s="59">
        <f t="shared" ref="P25:P35" si="16">SUM(K25:O25)</f>
        <v>440</v>
      </c>
      <c r="Q25" s="77">
        <v>0.0</v>
      </c>
      <c r="R25" s="57"/>
      <c r="S25" s="57"/>
      <c r="T25" s="57"/>
      <c r="U25" s="57"/>
      <c r="V25" s="60">
        <f t="shared" ref="V25:V35" si="17">SUM(Q25:U25)</f>
        <v>0</v>
      </c>
      <c r="W25" s="61">
        <f t="shared" ref="W25:W34" si="18">SUM(J25,P25,V25)</f>
        <v>840</v>
      </c>
    </row>
    <row r="26">
      <c r="A26" s="62" t="s">
        <v>65</v>
      </c>
      <c r="B26" s="63">
        <f>Effort!B25*RiferimentiCosti!B$4</f>
        <v>400</v>
      </c>
      <c r="C26" s="63">
        <f>Effort!C25*RiferimentiCosti!C$4</f>
        <v>0</v>
      </c>
      <c r="D26" s="63">
        <f>Effort!D25*RiferimentiCosti!D$4</f>
        <v>0</v>
      </c>
      <c r="E26" s="63">
        <f>Effort!E25*RiferimentiCosti!E$4</f>
        <v>0</v>
      </c>
      <c r="F26" s="63">
        <f>Effort!F25*RiferimentiCosti!F$4</f>
        <v>0</v>
      </c>
      <c r="G26" s="63">
        <f>Effort!G25*RiferimentiCosti!G$4</f>
        <v>0</v>
      </c>
      <c r="H26" s="63">
        <f>Effort!H25*RiferimentiCosti!H$4</f>
        <v>0</v>
      </c>
      <c r="I26" s="63">
        <f>Effort!I25*RiferimentiCosti!I$4</f>
        <v>0</v>
      </c>
      <c r="J26" s="58">
        <f t="shared" si="15"/>
        <v>400</v>
      </c>
      <c r="K26" s="63">
        <f>CEILING(Effort!B25/8,1)*RiferimentiCosti!K$4</f>
        <v>240</v>
      </c>
      <c r="L26" s="63">
        <f>CEILING(Effort!F25/8,1)*RiferimentiCosti!L$4+CEILING((Effort!F25/8)/8,1)*RiferimentiCosti!L$6</f>
        <v>0</v>
      </c>
      <c r="M26" s="63">
        <f>CEILING(Effort!G25/8,1)*RiferimentiCosti!M$4+CEILING((Effort!G25/8)/8,1)*RiferimentiCosti!M$6</f>
        <v>0</v>
      </c>
      <c r="N26" s="63">
        <f>CEILING(Effort!H25/8,1)*RiferimentiCosti!N$4+CEILING((Effort!H25/8)/8,1)*RiferimentiCosti!N$6</f>
        <v>0</v>
      </c>
      <c r="O26" s="63">
        <f>CEILING(Effort!I25/8,1)*RiferimentiCosti!O$4+CEILING((Effort!I25/8)/8,1)*RiferimentiCosti!O$6</f>
        <v>0</v>
      </c>
      <c r="P26" s="59">
        <f t="shared" si="16"/>
        <v>240</v>
      </c>
      <c r="Q26" s="63">
        <f>SUM(Effort!$C25:$E25)*RiferimentiCosti!Q$4</f>
        <v>0</v>
      </c>
      <c r="R26" s="63">
        <f>SUM(Effort!$C25:$E25)*RiferimentiCosti!R$4</f>
        <v>0</v>
      </c>
      <c r="S26" s="63">
        <f>SUM(Effort!$F25:$G25)*RiferimentiCosti!S$4</f>
        <v>0</v>
      </c>
      <c r="T26" s="63">
        <f>IFERROR(__xludf.DUMMYFUNCTION("IF(REGEXMATCH(A26,""[0-9]\.[0-9]\.3""),SUM(Effort!$F25:$G25)*RiferimentiCosti!T$4,0)"),0.0)</f>
        <v>0</v>
      </c>
      <c r="U26" s="63">
        <f>IFERROR(__xludf.DUMMYFUNCTION("IF(REGEXMATCH(A26,""[0-9]\.[0-9]\.3""),SUM(Effort!H25:I25)*RiferimentiCosti!U$4,0)"),0.0)</f>
        <v>0</v>
      </c>
      <c r="V26" s="60">
        <f t="shared" si="17"/>
        <v>0</v>
      </c>
      <c r="W26" s="61">
        <f t="shared" si="18"/>
        <v>640</v>
      </c>
    </row>
    <row r="27">
      <c r="A27" s="78" t="s">
        <v>145</v>
      </c>
      <c r="B27" s="63">
        <f>Effort!B26*RiferimentiCosti!B$4</f>
        <v>0</v>
      </c>
      <c r="C27" s="63">
        <f>Effort!C26*RiferimentiCosti!C$4</f>
        <v>1440</v>
      </c>
      <c r="D27" s="63">
        <f>Effort!D26*RiferimentiCosti!D$4</f>
        <v>480</v>
      </c>
      <c r="E27" s="63">
        <f>Effort!E26*RiferimentiCosti!E$4</f>
        <v>0</v>
      </c>
      <c r="F27" s="63">
        <f>Effort!F26*RiferimentiCosti!F$4</f>
        <v>0</v>
      </c>
      <c r="G27" s="63">
        <f>Effort!G26*RiferimentiCosti!G$4</f>
        <v>0</v>
      </c>
      <c r="H27" s="63">
        <f>Effort!H26*RiferimentiCosti!H$4</f>
        <v>0</v>
      </c>
      <c r="I27" s="63">
        <f>Effort!I26*RiferimentiCosti!I$4</f>
        <v>0</v>
      </c>
      <c r="J27" s="58">
        <f t="shared" si="15"/>
        <v>1920</v>
      </c>
      <c r="K27" s="63">
        <f>CEILING(Effort!B26/8,1)*RiferimentiCosti!K$4</f>
        <v>0</v>
      </c>
      <c r="L27" s="63">
        <f>CEILING(Effort!F26/8,1)*RiferimentiCosti!L$4+CEILING((Effort!F26/8)/8,1)*RiferimentiCosti!L$6</f>
        <v>0</v>
      </c>
      <c r="M27" s="63">
        <f>CEILING(Effort!G26/8,1)*RiferimentiCosti!M$4+CEILING((Effort!G26/8)/8,1)*RiferimentiCosti!M$6</f>
        <v>0</v>
      </c>
      <c r="N27" s="63">
        <f>CEILING(Effort!H26/8,1)*RiferimentiCosti!N$4+CEILING((Effort!H26/8)/8,1)*RiferimentiCosti!N$6</f>
        <v>0</v>
      </c>
      <c r="O27" s="63">
        <f>CEILING(Effort!I26/8,1)*RiferimentiCosti!O$4+CEILING((Effort!I26/8)/8,1)*RiferimentiCosti!O$6</f>
        <v>0</v>
      </c>
      <c r="P27" s="59">
        <f t="shared" si="16"/>
        <v>0</v>
      </c>
      <c r="Q27" s="63">
        <f>SUM(Effort!$C26:$E26)*RiferimentiCosti!Q$4</f>
        <v>960</v>
      </c>
      <c r="R27" s="63">
        <f>SUM(Effort!$C26:$E26)*RiferimentiCosti!R$4</f>
        <v>3840</v>
      </c>
      <c r="S27" s="63">
        <f>SUM(Effort!$F26:$G26)*RiferimentiCosti!S$4</f>
        <v>0</v>
      </c>
      <c r="T27" s="63">
        <f>IFERROR(__xludf.DUMMYFUNCTION("IF(REGEXMATCH(A27,""[0-9]\.[0-9]\.3""),SUM(Effort!$F26:$G26)*RiferimentiCosti!T$4,0)"),0.0)</f>
        <v>0</v>
      </c>
      <c r="U27" s="63">
        <f>IFERROR(__xludf.DUMMYFUNCTION("IF(REGEXMATCH(A27,""[0-9]\.[0-9]\.3""),SUM(Effort!H26:I26)*RiferimentiCosti!U$4,0)"),0.0)</f>
        <v>0</v>
      </c>
      <c r="V27" s="60">
        <f t="shared" si="17"/>
        <v>4800</v>
      </c>
      <c r="W27" s="61">
        <f t="shared" si="18"/>
        <v>6720</v>
      </c>
    </row>
    <row r="28">
      <c r="A28" s="78" t="s">
        <v>146</v>
      </c>
      <c r="B28" s="63">
        <f>Effort!B27*RiferimentiCosti!B$4</f>
        <v>0</v>
      </c>
      <c r="C28" s="63">
        <f>Effort!C27*RiferimentiCosti!C$4</f>
        <v>480</v>
      </c>
      <c r="D28" s="63">
        <f>Effort!D27*RiferimentiCosti!D$4</f>
        <v>6240</v>
      </c>
      <c r="E28" s="63">
        <f>Effort!E27*RiferimentiCosti!E$4</f>
        <v>0</v>
      </c>
      <c r="F28" s="63">
        <f>Effort!F27*RiferimentiCosti!F$4</f>
        <v>0</v>
      </c>
      <c r="G28" s="63">
        <f>Effort!G27*RiferimentiCosti!G$4</f>
        <v>0</v>
      </c>
      <c r="H28" s="63">
        <f>Effort!H27*RiferimentiCosti!H$4</f>
        <v>0</v>
      </c>
      <c r="I28" s="63">
        <f>Effort!I27*RiferimentiCosti!I$4</f>
        <v>0</v>
      </c>
      <c r="J28" s="58">
        <f t="shared" si="15"/>
        <v>6720</v>
      </c>
      <c r="K28" s="63">
        <f>CEILING(Effort!B27/8,1)*RiferimentiCosti!K$4</f>
        <v>0</v>
      </c>
      <c r="L28" s="63">
        <f>CEILING(Effort!F27/8,1)*RiferimentiCosti!L$4+CEILING((Effort!F27/8)/8,1)*RiferimentiCosti!L$6</f>
        <v>0</v>
      </c>
      <c r="M28" s="63">
        <f>CEILING(Effort!G27/8,1)*RiferimentiCosti!M$4+CEILING((Effort!G27/8)/8,1)*RiferimentiCosti!M$6</f>
        <v>0</v>
      </c>
      <c r="N28" s="63">
        <f>CEILING(Effort!H27/8,1)*RiferimentiCosti!N$4+CEILING((Effort!H27/8)/8,1)*RiferimentiCosti!N$6</f>
        <v>0</v>
      </c>
      <c r="O28" s="63">
        <f>CEILING(Effort!I27/8,1)*RiferimentiCosti!O$4+CEILING((Effort!I27/8)/8,1)*RiferimentiCosti!O$6</f>
        <v>0</v>
      </c>
      <c r="P28" s="59">
        <f t="shared" si="16"/>
        <v>0</v>
      </c>
      <c r="Q28" s="63">
        <f>SUM(Effort!$C27:$E27)*RiferimentiCosti!Q$4</f>
        <v>3360</v>
      </c>
      <c r="R28" s="63">
        <f>SUM(Effort!$C27:$E27)*RiferimentiCosti!R$4</f>
        <v>13440</v>
      </c>
      <c r="S28" s="63">
        <f>SUM(Effort!$F27:$G27)*RiferimentiCosti!S$4</f>
        <v>0</v>
      </c>
      <c r="T28" s="63">
        <f>IFERROR(__xludf.DUMMYFUNCTION("IF(REGEXMATCH(A28,""[0-9]\.[0-9]\.3""),SUM(Effort!$F27:$G27)*RiferimentiCosti!T$4,0)"),0.0)</f>
        <v>0</v>
      </c>
      <c r="U28" s="63">
        <f>IFERROR(__xludf.DUMMYFUNCTION("IF(REGEXMATCH(A28,""[0-9]\.[0-9]\.3""),SUM(Effort!H27:I27)*RiferimentiCosti!U$4,0)"),0.0)</f>
        <v>0</v>
      </c>
      <c r="V28" s="60">
        <f t="shared" si="17"/>
        <v>16800</v>
      </c>
      <c r="W28" s="61">
        <f t="shared" si="18"/>
        <v>23520</v>
      </c>
    </row>
    <row r="29">
      <c r="A29" s="78" t="s">
        <v>147</v>
      </c>
      <c r="B29" s="63">
        <f>Effort!B28*RiferimentiCosti!B$4</f>
        <v>0</v>
      </c>
      <c r="C29" s="63">
        <f>Effort!C28*RiferimentiCosti!C$4</f>
        <v>1440</v>
      </c>
      <c r="D29" s="63">
        <f>Effort!D28*RiferimentiCosti!D$4</f>
        <v>480</v>
      </c>
      <c r="E29" s="63">
        <f>Effort!E28*RiferimentiCosti!E$4</f>
        <v>0</v>
      </c>
      <c r="F29" s="63">
        <f>Effort!F28*RiferimentiCosti!F$4</f>
        <v>0</v>
      </c>
      <c r="G29" s="63">
        <f>Effort!G28*RiferimentiCosti!G$4</f>
        <v>0</v>
      </c>
      <c r="H29" s="63">
        <f>Effort!H28*RiferimentiCosti!H$4</f>
        <v>0</v>
      </c>
      <c r="I29" s="63">
        <f>Effort!I28*RiferimentiCosti!I$4</f>
        <v>0</v>
      </c>
      <c r="J29" s="58">
        <f t="shared" si="15"/>
        <v>1920</v>
      </c>
      <c r="K29" s="63">
        <f>CEILING(Effort!B28/8,1)*RiferimentiCosti!K$4</f>
        <v>0</v>
      </c>
      <c r="L29" s="63">
        <f>CEILING(Effort!F28/8,1)*RiferimentiCosti!L$4+CEILING((Effort!F28/8)/8,1)*RiferimentiCosti!L$6</f>
        <v>0</v>
      </c>
      <c r="M29" s="63">
        <f>CEILING(Effort!G28/8,1)*RiferimentiCosti!M$4+CEILING((Effort!G28/8)/8,1)*RiferimentiCosti!M$6</f>
        <v>0</v>
      </c>
      <c r="N29" s="63">
        <f>CEILING(Effort!H28/8,1)*RiferimentiCosti!N$4+CEILING((Effort!H28/8)/8,1)*RiferimentiCosti!N$6</f>
        <v>0</v>
      </c>
      <c r="O29" s="63">
        <f>CEILING(Effort!I28/8,1)*RiferimentiCosti!O$4+CEILING((Effort!I28/8)/8,1)*RiferimentiCosti!O$6</f>
        <v>0</v>
      </c>
      <c r="P29" s="59">
        <f t="shared" si="16"/>
        <v>0</v>
      </c>
      <c r="Q29" s="63">
        <f>SUM(Effort!$C28:$E28)*RiferimentiCosti!Q$4</f>
        <v>960</v>
      </c>
      <c r="R29" s="63">
        <f>SUM(Effort!$C28:$E28)*RiferimentiCosti!R$4</f>
        <v>3840</v>
      </c>
      <c r="S29" s="63">
        <f>SUM(Effort!$F28:$G28)*RiferimentiCosti!S$4</f>
        <v>0</v>
      </c>
      <c r="T29" s="63">
        <f>IFERROR(__xludf.DUMMYFUNCTION("IF(REGEXMATCH(A29,""[0-9]\.[0-9]\.3""),SUM(Effort!$F28:$G28)*RiferimentiCosti!T$4,0)"),0.0)</f>
        <v>0</v>
      </c>
      <c r="U29" s="63">
        <f>IFERROR(__xludf.DUMMYFUNCTION("IF(REGEXMATCH(A29,""[0-9]\.[0-9]\.3""),SUM(Effort!H28:I28)*RiferimentiCosti!U$4,0)"),0.0)</f>
        <v>0</v>
      </c>
      <c r="V29" s="60">
        <f t="shared" si="17"/>
        <v>4800</v>
      </c>
      <c r="W29" s="61">
        <f t="shared" si="18"/>
        <v>6720</v>
      </c>
    </row>
    <row r="30">
      <c r="A30" s="78" t="s">
        <v>148</v>
      </c>
      <c r="B30" s="63">
        <f>Effort!B29*RiferimentiCosti!B$4</f>
        <v>0</v>
      </c>
      <c r="C30" s="63">
        <f>Effort!C29*RiferimentiCosti!C$4</f>
        <v>960</v>
      </c>
      <c r="D30" s="63">
        <f>Effort!D29*RiferimentiCosti!D$4</f>
        <v>1440</v>
      </c>
      <c r="E30" s="63">
        <f>Effort!E29*RiferimentiCosti!E$4</f>
        <v>0</v>
      </c>
      <c r="F30" s="63">
        <f>Effort!F29*RiferimentiCosti!F$4</f>
        <v>0</v>
      </c>
      <c r="G30" s="63">
        <f>Effort!G29*RiferimentiCosti!G$4</f>
        <v>0</v>
      </c>
      <c r="H30" s="63">
        <f>Effort!H29*RiferimentiCosti!H$4</f>
        <v>0</v>
      </c>
      <c r="I30" s="63">
        <f>Effort!I29*RiferimentiCosti!I$4</f>
        <v>0</v>
      </c>
      <c r="J30" s="58">
        <f t="shared" si="15"/>
        <v>2400</v>
      </c>
      <c r="K30" s="63">
        <f>CEILING(Effort!B29/8,1)*RiferimentiCosti!K$4</f>
        <v>0</v>
      </c>
      <c r="L30" s="63">
        <f>CEILING(Effort!F29/8,1)*RiferimentiCosti!L$4+CEILING((Effort!F29/8)/8,1)*RiferimentiCosti!L$6</f>
        <v>0</v>
      </c>
      <c r="M30" s="63">
        <f>CEILING(Effort!G29/8,1)*RiferimentiCosti!M$4+CEILING((Effort!G29/8)/8,1)*RiferimentiCosti!M$6</f>
        <v>0</v>
      </c>
      <c r="N30" s="63">
        <f>CEILING(Effort!H29/8,1)*RiferimentiCosti!N$4+CEILING((Effort!H29/8)/8,1)*RiferimentiCosti!N$6</f>
        <v>0</v>
      </c>
      <c r="O30" s="63">
        <f>CEILING(Effort!I29/8,1)*RiferimentiCosti!O$4+CEILING((Effort!I29/8)/8,1)*RiferimentiCosti!O$6</f>
        <v>0</v>
      </c>
      <c r="P30" s="59">
        <f t="shared" si="16"/>
        <v>0</v>
      </c>
      <c r="Q30" s="63">
        <f>SUM(Effort!$C29:$E29)*RiferimentiCosti!Q$4</f>
        <v>1200</v>
      </c>
      <c r="R30" s="63">
        <f>SUM(Effort!$C29:$E29)*RiferimentiCosti!R$4</f>
        <v>4800</v>
      </c>
      <c r="S30" s="63">
        <f>SUM(Effort!$F29:$G29)*RiferimentiCosti!S$4</f>
        <v>0</v>
      </c>
      <c r="T30" s="63">
        <f>IFERROR(__xludf.DUMMYFUNCTION("IF(REGEXMATCH(A30,""[0-9]\.[0-9]\.3""),SUM(Effort!$F29:$G29)*RiferimentiCosti!T$4,0)"),0.0)</f>
        <v>0</v>
      </c>
      <c r="U30" s="63">
        <f>IFERROR(__xludf.DUMMYFUNCTION("IF(REGEXMATCH(A30,""[0-9]\.[0-9]\.3""),SUM(Effort!H29:I29)*RiferimentiCosti!U$4,0)"),0.0)</f>
        <v>0</v>
      </c>
      <c r="V30" s="60">
        <f t="shared" si="17"/>
        <v>6000</v>
      </c>
      <c r="W30" s="61">
        <f t="shared" si="18"/>
        <v>8400</v>
      </c>
    </row>
    <row r="31">
      <c r="A31" s="62" t="s">
        <v>61</v>
      </c>
      <c r="B31" s="63">
        <f>Effort!B30*RiferimentiCosti!B$4</f>
        <v>400</v>
      </c>
      <c r="C31" s="63">
        <f>Effort!C30*RiferimentiCosti!C$4</f>
        <v>0</v>
      </c>
      <c r="D31" s="63">
        <f>Effort!D30*RiferimentiCosti!D$4</f>
        <v>0</v>
      </c>
      <c r="E31" s="63">
        <f>Effort!E30*RiferimentiCosti!E$4</f>
        <v>0</v>
      </c>
      <c r="F31" s="63">
        <f>Effort!F30*RiferimentiCosti!F$4</f>
        <v>0</v>
      </c>
      <c r="G31" s="63">
        <f>Effort!G30*RiferimentiCosti!G$4</f>
        <v>0</v>
      </c>
      <c r="H31" s="63">
        <f>Effort!H30*RiferimentiCosti!H$4</f>
        <v>0</v>
      </c>
      <c r="I31" s="63">
        <f>Effort!I30*RiferimentiCosti!I$4</f>
        <v>0</v>
      </c>
      <c r="J31" s="58">
        <f t="shared" si="15"/>
        <v>400</v>
      </c>
      <c r="K31" s="63">
        <f>CEILING(Effort!B30/8,1)*RiferimentiCosti!K$4</f>
        <v>240</v>
      </c>
      <c r="L31" s="63">
        <f>CEILING(Effort!F30/8,1)*RiferimentiCosti!L$4+CEILING((Effort!F30/8)/8,1)*RiferimentiCosti!L$6</f>
        <v>0</v>
      </c>
      <c r="M31" s="63">
        <f>CEILING(Effort!G30/8,1)*RiferimentiCosti!M$4+CEILING((Effort!G30/8)/8,1)*RiferimentiCosti!M$6</f>
        <v>0</v>
      </c>
      <c r="N31" s="63">
        <f>CEILING(Effort!H30/8,1)*RiferimentiCosti!N$4+CEILING((Effort!H30/8)/8,1)*RiferimentiCosti!N$6</f>
        <v>0</v>
      </c>
      <c r="O31" s="63">
        <f>CEILING(Effort!I30/8,1)*RiferimentiCosti!O$4+CEILING((Effort!I30/8)/8,1)*RiferimentiCosti!O$6</f>
        <v>0</v>
      </c>
      <c r="P31" s="59">
        <f t="shared" si="16"/>
        <v>240</v>
      </c>
      <c r="Q31" s="63">
        <f>SUM(Effort!$C30:$E30)*RiferimentiCosti!Q$4</f>
        <v>0</v>
      </c>
      <c r="R31" s="63">
        <f>SUM(Effort!$C30:$E30)*RiferimentiCosti!R$4</f>
        <v>0</v>
      </c>
      <c r="S31" s="63">
        <f>SUM(Effort!$F30:$G30)*RiferimentiCosti!S$4</f>
        <v>0</v>
      </c>
      <c r="T31" s="63">
        <f>IFERROR(__xludf.DUMMYFUNCTION("IF(REGEXMATCH(A31,""[0-9]\.[0-9]\.3""),SUM(Effort!$F30:$G30)*RiferimentiCosti!T$4,0)"),0.0)</f>
        <v>0</v>
      </c>
      <c r="U31" s="63">
        <f>IFERROR(__xludf.DUMMYFUNCTION("IF(REGEXMATCH(A31,""[0-9]\.[0-9]\.3""),SUM(Effort!H30:I30)*RiferimentiCosti!U$4,0)"),0.0)</f>
        <v>0</v>
      </c>
      <c r="V31" s="60">
        <f t="shared" si="17"/>
        <v>0</v>
      </c>
      <c r="W31" s="61">
        <f t="shared" si="18"/>
        <v>640</v>
      </c>
    </row>
    <row r="32">
      <c r="A32" s="62" t="s">
        <v>149</v>
      </c>
      <c r="B32" s="63">
        <f>Effort!B31*RiferimentiCosti!B$4</f>
        <v>0</v>
      </c>
      <c r="C32" s="63">
        <f>Effort!C31*RiferimentiCosti!C$4</f>
        <v>0</v>
      </c>
      <c r="D32" s="63">
        <f>Effort!D31*RiferimentiCosti!D$4</f>
        <v>0</v>
      </c>
      <c r="E32" s="63">
        <f>Effort!E31*RiferimentiCosti!E$4</f>
        <v>0</v>
      </c>
      <c r="F32" s="63">
        <f>Effort!F31*RiferimentiCosti!F$4</f>
        <v>0</v>
      </c>
      <c r="G32" s="63">
        <f>Effort!G31*RiferimentiCosti!G$4</f>
        <v>0</v>
      </c>
      <c r="H32" s="63">
        <f>Effort!H31*RiferimentiCosti!H$4</f>
        <v>1440</v>
      </c>
      <c r="I32" s="63">
        <f>Effort!I31*RiferimentiCosti!I$4</f>
        <v>2520</v>
      </c>
      <c r="J32" s="58">
        <f t="shared" si="15"/>
        <v>3960</v>
      </c>
      <c r="K32" s="63">
        <f>CEILING(Effort!B31/8,1)*RiferimentiCosti!K$4</f>
        <v>0</v>
      </c>
      <c r="L32" s="63">
        <f>CEILING(Effort!F31/8,1)*RiferimentiCosti!L$4+CEILING((Effort!F31/8)/8,1)*RiferimentiCosti!L$6</f>
        <v>0</v>
      </c>
      <c r="M32" s="63">
        <f>CEILING(Effort!G31/8,1)*RiferimentiCosti!M$4+CEILING((Effort!G31/8)/8,1)*RiferimentiCosti!M$6</f>
        <v>0</v>
      </c>
      <c r="N32" s="63">
        <f>CEILING(Effort!H31/8,1)*RiferimentiCosti!N$4+CEILING((Effort!H31/8)/8,1)*RiferimentiCosti!N$6</f>
        <v>650</v>
      </c>
      <c r="O32" s="63">
        <f>CEILING(Effort!I31/8,1)*RiferimentiCosti!O$4+CEILING((Effort!I31/8)/8,1)*RiferimentiCosti!O$6</f>
        <v>1180</v>
      </c>
      <c r="P32" s="59">
        <f t="shared" si="16"/>
        <v>1830</v>
      </c>
      <c r="Q32" s="63">
        <f>SUM(Effort!$C31:$E31)*RiferimentiCosti!Q$4</f>
        <v>0</v>
      </c>
      <c r="R32" s="63">
        <f>SUM(Effort!$C31:$E31)*RiferimentiCosti!R$4</f>
        <v>0</v>
      </c>
      <c r="S32" s="63">
        <f>SUM(Effort!$F31:$G31)*RiferimentiCosti!S$4</f>
        <v>0</v>
      </c>
      <c r="T32" s="63">
        <f>IFERROR(__xludf.DUMMYFUNCTION("IF(REGEXMATCH(A32,""[0-9]\.[0-9]\.3""),SUM(Effort!$F31:$G31)*RiferimentiCosti!T$4,0)"),0.0)</f>
        <v>0</v>
      </c>
      <c r="U32" s="63">
        <f>IFERROR(__xludf.DUMMYFUNCTION("IF(REGEXMATCH(A32,""[0-9]\.[0-9]\.3""),SUM(Effort!H31:I31)*RiferimentiCosti!U$4,0)"),0.0)</f>
        <v>0</v>
      </c>
      <c r="V32" s="60">
        <f t="shared" si="17"/>
        <v>0</v>
      </c>
      <c r="W32" s="61">
        <f t="shared" si="18"/>
        <v>5790</v>
      </c>
    </row>
    <row r="33">
      <c r="A33" s="62" t="s">
        <v>150</v>
      </c>
      <c r="B33" s="63">
        <f>Effort!B32*RiferimentiCosti!B$4</f>
        <v>0</v>
      </c>
      <c r="C33" s="63">
        <f>Effort!C32*RiferimentiCosti!C$4</f>
        <v>0</v>
      </c>
      <c r="D33" s="63">
        <f>Effort!D32*RiferimentiCosti!D$4</f>
        <v>0</v>
      </c>
      <c r="E33" s="63">
        <f>Effort!E32*RiferimentiCosti!E$4</f>
        <v>0</v>
      </c>
      <c r="F33" s="63">
        <f>Effort!F32*RiferimentiCosti!F$4</f>
        <v>0</v>
      </c>
      <c r="G33" s="63">
        <f>Effort!G32*RiferimentiCosti!G$4</f>
        <v>0</v>
      </c>
      <c r="H33" s="63">
        <f>Effort!H32*RiferimentiCosti!H$4</f>
        <v>1440</v>
      </c>
      <c r="I33" s="63">
        <f>Effort!I32*RiferimentiCosti!I$4</f>
        <v>2160</v>
      </c>
      <c r="J33" s="58">
        <f t="shared" si="15"/>
        <v>3600</v>
      </c>
      <c r="K33" s="63">
        <f>CEILING(Effort!B32/8,1)*RiferimentiCosti!K$4</f>
        <v>0</v>
      </c>
      <c r="L33" s="63">
        <f>CEILING(Effort!F32/8,1)*RiferimentiCosti!L$4+CEILING((Effort!F32/8)/8,1)*RiferimentiCosti!L$6</f>
        <v>0</v>
      </c>
      <c r="M33" s="63">
        <f>CEILING(Effort!G32/8,1)*RiferimentiCosti!M$4+CEILING((Effort!G32/8)/8,1)*RiferimentiCosti!M$6</f>
        <v>0</v>
      </c>
      <c r="N33" s="63">
        <f>CEILING(Effort!H32/8,1)*RiferimentiCosti!N$4+CEILING((Effort!H32/8)/8,1)*RiferimentiCosti!N$6</f>
        <v>650</v>
      </c>
      <c r="O33" s="63">
        <f>CEILING(Effort!I32/8,1)*RiferimentiCosti!O$4+CEILING((Effort!I32/8)/8,1)*RiferimentiCosti!O$6</f>
        <v>1040</v>
      </c>
      <c r="P33" s="59">
        <f t="shared" si="16"/>
        <v>1690</v>
      </c>
      <c r="Q33" s="63">
        <f>SUM(Effort!$C32:$E32)*RiferimentiCosti!Q$4</f>
        <v>0</v>
      </c>
      <c r="R33" s="63">
        <f>SUM(Effort!$C32:$E32)*RiferimentiCosti!R$4</f>
        <v>0</v>
      </c>
      <c r="S33" s="63">
        <f>SUM(Effort!$F32:$G32)*RiferimentiCosti!S$4</f>
        <v>0</v>
      </c>
      <c r="T33" s="63">
        <f>IFERROR(__xludf.DUMMYFUNCTION("IF(REGEXMATCH(A33,""[0-9]\.[0-9]\.3""),SUM(Effort!$F32:$G32)*RiferimentiCosti!T$4,0)"),0.0)</f>
        <v>0</v>
      </c>
      <c r="U33" s="63">
        <f>IFERROR(__xludf.DUMMYFUNCTION("IF(REGEXMATCH(A33,""[0-9]\.[0-9]\.3""),SUM(Effort!H32:I32)*RiferimentiCosti!U$4,0)"),0.0)</f>
        <v>0</v>
      </c>
      <c r="V33" s="60">
        <f t="shared" si="17"/>
        <v>0</v>
      </c>
      <c r="W33" s="61">
        <f t="shared" si="18"/>
        <v>5290</v>
      </c>
    </row>
    <row r="34">
      <c r="A34" s="62" t="s">
        <v>151</v>
      </c>
      <c r="B34" s="63">
        <f>Effort!B33*RiferimentiCosti!B$4</f>
        <v>0</v>
      </c>
      <c r="C34" s="63">
        <f>Effort!C33*RiferimentiCosti!C$4</f>
        <v>0</v>
      </c>
      <c r="D34" s="63">
        <f>Effort!D33*RiferimentiCosti!D$4</f>
        <v>0</v>
      </c>
      <c r="E34" s="63">
        <f>Effort!E33*RiferimentiCosti!E$4</f>
        <v>0</v>
      </c>
      <c r="F34" s="63">
        <f>Effort!F33*RiferimentiCosti!F$4</f>
        <v>0</v>
      </c>
      <c r="G34" s="63">
        <f>Effort!G33*RiferimentiCosti!G$4</f>
        <v>0</v>
      </c>
      <c r="H34" s="63">
        <f>Effort!H33*RiferimentiCosti!H$4</f>
        <v>1440</v>
      </c>
      <c r="I34" s="63">
        <f>Effort!I33*RiferimentiCosti!I$4</f>
        <v>2160</v>
      </c>
      <c r="J34" s="58">
        <f t="shared" si="15"/>
        <v>3600</v>
      </c>
      <c r="K34" s="63">
        <f>CEILING(Effort!B33/8,1)*RiferimentiCosti!K$4</f>
        <v>0</v>
      </c>
      <c r="L34" s="63">
        <f>CEILING(Effort!F33/8,1)*RiferimentiCosti!L$4+CEILING((Effort!F33/8)/8,1)*RiferimentiCosti!L$6</f>
        <v>0</v>
      </c>
      <c r="M34" s="63">
        <f>CEILING(Effort!G33/8,1)*RiferimentiCosti!M$4+CEILING((Effort!G33/8)/8,1)*RiferimentiCosti!M$6</f>
        <v>0</v>
      </c>
      <c r="N34" s="63">
        <f>CEILING(Effort!H33/8,1)*RiferimentiCosti!N$4+CEILING((Effort!H33/8)/8,1)*RiferimentiCosti!N$6</f>
        <v>650</v>
      </c>
      <c r="O34" s="63">
        <f>CEILING(Effort!I33/8,1)*RiferimentiCosti!O$4+CEILING((Effort!I33/8)/8,1)*RiferimentiCosti!O$6</f>
        <v>1040</v>
      </c>
      <c r="P34" s="59">
        <f t="shared" si="16"/>
        <v>1690</v>
      </c>
      <c r="Q34" s="63">
        <f>SUM(Effort!$C33:$E33)*RiferimentiCosti!Q$4</f>
        <v>0</v>
      </c>
      <c r="R34" s="63">
        <f>SUM(Effort!$C33:$E33)*RiferimentiCosti!R$4</f>
        <v>0</v>
      </c>
      <c r="S34" s="63">
        <f>SUM(Effort!$F33:$G33)*RiferimentiCosti!S$4</f>
        <v>0</v>
      </c>
      <c r="T34" s="63">
        <f>IFERROR(__xludf.DUMMYFUNCTION("IF(REGEXMATCH(A34,""[0-9]\.[0-9]\.3""),SUM(Effort!$F33:$G33)*RiferimentiCosti!T$4,0)"),0.0)</f>
        <v>0</v>
      </c>
      <c r="U34" s="63">
        <f>IFERROR(__xludf.DUMMYFUNCTION("IF(REGEXMATCH(A34,""[0-9]\.[0-9]\.3""),SUM(Effort!H33:I33)*RiferimentiCosti!U$4,0)"),5760.0)</f>
        <v>5760</v>
      </c>
      <c r="V34" s="60">
        <f t="shared" si="17"/>
        <v>5760</v>
      </c>
      <c r="W34" s="61">
        <f t="shared" si="18"/>
        <v>11050</v>
      </c>
    </row>
    <row r="35">
      <c r="A35" s="65" t="s">
        <v>137</v>
      </c>
      <c r="B35" s="66">
        <f t="shared" ref="B35:I35" si="19">SUM(B25:B34)</f>
        <v>1200</v>
      </c>
      <c r="C35" s="66">
        <f t="shared" si="19"/>
        <v>4320</v>
      </c>
      <c r="D35" s="66">
        <f t="shared" si="19"/>
        <v>8640</v>
      </c>
      <c r="E35" s="66">
        <f t="shared" si="19"/>
        <v>0</v>
      </c>
      <c r="F35" s="66">
        <f t="shared" si="19"/>
        <v>0</v>
      </c>
      <c r="G35" s="66">
        <f t="shared" si="19"/>
        <v>0</v>
      </c>
      <c r="H35" s="66">
        <f t="shared" si="19"/>
        <v>4320</v>
      </c>
      <c r="I35" s="66">
        <f t="shared" si="19"/>
        <v>6840</v>
      </c>
      <c r="J35" s="58">
        <f t="shared" si="15"/>
        <v>25320</v>
      </c>
      <c r="K35" s="66">
        <f t="shared" ref="K35:O35" si="20">SUM(K25:K34)</f>
        <v>920</v>
      </c>
      <c r="L35" s="66">
        <f t="shared" si="20"/>
        <v>0</v>
      </c>
      <c r="M35" s="66">
        <f t="shared" si="20"/>
        <v>0</v>
      </c>
      <c r="N35" s="66">
        <f t="shared" si="20"/>
        <v>1950</v>
      </c>
      <c r="O35" s="66">
        <f t="shared" si="20"/>
        <v>3260</v>
      </c>
      <c r="P35" s="59">
        <f t="shared" si="16"/>
        <v>6130</v>
      </c>
      <c r="Q35" s="66">
        <f t="shared" ref="Q35:U35" si="21">SUM(Q25:Q34)</f>
        <v>6480</v>
      </c>
      <c r="R35" s="66">
        <f t="shared" si="21"/>
        <v>25920</v>
      </c>
      <c r="S35" s="66">
        <f t="shared" si="21"/>
        <v>0</v>
      </c>
      <c r="T35" s="66">
        <f t="shared" si="21"/>
        <v>0</v>
      </c>
      <c r="U35" s="66">
        <f t="shared" si="21"/>
        <v>5760</v>
      </c>
      <c r="V35" s="60">
        <f t="shared" si="17"/>
        <v>38160</v>
      </c>
      <c r="W35" s="71">
        <f>SUM(W25:W34)</f>
        <v>69610</v>
      </c>
    </row>
    <row r="36">
      <c r="A36" s="72"/>
      <c r="B36" s="73"/>
      <c r="C36" s="73"/>
      <c r="D36" s="73"/>
      <c r="E36" s="73"/>
      <c r="F36" s="73"/>
      <c r="G36" s="73"/>
      <c r="H36" s="73"/>
      <c r="I36" s="73"/>
      <c r="J36" s="74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4"/>
    </row>
    <row r="37">
      <c r="A37" s="75" t="s">
        <v>70</v>
      </c>
      <c r="B37" s="56">
        <f>Effort!B36*RiferimentiCosti!B$4</f>
        <v>400</v>
      </c>
      <c r="C37" s="76"/>
      <c r="D37" s="76"/>
      <c r="E37" s="76"/>
      <c r="F37" s="76"/>
      <c r="G37" s="76"/>
      <c r="H37" s="76"/>
      <c r="I37" s="76"/>
      <c r="J37" s="58">
        <f t="shared" ref="J37:J56" si="22">SUM(B37:I37)</f>
        <v>400</v>
      </c>
      <c r="K37" s="57">
        <f>CEILING(Effort!B36/8,1)*RiferimentiCosti!K$4+RiferimentiCosti!K$6</f>
        <v>440</v>
      </c>
      <c r="L37" s="57"/>
      <c r="M37" s="57"/>
      <c r="N37" s="57"/>
      <c r="O37" s="57"/>
      <c r="P37" s="59">
        <f t="shared" ref="P37:P56" si="23">SUM(K37:O37)</f>
        <v>440</v>
      </c>
      <c r="Q37" s="77">
        <v>0.0</v>
      </c>
      <c r="R37" s="57"/>
      <c r="S37" s="57"/>
      <c r="T37" s="57"/>
      <c r="U37" s="57"/>
      <c r="V37" s="60">
        <f t="shared" ref="V37:V56" si="24">SUM(Q37:U37)</f>
        <v>0</v>
      </c>
      <c r="W37" s="61">
        <f t="shared" ref="W37:W56" si="25">SUM(J37,P37,V37)</f>
        <v>840</v>
      </c>
    </row>
    <row r="38">
      <c r="A38" s="62" t="s">
        <v>69</v>
      </c>
      <c r="B38" s="63">
        <f>Effort!B37*RiferimentiCosti!B$4</f>
        <v>200</v>
      </c>
      <c r="C38" s="63">
        <f>Effort!C37*RiferimentiCosti!C$4</f>
        <v>0</v>
      </c>
      <c r="D38" s="63">
        <f>Effort!D37*RiferimentiCosti!D$4</f>
        <v>0</v>
      </c>
      <c r="E38" s="63">
        <f>Effort!E37*RiferimentiCosti!E$4</f>
        <v>0</v>
      </c>
      <c r="F38" s="63">
        <f>Effort!F37*RiferimentiCosti!F$4</f>
        <v>0</v>
      </c>
      <c r="G38" s="63">
        <f>Effort!G37*RiferimentiCosti!G$4</f>
        <v>0</v>
      </c>
      <c r="H38" s="63">
        <f>Effort!H37*RiferimentiCosti!H$4</f>
        <v>0</v>
      </c>
      <c r="I38" s="63">
        <f>Effort!I37*RiferimentiCosti!I$4</f>
        <v>0</v>
      </c>
      <c r="J38" s="64">
        <f t="shared" si="22"/>
        <v>200</v>
      </c>
      <c r="K38" s="63">
        <f>CEILING(Effort!B37/8,1)*RiferimentiCosti!K$4</f>
        <v>120</v>
      </c>
      <c r="L38" s="63">
        <f>CEILING(Effort!F37/8,1)*RiferimentiCosti!L$4+CEILING((Effort!F37/8)/8,1)*RiferimentiCosti!L$6</f>
        <v>0</v>
      </c>
      <c r="M38" s="63">
        <f>CEILING(Effort!G37/8,1)*RiferimentiCosti!M$4+CEILING((Effort!G37/8)/8,1)*RiferimentiCosti!M$6</f>
        <v>0</v>
      </c>
      <c r="N38" s="63">
        <f>CEILING(Effort!H37/8,1)*RiferimentiCosti!N$4+CEILING((Effort!H37/8)/8,1)*RiferimentiCosti!N$6</f>
        <v>0</v>
      </c>
      <c r="O38" s="63">
        <f>CEILING(Effort!I37/8,1)*RiferimentiCosti!O$4+CEILING((Effort!I37/8)/8,1)*RiferimentiCosti!O$6</f>
        <v>0</v>
      </c>
      <c r="P38" s="59">
        <f t="shared" si="23"/>
        <v>120</v>
      </c>
      <c r="Q38" s="63">
        <f>SUM(Effort!$C37:$E37)*RiferimentiCosti!Q$4</f>
        <v>0</v>
      </c>
      <c r="R38" s="63">
        <f>SUM(Effort!$C37:$E37)*RiferimentiCosti!R$4</f>
        <v>0</v>
      </c>
      <c r="S38" s="63">
        <f>SUM(Effort!$F37:$G37)*RiferimentiCosti!S$4</f>
        <v>0</v>
      </c>
      <c r="T38" s="63">
        <f>IFERROR(__xludf.DUMMYFUNCTION("IF(REGEXMATCH(A38,""[0-9]\.[0-9]\.3""),SUM(Effort!$F37:$G37)*RiferimentiCosti!T$4,0)"),0.0)</f>
        <v>0</v>
      </c>
      <c r="U38" s="63">
        <f>IFERROR(__xludf.DUMMYFUNCTION("IF(REGEXMATCH(A38,""[0-9]\.[0-9]\.3""),SUM(Effort!H37:I37)*RiferimentiCosti!U$4,0)"),0.0)</f>
        <v>0</v>
      </c>
      <c r="V38" s="60">
        <f t="shared" si="24"/>
        <v>0</v>
      </c>
      <c r="W38" s="61">
        <f t="shared" si="25"/>
        <v>320</v>
      </c>
    </row>
    <row r="39">
      <c r="A39" s="78" t="s">
        <v>152</v>
      </c>
      <c r="B39" s="63">
        <f>Effort!B38*RiferimentiCosti!B$4</f>
        <v>0</v>
      </c>
      <c r="C39" s="63">
        <f>Effort!C38*RiferimentiCosti!C$4</f>
        <v>1920</v>
      </c>
      <c r="D39" s="63">
        <f>Effort!D38*RiferimentiCosti!D$4</f>
        <v>480</v>
      </c>
      <c r="E39" s="63">
        <f>Effort!E38*RiferimentiCosti!E$4</f>
        <v>0</v>
      </c>
      <c r="F39" s="63">
        <f>Effort!F38*RiferimentiCosti!F$4</f>
        <v>0</v>
      </c>
      <c r="G39" s="63">
        <f>Effort!G38*RiferimentiCosti!G$4</f>
        <v>0</v>
      </c>
      <c r="H39" s="63">
        <f>Effort!H38*RiferimentiCosti!H$4</f>
        <v>0</v>
      </c>
      <c r="I39" s="63">
        <f>Effort!I38*RiferimentiCosti!I$4</f>
        <v>0</v>
      </c>
      <c r="J39" s="64">
        <f t="shared" si="22"/>
        <v>2400</v>
      </c>
      <c r="K39" s="63">
        <f>CEILING(Effort!B38/8,1)*RiferimentiCosti!K$4</f>
        <v>0</v>
      </c>
      <c r="L39" s="63">
        <f>CEILING(Effort!F38/8,1)*RiferimentiCosti!L$4+CEILING((Effort!F38/8)/8,1)*RiferimentiCosti!L$6</f>
        <v>0</v>
      </c>
      <c r="M39" s="63">
        <f>CEILING(Effort!G38/8,1)*RiferimentiCosti!M$4+CEILING((Effort!G38/8)/8,1)*RiferimentiCosti!M$6</f>
        <v>0</v>
      </c>
      <c r="N39" s="63">
        <f>CEILING(Effort!H38/8,1)*RiferimentiCosti!N$4+CEILING((Effort!H38/8)/8,1)*RiferimentiCosti!N$6</f>
        <v>0</v>
      </c>
      <c r="O39" s="63">
        <f>CEILING(Effort!I38/8,1)*RiferimentiCosti!O$4+CEILING((Effort!I38/8)/8,1)*RiferimentiCosti!O$6</f>
        <v>0</v>
      </c>
      <c r="P39" s="59">
        <f t="shared" si="23"/>
        <v>0</v>
      </c>
      <c r="Q39" s="63">
        <f>SUM(Effort!$C38:$E38)*RiferimentiCosti!Q$4</f>
        <v>1200</v>
      </c>
      <c r="R39" s="63">
        <f>SUM(Effort!$C38:$E38)*RiferimentiCosti!R$4</f>
        <v>4800</v>
      </c>
      <c r="S39" s="63">
        <f>SUM(Effort!$F38:$G38)*RiferimentiCosti!S$4</f>
        <v>0</v>
      </c>
      <c r="T39" s="63">
        <f>IFERROR(__xludf.DUMMYFUNCTION("IF(REGEXMATCH(A39,""[0-9]\.[0-9]\.3""),SUM(Effort!$F38:$G38)*RiferimentiCosti!T$4,0)"),0.0)</f>
        <v>0</v>
      </c>
      <c r="U39" s="63">
        <f>IFERROR(__xludf.DUMMYFUNCTION("IF(REGEXMATCH(A39,""[0-9]\.[0-9]\.3""),SUM(Effort!H38:I38)*RiferimentiCosti!U$4,0)"),0.0)</f>
        <v>0</v>
      </c>
      <c r="V39" s="60">
        <f t="shared" si="24"/>
        <v>6000</v>
      </c>
      <c r="W39" s="61">
        <f t="shared" si="25"/>
        <v>8400</v>
      </c>
    </row>
    <row r="40">
      <c r="A40" s="78" t="s">
        <v>153</v>
      </c>
      <c r="B40" s="63">
        <f>Effort!B39*RiferimentiCosti!B$4</f>
        <v>0</v>
      </c>
      <c r="C40" s="63">
        <f>Effort!C39*RiferimentiCosti!C$4</f>
        <v>480</v>
      </c>
      <c r="D40" s="63">
        <f>Effort!D39*RiferimentiCosti!D$4</f>
        <v>6240</v>
      </c>
      <c r="E40" s="63">
        <f>Effort!E39*RiferimentiCosti!E$4</f>
        <v>0</v>
      </c>
      <c r="F40" s="63">
        <f>Effort!F39*RiferimentiCosti!F$4</f>
        <v>0</v>
      </c>
      <c r="G40" s="63">
        <f>Effort!G39*RiferimentiCosti!G$4</f>
        <v>0</v>
      </c>
      <c r="H40" s="63">
        <f>Effort!H39*RiferimentiCosti!H$4</f>
        <v>0</v>
      </c>
      <c r="I40" s="63">
        <f>Effort!I39*RiferimentiCosti!I$4</f>
        <v>0</v>
      </c>
      <c r="J40" s="64">
        <f t="shared" si="22"/>
        <v>6720</v>
      </c>
      <c r="K40" s="63">
        <f>CEILING(Effort!B39/8,1)*RiferimentiCosti!K$4</f>
        <v>0</v>
      </c>
      <c r="L40" s="63">
        <f>CEILING(Effort!F39/8,1)*RiferimentiCosti!L$4+CEILING((Effort!F39/8)/8,1)*RiferimentiCosti!L$6</f>
        <v>0</v>
      </c>
      <c r="M40" s="63">
        <f>CEILING(Effort!G39/8,1)*RiferimentiCosti!M$4+CEILING((Effort!G39/8)/8,1)*RiferimentiCosti!M$6</f>
        <v>0</v>
      </c>
      <c r="N40" s="63">
        <f>CEILING(Effort!H39/8,1)*RiferimentiCosti!N$4+CEILING((Effort!H39/8)/8,1)*RiferimentiCosti!N$6</f>
        <v>0</v>
      </c>
      <c r="O40" s="63">
        <f>CEILING(Effort!I39/8,1)*RiferimentiCosti!O$4+CEILING((Effort!I39/8)/8,1)*RiferimentiCosti!O$6</f>
        <v>0</v>
      </c>
      <c r="P40" s="59">
        <f t="shared" si="23"/>
        <v>0</v>
      </c>
      <c r="Q40" s="63">
        <f>SUM(Effort!$C39:$E39)*RiferimentiCosti!Q$4</f>
        <v>3360</v>
      </c>
      <c r="R40" s="63">
        <f>SUM(Effort!$C39:$E39)*RiferimentiCosti!R$4</f>
        <v>13440</v>
      </c>
      <c r="S40" s="63">
        <f>SUM(Effort!$F39:$G39)*RiferimentiCosti!S$4</f>
        <v>0</v>
      </c>
      <c r="T40" s="63">
        <f>IFERROR(__xludf.DUMMYFUNCTION("IF(REGEXMATCH(A40,""[0-9]\.[0-9]\.3""),SUM(Effort!$F39:$G39)*RiferimentiCosti!T$4,0)"),0.0)</f>
        <v>0</v>
      </c>
      <c r="U40" s="63">
        <f>IFERROR(__xludf.DUMMYFUNCTION("IF(REGEXMATCH(A40,""[0-9]\.[0-9]\.3""),SUM(Effort!H39:I39)*RiferimentiCosti!U$4,0)"),0.0)</f>
        <v>0</v>
      </c>
      <c r="V40" s="60">
        <f t="shared" si="24"/>
        <v>16800</v>
      </c>
      <c r="W40" s="61">
        <f t="shared" si="25"/>
        <v>23520</v>
      </c>
    </row>
    <row r="41">
      <c r="A41" s="78" t="s">
        <v>154</v>
      </c>
      <c r="B41" s="63">
        <f>Effort!B40*RiferimentiCosti!B$4</f>
        <v>0</v>
      </c>
      <c r="C41" s="63">
        <f>Effort!C40*RiferimentiCosti!C$4</f>
        <v>960</v>
      </c>
      <c r="D41" s="63">
        <f>Effort!D40*RiferimentiCosti!D$4</f>
        <v>960</v>
      </c>
      <c r="E41" s="63">
        <f>Effort!E40*RiferimentiCosti!E$4</f>
        <v>0</v>
      </c>
      <c r="F41" s="63">
        <f>Effort!F40*RiferimentiCosti!F$4</f>
        <v>0</v>
      </c>
      <c r="G41" s="63">
        <f>Effort!G40*RiferimentiCosti!G$4</f>
        <v>0</v>
      </c>
      <c r="H41" s="63">
        <f>Effort!H40*RiferimentiCosti!H$4</f>
        <v>0</v>
      </c>
      <c r="I41" s="63">
        <f>Effort!I40*RiferimentiCosti!I$4</f>
        <v>0</v>
      </c>
      <c r="J41" s="64">
        <f t="shared" si="22"/>
        <v>1920</v>
      </c>
      <c r="K41" s="63">
        <f>CEILING(Effort!B40/8,1)*RiferimentiCosti!K$4</f>
        <v>0</v>
      </c>
      <c r="L41" s="63">
        <f>CEILING(Effort!F40/8,1)*RiferimentiCosti!L$4+CEILING((Effort!F40/8)/8,1)*RiferimentiCosti!L$6</f>
        <v>0</v>
      </c>
      <c r="M41" s="63">
        <f>CEILING(Effort!G40/8,1)*RiferimentiCosti!M$4+CEILING((Effort!G40/8)/8,1)*RiferimentiCosti!M$6</f>
        <v>0</v>
      </c>
      <c r="N41" s="63">
        <f>CEILING(Effort!H40/8,1)*RiferimentiCosti!N$4+CEILING((Effort!H40/8)/8,1)*RiferimentiCosti!N$6</f>
        <v>0</v>
      </c>
      <c r="O41" s="63">
        <f>CEILING(Effort!I40/8,1)*RiferimentiCosti!O$4+CEILING((Effort!I40/8)/8,1)*RiferimentiCosti!O$6</f>
        <v>0</v>
      </c>
      <c r="P41" s="59">
        <f t="shared" si="23"/>
        <v>0</v>
      </c>
      <c r="Q41" s="63">
        <f>SUM(Effort!$C40:$E40)*RiferimentiCosti!Q$4</f>
        <v>960</v>
      </c>
      <c r="R41" s="63">
        <f>SUM(Effort!$C40:$E40)*RiferimentiCosti!R$4</f>
        <v>3840</v>
      </c>
      <c r="S41" s="63">
        <f>SUM(Effort!$F40:$G40)*RiferimentiCosti!S$4</f>
        <v>0</v>
      </c>
      <c r="T41" s="63">
        <f>IFERROR(__xludf.DUMMYFUNCTION("IF(REGEXMATCH(A41,""[0-9]\.[0-9]\.3""),SUM(Effort!$F40:$G40)*RiferimentiCosti!T$4,0)"),0.0)</f>
        <v>0</v>
      </c>
      <c r="U41" s="63">
        <f>IFERROR(__xludf.DUMMYFUNCTION("IF(REGEXMATCH(A41,""[0-9]\.[0-9]\.3""),SUM(Effort!H40:I40)*RiferimentiCosti!U$4,0)"),0.0)</f>
        <v>0</v>
      </c>
      <c r="V41" s="60">
        <f t="shared" si="24"/>
        <v>4800</v>
      </c>
      <c r="W41" s="61">
        <f t="shared" si="25"/>
        <v>6720</v>
      </c>
    </row>
    <row r="42">
      <c r="A42" s="78" t="s">
        <v>155</v>
      </c>
      <c r="B42" s="63">
        <f>Effort!B41*RiferimentiCosti!B$4</f>
        <v>0</v>
      </c>
      <c r="C42" s="63">
        <f>Effort!C41*RiferimentiCosti!C$4</f>
        <v>1440</v>
      </c>
      <c r="D42" s="63">
        <f>Effort!D41*RiferimentiCosti!D$4</f>
        <v>1440</v>
      </c>
      <c r="E42" s="63">
        <f>Effort!E41*RiferimentiCosti!E$4</f>
        <v>0</v>
      </c>
      <c r="F42" s="63">
        <f>Effort!F41*RiferimentiCosti!F$4</f>
        <v>0</v>
      </c>
      <c r="G42" s="63">
        <f>Effort!G41*RiferimentiCosti!G$4</f>
        <v>0</v>
      </c>
      <c r="H42" s="63">
        <f>Effort!H41*RiferimentiCosti!H$4</f>
        <v>0</v>
      </c>
      <c r="I42" s="63">
        <f>Effort!I41*RiferimentiCosti!I$4</f>
        <v>0</v>
      </c>
      <c r="J42" s="64">
        <f t="shared" si="22"/>
        <v>2880</v>
      </c>
      <c r="K42" s="63">
        <f>CEILING(Effort!B41/8,1)*RiferimentiCosti!K$4</f>
        <v>0</v>
      </c>
      <c r="L42" s="63">
        <f>CEILING(Effort!F41/8,1)*RiferimentiCosti!L$4+CEILING((Effort!F41/8)/8,1)*RiferimentiCosti!L$6</f>
        <v>0</v>
      </c>
      <c r="M42" s="63">
        <f>CEILING(Effort!G41/8,1)*RiferimentiCosti!M$4+CEILING((Effort!G41/8)/8,1)*RiferimentiCosti!M$6</f>
        <v>0</v>
      </c>
      <c r="N42" s="63">
        <f>CEILING(Effort!H41/8,1)*RiferimentiCosti!N$4+CEILING((Effort!H41/8)/8,1)*RiferimentiCosti!N$6</f>
        <v>0</v>
      </c>
      <c r="O42" s="63">
        <f>CEILING(Effort!I41/8,1)*RiferimentiCosti!O$4+CEILING((Effort!I41/8)/8,1)*RiferimentiCosti!O$6</f>
        <v>0</v>
      </c>
      <c r="P42" s="59">
        <f t="shared" si="23"/>
        <v>0</v>
      </c>
      <c r="Q42" s="63">
        <f>SUM(Effort!$C41:$E41)*RiferimentiCosti!Q$4</f>
        <v>1440</v>
      </c>
      <c r="R42" s="63">
        <f>SUM(Effort!$C41:$E41)*RiferimentiCosti!R$4</f>
        <v>5760</v>
      </c>
      <c r="S42" s="63">
        <f>SUM(Effort!$F41:$G41)*RiferimentiCosti!S$4</f>
        <v>0</v>
      </c>
      <c r="T42" s="63">
        <f>IFERROR(__xludf.DUMMYFUNCTION("IF(REGEXMATCH(A42,""[0-9]\.[0-9]\.3""),SUM(Effort!$F41:$G41)*RiferimentiCosti!T$4,0)"),0.0)</f>
        <v>0</v>
      </c>
      <c r="U42" s="63">
        <f>IFERROR(__xludf.DUMMYFUNCTION("IF(REGEXMATCH(A42,""[0-9]\.[0-9]\.3""),SUM(Effort!H41:I41)*RiferimentiCosti!U$4,0)"),0.0)</f>
        <v>0</v>
      </c>
      <c r="V42" s="60">
        <f t="shared" si="24"/>
        <v>7200</v>
      </c>
      <c r="W42" s="61">
        <f t="shared" si="25"/>
        <v>10080</v>
      </c>
    </row>
    <row r="43">
      <c r="A43" s="62" t="s">
        <v>71</v>
      </c>
      <c r="B43" s="63">
        <f>Effort!B42*RiferimentiCosti!B$4</f>
        <v>200</v>
      </c>
      <c r="C43" s="63">
        <f>Effort!C42*RiferimentiCosti!C$4</f>
        <v>0</v>
      </c>
      <c r="D43" s="63">
        <f>Effort!D42*RiferimentiCosti!D$4</f>
        <v>0</v>
      </c>
      <c r="E43" s="63">
        <f>Effort!E42*RiferimentiCosti!E$4</f>
        <v>0</v>
      </c>
      <c r="F43" s="63">
        <f>Effort!F42*RiferimentiCosti!F$4</f>
        <v>0</v>
      </c>
      <c r="G43" s="63">
        <f>Effort!G42*RiferimentiCosti!G$4</f>
        <v>0</v>
      </c>
      <c r="H43" s="63">
        <f>Effort!H42*RiferimentiCosti!H$4</f>
        <v>0</v>
      </c>
      <c r="I43" s="63">
        <f>Effort!I42*RiferimentiCosti!I$4</f>
        <v>0</v>
      </c>
      <c r="J43" s="64">
        <f t="shared" si="22"/>
        <v>200</v>
      </c>
      <c r="K43" s="63">
        <f>CEILING(Effort!B42/8,1)*RiferimentiCosti!K$4</f>
        <v>120</v>
      </c>
      <c r="L43" s="63">
        <f>CEILING(Effort!F42/8,1)*RiferimentiCosti!L$4+CEILING((Effort!F42/8)/8,1)*RiferimentiCosti!L$6</f>
        <v>0</v>
      </c>
      <c r="M43" s="63">
        <f>CEILING(Effort!G42/8,1)*RiferimentiCosti!M$4+CEILING((Effort!G42/8)/8,1)*RiferimentiCosti!M$6</f>
        <v>0</v>
      </c>
      <c r="N43" s="63">
        <f>CEILING(Effort!H42/8,1)*RiferimentiCosti!N$4+CEILING((Effort!H42/8)/8,1)*RiferimentiCosti!N$6</f>
        <v>0</v>
      </c>
      <c r="O43" s="63">
        <f>CEILING(Effort!I42/8,1)*RiferimentiCosti!O$4+CEILING((Effort!I42/8)/8,1)*RiferimentiCosti!O$6</f>
        <v>0</v>
      </c>
      <c r="P43" s="59">
        <f t="shared" si="23"/>
        <v>120</v>
      </c>
      <c r="Q43" s="63">
        <f>SUM(Effort!$C42:$E42)*RiferimentiCosti!Q$4</f>
        <v>0</v>
      </c>
      <c r="R43" s="63">
        <f>SUM(Effort!$C42:$E42)*RiferimentiCosti!R$4</f>
        <v>0</v>
      </c>
      <c r="S43" s="63">
        <f>SUM(Effort!$F42:$G42)*RiferimentiCosti!S$4</f>
        <v>0</v>
      </c>
      <c r="T43" s="63">
        <f>IFERROR(__xludf.DUMMYFUNCTION("IF(REGEXMATCH(A43,""[0-9]\.[0-9]\.3""),SUM(Effort!$F42:$G42)*RiferimentiCosti!T$4,0)"),0.0)</f>
        <v>0</v>
      </c>
      <c r="U43" s="63">
        <f>IFERROR(__xludf.DUMMYFUNCTION("IF(REGEXMATCH(A43,""[0-9]\.[0-9]\.3""),SUM(Effort!H42:I42)*RiferimentiCosti!U$4,0)"),0.0)</f>
        <v>0</v>
      </c>
      <c r="V43" s="60">
        <f t="shared" si="24"/>
        <v>0</v>
      </c>
      <c r="W43" s="61">
        <f t="shared" si="25"/>
        <v>320</v>
      </c>
    </row>
    <row r="44">
      <c r="A44" s="78" t="s">
        <v>156</v>
      </c>
      <c r="B44" s="63">
        <f>Effort!B43*RiferimentiCosti!B$4</f>
        <v>0</v>
      </c>
      <c r="C44" s="63">
        <f>Effort!C43*RiferimentiCosti!C$4</f>
        <v>1920</v>
      </c>
      <c r="D44" s="63">
        <f>Effort!D43*RiferimentiCosti!D$4</f>
        <v>0</v>
      </c>
      <c r="E44" s="63">
        <f>Effort!E43*RiferimentiCosti!E$4</f>
        <v>200</v>
      </c>
      <c r="F44" s="63">
        <f>Effort!F43*RiferimentiCosti!F$4</f>
        <v>0</v>
      </c>
      <c r="G44" s="63">
        <f>Effort!G43*RiferimentiCosti!G$4</f>
        <v>0</v>
      </c>
      <c r="H44" s="63">
        <f>Effort!H43*RiferimentiCosti!H$4</f>
        <v>0</v>
      </c>
      <c r="I44" s="63">
        <f>Effort!I43*RiferimentiCosti!I$4</f>
        <v>0</v>
      </c>
      <c r="J44" s="64">
        <f t="shared" si="22"/>
        <v>2120</v>
      </c>
      <c r="K44" s="63">
        <f>CEILING(Effort!B43/8,1)*RiferimentiCosti!K$4</f>
        <v>0</v>
      </c>
      <c r="L44" s="63">
        <f>CEILING(Effort!F43/8,1)*RiferimentiCosti!L$4+CEILING((Effort!F43/8)/8,1)*RiferimentiCosti!L$6</f>
        <v>0</v>
      </c>
      <c r="M44" s="63">
        <f>CEILING(Effort!G43/8,1)*RiferimentiCosti!M$4+CEILING((Effort!G43/8)/8,1)*RiferimentiCosti!M$6</f>
        <v>0</v>
      </c>
      <c r="N44" s="63">
        <f>CEILING(Effort!H43/8,1)*RiferimentiCosti!N$4+CEILING((Effort!H43/8)/8,1)*RiferimentiCosti!N$6</f>
        <v>0</v>
      </c>
      <c r="O44" s="63">
        <f>CEILING(Effort!I43/8,1)*RiferimentiCosti!O$4+CEILING((Effort!I43/8)/8,1)*RiferimentiCosti!O$6</f>
        <v>0</v>
      </c>
      <c r="P44" s="59">
        <f t="shared" si="23"/>
        <v>0</v>
      </c>
      <c r="Q44" s="63">
        <f>SUM(Effort!$C43:$E43)*RiferimentiCosti!Q$4</f>
        <v>1200</v>
      </c>
      <c r="R44" s="63">
        <f>SUM(Effort!$C43:$E43)*RiferimentiCosti!R$4</f>
        <v>4800</v>
      </c>
      <c r="S44" s="63">
        <f>SUM(Effort!$F43:$G43)*RiferimentiCosti!S$4</f>
        <v>0</v>
      </c>
      <c r="T44" s="63">
        <f>IFERROR(__xludf.DUMMYFUNCTION("IF(REGEXMATCH(A44,""[0-9]\.[0-9]\.3""),SUM(Effort!$F43:$G43)*RiferimentiCosti!T$4,0)"),0.0)</f>
        <v>0</v>
      </c>
      <c r="U44" s="63">
        <f>IFERROR(__xludf.DUMMYFUNCTION("IF(REGEXMATCH(A44,""[0-9]\.[0-9]\.3""),SUM(Effort!H43:I43)*RiferimentiCosti!U$4,0)"),0.0)</f>
        <v>0</v>
      </c>
      <c r="V44" s="60">
        <f t="shared" si="24"/>
        <v>6000</v>
      </c>
      <c r="W44" s="61">
        <f t="shared" si="25"/>
        <v>8120</v>
      </c>
    </row>
    <row r="45">
      <c r="A45" s="78" t="s">
        <v>157</v>
      </c>
      <c r="B45" s="63">
        <f>Effort!B44*RiferimentiCosti!B$4</f>
        <v>0</v>
      </c>
      <c r="C45" s="63">
        <f>Effort!C44*RiferimentiCosti!C$4</f>
        <v>480</v>
      </c>
      <c r="D45" s="63">
        <f>Effort!D44*RiferimentiCosti!D$4</f>
        <v>0</v>
      </c>
      <c r="E45" s="63">
        <f>Effort!E44*RiferimentiCosti!E$4</f>
        <v>2600</v>
      </c>
      <c r="F45" s="63">
        <f>Effort!F44*RiferimentiCosti!F$4</f>
        <v>0</v>
      </c>
      <c r="G45" s="63">
        <f>Effort!G44*RiferimentiCosti!G$4</f>
        <v>0</v>
      </c>
      <c r="H45" s="63">
        <f>Effort!H44*RiferimentiCosti!H$4</f>
        <v>0</v>
      </c>
      <c r="I45" s="63">
        <f>Effort!I44*RiferimentiCosti!I$4</f>
        <v>0</v>
      </c>
      <c r="J45" s="64">
        <f t="shared" si="22"/>
        <v>3080</v>
      </c>
      <c r="K45" s="63">
        <f>CEILING(Effort!B44/8,1)*RiferimentiCosti!K$4</f>
        <v>0</v>
      </c>
      <c r="L45" s="63">
        <f>CEILING(Effort!F44/8,1)*RiferimentiCosti!L$4+CEILING((Effort!F44/8)/8,1)*RiferimentiCosti!L$6</f>
        <v>0</v>
      </c>
      <c r="M45" s="63">
        <f>CEILING(Effort!G44/8,1)*RiferimentiCosti!M$4+CEILING((Effort!G44/8)/8,1)*RiferimentiCosti!M$6</f>
        <v>0</v>
      </c>
      <c r="N45" s="63">
        <f>CEILING(Effort!H44/8,1)*RiferimentiCosti!N$4+CEILING((Effort!H44/8)/8,1)*RiferimentiCosti!N$6</f>
        <v>0</v>
      </c>
      <c r="O45" s="63">
        <f>CEILING(Effort!I44/8,1)*RiferimentiCosti!O$4+CEILING((Effort!I44/8)/8,1)*RiferimentiCosti!O$6</f>
        <v>0</v>
      </c>
      <c r="P45" s="59">
        <f t="shared" si="23"/>
        <v>0</v>
      </c>
      <c r="Q45" s="63">
        <f>SUM(Effort!$C44:$E44)*RiferimentiCosti!Q$4</f>
        <v>3360</v>
      </c>
      <c r="R45" s="63">
        <f>SUM(Effort!$C44:$E44)*RiferimentiCosti!R$4</f>
        <v>13440</v>
      </c>
      <c r="S45" s="63">
        <f>SUM(Effort!$F44:$G44)*RiferimentiCosti!S$4</f>
        <v>0</v>
      </c>
      <c r="T45" s="63">
        <f>IFERROR(__xludf.DUMMYFUNCTION("IF(REGEXMATCH(A45,""[0-9]\.[0-9]\.3""),SUM(Effort!$F44:$G44)*RiferimentiCosti!T$4,0)"),0.0)</f>
        <v>0</v>
      </c>
      <c r="U45" s="63">
        <f>IFERROR(__xludf.DUMMYFUNCTION("IF(REGEXMATCH(A45,""[0-9]\.[0-9]\.3""),SUM(Effort!H44:I44)*RiferimentiCosti!U$4,0)"),0.0)</f>
        <v>0</v>
      </c>
      <c r="V45" s="60">
        <f t="shared" si="24"/>
        <v>16800</v>
      </c>
      <c r="W45" s="61">
        <f t="shared" si="25"/>
        <v>19880</v>
      </c>
    </row>
    <row r="46">
      <c r="A46" s="78" t="s">
        <v>158</v>
      </c>
      <c r="B46" s="63">
        <f>Effort!B45*RiferimentiCosti!B$4</f>
        <v>0</v>
      </c>
      <c r="C46" s="63">
        <f>Effort!C45*RiferimentiCosti!C$4</f>
        <v>960</v>
      </c>
      <c r="D46" s="63">
        <f>Effort!D45*RiferimentiCosti!D$4</f>
        <v>0</v>
      </c>
      <c r="E46" s="63">
        <f>Effort!E45*RiferimentiCosti!E$4</f>
        <v>400</v>
      </c>
      <c r="F46" s="63">
        <f>Effort!F45*RiferimentiCosti!F$4</f>
        <v>0</v>
      </c>
      <c r="G46" s="63">
        <f>Effort!G45*RiferimentiCosti!G$4</f>
        <v>0</v>
      </c>
      <c r="H46" s="63">
        <f>Effort!H45*RiferimentiCosti!H$4</f>
        <v>0</v>
      </c>
      <c r="I46" s="63">
        <f>Effort!I45*RiferimentiCosti!I$4</f>
        <v>0</v>
      </c>
      <c r="J46" s="64">
        <f t="shared" si="22"/>
        <v>1360</v>
      </c>
      <c r="K46" s="63">
        <f>CEILING(Effort!B45/8,1)*RiferimentiCosti!K$4</f>
        <v>0</v>
      </c>
      <c r="L46" s="63">
        <f>CEILING(Effort!F45/8,1)*RiferimentiCosti!L$4+CEILING((Effort!F45/8)/8,1)*RiferimentiCosti!L$6</f>
        <v>0</v>
      </c>
      <c r="M46" s="63">
        <f>CEILING(Effort!G45/8,1)*RiferimentiCosti!M$4+CEILING((Effort!G45/8)/8,1)*RiferimentiCosti!M$6</f>
        <v>0</v>
      </c>
      <c r="N46" s="63">
        <f>CEILING(Effort!H45/8,1)*RiferimentiCosti!N$4+CEILING((Effort!H45/8)/8,1)*RiferimentiCosti!N$6</f>
        <v>0</v>
      </c>
      <c r="O46" s="63">
        <f>CEILING(Effort!I45/8,1)*RiferimentiCosti!O$4+CEILING((Effort!I45/8)/8,1)*RiferimentiCosti!O$6</f>
        <v>0</v>
      </c>
      <c r="P46" s="59">
        <f t="shared" si="23"/>
        <v>0</v>
      </c>
      <c r="Q46" s="63">
        <f>SUM(Effort!$C45:$E45)*RiferimentiCosti!Q$4</f>
        <v>960</v>
      </c>
      <c r="R46" s="63">
        <f>SUM(Effort!$C45:$E45)*RiferimentiCosti!R$4</f>
        <v>3840</v>
      </c>
      <c r="S46" s="63">
        <f>SUM(Effort!$F45:$G45)*RiferimentiCosti!S$4</f>
        <v>0</v>
      </c>
      <c r="T46" s="63">
        <f>IFERROR(__xludf.DUMMYFUNCTION("IF(REGEXMATCH(A46,""[0-9]\.[0-9]\.3""),SUM(Effort!$F45:$G45)*RiferimentiCosti!T$4,0)"),0.0)</f>
        <v>0</v>
      </c>
      <c r="U46" s="63">
        <f>IFERROR(__xludf.DUMMYFUNCTION("IF(REGEXMATCH(A46,""[0-9]\.[0-9]\.3""),SUM(Effort!H45:I45)*RiferimentiCosti!U$4,0)"),0.0)</f>
        <v>0</v>
      </c>
      <c r="V46" s="60">
        <f t="shared" si="24"/>
        <v>4800</v>
      </c>
      <c r="W46" s="61">
        <f t="shared" si="25"/>
        <v>6160</v>
      </c>
    </row>
    <row r="47">
      <c r="A47" s="78" t="s">
        <v>159</v>
      </c>
      <c r="B47" s="63">
        <f>Effort!B46*RiferimentiCosti!B$4</f>
        <v>0</v>
      </c>
      <c r="C47" s="63">
        <f>Effort!C46*RiferimentiCosti!C$4</f>
        <v>1440</v>
      </c>
      <c r="D47" s="63">
        <f>Effort!D46*RiferimentiCosti!D$4</f>
        <v>0</v>
      </c>
      <c r="E47" s="63">
        <f>Effort!E46*RiferimentiCosti!E$4</f>
        <v>600</v>
      </c>
      <c r="F47" s="63">
        <f>Effort!F46*RiferimentiCosti!F$4</f>
        <v>0</v>
      </c>
      <c r="G47" s="63">
        <f>Effort!G46*RiferimentiCosti!G$4</f>
        <v>0</v>
      </c>
      <c r="H47" s="63">
        <f>Effort!H46*RiferimentiCosti!H$4</f>
        <v>0</v>
      </c>
      <c r="I47" s="63">
        <f>Effort!I46*RiferimentiCosti!I$4</f>
        <v>0</v>
      </c>
      <c r="J47" s="64">
        <f t="shared" si="22"/>
        <v>2040</v>
      </c>
      <c r="K47" s="63">
        <f>CEILING(Effort!B46/8,1)*RiferimentiCosti!K$4</f>
        <v>0</v>
      </c>
      <c r="L47" s="63">
        <f>CEILING(Effort!F46/8,1)*RiferimentiCosti!L$4+CEILING((Effort!F46/8)/8,1)*RiferimentiCosti!L$6</f>
        <v>0</v>
      </c>
      <c r="M47" s="63">
        <f>CEILING(Effort!G46/8,1)*RiferimentiCosti!M$4+CEILING((Effort!G46/8)/8,1)*RiferimentiCosti!M$6</f>
        <v>0</v>
      </c>
      <c r="N47" s="63">
        <f>CEILING(Effort!H46/8,1)*RiferimentiCosti!N$4+CEILING((Effort!H46/8)/8,1)*RiferimentiCosti!N$6</f>
        <v>0</v>
      </c>
      <c r="O47" s="63">
        <f>CEILING(Effort!I46/8,1)*RiferimentiCosti!O$4+CEILING((Effort!I46/8)/8,1)*RiferimentiCosti!O$6</f>
        <v>0</v>
      </c>
      <c r="P47" s="59">
        <f t="shared" si="23"/>
        <v>0</v>
      </c>
      <c r="Q47" s="63">
        <f>SUM(Effort!$C46:$E46)*RiferimentiCosti!Q$4</f>
        <v>1440</v>
      </c>
      <c r="R47" s="63">
        <f>SUM(Effort!$C46:$E46)*RiferimentiCosti!R$4</f>
        <v>5760</v>
      </c>
      <c r="S47" s="63">
        <f>SUM(Effort!$F46:$G46)*RiferimentiCosti!S$4</f>
        <v>0</v>
      </c>
      <c r="T47" s="63">
        <f>IFERROR(__xludf.DUMMYFUNCTION("IF(REGEXMATCH(A47,""[0-9]\.[0-9]\.3""),SUM(Effort!$F46:$G46)*RiferimentiCosti!T$4,0)"),0.0)</f>
        <v>0</v>
      </c>
      <c r="U47" s="63">
        <f>IFERROR(__xludf.DUMMYFUNCTION("IF(REGEXMATCH(A47,""[0-9]\.[0-9]\.3""),SUM(Effort!H46:I46)*RiferimentiCosti!U$4,0)"),0.0)</f>
        <v>0</v>
      </c>
      <c r="V47" s="60">
        <f t="shared" si="24"/>
        <v>7200</v>
      </c>
      <c r="W47" s="61">
        <f t="shared" si="25"/>
        <v>9240</v>
      </c>
    </row>
    <row r="48">
      <c r="A48" s="62" t="s">
        <v>67</v>
      </c>
      <c r="B48" s="63">
        <f>Effort!B47*RiferimentiCosti!B$4</f>
        <v>400</v>
      </c>
      <c r="C48" s="63">
        <f>Effort!C47*RiferimentiCosti!C$4</f>
        <v>0</v>
      </c>
      <c r="D48" s="63">
        <f>Effort!D47*RiferimentiCosti!D$4</f>
        <v>0</v>
      </c>
      <c r="E48" s="63">
        <f>Effort!E47*RiferimentiCosti!E$4</f>
        <v>0</v>
      </c>
      <c r="F48" s="63">
        <f>Effort!F47*RiferimentiCosti!F$4</f>
        <v>0</v>
      </c>
      <c r="G48" s="63">
        <f>Effort!G47*RiferimentiCosti!G$4</f>
        <v>0</v>
      </c>
      <c r="H48" s="63">
        <f>Effort!H47*RiferimentiCosti!H$4</f>
        <v>0</v>
      </c>
      <c r="I48" s="63">
        <f>Effort!I47*RiferimentiCosti!I$4</f>
        <v>0</v>
      </c>
      <c r="J48" s="64">
        <f t="shared" si="22"/>
        <v>400</v>
      </c>
      <c r="K48" s="63">
        <f>CEILING(Effort!B47/8,1)*RiferimentiCosti!K$4</f>
        <v>240</v>
      </c>
      <c r="L48" s="63">
        <f>CEILING(Effort!F47/8,1)*RiferimentiCosti!L$4+CEILING((Effort!F47/8)/8,1)*RiferimentiCosti!L$6</f>
        <v>0</v>
      </c>
      <c r="M48" s="63">
        <f>CEILING(Effort!G47/8,1)*RiferimentiCosti!M$4+CEILING((Effort!G47/8)/8,1)*RiferimentiCosti!M$6</f>
        <v>0</v>
      </c>
      <c r="N48" s="63">
        <f>CEILING(Effort!H47/8,1)*RiferimentiCosti!N$4+CEILING((Effort!H47/8)/8,1)*RiferimentiCosti!N$6</f>
        <v>0</v>
      </c>
      <c r="O48" s="63">
        <f>CEILING(Effort!I47/8,1)*RiferimentiCosti!O$4+CEILING((Effort!I47/8)/8,1)*RiferimentiCosti!O$6</f>
        <v>0</v>
      </c>
      <c r="P48" s="59">
        <f t="shared" si="23"/>
        <v>240</v>
      </c>
      <c r="Q48" s="63">
        <f>SUM(Effort!$C47:$E47)*RiferimentiCosti!Q$4</f>
        <v>0</v>
      </c>
      <c r="R48" s="63">
        <f>SUM(Effort!$C47:$E47)*RiferimentiCosti!R$4</f>
        <v>0</v>
      </c>
      <c r="S48" s="63">
        <f>SUM(Effort!$F47:$G47)*RiferimentiCosti!S$4</f>
        <v>0</v>
      </c>
      <c r="T48" s="63">
        <f>IFERROR(__xludf.DUMMYFUNCTION("IF(REGEXMATCH(A48,""[0-9]\.[0-9]\.3""),SUM(Effort!$F47:$G47)*RiferimentiCosti!T$4,0)"),0.0)</f>
        <v>0</v>
      </c>
      <c r="U48" s="63">
        <f>IFERROR(__xludf.DUMMYFUNCTION("IF(REGEXMATCH(A48,""[0-9]\.[0-9]\.3""),SUM(Effort!H47:I47)*RiferimentiCosti!U$4,0)"),0.0)</f>
        <v>0</v>
      </c>
      <c r="V48" s="60">
        <f t="shared" si="24"/>
        <v>0</v>
      </c>
      <c r="W48" s="61">
        <f t="shared" si="25"/>
        <v>640</v>
      </c>
    </row>
    <row r="49">
      <c r="A49" s="78" t="s">
        <v>160</v>
      </c>
      <c r="B49" s="63">
        <f>Effort!B48*RiferimentiCosti!B$4</f>
        <v>0</v>
      </c>
      <c r="C49" s="63">
        <f>Effort!C48*RiferimentiCosti!C$4</f>
        <v>0</v>
      </c>
      <c r="D49" s="63">
        <f>Effort!D48*RiferimentiCosti!D$4</f>
        <v>0</v>
      </c>
      <c r="E49" s="63">
        <f>Effort!E48*RiferimentiCosti!E$4</f>
        <v>0</v>
      </c>
      <c r="F49" s="63">
        <f>Effort!F48*RiferimentiCosti!F$4</f>
        <v>1380</v>
      </c>
      <c r="G49" s="63">
        <f>Effort!G48*RiferimentiCosti!G$4</f>
        <v>340</v>
      </c>
      <c r="H49" s="63">
        <f>Effort!H48*RiferimentiCosti!H$4</f>
        <v>0</v>
      </c>
      <c r="I49" s="63">
        <f>Effort!I48*RiferimentiCosti!I$4</f>
        <v>0</v>
      </c>
      <c r="J49" s="64">
        <f t="shared" si="22"/>
        <v>1720</v>
      </c>
      <c r="K49" s="63">
        <f>CEILING(Effort!B48/8,1)*RiferimentiCosti!K$4</f>
        <v>0</v>
      </c>
      <c r="L49" s="63">
        <f>CEILING(Effort!F48/8,1)*RiferimentiCosti!L$4+CEILING((Effort!F48/8)/8,1)*RiferimentiCosti!L$6</f>
        <v>600</v>
      </c>
      <c r="M49" s="63">
        <f>CEILING(Effort!G48/8,1)*RiferimentiCosti!M$4+CEILING((Effort!G48/8)/8,1)*RiferimentiCosti!M$6</f>
        <v>290</v>
      </c>
      <c r="N49" s="63">
        <f>CEILING(Effort!H48/8,1)*RiferimentiCosti!N$4+CEILING((Effort!H48/8)/8,1)*RiferimentiCosti!N$6</f>
        <v>0</v>
      </c>
      <c r="O49" s="63">
        <f>CEILING(Effort!I48/8,1)*RiferimentiCosti!O$4+CEILING((Effort!I48/8)/8,1)*RiferimentiCosti!O$6</f>
        <v>0</v>
      </c>
      <c r="P49" s="59">
        <f t="shared" si="23"/>
        <v>890</v>
      </c>
      <c r="Q49" s="63">
        <f>SUM(Effort!$C48:$E48)*RiferimentiCosti!Q$4</f>
        <v>0</v>
      </c>
      <c r="R49" s="63">
        <f>SUM(Effort!$C48:$E48)*RiferimentiCosti!R$4</f>
        <v>0</v>
      </c>
      <c r="S49" s="63">
        <f>SUM(Effort!$F48:$G48)*RiferimentiCosti!S$4</f>
        <v>640</v>
      </c>
      <c r="T49" s="63">
        <f>IFERROR(__xludf.DUMMYFUNCTION("IF(REGEXMATCH(A49,""[0-9]\.[0-9]\.3""),SUM(Effort!$F48:$G48)*RiferimentiCosti!T$4,0)"),0.0)</f>
        <v>0</v>
      </c>
      <c r="U49" s="63">
        <f>IFERROR(__xludf.DUMMYFUNCTION("IF(REGEXMATCH(A49,""[0-9]\.[0-9]\.3""),SUM(Effort!H48:I48)*RiferimentiCosti!U$4,0)"),0.0)</f>
        <v>0</v>
      </c>
      <c r="V49" s="60">
        <f t="shared" si="24"/>
        <v>640</v>
      </c>
      <c r="W49" s="61">
        <f t="shared" si="25"/>
        <v>3250</v>
      </c>
    </row>
    <row r="50">
      <c r="A50" s="78" t="s">
        <v>161</v>
      </c>
      <c r="B50" s="63">
        <f>Effort!B49*RiferimentiCosti!B$4</f>
        <v>0</v>
      </c>
      <c r="C50" s="63">
        <f>Effort!C49*RiferimentiCosti!C$4</f>
        <v>0</v>
      </c>
      <c r="D50" s="63">
        <f>Effort!D49*RiferimentiCosti!D$4</f>
        <v>0</v>
      </c>
      <c r="E50" s="63">
        <f>Effort!E49*RiferimentiCosti!E$4</f>
        <v>0</v>
      </c>
      <c r="F50" s="63">
        <f>Effort!F49*RiferimentiCosti!F$4</f>
        <v>1380</v>
      </c>
      <c r="G50" s="63">
        <f>Effort!G49*RiferimentiCosti!G$4</f>
        <v>340</v>
      </c>
      <c r="H50" s="63">
        <f>Effort!H49*RiferimentiCosti!H$4</f>
        <v>0</v>
      </c>
      <c r="I50" s="63">
        <f>Effort!I49*RiferimentiCosti!I$4</f>
        <v>0</v>
      </c>
      <c r="J50" s="64">
        <f t="shared" si="22"/>
        <v>1720</v>
      </c>
      <c r="K50" s="63">
        <f>CEILING(Effort!B49/8,1)*RiferimentiCosti!K$4</f>
        <v>0</v>
      </c>
      <c r="L50" s="63">
        <f>CEILING(Effort!F49/8,1)*RiferimentiCosti!L$4+CEILING((Effort!F49/8)/8,1)*RiferimentiCosti!L$6</f>
        <v>600</v>
      </c>
      <c r="M50" s="63">
        <f>CEILING(Effort!G49/8,1)*RiferimentiCosti!M$4+CEILING((Effort!G49/8)/8,1)*RiferimentiCosti!M$6</f>
        <v>290</v>
      </c>
      <c r="N50" s="63">
        <f>CEILING(Effort!H49/8,1)*RiferimentiCosti!N$4+CEILING((Effort!H49/8)/8,1)*RiferimentiCosti!N$6</f>
        <v>0</v>
      </c>
      <c r="O50" s="63">
        <f>CEILING(Effort!I49/8,1)*RiferimentiCosti!O$4+CEILING((Effort!I49/8)/8,1)*RiferimentiCosti!O$6</f>
        <v>0</v>
      </c>
      <c r="P50" s="59">
        <f t="shared" si="23"/>
        <v>890</v>
      </c>
      <c r="Q50" s="63">
        <f>SUM(Effort!$C49:$E49)*RiferimentiCosti!Q$4</f>
        <v>0</v>
      </c>
      <c r="R50" s="63">
        <f>SUM(Effort!$C49:$E49)*RiferimentiCosti!R$4</f>
        <v>0</v>
      </c>
      <c r="S50" s="63">
        <f>SUM(Effort!$F49:$G49)*RiferimentiCosti!S$4</f>
        <v>640</v>
      </c>
      <c r="T50" s="63">
        <f>IFERROR(__xludf.DUMMYFUNCTION("IF(REGEXMATCH(A50,""[0-9]\.[0-9]\.3""),SUM(Effort!$F49:$G49)*RiferimentiCosti!T$4,0)"),0.0)</f>
        <v>0</v>
      </c>
      <c r="U50" s="63">
        <f>IFERROR(__xludf.DUMMYFUNCTION("IF(REGEXMATCH(A50,""[0-9]\.[0-9]\.3""),SUM(Effort!H49:I49)*RiferimentiCosti!U$4,0)"),0.0)</f>
        <v>0</v>
      </c>
      <c r="V50" s="60">
        <f t="shared" si="24"/>
        <v>640</v>
      </c>
      <c r="W50" s="61">
        <f t="shared" si="25"/>
        <v>3250</v>
      </c>
    </row>
    <row r="51">
      <c r="A51" s="78" t="s">
        <v>162</v>
      </c>
      <c r="B51" s="63">
        <f>Effort!B50*RiferimentiCosti!B$4</f>
        <v>0</v>
      </c>
      <c r="C51" s="63">
        <f>Effort!C50*RiferimentiCosti!C$4</f>
        <v>0</v>
      </c>
      <c r="D51" s="63">
        <f>Effort!D50*RiferimentiCosti!D$4</f>
        <v>0</v>
      </c>
      <c r="E51" s="63">
        <f>Effort!E50*RiferimentiCosti!E$4</f>
        <v>0</v>
      </c>
      <c r="F51" s="63">
        <f>Effort!F50*RiferimentiCosti!F$4</f>
        <v>1380</v>
      </c>
      <c r="G51" s="63">
        <f>Effort!G50*RiferimentiCosti!G$4</f>
        <v>5100</v>
      </c>
      <c r="H51" s="63">
        <f>Effort!H50*RiferimentiCosti!H$4</f>
        <v>0</v>
      </c>
      <c r="I51" s="63">
        <f>Effort!I50*RiferimentiCosti!I$4</f>
        <v>0</v>
      </c>
      <c r="J51" s="64">
        <f t="shared" si="22"/>
        <v>6480</v>
      </c>
      <c r="K51" s="63">
        <f>CEILING(Effort!B50/8,1)*RiferimentiCosti!K$4</f>
        <v>0</v>
      </c>
      <c r="L51" s="63">
        <f>CEILING(Effort!F50/8,1)*RiferimentiCosti!L$4+CEILING((Effort!F50/8)/8,1)*RiferimentiCosti!L$6</f>
        <v>600</v>
      </c>
      <c r="M51" s="63">
        <f>CEILING(Effort!G50/8,1)*RiferimentiCosti!M$4+CEILING((Effort!G50/8)/8,1)*RiferimentiCosti!M$6</f>
        <v>2400</v>
      </c>
      <c r="N51" s="63">
        <f>CEILING(Effort!H50/8,1)*RiferimentiCosti!N$4+CEILING((Effort!H50/8)/8,1)*RiferimentiCosti!N$6</f>
        <v>0</v>
      </c>
      <c r="O51" s="63">
        <f>CEILING(Effort!I50/8,1)*RiferimentiCosti!O$4+CEILING((Effort!I50/8)/8,1)*RiferimentiCosti!O$6</f>
        <v>0</v>
      </c>
      <c r="P51" s="59">
        <f t="shared" si="23"/>
        <v>3000</v>
      </c>
      <c r="Q51" s="63">
        <f>SUM(Effort!$C50:$E50)*RiferimentiCosti!Q$4</f>
        <v>0</v>
      </c>
      <c r="R51" s="63">
        <f>SUM(Effort!$C50:$E50)*RiferimentiCosti!R$4</f>
        <v>0</v>
      </c>
      <c r="S51" s="63">
        <f>SUM(Effort!$F50:$G50)*RiferimentiCosti!S$4</f>
        <v>2880</v>
      </c>
      <c r="T51" s="63">
        <f>IFERROR(__xludf.DUMMYFUNCTION("IF(REGEXMATCH(A51,""[0-9]\.[0-9]\.3""),SUM(Effort!$F50:$G50)*RiferimentiCosti!T$4,0)"),7200.0)</f>
        <v>7200</v>
      </c>
      <c r="U51" s="63">
        <f>IFERROR(__xludf.DUMMYFUNCTION("IF(REGEXMATCH(A51,""[0-9]\.[0-9]\.3""),SUM(Effort!H50:I50)*RiferimentiCosti!U$4,0)"),0.0)</f>
        <v>0</v>
      </c>
      <c r="V51" s="60">
        <f t="shared" si="24"/>
        <v>10080</v>
      </c>
      <c r="W51" s="61">
        <f t="shared" si="25"/>
        <v>19560</v>
      </c>
    </row>
    <row r="52">
      <c r="A52" s="79" t="s">
        <v>64</v>
      </c>
      <c r="B52" s="63">
        <f>Effort!B51*RiferimentiCosti!B$4</f>
        <v>400</v>
      </c>
      <c r="C52" s="63">
        <f>Effort!C51*RiferimentiCosti!C$4</f>
        <v>0</v>
      </c>
      <c r="D52" s="63">
        <f>Effort!D51*RiferimentiCosti!D$4</f>
        <v>0</v>
      </c>
      <c r="E52" s="63">
        <f>Effort!E51*RiferimentiCosti!E$4</f>
        <v>0</v>
      </c>
      <c r="F52" s="63">
        <f>Effort!F51*RiferimentiCosti!F$4</f>
        <v>0</v>
      </c>
      <c r="G52" s="63">
        <f>Effort!G51*RiferimentiCosti!G$4</f>
        <v>0</v>
      </c>
      <c r="H52" s="63">
        <f>Effort!H51*RiferimentiCosti!H$4</f>
        <v>0</v>
      </c>
      <c r="I52" s="63">
        <f>Effort!I51*RiferimentiCosti!I$4</f>
        <v>0</v>
      </c>
      <c r="J52" s="64">
        <f t="shared" si="22"/>
        <v>400</v>
      </c>
      <c r="K52" s="63">
        <f>CEILING(Effort!B51/8,1)*RiferimentiCosti!K$4</f>
        <v>240</v>
      </c>
      <c r="L52" s="63">
        <f>CEILING(Effort!F51/8,1)*RiferimentiCosti!L$4+CEILING((Effort!F51/8)/8,1)*RiferimentiCosti!L$6</f>
        <v>0</v>
      </c>
      <c r="M52" s="63">
        <f>CEILING(Effort!G51/8,1)*RiferimentiCosti!M$4+CEILING((Effort!G51/8)/8,1)*RiferimentiCosti!M$6</f>
        <v>0</v>
      </c>
      <c r="N52" s="63">
        <f>CEILING(Effort!H51/8,1)*RiferimentiCosti!N$4+CEILING((Effort!H51/8)/8,1)*RiferimentiCosti!N$6</f>
        <v>0</v>
      </c>
      <c r="O52" s="63">
        <f>CEILING(Effort!I51/8,1)*RiferimentiCosti!O$4+CEILING((Effort!I51/8)/8,1)*RiferimentiCosti!O$6</f>
        <v>0</v>
      </c>
      <c r="P52" s="59">
        <f t="shared" si="23"/>
        <v>240</v>
      </c>
      <c r="Q52" s="63">
        <f>SUM(Effort!$C51:$E51)*RiferimentiCosti!Q$4</f>
        <v>0</v>
      </c>
      <c r="R52" s="63">
        <f>SUM(Effort!$C51:$E51)*RiferimentiCosti!R$4</f>
        <v>0</v>
      </c>
      <c r="S52" s="63">
        <f>SUM(Effort!$F51:$G51)*RiferimentiCosti!S$4</f>
        <v>0</v>
      </c>
      <c r="T52" s="63">
        <f>IFERROR(__xludf.DUMMYFUNCTION("IF(REGEXMATCH(A52,""[0-9]\.[0-9]\.3""),SUM(Effort!$F51:$G51)*RiferimentiCosti!T$4,0)"),0.0)</f>
        <v>0</v>
      </c>
      <c r="U52" s="63">
        <f>IFERROR(__xludf.DUMMYFUNCTION("IF(REGEXMATCH(A52,""[0-9]\.[0-9]\.3""),SUM(Effort!H51:I51)*RiferimentiCosti!U$4,0)"),0.0)</f>
        <v>0</v>
      </c>
      <c r="V52" s="60">
        <f t="shared" si="24"/>
        <v>0</v>
      </c>
      <c r="W52" s="61">
        <f t="shared" si="25"/>
        <v>640</v>
      </c>
    </row>
    <row r="53">
      <c r="A53" s="78" t="s">
        <v>163</v>
      </c>
      <c r="B53" s="63">
        <f>Effort!B52*RiferimentiCosti!B$4</f>
        <v>0</v>
      </c>
      <c r="C53" s="63">
        <f>Effort!C52*RiferimentiCosti!C$4</f>
        <v>0</v>
      </c>
      <c r="D53" s="63">
        <f>Effort!D52*RiferimentiCosti!D$4</f>
        <v>0</v>
      </c>
      <c r="E53" s="63">
        <f>Effort!E52*RiferimentiCosti!E$4</f>
        <v>0</v>
      </c>
      <c r="F53" s="63">
        <f>Effort!F52*RiferimentiCosti!F$4</f>
        <v>0</v>
      </c>
      <c r="G53" s="63">
        <f>Effort!G52*RiferimentiCosti!G$4</f>
        <v>0</v>
      </c>
      <c r="H53" s="63">
        <f>Effort!H52*RiferimentiCosti!H$4</f>
        <v>1440</v>
      </c>
      <c r="I53" s="63">
        <f>Effort!I52*RiferimentiCosti!I$4</f>
        <v>2520</v>
      </c>
      <c r="J53" s="64">
        <f t="shared" si="22"/>
        <v>3960</v>
      </c>
      <c r="K53" s="63">
        <f>CEILING(Effort!B52/8,1)*RiferimentiCosti!K$4</f>
        <v>0</v>
      </c>
      <c r="L53" s="63">
        <f>CEILING(Effort!F52/8,1)*RiferimentiCosti!L$4+CEILING((Effort!F52/8)/8,1)*RiferimentiCosti!L$6</f>
        <v>0</v>
      </c>
      <c r="M53" s="63">
        <f>CEILING(Effort!G52/8,1)*RiferimentiCosti!M$4+CEILING((Effort!G52/8)/8,1)*RiferimentiCosti!M$6</f>
        <v>0</v>
      </c>
      <c r="N53" s="63">
        <f>CEILING(Effort!H52/8,1)*RiferimentiCosti!N$4+CEILING((Effort!H52/8)/8,1)*RiferimentiCosti!N$6</f>
        <v>650</v>
      </c>
      <c r="O53" s="63">
        <f>CEILING(Effort!I52/8,1)*RiferimentiCosti!O$4+CEILING((Effort!I52/8)/8,1)*RiferimentiCosti!O$6</f>
        <v>1180</v>
      </c>
      <c r="P53" s="59">
        <f t="shared" si="23"/>
        <v>1830</v>
      </c>
      <c r="Q53" s="63">
        <f>SUM(Effort!$C52:$E52)*RiferimentiCosti!Q$4</f>
        <v>0</v>
      </c>
      <c r="R53" s="63">
        <f>SUM(Effort!$C52:$E52)*RiferimentiCosti!R$4</f>
        <v>0</v>
      </c>
      <c r="S53" s="63">
        <f>SUM(Effort!$F52:$G52)*RiferimentiCosti!S$4</f>
        <v>0</v>
      </c>
      <c r="T53" s="63">
        <f>IFERROR(__xludf.DUMMYFUNCTION("IF(REGEXMATCH(A53,""[0-9]\.[0-9]\.3""),SUM(Effort!$F52:$G52)*RiferimentiCosti!T$4,0)"),0.0)</f>
        <v>0</v>
      </c>
      <c r="U53" s="63">
        <f>IFERROR(__xludf.DUMMYFUNCTION("IF(REGEXMATCH(A53,""[0-9]\.[0-9]\.3""),SUM(Effort!H52:I52)*RiferimentiCosti!U$4,0)"),0.0)</f>
        <v>0</v>
      </c>
      <c r="V53" s="60">
        <f t="shared" si="24"/>
        <v>0</v>
      </c>
      <c r="W53" s="61">
        <f t="shared" si="25"/>
        <v>5790</v>
      </c>
    </row>
    <row r="54">
      <c r="A54" s="78" t="s">
        <v>164</v>
      </c>
      <c r="B54" s="63">
        <f>Effort!B53*RiferimentiCosti!B$4</f>
        <v>0</v>
      </c>
      <c r="C54" s="63">
        <f>Effort!C53*RiferimentiCosti!C$4</f>
        <v>0</v>
      </c>
      <c r="D54" s="63">
        <f>Effort!D53*RiferimentiCosti!D$4</f>
        <v>0</v>
      </c>
      <c r="E54" s="63">
        <f>Effort!E53*RiferimentiCosti!E$4</f>
        <v>0</v>
      </c>
      <c r="F54" s="63">
        <f>Effort!F53*RiferimentiCosti!F$4</f>
        <v>0</v>
      </c>
      <c r="G54" s="63">
        <f>Effort!G53*RiferimentiCosti!G$4</f>
        <v>0</v>
      </c>
      <c r="H54" s="63">
        <f>Effort!H53*RiferimentiCosti!H$4</f>
        <v>1440</v>
      </c>
      <c r="I54" s="63">
        <f>Effort!I53*RiferimentiCosti!I$4</f>
        <v>2160</v>
      </c>
      <c r="J54" s="64">
        <f t="shared" si="22"/>
        <v>3600</v>
      </c>
      <c r="K54" s="63">
        <f>CEILING(Effort!B53/8,1)*RiferimentiCosti!K$4</f>
        <v>0</v>
      </c>
      <c r="L54" s="63">
        <f>CEILING(Effort!F53/8,1)*RiferimentiCosti!L$4+CEILING((Effort!F53/8)/8,1)*RiferimentiCosti!L$6</f>
        <v>0</v>
      </c>
      <c r="M54" s="63">
        <f>CEILING(Effort!G53/8,1)*RiferimentiCosti!M$4+CEILING((Effort!G53/8)/8,1)*RiferimentiCosti!M$6</f>
        <v>0</v>
      </c>
      <c r="N54" s="63">
        <f>CEILING(Effort!H53/8,1)*RiferimentiCosti!N$4+CEILING((Effort!H53/8)/8,1)*RiferimentiCosti!N$6</f>
        <v>650</v>
      </c>
      <c r="O54" s="63">
        <f>CEILING(Effort!I53/8,1)*RiferimentiCosti!O$4+CEILING((Effort!I53/8)/8,1)*RiferimentiCosti!O$6</f>
        <v>1040</v>
      </c>
      <c r="P54" s="59">
        <f t="shared" si="23"/>
        <v>1690</v>
      </c>
      <c r="Q54" s="63">
        <f>SUM(Effort!$C53:$E53)*RiferimentiCosti!Q$4</f>
        <v>0</v>
      </c>
      <c r="R54" s="63">
        <f>SUM(Effort!$C53:$E53)*RiferimentiCosti!R$4</f>
        <v>0</v>
      </c>
      <c r="S54" s="63">
        <f>SUM(Effort!$F53:$G53)*RiferimentiCosti!S$4</f>
        <v>0</v>
      </c>
      <c r="T54" s="63">
        <f>IFERROR(__xludf.DUMMYFUNCTION("IF(REGEXMATCH(A54,""[0-9]\.[0-9]\.3""),SUM(Effort!$F53:$G53)*RiferimentiCosti!T$4,0)"),0.0)</f>
        <v>0</v>
      </c>
      <c r="U54" s="63">
        <f>IFERROR(__xludf.DUMMYFUNCTION("IF(REGEXMATCH(A54,""[0-9]\.[0-9]\.3""),SUM(Effort!H53:I53)*RiferimentiCosti!U$4,0)"),0.0)</f>
        <v>0</v>
      </c>
      <c r="V54" s="60">
        <f t="shared" si="24"/>
        <v>0</v>
      </c>
      <c r="W54" s="61">
        <f t="shared" si="25"/>
        <v>5290</v>
      </c>
    </row>
    <row r="55">
      <c r="A55" s="78" t="s">
        <v>165</v>
      </c>
      <c r="B55" s="63">
        <f>Effort!B54*RiferimentiCosti!B$4</f>
        <v>0</v>
      </c>
      <c r="C55" s="63">
        <f>Effort!C54*RiferimentiCosti!C$4</f>
        <v>0</v>
      </c>
      <c r="D55" s="63">
        <f>Effort!D54*RiferimentiCosti!D$4</f>
        <v>0</v>
      </c>
      <c r="E55" s="63">
        <f>Effort!E54*RiferimentiCosti!E$4</f>
        <v>0</v>
      </c>
      <c r="F55" s="63">
        <f>Effort!F54*RiferimentiCosti!F$4</f>
        <v>0</v>
      </c>
      <c r="G55" s="63">
        <f>Effort!G54*RiferimentiCosti!G$4</f>
        <v>0</v>
      </c>
      <c r="H55" s="63">
        <f>Effort!H54*RiferimentiCosti!H$4</f>
        <v>1440</v>
      </c>
      <c r="I55" s="63">
        <f>Effort!I54*RiferimentiCosti!I$4</f>
        <v>2160</v>
      </c>
      <c r="J55" s="64">
        <f t="shared" si="22"/>
        <v>3600</v>
      </c>
      <c r="K55" s="63">
        <f>CEILING(Effort!B54/8,1)*RiferimentiCosti!K$4</f>
        <v>0</v>
      </c>
      <c r="L55" s="63">
        <f>CEILING(Effort!F54/8,1)*RiferimentiCosti!L$4+CEILING((Effort!F54/8)/8,1)*RiferimentiCosti!L$6</f>
        <v>0</v>
      </c>
      <c r="M55" s="63">
        <f>CEILING(Effort!G54/8,1)*RiferimentiCosti!M$4+CEILING((Effort!G54/8)/8,1)*RiferimentiCosti!M$6</f>
        <v>0</v>
      </c>
      <c r="N55" s="63">
        <f>CEILING(Effort!H54/8,1)*RiferimentiCosti!N$4+CEILING((Effort!H54/8)/8,1)*RiferimentiCosti!N$6</f>
        <v>650</v>
      </c>
      <c r="O55" s="63">
        <f>CEILING(Effort!I54/8,1)*RiferimentiCosti!O$4+CEILING((Effort!I54/8)/8,1)*RiferimentiCosti!O$6</f>
        <v>1040</v>
      </c>
      <c r="P55" s="59">
        <f t="shared" si="23"/>
        <v>1690</v>
      </c>
      <c r="Q55" s="63">
        <f>SUM(Effort!$C54:$E54)*RiferimentiCosti!Q$4</f>
        <v>0</v>
      </c>
      <c r="R55" s="63">
        <f>SUM(Effort!$C54:$E54)*RiferimentiCosti!R$4</f>
        <v>0</v>
      </c>
      <c r="S55" s="63">
        <f>SUM(Effort!$F54:$G54)*RiferimentiCosti!S$4</f>
        <v>0</v>
      </c>
      <c r="T55" s="63">
        <f>IFERROR(__xludf.DUMMYFUNCTION("IF(REGEXMATCH(A55,""[0-9]\.[0-9]\.3""),SUM(Effort!$F54:$G54)*RiferimentiCosti!T$4,0)"),0.0)</f>
        <v>0</v>
      </c>
      <c r="U55" s="63">
        <f>IFERROR(__xludf.DUMMYFUNCTION("IF(REGEXMATCH(A55,""[0-9]\.[0-9]\.3""),SUM(Effort!H54:I54)*RiferimentiCosti!U$4,0)"),5760.0)</f>
        <v>5760</v>
      </c>
      <c r="V55" s="60">
        <f t="shared" si="24"/>
        <v>5760</v>
      </c>
      <c r="W55" s="61">
        <f t="shared" si="25"/>
        <v>11050</v>
      </c>
    </row>
    <row r="56">
      <c r="A56" s="65" t="s">
        <v>137</v>
      </c>
      <c r="B56" s="66">
        <f t="shared" ref="B56:I56" si="26">SUM(B37:B55)</f>
        <v>1600</v>
      </c>
      <c r="C56" s="66">
        <f t="shared" si="26"/>
        <v>9600</v>
      </c>
      <c r="D56" s="66">
        <f t="shared" si="26"/>
        <v>9120</v>
      </c>
      <c r="E56" s="66">
        <f t="shared" si="26"/>
        <v>3800</v>
      </c>
      <c r="F56" s="66">
        <f t="shared" si="26"/>
        <v>4140</v>
      </c>
      <c r="G56" s="66">
        <f t="shared" si="26"/>
        <v>5780</v>
      </c>
      <c r="H56" s="66">
        <f t="shared" si="26"/>
        <v>4320</v>
      </c>
      <c r="I56" s="66">
        <f t="shared" si="26"/>
        <v>6840</v>
      </c>
      <c r="J56" s="64">
        <f t="shared" si="22"/>
        <v>45200</v>
      </c>
      <c r="K56" s="66">
        <f t="shared" ref="K56:O56" si="27">SUM(K37:K55)</f>
        <v>1160</v>
      </c>
      <c r="L56" s="66">
        <f t="shared" si="27"/>
        <v>1800</v>
      </c>
      <c r="M56" s="66">
        <f t="shared" si="27"/>
        <v>2980</v>
      </c>
      <c r="N56" s="66">
        <f t="shared" si="27"/>
        <v>1950</v>
      </c>
      <c r="O56" s="66">
        <f t="shared" si="27"/>
        <v>3260</v>
      </c>
      <c r="P56" s="59">
        <f t="shared" si="23"/>
        <v>11150</v>
      </c>
      <c r="Q56" s="66">
        <f t="shared" ref="Q56:U56" si="28">SUM(Q37:Q55)</f>
        <v>13920</v>
      </c>
      <c r="R56" s="66">
        <f t="shared" si="28"/>
        <v>55680</v>
      </c>
      <c r="S56" s="66">
        <f t="shared" si="28"/>
        <v>4160</v>
      </c>
      <c r="T56" s="66">
        <f t="shared" si="28"/>
        <v>7200</v>
      </c>
      <c r="U56" s="66">
        <f t="shared" si="28"/>
        <v>5760</v>
      </c>
      <c r="V56" s="60">
        <f t="shared" si="24"/>
        <v>86720</v>
      </c>
      <c r="W56" s="61">
        <f t="shared" si="25"/>
        <v>143070</v>
      </c>
    </row>
    <row r="57">
      <c r="A57" s="72"/>
      <c r="B57" s="73"/>
      <c r="C57" s="73"/>
      <c r="D57" s="73"/>
      <c r="E57" s="73"/>
      <c r="F57" s="73"/>
      <c r="G57" s="73"/>
      <c r="H57" s="73"/>
      <c r="I57" s="73"/>
      <c r="J57" s="74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4"/>
    </row>
    <row r="58">
      <c r="A58" s="75" t="s">
        <v>74</v>
      </c>
      <c r="B58" s="56">
        <f>Effort!B57*RiferimentiCosti!B$4</f>
        <v>400</v>
      </c>
      <c r="C58" s="76"/>
      <c r="D58" s="76"/>
      <c r="E58" s="76"/>
      <c r="F58" s="76"/>
      <c r="G58" s="76"/>
      <c r="H58" s="76"/>
      <c r="I58" s="76"/>
      <c r="J58" s="58">
        <f t="shared" ref="J58:J68" si="29">SUM(B58:I58)</f>
        <v>400</v>
      </c>
      <c r="K58" s="57">
        <f>CEILING(Effort!B57/8,1)*RiferimentiCosti!K$4+RiferimentiCosti!K$6</f>
        <v>440</v>
      </c>
      <c r="L58" s="57"/>
      <c r="M58" s="57"/>
      <c r="N58" s="57"/>
      <c r="O58" s="57"/>
      <c r="P58" s="59">
        <f t="shared" ref="P58:P68" si="30">SUM(K58:O58)</f>
        <v>440</v>
      </c>
      <c r="Q58" s="77">
        <v>0.0</v>
      </c>
      <c r="R58" s="57"/>
      <c r="S58" s="57"/>
      <c r="T58" s="57"/>
      <c r="U58" s="57"/>
      <c r="V58" s="60">
        <f t="shared" ref="V58:V68" si="31">SUM(Q58:U58)</f>
        <v>0</v>
      </c>
      <c r="W58" s="61">
        <f t="shared" ref="W58:W68" si="32">SUM(J58,P58,V58)</f>
        <v>840</v>
      </c>
    </row>
    <row r="59">
      <c r="A59" s="79" t="s">
        <v>73</v>
      </c>
      <c r="B59" s="63">
        <f>Effort!B58*RiferimentiCosti!B$4</f>
        <v>400</v>
      </c>
      <c r="C59" s="63">
        <f>Effort!C58*RiferimentiCosti!C$4</f>
        <v>0</v>
      </c>
      <c r="D59" s="63">
        <f>Effort!D58*RiferimentiCosti!D$4</f>
        <v>0</v>
      </c>
      <c r="E59" s="63">
        <f>Effort!E58*RiferimentiCosti!E$4</f>
        <v>0</v>
      </c>
      <c r="F59" s="63">
        <f>Effort!F58*RiferimentiCosti!F$4</f>
        <v>0</v>
      </c>
      <c r="G59" s="63">
        <f>Effort!G58*RiferimentiCosti!G$4</f>
        <v>0</v>
      </c>
      <c r="H59" s="63">
        <f>Effort!H58*RiferimentiCosti!H$4</f>
        <v>0</v>
      </c>
      <c r="I59" s="63">
        <f>Effort!I58*RiferimentiCosti!I$4</f>
        <v>0</v>
      </c>
      <c r="J59" s="64">
        <f t="shared" si="29"/>
        <v>400</v>
      </c>
      <c r="K59" s="63">
        <f>CEILING(Effort!B58/8,1)*RiferimentiCosti!K$4</f>
        <v>240</v>
      </c>
      <c r="L59" s="63">
        <f>CEILING(Effort!F58/8,1)*RiferimentiCosti!L$4+CEILING((Effort!F58/8)/8,1)*RiferimentiCosti!L$6</f>
        <v>0</v>
      </c>
      <c r="M59" s="63">
        <f>CEILING(Effort!G58/8,1)*RiferimentiCosti!M$4+CEILING((Effort!G58/8)/8,1)*RiferimentiCosti!M$6</f>
        <v>0</v>
      </c>
      <c r="N59" s="63">
        <f>CEILING(Effort!H58/8,1)*RiferimentiCosti!N$4+CEILING((Effort!H58/8)/8,1)*RiferimentiCosti!N$6</f>
        <v>0</v>
      </c>
      <c r="O59" s="63">
        <f>CEILING(Effort!I58/8,1)*RiferimentiCosti!O$4+CEILING((Effort!I58/8)/8,1)*RiferimentiCosti!O$6</f>
        <v>0</v>
      </c>
      <c r="P59" s="59">
        <f t="shared" si="30"/>
        <v>240</v>
      </c>
      <c r="Q59" s="63">
        <f>SUM(Effort!$C58:$E58)*RiferimentiCosti!Q$4</f>
        <v>0</v>
      </c>
      <c r="R59" s="63">
        <f>SUM(Effort!$C58:$E58)*RiferimentiCosti!R$4</f>
        <v>0</v>
      </c>
      <c r="S59" s="63">
        <f>SUM(Effort!$F58:$G58)*RiferimentiCosti!S$4</f>
        <v>0</v>
      </c>
      <c r="T59" s="63">
        <f>IFERROR(__xludf.DUMMYFUNCTION("IF(REGEXMATCH(A59,""[0-9]\.[0-9]\.3""),SUM(Effort!$F58:$G58)*RiferimentiCosti!T$4,0)"),0.0)</f>
        <v>0</v>
      </c>
      <c r="U59" s="63">
        <f>IFERROR(__xludf.DUMMYFUNCTION("IF(REGEXMATCH(A59,""[0-9]\.[0-9]\.3""),SUM(Effort!H58:I58)*RiferimentiCosti!U$4,0)"),0.0)</f>
        <v>0</v>
      </c>
      <c r="V59" s="60">
        <f t="shared" si="31"/>
        <v>0</v>
      </c>
      <c r="W59" s="61">
        <f t="shared" si="32"/>
        <v>640</v>
      </c>
    </row>
    <row r="60">
      <c r="A60" s="78" t="s">
        <v>166</v>
      </c>
      <c r="B60" s="63">
        <f>Effort!B59*RiferimentiCosti!B$4</f>
        <v>0</v>
      </c>
      <c r="C60" s="63">
        <f>Effort!C59*RiferimentiCosti!C$4</f>
        <v>3360</v>
      </c>
      <c r="D60" s="63">
        <f>Effort!D59*RiferimentiCosti!D$4</f>
        <v>480</v>
      </c>
      <c r="E60" s="63">
        <f>Effort!E59*RiferimentiCosti!E$4</f>
        <v>0</v>
      </c>
      <c r="F60" s="63">
        <f>Effort!F59*RiferimentiCosti!F$4</f>
        <v>0</v>
      </c>
      <c r="G60" s="63">
        <f>Effort!G59*RiferimentiCosti!G$4</f>
        <v>0</v>
      </c>
      <c r="H60" s="63">
        <f>Effort!H59*RiferimentiCosti!H$4</f>
        <v>0</v>
      </c>
      <c r="I60" s="63">
        <f>Effort!I59*RiferimentiCosti!I$4</f>
        <v>0</v>
      </c>
      <c r="J60" s="64">
        <f t="shared" si="29"/>
        <v>3840</v>
      </c>
      <c r="K60" s="63">
        <f>CEILING(Effort!B59/8,1)*RiferimentiCosti!K$4</f>
        <v>0</v>
      </c>
      <c r="L60" s="63">
        <f>CEILING(Effort!F59/8,1)*RiferimentiCosti!L$4+CEILING((Effort!F59/8)/8,1)*RiferimentiCosti!L$6</f>
        <v>0</v>
      </c>
      <c r="M60" s="63">
        <f>CEILING(Effort!G59/8,1)*RiferimentiCosti!M$4+CEILING((Effort!G59/8)/8,1)*RiferimentiCosti!M$6</f>
        <v>0</v>
      </c>
      <c r="N60" s="63">
        <f>CEILING(Effort!H59/8,1)*RiferimentiCosti!N$4+CEILING((Effort!H59/8)/8,1)*RiferimentiCosti!N$6</f>
        <v>0</v>
      </c>
      <c r="O60" s="63">
        <f>CEILING(Effort!I59/8,1)*RiferimentiCosti!O$4+CEILING((Effort!I59/8)/8,1)*RiferimentiCosti!O$6</f>
        <v>0</v>
      </c>
      <c r="P60" s="59">
        <f t="shared" si="30"/>
        <v>0</v>
      </c>
      <c r="Q60" s="63">
        <f>SUM(Effort!$C59:$E59)*RiferimentiCosti!Q$4</f>
        <v>1920</v>
      </c>
      <c r="R60" s="63">
        <f>SUM(Effort!$C59:$E59)*RiferimentiCosti!R$4</f>
        <v>7680</v>
      </c>
      <c r="S60" s="63">
        <f>SUM(Effort!$F59:$G59)*RiferimentiCosti!S$4</f>
        <v>0</v>
      </c>
      <c r="T60" s="63">
        <f>IFERROR(__xludf.DUMMYFUNCTION("IF(REGEXMATCH(A60,""[0-9]\.[0-9]\.3""),SUM(Effort!$F59:$G59)*RiferimentiCosti!T$4,0)"),0.0)</f>
        <v>0</v>
      </c>
      <c r="U60" s="63">
        <f>IFERROR(__xludf.DUMMYFUNCTION("IF(REGEXMATCH(A60,""[0-9]\.[0-9]\.3""),SUM(Effort!H59:I59)*RiferimentiCosti!U$4,0)"),0.0)</f>
        <v>0</v>
      </c>
      <c r="V60" s="60">
        <f t="shared" si="31"/>
        <v>9600</v>
      </c>
      <c r="W60" s="61">
        <f t="shared" si="32"/>
        <v>13440</v>
      </c>
    </row>
    <row r="61">
      <c r="A61" s="78" t="s">
        <v>167</v>
      </c>
      <c r="B61" s="63">
        <f>Effort!B60*RiferimentiCosti!B$4</f>
        <v>0</v>
      </c>
      <c r="C61" s="63">
        <f>Effort!C60*RiferimentiCosti!C$4</f>
        <v>480</v>
      </c>
      <c r="D61" s="63">
        <f>Effort!D60*RiferimentiCosti!D$4</f>
        <v>6240</v>
      </c>
      <c r="E61" s="63">
        <f>Effort!E60*RiferimentiCosti!E$4</f>
        <v>0</v>
      </c>
      <c r="F61" s="63">
        <f>Effort!F60*RiferimentiCosti!F$4</f>
        <v>0</v>
      </c>
      <c r="G61" s="63">
        <f>Effort!G60*RiferimentiCosti!G$4</f>
        <v>0</v>
      </c>
      <c r="H61" s="63">
        <f>Effort!H60*RiferimentiCosti!H$4</f>
        <v>0</v>
      </c>
      <c r="I61" s="63">
        <f>Effort!I60*RiferimentiCosti!I$4</f>
        <v>0</v>
      </c>
      <c r="J61" s="64">
        <f t="shared" si="29"/>
        <v>6720</v>
      </c>
      <c r="K61" s="63">
        <f>CEILING(Effort!B60/8,1)*RiferimentiCosti!K$4</f>
        <v>0</v>
      </c>
      <c r="L61" s="63">
        <f>CEILING(Effort!F60/8,1)*RiferimentiCosti!L$4+CEILING((Effort!F60/8)/8,1)*RiferimentiCosti!L$6</f>
        <v>0</v>
      </c>
      <c r="M61" s="63">
        <f>CEILING(Effort!G60/8,1)*RiferimentiCosti!M$4+CEILING((Effort!G60/8)/8,1)*RiferimentiCosti!M$6</f>
        <v>0</v>
      </c>
      <c r="N61" s="63">
        <f>CEILING(Effort!H60/8,1)*RiferimentiCosti!N$4+CEILING((Effort!H60/8)/8,1)*RiferimentiCosti!N$6</f>
        <v>0</v>
      </c>
      <c r="O61" s="63">
        <f>CEILING(Effort!I60/8,1)*RiferimentiCosti!O$4+CEILING((Effort!I60/8)/8,1)*RiferimentiCosti!O$6</f>
        <v>0</v>
      </c>
      <c r="P61" s="59">
        <f t="shared" si="30"/>
        <v>0</v>
      </c>
      <c r="Q61" s="63">
        <f>SUM(Effort!$C60:$E60)*RiferimentiCosti!Q$4</f>
        <v>3360</v>
      </c>
      <c r="R61" s="63">
        <f>SUM(Effort!$C60:$E60)*RiferimentiCosti!R$4</f>
        <v>13440</v>
      </c>
      <c r="S61" s="63">
        <f>SUM(Effort!$F60:$G60)*RiferimentiCosti!S$4</f>
        <v>0</v>
      </c>
      <c r="T61" s="63">
        <f>IFERROR(__xludf.DUMMYFUNCTION("IF(REGEXMATCH(A61,""[0-9]\.[0-9]\.3""),SUM(Effort!$F60:$G60)*RiferimentiCosti!T$4,0)"),0.0)</f>
        <v>0</v>
      </c>
      <c r="U61" s="63">
        <f>IFERROR(__xludf.DUMMYFUNCTION("IF(REGEXMATCH(A61,""[0-9]\.[0-9]\.3""),SUM(Effort!H60:I60)*RiferimentiCosti!U$4,0)"),0.0)</f>
        <v>0</v>
      </c>
      <c r="V61" s="60">
        <f t="shared" si="31"/>
        <v>16800</v>
      </c>
      <c r="W61" s="61">
        <f t="shared" si="32"/>
        <v>23520</v>
      </c>
    </row>
    <row r="62">
      <c r="A62" s="78" t="s">
        <v>168</v>
      </c>
      <c r="B62" s="63">
        <f>Effort!B61*RiferimentiCosti!B$4</f>
        <v>0</v>
      </c>
      <c r="C62" s="63">
        <f>Effort!C61*RiferimentiCosti!C$4</f>
        <v>1440</v>
      </c>
      <c r="D62" s="63">
        <f>Effort!D61*RiferimentiCosti!D$4</f>
        <v>960</v>
      </c>
      <c r="E62" s="63">
        <f>Effort!E61*RiferimentiCosti!E$4</f>
        <v>0</v>
      </c>
      <c r="F62" s="63">
        <f>Effort!F61*RiferimentiCosti!F$4</f>
        <v>0</v>
      </c>
      <c r="G62" s="63">
        <f>Effort!G61*RiferimentiCosti!G$4</f>
        <v>0</v>
      </c>
      <c r="H62" s="63">
        <f>Effort!H61*RiferimentiCosti!H$4</f>
        <v>0</v>
      </c>
      <c r="I62" s="63">
        <f>Effort!I61*RiferimentiCosti!I$4</f>
        <v>0</v>
      </c>
      <c r="J62" s="64">
        <f t="shared" si="29"/>
        <v>2400</v>
      </c>
      <c r="K62" s="63">
        <f>CEILING(Effort!B61/8,1)*RiferimentiCosti!K$4</f>
        <v>0</v>
      </c>
      <c r="L62" s="63">
        <f>CEILING(Effort!F61/8,1)*RiferimentiCosti!L$4+CEILING((Effort!F61/8)/8,1)*RiferimentiCosti!L$6</f>
        <v>0</v>
      </c>
      <c r="M62" s="63">
        <f>CEILING(Effort!G61/8,1)*RiferimentiCosti!M$4+CEILING((Effort!G61/8)/8,1)*RiferimentiCosti!M$6</f>
        <v>0</v>
      </c>
      <c r="N62" s="63">
        <f>CEILING(Effort!H61/8,1)*RiferimentiCosti!N$4+CEILING((Effort!H61/8)/8,1)*RiferimentiCosti!N$6</f>
        <v>0</v>
      </c>
      <c r="O62" s="63">
        <f>CEILING(Effort!I61/8,1)*RiferimentiCosti!O$4+CEILING((Effort!I61/8)/8,1)*RiferimentiCosti!O$6</f>
        <v>0</v>
      </c>
      <c r="P62" s="59">
        <f t="shared" si="30"/>
        <v>0</v>
      </c>
      <c r="Q62" s="63">
        <f>SUM(Effort!$C61:$E61)*RiferimentiCosti!Q$4</f>
        <v>1200</v>
      </c>
      <c r="R62" s="63">
        <f>SUM(Effort!$C61:$E61)*RiferimentiCosti!R$4</f>
        <v>4800</v>
      </c>
      <c r="S62" s="63">
        <f>SUM(Effort!$F61:$G61)*RiferimentiCosti!S$4</f>
        <v>0</v>
      </c>
      <c r="T62" s="63">
        <f>IFERROR(__xludf.DUMMYFUNCTION("IF(REGEXMATCH(A62,""[0-9]\.[0-9]\.3""),SUM(Effort!$F61:$G61)*RiferimentiCosti!T$4,0)"),0.0)</f>
        <v>0</v>
      </c>
      <c r="U62" s="63">
        <f>IFERROR(__xludf.DUMMYFUNCTION("IF(REGEXMATCH(A62,""[0-9]\.[0-9]\.3""),SUM(Effort!H61:I61)*RiferimentiCosti!U$4,0)"),0.0)</f>
        <v>0</v>
      </c>
      <c r="V62" s="60">
        <f t="shared" si="31"/>
        <v>6000</v>
      </c>
      <c r="W62" s="61">
        <f t="shared" si="32"/>
        <v>8400</v>
      </c>
    </row>
    <row r="63">
      <c r="A63" s="78" t="s">
        <v>169</v>
      </c>
      <c r="B63" s="63">
        <f>Effort!B62*RiferimentiCosti!B$4</f>
        <v>0</v>
      </c>
      <c r="C63" s="63">
        <f>Effort!C62*RiferimentiCosti!C$4</f>
        <v>960</v>
      </c>
      <c r="D63" s="63">
        <f>Effort!D62*RiferimentiCosti!D$4</f>
        <v>1440</v>
      </c>
      <c r="E63" s="63">
        <f>Effort!E62*RiferimentiCosti!E$4</f>
        <v>0</v>
      </c>
      <c r="F63" s="63">
        <f>Effort!F62*RiferimentiCosti!F$4</f>
        <v>0</v>
      </c>
      <c r="G63" s="63">
        <f>Effort!G62*RiferimentiCosti!G$4</f>
        <v>0</v>
      </c>
      <c r="H63" s="63">
        <f>Effort!H62*RiferimentiCosti!H$4</f>
        <v>0</v>
      </c>
      <c r="I63" s="63">
        <f>Effort!I62*RiferimentiCosti!I$4</f>
        <v>0</v>
      </c>
      <c r="J63" s="64">
        <f t="shared" si="29"/>
        <v>2400</v>
      </c>
      <c r="K63" s="63">
        <f>CEILING(Effort!B62/8,1)*RiferimentiCosti!K$4</f>
        <v>0</v>
      </c>
      <c r="L63" s="63">
        <f>CEILING(Effort!F62/8,1)*RiferimentiCosti!L$4+CEILING((Effort!F62/8)/8,1)*RiferimentiCosti!L$6</f>
        <v>0</v>
      </c>
      <c r="M63" s="63">
        <f>CEILING(Effort!G62/8,1)*RiferimentiCosti!M$4+CEILING((Effort!G62/8)/8,1)*RiferimentiCosti!M$6</f>
        <v>0</v>
      </c>
      <c r="N63" s="63">
        <f>CEILING(Effort!H62/8,1)*RiferimentiCosti!N$4+CEILING((Effort!H62/8)/8,1)*RiferimentiCosti!N$6</f>
        <v>0</v>
      </c>
      <c r="O63" s="63">
        <f>CEILING(Effort!I62/8,1)*RiferimentiCosti!O$4+CEILING((Effort!I62/8)/8,1)*RiferimentiCosti!O$6</f>
        <v>0</v>
      </c>
      <c r="P63" s="59">
        <f t="shared" si="30"/>
        <v>0</v>
      </c>
      <c r="Q63" s="63">
        <f>SUM(Effort!$C62:$E62)*RiferimentiCosti!Q$4</f>
        <v>1200</v>
      </c>
      <c r="R63" s="63">
        <f>SUM(Effort!$C62:$E62)*RiferimentiCosti!R$4</f>
        <v>4800</v>
      </c>
      <c r="S63" s="63">
        <f>SUM(Effort!$F62:$G62)*RiferimentiCosti!S$4</f>
        <v>0</v>
      </c>
      <c r="T63" s="63">
        <f>IFERROR(__xludf.DUMMYFUNCTION("IF(REGEXMATCH(A63,""[0-9]\.[0-9]\.3""),SUM(Effort!$F62:$G62)*RiferimentiCosti!T$4,0)"),0.0)</f>
        <v>0</v>
      </c>
      <c r="U63" s="63">
        <f>IFERROR(__xludf.DUMMYFUNCTION("IF(REGEXMATCH(A63,""[0-9]\.[0-9]\.3""),SUM(Effort!H62:I62)*RiferimentiCosti!U$4,0)"),0.0)</f>
        <v>0</v>
      </c>
      <c r="V63" s="60">
        <f t="shared" si="31"/>
        <v>6000</v>
      </c>
      <c r="W63" s="61">
        <f t="shared" si="32"/>
        <v>8400</v>
      </c>
    </row>
    <row r="64">
      <c r="A64" s="79" t="s">
        <v>68</v>
      </c>
      <c r="B64" s="63">
        <f>Effort!B63*RiferimentiCosti!B$4</f>
        <v>400</v>
      </c>
      <c r="C64" s="63">
        <f>Effort!C63*RiferimentiCosti!C$4</f>
        <v>0</v>
      </c>
      <c r="D64" s="63">
        <f>Effort!D63*RiferimentiCosti!D$4</f>
        <v>0</v>
      </c>
      <c r="E64" s="63">
        <f>Effort!E63*RiferimentiCosti!E$4</f>
        <v>0</v>
      </c>
      <c r="F64" s="63">
        <f>Effort!F63*RiferimentiCosti!F$4</f>
        <v>0</v>
      </c>
      <c r="G64" s="63">
        <f>Effort!G63*RiferimentiCosti!G$4</f>
        <v>0</v>
      </c>
      <c r="H64" s="63">
        <f>Effort!H63*RiferimentiCosti!H$4</f>
        <v>0</v>
      </c>
      <c r="I64" s="63">
        <f>Effort!I63*RiferimentiCosti!I$4</f>
        <v>0</v>
      </c>
      <c r="J64" s="64">
        <f t="shared" si="29"/>
        <v>400</v>
      </c>
      <c r="K64" s="63">
        <f>CEILING(Effort!B63/8,1)*RiferimentiCosti!K$4</f>
        <v>240</v>
      </c>
      <c r="L64" s="63">
        <f>CEILING(Effort!F63/8,1)*RiferimentiCosti!L$4+CEILING((Effort!F63/8)/8,1)*RiferimentiCosti!L$6</f>
        <v>0</v>
      </c>
      <c r="M64" s="63">
        <f>CEILING(Effort!G63/8,1)*RiferimentiCosti!M$4+CEILING((Effort!G63/8)/8,1)*RiferimentiCosti!M$6</f>
        <v>0</v>
      </c>
      <c r="N64" s="63">
        <f>CEILING(Effort!H63/8,1)*RiferimentiCosti!N$4+CEILING((Effort!H63/8)/8,1)*RiferimentiCosti!N$6</f>
        <v>0</v>
      </c>
      <c r="O64" s="63">
        <f>CEILING(Effort!I63/8,1)*RiferimentiCosti!O$4+CEILING((Effort!I63/8)/8,1)*RiferimentiCosti!O$6</f>
        <v>0</v>
      </c>
      <c r="P64" s="59">
        <f t="shared" si="30"/>
        <v>240</v>
      </c>
      <c r="Q64" s="63">
        <f>SUM(Effort!$C63:$E63)*RiferimentiCosti!Q$4</f>
        <v>0</v>
      </c>
      <c r="R64" s="63">
        <f>SUM(Effort!$C63:$E63)*RiferimentiCosti!R$4</f>
        <v>0</v>
      </c>
      <c r="S64" s="63">
        <f>SUM(Effort!$F63:$G63)*RiferimentiCosti!S$4</f>
        <v>0</v>
      </c>
      <c r="T64" s="63">
        <f>IFERROR(__xludf.DUMMYFUNCTION("IF(REGEXMATCH(A64,""[0-9]\.[0-9]\.3""),SUM(Effort!$F63:$G63)*RiferimentiCosti!T$4,0)"),0.0)</f>
        <v>0</v>
      </c>
      <c r="U64" s="63">
        <f>IFERROR(__xludf.DUMMYFUNCTION("IF(REGEXMATCH(A64,""[0-9]\.[0-9]\.3""),SUM(Effort!H63:I63)*RiferimentiCosti!U$4,0)"),0.0)</f>
        <v>0</v>
      </c>
      <c r="V64" s="60">
        <f t="shared" si="31"/>
        <v>0</v>
      </c>
      <c r="W64" s="61">
        <f t="shared" si="32"/>
        <v>640</v>
      </c>
    </row>
    <row r="65">
      <c r="A65" s="78" t="s">
        <v>170</v>
      </c>
      <c r="B65" s="63">
        <f>Effort!B64*RiferimentiCosti!B$4</f>
        <v>0</v>
      </c>
      <c r="C65" s="63">
        <f>Effort!C64*RiferimentiCosti!C$4</f>
        <v>0</v>
      </c>
      <c r="D65" s="63">
        <f>Effort!D64*RiferimentiCosti!D$4</f>
        <v>0</v>
      </c>
      <c r="E65" s="63">
        <f>Effort!E64*RiferimentiCosti!E$4</f>
        <v>0</v>
      </c>
      <c r="F65" s="63">
        <f>Effort!F64*RiferimentiCosti!F$4</f>
        <v>0</v>
      </c>
      <c r="G65" s="63">
        <f>Effort!G64*RiferimentiCosti!G$4</f>
        <v>0</v>
      </c>
      <c r="H65" s="63">
        <f>Effort!H64*RiferimentiCosti!H$4</f>
        <v>1440</v>
      </c>
      <c r="I65" s="63">
        <f>Effort!I64*RiferimentiCosti!I$4</f>
        <v>2520</v>
      </c>
      <c r="J65" s="64">
        <f t="shared" si="29"/>
        <v>3960</v>
      </c>
      <c r="K65" s="63">
        <f>CEILING(Effort!B64/8,1)*RiferimentiCosti!K$4</f>
        <v>0</v>
      </c>
      <c r="L65" s="63">
        <f>CEILING(Effort!F64/8,1)*RiferimentiCosti!L$4+CEILING((Effort!F64/8)/8,1)*RiferimentiCosti!L$6</f>
        <v>0</v>
      </c>
      <c r="M65" s="63">
        <f>CEILING(Effort!G64/8,1)*RiferimentiCosti!M$4+CEILING((Effort!G64/8)/8,1)*RiferimentiCosti!M$6</f>
        <v>0</v>
      </c>
      <c r="N65" s="63">
        <f>CEILING(Effort!H64/8,1)*RiferimentiCosti!N$4+CEILING((Effort!H64/8)/8,1)*RiferimentiCosti!N$6</f>
        <v>650</v>
      </c>
      <c r="O65" s="63">
        <f>CEILING(Effort!I64/8,1)*RiferimentiCosti!O$4+CEILING((Effort!I64/8)/8,1)*RiferimentiCosti!O$6</f>
        <v>1180</v>
      </c>
      <c r="P65" s="59">
        <f t="shared" si="30"/>
        <v>1830</v>
      </c>
      <c r="Q65" s="63">
        <f>SUM(Effort!$C64:$E64)*RiferimentiCosti!Q$4</f>
        <v>0</v>
      </c>
      <c r="R65" s="63">
        <f>SUM(Effort!$C64:$E64)*RiferimentiCosti!R$4</f>
        <v>0</v>
      </c>
      <c r="S65" s="63">
        <f>SUM(Effort!$F64:$G64)*RiferimentiCosti!S$4</f>
        <v>0</v>
      </c>
      <c r="T65" s="63">
        <f>IFERROR(__xludf.DUMMYFUNCTION("IF(REGEXMATCH(A65,""[0-9]\.[0-9]\.3""),SUM(Effort!$F64:$G64)*RiferimentiCosti!T$4,0)"),0.0)</f>
        <v>0</v>
      </c>
      <c r="U65" s="63">
        <f>IFERROR(__xludf.DUMMYFUNCTION("IF(REGEXMATCH(A65,""[0-9]\.[0-9]\.3""),SUM(Effort!H64:I64)*RiferimentiCosti!U$4,0)"),0.0)</f>
        <v>0</v>
      </c>
      <c r="V65" s="60">
        <f t="shared" si="31"/>
        <v>0</v>
      </c>
      <c r="W65" s="61">
        <f t="shared" si="32"/>
        <v>5790</v>
      </c>
    </row>
    <row r="66">
      <c r="A66" s="78" t="s">
        <v>171</v>
      </c>
      <c r="B66" s="63">
        <f>Effort!B65*RiferimentiCosti!B$4</f>
        <v>0</v>
      </c>
      <c r="C66" s="63">
        <f>Effort!C65*RiferimentiCosti!C$4</f>
        <v>0</v>
      </c>
      <c r="D66" s="63">
        <f>Effort!D65*RiferimentiCosti!D$4</f>
        <v>0</v>
      </c>
      <c r="E66" s="63">
        <f>Effort!E65*RiferimentiCosti!E$4</f>
        <v>0</v>
      </c>
      <c r="F66" s="63">
        <f>Effort!F65*RiferimentiCosti!F$4</f>
        <v>0</v>
      </c>
      <c r="G66" s="63">
        <f>Effort!G65*RiferimentiCosti!G$4</f>
        <v>0</v>
      </c>
      <c r="H66" s="63">
        <f>Effort!H65*RiferimentiCosti!H$4</f>
        <v>1440</v>
      </c>
      <c r="I66" s="63">
        <f>Effort!I65*RiferimentiCosti!I$4</f>
        <v>2160</v>
      </c>
      <c r="J66" s="64">
        <f t="shared" si="29"/>
        <v>3600</v>
      </c>
      <c r="K66" s="63">
        <f>CEILING(Effort!B65/8,1)*RiferimentiCosti!K$4</f>
        <v>0</v>
      </c>
      <c r="L66" s="63">
        <f>CEILING(Effort!F65/8,1)*RiferimentiCosti!L$4+CEILING((Effort!F65/8)/8,1)*RiferimentiCosti!L$6</f>
        <v>0</v>
      </c>
      <c r="M66" s="63">
        <f>CEILING(Effort!G65/8,1)*RiferimentiCosti!M$4+CEILING((Effort!G65/8)/8,1)*RiferimentiCosti!M$6</f>
        <v>0</v>
      </c>
      <c r="N66" s="63">
        <f>CEILING(Effort!H65/8,1)*RiferimentiCosti!N$4+CEILING((Effort!H65/8)/8,1)*RiferimentiCosti!N$6</f>
        <v>650</v>
      </c>
      <c r="O66" s="63">
        <f>CEILING(Effort!I65/8,1)*RiferimentiCosti!O$4+CEILING((Effort!I65/8)/8,1)*RiferimentiCosti!O$6</f>
        <v>1040</v>
      </c>
      <c r="P66" s="59">
        <f t="shared" si="30"/>
        <v>1690</v>
      </c>
      <c r="Q66" s="63">
        <f>SUM(Effort!$C65:$E65)*RiferimentiCosti!Q$4</f>
        <v>0</v>
      </c>
      <c r="R66" s="63">
        <f>SUM(Effort!$C65:$E65)*RiferimentiCosti!R$4</f>
        <v>0</v>
      </c>
      <c r="S66" s="63">
        <f>SUM(Effort!$F65:$G65)*RiferimentiCosti!S$4</f>
        <v>0</v>
      </c>
      <c r="T66" s="63">
        <f>IFERROR(__xludf.DUMMYFUNCTION("IF(REGEXMATCH(A66,""[0-9]\.[0-9]\.3""),SUM(Effort!$F65:$G65)*RiferimentiCosti!T$4,0)"),0.0)</f>
        <v>0</v>
      </c>
      <c r="U66" s="63">
        <f>IFERROR(__xludf.DUMMYFUNCTION("IF(REGEXMATCH(A66,""[0-9]\.[0-9]\.3""),SUM(Effort!H65:I65)*RiferimentiCosti!U$4,0)"),0.0)</f>
        <v>0</v>
      </c>
      <c r="V66" s="60">
        <f t="shared" si="31"/>
        <v>0</v>
      </c>
      <c r="W66" s="61">
        <f t="shared" si="32"/>
        <v>5290</v>
      </c>
    </row>
    <row r="67">
      <c r="A67" s="78" t="s">
        <v>172</v>
      </c>
      <c r="B67" s="63">
        <f>Effort!B66*RiferimentiCosti!B$4</f>
        <v>0</v>
      </c>
      <c r="C67" s="63">
        <f>Effort!C66*RiferimentiCosti!C$4</f>
        <v>0</v>
      </c>
      <c r="D67" s="63">
        <f>Effort!D66*RiferimentiCosti!D$4</f>
        <v>0</v>
      </c>
      <c r="E67" s="63">
        <f>Effort!E66*RiferimentiCosti!E$4</f>
        <v>0</v>
      </c>
      <c r="F67" s="63">
        <f>Effort!F66*RiferimentiCosti!F$4</f>
        <v>0</v>
      </c>
      <c r="G67" s="63">
        <f>Effort!G66*RiferimentiCosti!G$4</f>
        <v>0</v>
      </c>
      <c r="H67" s="63">
        <f>Effort!H66*RiferimentiCosti!H$4</f>
        <v>1440</v>
      </c>
      <c r="I67" s="63">
        <f>Effort!I66*RiferimentiCosti!I$4</f>
        <v>2160</v>
      </c>
      <c r="J67" s="64">
        <f t="shared" si="29"/>
        <v>3600</v>
      </c>
      <c r="K67" s="63">
        <f>CEILING(Effort!B66/8,1)*RiferimentiCosti!K$4</f>
        <v>0</v>
      </c>
      <c r="L67" s="63">
        <f>CEILING(Effort!F66/8,1)*RiferimentiCosti!L$4+CEILING((Effort!F66/8)/8,1)*RiferimentiCosti!L$6</f>
        <v>0</v>
      </c>
      <c r="M67" s="63">
        <f>CEILING(Effort!G66/8,1)*RiferimentiCosti!M$4+CEILING((Effort!G66/8)/8,1)*RiferimentiCosti!M$6</f>
        <v>0</v>
      </c>
      <c r="N67" s="63">
        <f>CEILING(Effort!H66/8,1)*RiferimentiCosti!N$4+CEILING((Effort!H66/8)/8,1)*RiferimentiCosti!N$6</f>
        <v>650</v>
      </c>
      <c r="O67" s="63">
        <f>CEILING(Effort!I66/8,1)*RiferimentiCosti!O$4+CEILING((Effort!I66/8)/8,1)*RiferimentiCosti!O$6</f>
        <v>1040</v>
      </c>
      <c r="P67" s="59">
        <f t="shared" si="30"/>
        <v>1690</v>
      </c>
      <c r="Q67" s="63">
        <f>SUM(Effort!$C66:$E66)*RiferimentiCosti!Q$4</f>
        <v>0</v>
      </c>
      <c r="R67" s="63">
        <f>SUM(Effort!$C66:$E66)*RiferimentiCosti!R$4</f>
        <v>0</v>
      </c>
      <c r="S67" s="63">
        <f>SUM(Effort!$F66:$G66)*RiferimentiCosti!S$4</f>
        <v>0</v>
      </c>
      <c r="T67" s="63">
        <f>IFERROR(__xludf.DUMMYFUNCTION("IF(REGEXMATCH(A67,""[0-9]\.[0-9]\.3""),SUM(Effort!$F66:$G66)*RiferimentiCosti!T$4,0)"),0.0)</f>
        <v>0</v>
      </c>
      <c r="U67" s="63">
        <f>IFERROR(__xludf.DUMMYFUNCTION("IF(REGEXMATCH(A67,""[0-9]\.[0-9]\.3""),SUM(Effort!H66:I66)*RiferimentiCosti!U$4,0)"),5760.0)</f>
        <v>5760</v>
      </c>
      <c r="V67" s="60">
        <f t="shared" si="31"/>
        <v>5760</v>
      </c>
      <c r="W67" s="61">
        <f t="shared" si="32"/>
        <v>11050</v>
      </c>
    </row>
    <row r="68">
      <c r="A68" s="65" t="s">
        <v>137</v>
      </c>
      <c r="B68" s="66">
        <f t="shared" ref="B68:I68" si="33">SUM(B58:B67)</f>
        <v>1200</v>
      </c>
      <c r="C68" s="66">
        <f t="shared" si="33"/>
        <v>6240</v>
      </c>
      <c r="D68" s="66">
        <f t="shared" si="33"/>
        <v>9120</v>
      </c>
      <c r="E68" s="66">
        <f t="shared" si="33"/>
        <v>0</v>
      </c>
      <c r="F68" s="66">
        <f t="shared" si="33"/>
        <v>0</v>
      </c>
      <c r="G68" s="66">
        <f t="shared" si="33"/>
        <v>0</v>
      </c>
      <c r="H68" s="66">
        <f t="shared" si="33"/>
        <v>4320</v>
      </c>
      <c r="I68" s="66">
        <f t="shared" si="33"/>
        <v>6840</v>
      </c>
      <c r="J68" s="64">
        <f t="shared" si="29"/>
        <v>27720</v>
      </c>
      <c r="K68" s="66">
        <f t="shared" ref="K68:O68" si="34">SUM(K58:K67)</f>
        <v>920</v>
      </c>
      <c r="L68" s="66">
        <f t="shared" si="34"/>
        <v>0</v>
      </c>
      <c r="M68" s="66">
        <f t="shared" si="34"/>
        <v>0</v>
      </c>
      <c r="N68" s="66">
        <f t="shared" si="34"/>
        <v>1950</v>
      </c>
      <c r="O68" s="66">
        <f t="shared" si="34"/>
        <v>3260</v>
      </c>
      <c r="P68" s="59">
        <f t="shared" si="30"/>
        <v>6130</v>
      </c>
      <c r="Q68" s="66">
        <f t="shared" ref="Q68:U68" si="35">SUM(Q58:Q67)</f>
        <v>7680</v>
      </c>
      <c r="R68" s="66">
        <f t="shared" si="35"/>
        <v>30720</v>
      </c>
      <c r="S68" s="66">
        <f t="shared" si="35"/>
        <v>0</v>
      </c>
      <c r="T68" s="66">
        <f t="shared" si="35"/>
        <v>0</v>
      </c>
      <c r="U68" s="66">
        <f t="shared" si="35"/>
        <v>5760</v>
      </c>
      <c r="V68" s="60">
        <f t="shared" si="31"/>
        <v>44160</v>
      </c>
      <c r="W68" s="61">
        <f t="shared" si="32"/>
        <v>78010</v>
      </c>
    </row>
    <row r="69">
      <c r="A69" s="72"/>
      <c r="B69" s="73"/>
      <c r="C69" s="73"/>
      <c r="D69" s="73"/>
      <c r="E69" s="73"/>
      <c r="F69" s="73"/>
      <c r="G69" s="73"/>
      <c r="H69" s="73"/>
      <c r="I69" s="73"/>
      <c r="J69" s="74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4"/>
    </row>
    <row r="70">
      <c r="A70" s="75" t="s">
        <v>79</v>
      </c>
      <c r="B70" s="56">
        <f>Effort!B69*RiferimentiCosti!B$4</f>
        <v>400</v>
      </c>
      <c r="C70" s="76"/>
      <c r="D70" s="76"/>
      <c r="E70" s="76"/>
      <c r="F70" s="76"/>
      <c r="G70" s="76"/>
      <c r="H70" s="76"/>
      <c r="I70" s="76"/>
      <c r="J70" s="58">
        <f t="shared" ref="J70:J82" si="36">SUM(B70:I70)</f>
        <v>400</v>
      </c>
      <c r="K70" s="57">
        <f>CEILING(Effort!B69/8,1)*RiferimentiCosti!K$4+RiferimentiCosti!K$6</f>
        <v>440</v>
      </c>
      <c r="L70" s="57"/>
      <c r="M70" s="57"/>
      <c r="N70" s="57"/>
      <c r="O70" s="57"/>
      <c r="P70" s="59">
        <f t="shared" ref="P70:P82" si="37">SUM(K70:O70)</f>
        <v>440</v>
      </c>
      <c r="Q70" s="77">
        <v>0.0</v>
      </c>
      <c r="R70" s="57"/>
      <c r="S70" s="57"/>
      <c r="T70" s="57"/>
      <c r="U70" s="57"/>
      <c r="V70" s="60">
        <f t="shared" ref="V70:V82" si="38">SUM(Q70:U70)</f>
        <v>0</v>
      </c>
      <c r="W70" s="61">
        <f t="shared" ref="W70:W82" si="39">SUM(J70,P70,V70)</f>
        <v>840</v>
      </c>
    </row>
    <row r="71">
      <c r="A71" s="79" t="s">
        <v>78</v>
      </c>
      <c r="B71" s="63">
        <f>Effort!B70*RiferimentiCosti!B$4</f>
        <v>400</v>
      </c>
      <c r="C71" s="63">
        <f>Effort!C70*RiferimentiCosti!C$4</f>
        <v>0</v>
      </c>
      <c r="D71" s="63">
        <f>Effort!D70*RiferimentiCosti!D$4</f>
        <v>0</v>
      </c>
      <c r="E71" s="63">
        <f>Effort!E70*RiferimentiCosti!E$4</f>
        <v>0</v>
      </c>
      <c r="F71" s="63">
        <f>Effort!F70*RiferimentiCosti!F$4</f>
        <v>0</v>
      </c>
      <c r="G71" s="63">
        <f>Effort!G70*RiferimentiCosti!G$4</f>
        <v>0</v>
      </c>
      <c r="H71" s="63">
        <f>Effort!H70*RiferimentiCosti!H$4</f>
        <v>0</v>
      </c>
      <c r="I71" s="63">
        <f>Effort!I70*RiferimentiCosti!I$4</f>
        <v>0</v>
      </c>
      <c r="J71" s="64">
        <f t="shared" si="36"/>
        <v>400</v>
      </c>
      <c r="K71" s="63">
        <f>CEILING(Effort!B70/8,1)*RiferimentiCosti!K$4</f>
        <v>240</v>
      </c>
      <c r="L71" s="63">
        <f>CEILING(Effort!F70/8,1)*RiferimentiCosti!L$4+CEILING((Effort!F70/8)/8,1)*RiferimentiCosti!L$6</f>
        <v>0</v>
      </c>
      <c r="M71" s="63">
        <f>CEILING(Effort!G70/8,1)*RiferimentiCosti!M$4+CEILING((Effort!G70/8)/8,1)*RiferimentiCosti!M$6</f>
        <v>0</v>
      </c>
      <c r="N71" s="63">
        <f>CEILING(Effort!H70/8,1)*RiferimentiCosti!N$4+CEILING((Effort!H70/8)/8,1)*RiferimentiCosti!N$6</f>
        <v>0</v>
      </c>
      <c r="O71" s="63">
        <f>CEILING(Effort!I70/8,1)*RiferimentiCosti!O$4+CEILING((Effort!I70/8)/8,1)*RiferimentiCosti!O$6</f>
        <v>0</v>
      </c>
      <c r="P71" s="59">
        <f t="shared" si="37"/>
        <v>240</v>
      </c>
      <c r="Q71" s="63">
        <f>SUM(Effort!$C70:$E70)*RiferimentiCosti!Q$4</f>
        <v>0</v>
      </c>
      <c r="R71" s="63">
        <f>SUM(Effort!$C70:$E70)*RiferimentiCosti!R$4</f>
        <v>0</v>
      </c>
      <c r="S71" s="63">
        <f>SUM(Effort!$F70:$G70)*RiferimentiCosti!S$4</f>
        <v>0</v>
      </c>
      <c r="T71" s="63">
        <f>IFERROR(__xludf.DUMMYFUNCTION("IF(REGEXMATCH(A71,""[0-9]\.[0-9]\.3""),SUM(Effort!$F70:$G70)*RiferimentiCosti!T$4,0)"),0.0)</f>
        <v>0</v>
      </c>
      <c r="U71" s="63">
        <f>IFERROR(__xludf.DUMMYFUNCTION("IF(REGEXMATCH(A71,""[0-9]\.[0-9]\.3""),SUM(Effort!H70:I70)*RiferimentiCosti!U$4,0)"),0.0)</f>
        <v>0</v>
      </c>
      <c r="V71" s="60">
        <f t="shared" si="38"/>
        <v>0</v>
      </c>
      <c r="W71" s="61">
        <f t="shared" si="39"/>
        <v>640</v>
      </c>
    </row>
    <row r="72">
      <c r="A72" s="78" t="s">
        <v>173</v>
      </c>
      <c r="B72" s="63">
        <f>Effort!B71*RiferimentiCosti!B$4</f>
        <v>0</v>
      </c>
      <c r="C72" s="63">
        <f>Effort!C71*RiferimentiCosti!C$4</f>
        <v>3360</v>
      </c>
      <c r="D72" s="63">
        <f>Effort!D71*RiferimentiCosti!D$4</f>
        <v>480</v>
      </c>
      <c r="E72" s="63">
        <f>Effort!E71*RiferimentiCosti!E$4</f>
        <v>0</v>
      </c>
      <c r="F72" s="63">
        <f>Effort!F71*RiferimentiCosti!F$4</f>
        <v>0</v>
      </c>
      <c r="G72" s="63">
        <f>Effort!G71*RiferimentiCosti!G$4</f>
        <v>0</v>
      </c>
      <c r="H72" s="63">
        <f>Effort!H71*RiferimentiCosti!H$4</f>
        <v>0</v>
      </c>
      <c r="I72" s="63">
        <f>Effort!I71*RiferimentiCosti!I$4</f>
        <v>0</v>
      </c>
      <c r="J72" s="64">
        <f t="shared" si="36"/>
        <v>3840</v>
      </c>
      <c r="K72" s="63">
        <f>CEILING(Effort!B71/8,1)*RiferimentiCosti!K$4</f>
        <v>0</v>
      </c>
      <c r="L72" s="63">
        <f>CEILING(Effort!F71/8,1)*RiferimentiCosti!L$4+CEILING((Effort!F71/8)/8,1)*RiferimentiCosti!L$6</f>
        <v>0</v>
      </c>
      <c r="M72" s="63">
        <f>CEILING(Effort!G71/8,1)*RiferimentiCosti!M$4+CEILING((Effort!G71/8)/8,1)*RiferimentiCosti!M$6</f>
        <v>0</v>
      </c>
      <c r="N72" s="63">
        <f>CEILING(Effort!H71/8,1)*RiferimentiCosti!N$4+CEILING((Effort!H71/8)/8,1)*RiferimentiCosti!N$6</f>
        <v>0</v>
      </c>
      <c r="O72" s="63">
        <f>CEILING(Effort!I71/8,1)*RiferimentiCosti!O$4+CEILING((Effort!I71/8)/8,1)*RiferimentiCosti!O$6</f>
        <v>0</v>
      </c>
      <c r="P72" s="59">
        <f t="shared" si="37"/>
        <v>0</v>
      </c>
      <c r="Q72" s="63">
        <f>SUM(Effort!$C71:$E71)*RiferimentiCosti!Q$4</f>
        <v>1920</v>
      </c>
      <c r="R72" s="63">
        <f>SUM(Effort!$C71:$E71)*RiferimentiCosti!R$4</f>
        <v>7680</v>
      </c>
      <c r="S72" s="63">
        <f>SUM(Effort!$F71:$G71)*RiferimentiCosti!S$4</f>
        <v>0</v>
      </c>
      <c r="T72" s="63">
        <f>IFERROR(__xludf.DUMMYFUNCTION("IF(REGEXMATCH(A72,""[0-9]\.[0-9]\.3""),SUM(Effort!$F71:$G71)*RiferimentiCosti!T$4,0)"),0.0)</f>
        <v>0</v>
      </c>
      <c r="U72" s="63">
        <f>IFERROR(__xludf.DUMMYFUNCTION("IF(REGEXMATCH(A72,""[0-9]\.[0-9]\.3""),SUM(Effort!H71:I71)*RiferimentiCosti!U$4,0)"),0.0)</f>
        <v>0</v>
      </c>
      <c r="V72" s="60">
        <f t="shared" si="38"/>
        <v>9600</v>
      </c>
      <c r="W72" s="61">
        <f t="shared" si="39"/>
        <v>13440</v>
      </c>
    </row>
    <row r="73">
      <c r="A73" s="78" t="s">
        <v>174</v>
      </c>
      <c r="B73" s="63">
        <f>Effort!B72*RiferimentiCosti!B$4</f>
        <v>0</v>
      </c>
      <c r="C73" s="63">
        <f>Effort!C72*RiferimentiCosti!C$4</f>
        <v>480</v>
      </c>
      <c r="D73" s="63">
        <f>Effort!D72*RiferimentiCosti!D$4</f>
        <v>6240</v>
      </c>
      <c r="E73" s="63">
        <f>Effort!E72*RiferimentiCosti!E$4</f>
        <v>0</v>
      </c>
      <c r="F73" s="63">
        <f>Effort!F72*RiferimentiCosti!F$4</f>
        <v>0</v>
      </c>
      <c r="G73" s="63">
        <f>Effort!G72*RiferimentiCosti!G$4</f>
        <v>0</v>
      </c>
      <c r="H73" s="63">
        <f>Effort!H72*RiferimentiCosti!H$4</f>
        <v>0</v>
      </c>
      <c r="I73" s="63">
        <f>Effort!I72*RiferimentiCosti!I$4</f>
        <v>0</v>
      </c>
      <c r="J73" s="64">
        <f t="shared" si="36"/>
        <v>6720</v>
      </c>
      <c r="K73" s="63">
        <f>CEILING(Effort!B72/8,1)*RiferimentiCosti!K$4</f>
        <v>0</v>
      </c>
      <c r="L73" s="63">
        <f>CEILING(Effort!F72/8,1)*RiferimentiCosti!L$4+CEILING((Effort!F72/8)/8,1)*RiferimentiCosti!L$6</f>
        <v>0</v>
      </c>
      <c r="M73" s="63">
        <f>CEILING(Effort!G72/8,1)*RiferimentiCosti!M$4+CEILING((Effort!G72/8)/8,1)*RiferimentiCosti!M$6</f>
        <v>0</v>
      </c>
      <c r="N73" s="63">
        <f>CEILING(Effort!H72/8,1)*RiferimentiCosti!N$4+CEILING((Effort!H72/8)/8,1)*RiferimentiCosti!N$6</f>
        <v>0</v>
      </c>
      <c r="O73" s="63">
        <f>CEILING(Effort!I72/8,1)*RiferimentiCosti!O$4+CEILING((Effort!I72/8)/8,1)*RiferimentiCosti!O$6</f>
        <v>0</v>
      </c>
      <c r="P73" s="59">
        <f t="shared" si="37"/>
        <v>0</v>
      </c>
      <c r="Q73" s="63">
        <f>SUM(Effort!$C72:$E72)*RiferimentiCosti!Q$4</f>
        <v>3360</v>
      </c>
      <c r="R73" s="63">
        <f>SUM(Effort!$C72:$E72)*RiferimentiCosti!R$4</f>
        <v>13440</v>
      </c>
      <c r="S73" s="63">
        <f>SUM(Effort!$F72:$G72)*RiferimentiCosti!S$4</f>
        <v>0</v>
      </c>
      <c r="T73" s="63">
        <f>IFERROR(__xludf.DUMMYFUNCTION("IF(REGEXMATCH(A73,""[0-9]\.[0-9]\.3""),SUM(Effort!$F72:$G72)*RiferimentiCosti!T$4,0)"),0.0)</f>
        <v>0</v>
      </c>
      <c r="U73" s="63">
        <f>IFERROR(__xludf.DUMMYFUNCTION("IF(REGEXMATCH(A73,""[0-9]\.[0-9]\.3""),SUM(Effort!H72:I72)*RiferimentiCosti!U$4,0)"),0.0)</f>
        <v>0</v>
      </c>
      <c r="V73" s="60">
        <f t="shared" si="38"/>
        <v>16800</v>
      </c>
      <c r="W73" s="61">
        <f t="shared" si="39"/>
        <v>23520</v>
      </c>
    </row>
    <row r="74">
      <c r="A74" s="78" t="s">
        <v>175</v>
      </c>
      <c r="B74" s="63">
        <f>Effort!B73*RiferimentiCosti!B$4</f>
        <v>0</v>
      </c>
      <c r="C74" s="63">
        <f>Effort!C73*RiferimentiCosti!C$4</f>
        <v>1440</v>
      </c>
      <c r="D74" s="63">
        <f>Effort!D73*RiferimentiCosti!D$4</f>
        <v>960</v>
      </c>
      <c r="E74" s="63">
        <f>Effort!E73*RiferimentiCosti!E$4</f>
        <v>0</v>
      </c>
      <c r="F74" s="63">
        <f>Effort!F73*RiferimentiCosti!F$4</f>
        <v>0</v>
      </c>
      <c r="G74" s="63">
        <f>Effort!G73*RiferimentiCosti!G$4</f>
        <v>0</v>
      </c>
      <c r="H74" s="63">
        <f>Effort!H73*RiferimentiCosti!H$4</f>
        <v>0</v>
      </c>
      <c r="I74" s="63">
        <f>Effort!I73*RiferimentiCosti!I$4</f>
        <v>0</v>
      </c>
      <c r="J74" s="64">
        <f t="shared" si="36"/>
        <v>2400</v>
      </c>
      <c r="K74" s="63">
        <f>CEILING(Effort!B73/8,1)*RiferimentiCosti!K$4</f>
        <v>0</v>
      </c>
      <c r="L74" s="63">
        <f>CEILING(Effort!F73/8,1)*RiferimentiCosti!L$4+CEILING((Effort!F73/8)/8,1)*RiferimentiCosti!L$6</f>
        <v>0</v>
      </c>
      <c r="M74" s="63">
        <f>CEILING(Effort!G73/8,1)*RiferimentiCosti!M$4+CEILING((Effort!G73/8)/8,1)*RiferimentiCosti!M$6</f>
        <v>0</v>
      </c>
      <c r="N74" s="63">
        <f>CEILING(Effort!H73/8,1)*RiferimentiCosti!N$4+CEILING((Effort!H73/8)/8,1)*RiferimentiCosti!N$6</f>
        <v>0</v>
      </c>
      <c r="O74" s="63">
        <f>CEILING(Effort!I73/8,1)*RiferimentiCosti!O$4+CEILING((Effort!I73/8)/8,1)*RiferimentiCosti!O$6</f>
        <v>0</v>
      </c>
      <c r="P74" s="59">
        <f t="shared" si="37"/>
        <v>0</v>
      </c>
      <c r="Q74" s="63">
        <f>SUM(Effort!$C73:$E73)*RiferimentiCosti!Q$4</f>
        <v>1200</v>
      </c>
      <c r="R74" s="63">
        <f>SUM(Effort!$C73:$E73)*RiferimentiCosti!R$4</f>
        <v>4800</v>
      </c>
      <c r="S74" s="63">
        <f>SUM(Effort!$F73:$G73)*RiferimentiCosti!S$4</f>
        <v>0</v>
      </c>
      <c r="T74" s="63">
        <f>IFERROR(__xludf.DUMMYFUNCTION("IF(REGEXMATCH(A74,""[0-9]\.[0-9]\.3""),SUM(Effort!$F73:$G73)*RiferimentiCosti!T$4,0)"),0.0)</f>
        <v>0</v>
      </c>
      <c r="U74" s="63">
        <f>IFERROR(__xludf.DUMMYFUNCTION("IF(REGEXMATCH(A74,""[0-9]\.[0-9]\.3""),SUM(Effort!H73:I73)*RiferimentiCosti!U$4,0)"),0.0)</f>
        <v>0</v>
      </c>
      <c r="V74" s="60">
        <f t="shared" si="38"/>
        <v>6000</v>
      </c>
      <c r="W74" s="61">
        <f t="shared" si="39"/>
        <v>8400</v>
      </c>
    </row>
    <row r="75">
      <c r="A75" s="79" t="s">
        <v>75</v>
      </c>
      <c r="B75" s="63">
        <f>Effort!B74*RiferimentiCosti!B$4</f>
        <v>400</v>
      </c>
      <c r="C75" s="63">
        <f>Effort!C74*RiferimentiCosti!C$4</f>
        <v>960</v>
      </c>
      <c r="D75" s="63">
        <f>Effort!D74*RiferimentiCosti!D$4</f>
        <v>1440</v>
      </c>
      <c r="E75" s="63">
        <f>Effort!E74*RiferimentiCosti!E$4</f>
        <v>0</v>
      </c>
      <c r="F75" s="63">
        <f>Effort!F74*RiferimentiCosti!F$4</f>
        <v>0</v>
      </c>
      <c r="G75" s="63">
        <f>Effort!G74*RiferimentiCosti!G$4</f>
        <v>0</v>
      </c>
      <c r="H75" s="63">
        <f>Effort!H74*RiferimentiCosti!H$4</f>
        <v>0</v>
      </c>
      <c r="I75" s="63">
        <f>Effort!I74*RiferimentiCosti!I$4</f>
        <v>0</v>
      </c>
      <c r="J75" s="64">
        <f t="shared" si="36"/>
        <v>2800</v>
      </c>
      <c r="K75" s="63">
        <f>CEILING(Effort!B74/8,1)*RiferimentiCosti!K$4</f>
        <v>240</v>
      </c>
      <c r="L75" s="63">
        <f>CEILING(Effort!F74/8,1)*RiferimentiCosti!L$4+CEILING((Effort!F74/8)/8,1)*RiferimentiCosti!L$6</f>
        <v>0</v>
      </c>
      <c r="M75" s="63">
        <f>CEILING(Effort!G74/8,1)*RiferimentiCosti!M$4+CEILING((Effort!G74/8)/8,1)*RiferimentiCosti!M$6</f>
        <v>0</v>
      </c>
      <c r="N75" s="63">
        <f>CEILING(Effort!H74/8,1)*RiferimentiCosti!N$4+CEILING((Effort!H74/8)/8,1)*RiferimentiCosti!N$6</f>
        <v>0</v>
      </c>
      <c r="O75" s="63">
        <f>CEILING(Effort!I74/8,1)*RiferimentiCosti!O$4+CEILING((Effort!I74/8)/8,1)*RiferimentiCosti!O$6</f>
        <v>0</v>
      </c>
      <c r="P75" s="59">
        <f t="shared" si="37"/>
        <v>240</v>
      </c>
      <c r="Q75" s="63">
        <f>SUM(Effort!$C74:$E74)*RiferimentiCosti!Q$4</f>
        <v>1200</v>
      </c>
      <c r="R75" s="63">
        <f>SUM(Effort!$C74:$E74)*RiferimentiCosti!R$4</f>
        <v>4800</v>
      </c>
      <c r="S75" s="63">
        <f>SUM(Effort!$F74:$G74)*RiferimentiCosti!S$4</f>
        <v>0</v>
      </c>
      <c r="T75" s="63">
        <f>IFERROR(__xludf.DUMMYFUNCTION("IF(REGEXMATCH(A75,""[0-9]\.[0-9]\.3""),SUM(Effort!$F74:$G74)*RiferimentiCosti!T$4,0)"),0.0)</f>
        <v>0</v>
      </c>
      <c r="U75" s="63">
        <f>IFERROR(__xludf.DUMMYFUNCTION("IF(REGEXMATCH(A75,""[0-9]\.[0-9]\.3""),SUM(Effort!H74:I74)*RiferimentiCosti!U$4,0)"),0.0)</f>
        <v>0</v>
      </c>
      <c r="V75" s="60">
        <f t="shared" si="38"/>
        <v>6000</v>
      </c>
      <c r="W75" s="61">
        <f t="shared" si="39"/>
        <v>9040</v>
      </c>
    </row>
    <row r="76">
      <c r="A76" s="78" t="s">
        <v>176</v>
      </c>
      <c r="B76" s="63">
        <f>Effort!B75*RiferimentiCosti!B$4</f>
        <v>0</v>
      </c>
      <c r="C76" s="63">
        <f>Effort!C75*RiferimentiCosti!C$4</f>
        <v>0</v>
      </c>
      <c r="D76" s="63">
        <f>Effort!D75*RiferimentiCosti!D$4</f>
        <v>0</v>
      </c>
      <c r="E76" s="63">
        <f>Effort!E75*RiferimentiCosti!E$4</f>
        <v>0</v>
      </c>
      <c r="F76" s="63">
        <f>Effort!F75*RiferimentiCosti!F$4</f>
        <v>1380</v>
      </c>
      <c r="G76" s="63">
        <f>Effort!G75*RiferimentiCosti!G$4</f>
        <v>340</v>
      </c>
      <c r="H76" s="63">
        <f>Effort!H75*RiferimentiCosti!H$4</f>
        <v>0</v>
      </c>
      <c r="I76" s="63">
        <f>Effort!I75*RiferimentiCosti!I$4</f>
        <v>0</v>
      </c>
      <c r="J76" s="64">
        <f t="shared" si="36"/>
        <v>1720</v>
      </c>
      <c r="K76" s="63">
        <f>CEILING(Effort!B75/8,1)*RiferimentiCosti!K$4</f>
        <v>0</v>
      </c>
      <c r="L76" s="63">
        <f>CEILING(Effort!F75/8,1)*RiferimentiCosti!L$4+CEILING((Effort!F75/8)/8,1)*RiferimentiCosti!L$6</f>
        <v>600</v>
      </c>
      <c r="M76" s="63">
        <f>CEILING(Effort!G75/8,1)*RiferimentiCosti!M$4+CEILING((Effort!G75/8)/8,1)*RiferimentiCosti!M$6</f>
        <v>290</v>
      </c>
      <c r="N76" s="63">
        <f>CEILING(Effort!H75/8,1)*RiferimentiCosti!N$4+CEILING((Effort!H75/8)/8,1)*RiferimentiCosti!N$6</f>
        <v>0</v>
      </c>
      <c r="O76" s="63">
        <f>CEILING(Effort!I75/8,1)*RiferimentiCosti!O$4+CEILING((Effort!I75/8)/8,1)*RiferimentiCosti!O$6</f>
        <v>0</v>
      </c>
      <c r="P76" s="59">
        <f t="shared" si="37"/>
        <v>890</v>
      </c>
      <c r="Q76" s="63">
        <f>SUM(Effort!$C75:$E75)*RiferimentiCosti!Q$4</f>
        <v>0</v>
      </c>
      <c r="R76" s="63">
        <f>SUM(Effort!$C75:$E75)*RiferimentiCosti!R$4</f>
        <v>0</v>
      </c>
      <c r="S76" s="63">
        <f>SUM(Effort!$F75:$G75)*RiferimentiCosti!S$4</f>
        <v>640</v>
      </c>
      <c r="T76" s="63">
        <f>IFERROR(__xludf.DUMMYFUNCTION("IF(REGEXMATCH(A76,""[0-9]\.[0-9]\.3""),SUM(Effort!$F75:$G75)*RiferimentiCosti!T$4,0)"),0.0)</f>
        <v>0</v>
      </c>
      <c r="U76" s="63">
        <f>IFERROR(__xludf.DUMMYFUNCTION("IF(REGEXMATCH(A76,""[0-9]\.[0-9]\.3""),SUM(Effort!H75:I75)*RiferimentiCosti!U$4,0)"),0.0)</f>
        <v>0</v>
      </c>
      <c r="V76" s="60">
        <f t="shared" si="38"/>
        <v>640</v>
      </c>
      <c r="W76" s="61">
        <f t="shared" si="39"/>
        <v>3250</v>
      </c>
    </row>
    <row r="77">
      <c r="A77" s="78" t="s">
        <v>177</v>
      </c>
      <c r="B77" s="63">
        <f>Effort!B76*RiferimentiCosti!B$4</f>
        <v>0</v>
      </c>
      <c r="C77" s="63">
        <f>Effort!C76*RiferimentiCosti!C$4</f>
        <v>0</v>
      </c>
      <c r="D77" s="63">
        <f>Effort!D76*RiferimentiCosti!D$4</f>
        <v>0</v>
      </c>
      <c r="E77" s="63">
        <f>Effort!E76*RiferimentiCosti!E$4</f>
        <v>0</v>
      </c>
      <c r="F77" s="63">
        <f>Effort!F76*RiferimentiCosti!F$4</f>
        <v>1380</v>
      </c>
      <c r="G77" s="63">
        <f>Effort!G76*RiferimentiCosti!G$4</f>
        <v>340</v>
      </c>
      <c r="H77" s="63">
        <f>Effort!H76*RiferimentiCosti!H$4</f>
        <v>0</v>
      </c>
      <c r="I77" s="63">
        <f>Effort!I76*RiferimentiCosti!I$4</f>
        <v>0</v>
      </c>
      <c r="J77" s="64">
        <f t="shared" si="36"/>
        <v>1720</v>
      </c>
      <c r="K77" s="63">
        <f>CEILING(Effort!B76/8,1)*RiferimentiCosti!K$4</f>
        <v>0</v>
      </c>
      <c r="L77" s="63">
        <f>CEILING(Effort!F76/8,1)*RiferimentiCosti!L$4+CEILING((Effort!F76/8)/8,1)*RiferimentiCosti!L$6</f>
        <v>600</v>
      </c>
      <c r="M77" s="63">
        <f>CEILING(Effort!G76/8,1)*RiferimentiCosti!M$4+CEILING((Effort!G76/8)/8,1)*RiferimentiCosti!M$6</f>
        <v>290</v>
      </c>
      <c r="N77" s="63">
        <f>CEILING(Effort!H76/8,1)*RiferimentiCosti!N$4+CEILING((Effort!H76/8)/8,1)*RiferimentiCosti!N$6</f>
        <v>0</v>
      </c>
      <c r="O77" s="63">
        <f>CEILING(Effort!I76/8,1)*RiferimentiCosti!O$4+CEILING((Effort!I76/8)/8,1)*RiferimentiCosti!O$6</f>
        <v>0</v>
      </c>
      <c r="P77" s="59">
        <f t="shared" si="37"/>
        <v>890</v>
      </c>
      <c r="Q77" s="63">
        <f>SUM(Effort!$C76:$E76)*RiferimentiCosti!Q$4</f>
        <v>0</v>
      </c>
      <c r="R77" s="63">
        <f>SUM(Effort!$C76:$E76)*RiferimentiCosti!R$4</f>
        <v>0</v>
      </c>
      <c r="S77" s="63">
        <f>SUM(Effort!$F76:$G76)*RiferimentiCosti!S$4</f>
        <v>640</v>
      </c>
      <c r="T77" s="63">
        <f>IFERROR(__xludf.DUMMYFUNCTION("IF(REGEXMATCH(A77,""[0-9]\.[0-9]\.3""),SUM(Effort!$F76:$G76)*RiferimentiCosti!T$4,0)"),0.0)</f>
        <v>0</v>
      </c>
      <c r="U77" s="63">
        <f>IFERROR(__xludf.DUMMYFUNCTION("IF(REGEXMATCH(A77,""[0-9]\.[0-9]\.3""),SUM(Effort!H76:I76)*RiferimentiCosti!U$4,0)"),0.0)</f>
        <v>0</v>
      </c>
      <c r="V77" s="60">
        <f t="shared" si="38"/>
        <v>640</v>
      </c>
      <c r="W77" s="61">
        <f t="shared" si="39"/>
        <v>3250</v>
      </c>
    </row>
    <row r="78">
      <c r="A78" s="78" t="s">
        <v>178</v>
      </c>
      <c r="B78" s="63">
        <f>Effort!B77*RiferimentiCosti!B$4</f>
        <v>0</v>
      </c>
      <c r="C78" s="63">
        <f>Effort!C77*RiferimentiCosti!C$4</f>
        <v>0</v>
      </c>
      <c r="D78" s="63">
        <f>Effort!D77*RiferimentiCosti!D$4</f>
        <v>0</v>
      </c>
      <c r="E78" s="63">
        <f>Effort!E77*RiferimentiCosti!E$4</f>
        <v>0</v>
      </c>
      <c r="F78" s="63">
        <f>Effort!F77*RiferimentiCosti!F$4</f>
        <v>1380</v>
      </c>
      <c r="G78" s="63">
        <f>Effort!G77*RiferimentiCosti!G$4</f>
        <v>5100</v>
      </c>
      <c r="H78" s="63">
        <f>Effort!H77*RiferimentiCosti!H$4</f>
        <v>0</v>
      </c>
      <c r="I78" s="63">
        <f>Effort!I77*RiferimentiCosti!I$4</f>
        <v>0</v>
      </c>
      <c r="J78" s="64">
        <f t="shared" si="36"/>
        <v>6480</v>
      </c>
      <c r="K78" s="63">
        <f>CEILING(Effort!B77/8,1)*RiferimentiCosti!K$4</f>
        <v>0</v>
      </c>
      <c r="L78" s="63">
        <f>CEILING(Effort!F77/8,1)*RiferimentiCosti!L$4+CEILING((Effort!F77/8)/8,1)*RiferimentiCosti!L$6</f>
        <v>600</v>
      </c>
      <c r="M78" s="63">
        <f>CEILING(Effort!G77/8,1)*RiferimentiCosti!M$4+CEILING((Effort!G77/8)/8,1)*RiferimentiCosti!M$6</f>
        <v>2400</v>
      </c>
      <c r="N78" s="63">
        <f>CEILING(Effort!H77/8,1)*RiferimentiCosti!N$4+CEILING((Effort!H77/8)/8,1)*RiferimentiCosti!N$6</f>
        <v>0</v>
      </c>
      <c r="O78" s="63">
        <f>CEILING(Effort!I77/8,1)*RiferimentiCosti!O$4+CEILING((Effort!I77/8)/8,1)*RiferimentiCosti!O$6</f>
        <v>0</v>
      </c>
      <c r="P78" s="59">
        <f t="shared" si="37"/>
        <v>3000</v>
      </c>
      <c r="Q78" s="63">
        <f>SUM(Effort!$C77:$E77)*RiferimentiCosti!Q$4</f>
        <v>0</v>
      </c>
      <c r="R78" s="63">
        <f>SUM(Effort!$C77:$E77)*RiferimentiCosti!R$4</f>
        <v>0</v>
      </c>
      <c r="S78" s="63">
        <f>SUM(Effort!$F77:$G77)*RiferimentiCosti!S$4</f>
        <v>2880</v>
      </c>
      <c r="T78" s="63">
        <f>IFERROR(__xludf.DUMMYFUNCTION("IF(REGEXMATCH(A78,""[0-9]\.[0-9]\.3""),SUM(Effort!$F77:$G77)*RiferimentiCosti!T$4,0)"),7200.0)</f>
        <v>7200</v>
      </c>
      <c r="U78" s="63">
        <f>IFERROR(__xludf.DUMMYFUNCTION("IF(REGEXMATCH(A78,""[0-9]\.[0-9]\.3""),SUM(Effort!H77:I77)*RiferimentiCosti!U$4,0)"),0.0)</f>
        <v>0</v>
      </c>
      <c r="V78" s="60">
        <f t="shared" si="38"/>
        <v>10080</v>
      </c>
      <c r="W78" s="61">
        <f t="shared" si="39"/>
        <v>19560</v>
      </c>
    </row>
    <row r="79">
      <c r="A79" s="79" t="s">
        <v>72</v>
      </c>
      <c r="B79" s="63">
        <f>Effort!B78*RiferimentiCosti!B$4</f>
        <v>400</v>
      </c>
      <c r="C79" s="63">
        <f>Effort!C78*RiferimentiCosti!C$4</f>
        <v>0</v>
      </c>
      <c r="D79" s="63">
        <f>Effort!D78*RiferimentiCosti!D$4</f>
        <v>0</v>
      </c>
      <c r="E79" s="63">
        <f>Effort!E78*RiferimentiCosti!E$4</f>
        <v>0</v>
      </c>
      <c r="F79" s="63">
        <f>Effort!F78*RiferimentiCosti!F$4</f>
        <v>0</v>
      </c>
      <c r="G79" s="63">
        <f>Effort!G78*RiferimentiCosti!G$4</f>
        <v>0</v>
      </c>
      <c r="H79" s="63">
        <f>Effort!H78*RiferimentiCosti!H$4</f>
        <v>0</v>
      </c>
      <c r="I79" s="63">
        <f>Effort!I78*RiferimentiCosti!I$4</f>
        <v>0</v>
      </c>
      <c r="J79" s="64">
        <f t="shared" si="36"/>
        <v>400</v>
      </c>
      <c r="K79" s="63">
        <f>CEILING(Effort!B78/8,1)*RiferimentiCosti!K$4</f>
        <v>240</v>
      </c>
      <c r="L79" s="63">
        <f>CEILING(Effort!F78/8,1)*RiferimentiCosti!L$4+CEILING((Effort!F78/8)/8,1)*RiferimentiCosti!L$6</f>
        <v>0</v>
      </c>
      <c r="M79" s="63">
        <f>CEILING(Effort!G78/8,1)*RiferimentiCosti!M$4+CEILING((Effort!G78/8)/8,1)*RiferimentiCosti!M$6</f>
        <v>0</v>
      </c>
      <c r="N79" s="63">
        <f>CEILING(Effort!H78/8,1)*RiferimentiCosti!N$4+CEILING((Effort!H78/8)/8,1)*RiferimentiCosti!N$6</f>
        <v>0</v>
      </c>
      <c r="O79" s="63">
        <f>CEILING(Effort!I78/8,1)*RiferimentiCosti!O$4+CEILING((Effort!I78/8)/8,1)*RiferimentiCosti!O$6</f>
        <v>0</v>
      </c>
      <c r="P79" s="59">
        <f t="shared" si="37"/>
        <v>240</v>
      </c>
      <c r="Q79" s="63">
        <f>SUM(Effort!$C78:$E78)*RiferimentiCosti!Q$4</f>
        <v>0</v>
      </c>
      <c r="R79" s="63">
        <f>SUM(Effort!$C78:$E78)*RiferimentiCosti!R$4</f>
        <v>0</v>
      </c>
      <c r="S79" s="63">
        <f>SUM(Effort!$F78:$G78)*RiferimentiCosti!S$4</f>
        <v>0</v>
      </c>
      <c r="T79" s="63">
        <f>IFERROR(__xludf.DUMMYFUNCTION("IF(REGEXMATCH(A79,""[0-9]\.[0-9]\.3""),SUM(Effort!$F78:$G78)*RiferimentiCosti!T$4,0)"),0.0)</f>
        <v>0</v>
      </c>
      <c r="U79" s="63">
        <f>IFERROR(__xludf.DUMMYFUNCTION("IF(REGEXMATCH(A79,""[0-9]\.[0-9]\.3""),SUM(Effort!H78:I78)*RiferimentiCosti!U$4,0)"),0.0)</f>
        <v>0</v>
      </c>
      <c r="V79" s="60">
        <f t="shared" si="38"/>
        <v>0</v>
      </c>
      <c r="W79" s="61">
        <f t="shared" si="39"/>
        <v>640</v>
      </c>
    </row>
    <row r="80">
      <c r="A80" s="78" t="s">
        <v>179</v>
      </c>
      <c r="B80" s="63">
        <f>Effort!B79*RiferimentiCosti!B$4</f>
        <v>0</v>
      </c>
      <c r="C80" s="63">
        <f>Effort!C79*RiferimentiCosti!C$4</f>
        <v>0</v>
      </c>
      <c r="D80" s="63">
        <f>Effort!D79*RiferimentiCosti!D$4</f>
        <v>0</v>
      </c>
      <c r="E80" s="63">
        <f>Effort!E79*RiferimentiCosti!E$4</f>
        <v>0</v>
      </c>
      <c r="F80" s="63">
        <f>Effort!F79*RiferimentiCosti!F$4</f>
        <v>0</v>
      </c>
      <c r="G80" s="63">
        <f>Effort!G79*RiferimentiCosti!G$4</f>
        <v>0</v>
      </c>
      <c r="H80" s="63">
        <f>Effort!H79*RiferimentiCosti!H$4</f>
        <v>2400</v>
      </c>
      <c r="I80" s="63">
        <f>Effort!I79*RiferimentiCosti!I$4</f>
        <v>2520</v>
      </c>
      <c r="J80" s="64">
        <f t="shared" si="36"/>
        <v>4920</v>
      </c>
      <c r="K80" s="63">
        <f>CEILING(Effort!B79/8,1)*RiferimentiCosti!K$4</f>
        <v>0</v>
      </c>
      <c r="L80" s="63">
        <f>CEILING(Effort!F79/8,1)*RiferimentiCosti!L$4+CEILING((Effort!F79/8)/8,1)*RiferimentiCosti!L$6</f>
        <v>0</v>
      </c>
      <c r="M80" s="63">
        <f>CEILING(Effort!G79/8,1)*RiferimentiCosti!M$4+CEILING((Effort!G79/8)/8,1)*RiferimentiCosti!M$6</f>
        <v>0</v>
      </c>
      <c r="N80" s="63">
        <f>CEILING(Effort!H79/8,1)*RiferimentiCosti!N$4+CEILING((Effort!H79/8)/8,1)*RiferimentiCosti!N$6</f>
        <v>950</v>
      </c>
      <c r="O80" s="63">
        <f>CEILING(Effort!I79/8,1)*RiferimentiCosti!O$4+CEILING((Effort!I79/8)/8,1)*RiferimentiCosti!O$6</f>
        <v>1180</v>
      </c>
      <c r="P80" s="59">
        <f t="shared" si="37"/>
        <v>2130</v>
      </c>
      <c r="Q80" s="63">
        <f>SUM(Effort!$C79:$E79)*RiferimentiCosti!Q$4</f>
        <v>0</v>
      </c>
      <c r="R80" s="63">
        <f>SUM(Effort!$C79:$E79)*RiferimentiCosti!R$4</f>
        <v>0</v>
      </c>
      <c r="S80" s="63">
        <f>SUM(Effort!$F79:$G79)*RiferimentiCosti!S$4</f>
        <v>0</v>
      </c>
      <c r="T80" s="63">
        <f>IFERROR(__xludf.DUMMYFUNCTION("IF(REGEXMATCH(A80,""[0-9]\.[0-9]\.3""),SUM(Effort!$F79:$G79)*RiferimentiCosti!T$4,0)"),0.0)</f>
        <v>0</v>
      </c>
      <c r="U80" s="63">
        <f>IFERROR(__xludf.DUMMYFUNCTION("IF(REGEXMATCH(A80,""[0-9]\.[0-9]\.3""),SUM(Effort!H79:I79)*RiferimentiCosti!U$4,0)"),0.0)</f>
        <v>0</v>
      </c>
      <c r="V80" s="60">
        <f t="shared" si="38"/>
        <v>0</v>
      </c>
      <c r="W80" s="61">
        <f t="shared" si="39"/>
        <v>7050</v>
      </c>
    </row>
    <row r="81">
      <c r="A81" s="78" t="s">
        <v>180</v>
      </c>
      <c r="B81" s="63">
        <f>Effort!B80*RiferimentiCosti!B$4</f>
        <v>0</v>
      </c>
      <c r="C81" s="63">
        <f>Effort!C80*RiferimentiCosti!C$4</f>
        <v>0</v>
      </c>
      <c r="D81" s="63">
        <f>Effort!D80*RiferimentiCosti!D$4</f>
        <v>0</v>
      </c>
      <c r="E81" s="63">
        <f>Effort!E80*RiferimentiCosti!E$4</f>
        <v>0</v>
      </c>
      <c r="F81" s="63">
        <f>Effort!F80*RiferimentiCosti!F$4</f>
        <v>0</v>
      </c>
      <c r="G81" s="63">
        <f>Effort!G80*RiferimentiCosti!G$4</f>
        <v>0</v>
      </c>
      <c r="H81" s="63">
        <f>Effort!H80*RiferimentiCosti!H$4</f>
        <v>2400</v>
      </c>
      <c r="I81" s="63">
        <f>Effort!I80*RiferimentiCosti!I$4</f>
        <v>2520</v>
      </c>
      <c r="J81" s="64">
        <f t="shared" si="36"/>
        <v>4920</v>
      </c>
      <c r="K81" s="63">
        <f>CEILING(Effort!B80/8,1)*RiferimentiCosti!K$4</f>
        <v>0</v>
      </c>
      <c r="L81" s="63">
        <f>CEILING(Effort!F80/8,1)*RiferimentiCosti!L$4+CEILING((Effort!F80/8)/8,1)*RiferimentiCosti!L$6</f>
        <v>0</v>
      </c>
      <c r="M81" s="63">
        <f>CEILING(Effort!G80/8,1)*RiferimentiCosti!M$4+CEILING((Effort!G80/8)/8,1)*RiferimentiCosti!M$6</f>
        <v>0</v>
      </c>
      <c r="N81" s="63">
        <f>CEILING(Effort!H80/8,1)*RiferimentiCosti!N$4+CEILING((Effort!H80/8)/8,1)*RiferimentiCosti!N$6</f>
        <v>950</v>
      </c>
      <c r="O81" s="63">
        <f>CEILING(Effort!I80/8,1)*RiferimentiCosti!O$4+CEILING((Effort!I80/8)/8,1)*RiferimentiCosti!O$6</f>
        <v>1180</v>
      </c>
      <c r="P81" s="59">
        <f t="shared" si="37"/>
        <v>2130</v>
      </c>
      <c r="Q81" s="63">
        <f>SUM(Effort!$C80:$E80)*RiferimentiCosti!Q$4</f>
        <v>0</v>
      </c>
      <c r="R81" s="63">
        <f>SUM(Effort!$C80:$E80)*RiferimentiCosti!R$4</f>
        <v>0</v>
      </c>
      <c r="S81" s="63">
        <f>SUM(Effort!$F80:$G80)*RiferimentiCosti!S$4</f>
        <v>0</v>
      </c>
      <c r="T81" s="63">
        <f>IFERROR(__xludf.DUMMYFUNCTION("IF(REGEXMATCH(A81,""[0-9]\.[0-9]\.3""),SUM(Effort!$F80:$G80)*RiferimentiCosti!T$4,0)"),0.0)</f>
        <v>0</v>
      </c>
      <c r="U81" s="63">
        <f>IFERROR(__xludf.DUMMYFUNCTION("IF(REGEXMATCH(A81,""[0-9]\.[0-9]\.3""),SUM(Effort!H80:I80)*RiferimentiCosti!U$4,0)"),0.0)</f>
        <v>0</v>
      </c>
      <c r="V81" s="60">
        <f t="shared" si="38"/>
        <v>0</v>
      </c>
      <c r="W81" s="61">
        <f t="shared" si="39"/>
        <v>7050</v>
      </c>
    </row>
    <row r="82">
      <c r="A82" s="65" t="s">
        <v>137</v>
      </c>
      <c r="B82" s="66">
        <f t="shared" ref="B82:I82" si="40">SUM(B70:B81)</f>
        <v>1600</v>
      </c>
      <c r="C82" s="66">
        <f t="shared" si="40"/>
        <v>6240</v>
      </c>
      <c r="D82" s="66">
        <f t="shared" si="40"/>
        <v>9120</v>
      </c>
      <c r="E82" s="66">
        <f t="shared" si="40"/>
        <v>0</v>
      </c>
      <c r="F82" s="66">
        <f t="shared" si="40"/>
        <v>4140</v>
      </c>
      <c r="G82" s="66">
        <f t="shared" si="40"/>
        <v>5780</v>
      </c>
      <c r="H82" s="66">
        <f t="shared" si="40"/>
        <v>4800</v>
      </c>
      <c r="I82" s="66">
        <f t="shared" si="40"/>
        <v>5040</v>
      </c>
      <c r="J82" s="64">
        <f t="shared" si="36"/>
        <v>36720</v>
      </c>
      <c r="K82" s="66">
        <f t="shared" ref="K82:O82" si="41">SUM(K70:K81)</f>
        <v>1160</v>
      </c>
      <c r="L82" s="66">
        <f t="shared" si="41"/>
        <v>1800</v>
      </c>
      <c r="M82" s="66">
        <f t="shared" si="41"/>
        <v>2980</v>
      </c>
      <c r="N82" s="66">
        <f t="shared" si="41"/>
        <v>1900</v>
      </c>
      <c r="O82" s="66">
        <f t="shared" si="41"/>
        <v>2360</v>
      </c>
      <c r="P82" s="59">
        <f t="shared" si="37"/>
        <v>10200</v>
      </c>
      <c r="Q82" s="66">
        <f t="shared" ref="Q82:U82" si="42">SUM(Q70:Q81)</f>
        <v>7680</v>
      </c>
      <c r="R82" s="66">
        <f t="shared" si="42"/>
        <v>30720</v>
      </c>
      <c r="S82" s="66">
        <f t="shared" si="42"/>
        <v>4160</v>
      </c>
      <c r="T82" s="66">
        <f t="shared" si="42"/>
        <v>7200</v>
      </c>
      <c r="U82" s="66">
        <f t="shared" si="42"/>
        <v>0</v>
      </c>
      <c r="V82" s="60">
        <f t="shared" si="38"/>
        <v>49760</v>
      </c>
      <c r="W82" s="61">
        <f t="shared" si="39"/>
        <v>96680</v>
      </c>
    </row>
    <row r="83">
      <c r="A83" s="72"/>
      <c r="B83" s="73"/>
      <c r="C83" s="73"/>
      <c r="D83" s="73"/>
      <c r="E83" s="73"/>
      <c r="F83" s="73"/>
      <c r="G83" s="73"/>
      <c r="H83" s="73"/>
      <c r="I83" s="73"/>
      <c r="J83" s="74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4"/>
    </row>
    <row r="84">
      <c r="A84" s="75" t="s">
        <v>83</v>
      </c>
      <c r="B84" s="56">
        <f>Effort!B83*RiferimentiCosti!B$4</f>
        <v>400</v>
      </c>
      <c r="C84" s="76"/>
      <c r="D84" s="76"/>
      <c r="E84" s="76"/>
      <c r="F84" s="76"/>
      <c r="G84" s="76"/>
      <c r="H84" s="76"/>
      <c r="I84" s="76"/>
      <c r="J84" s="58">
        <f t="shared" ref="J84:J102" si="43">SUM(B84:I84)</f>
        <v>400</v>
      </c>
      <c r="K84" s="57">
        <f>CEILING(Effort!B83/8,1)*RiferimentiCosti!K$4+RiferimentiCosti!K$6</f>
        <v>440</v>
      </c>
      <c r="L84" s="57"/>
      <c r="M84" s="57"/>
      <c r="N84" s="57"/>
      <c r="O84" s="57"/>
      <c r="P84" s="59">
        <f t="shared" ref="P84:P102" si="44">SUM(K84:O84)</f>
        <v>440</v>
      </c>
      <c r="Q84" s="77">
        <v>0.0</v>
      </c>
      <c r="R84" s="57"/>
      <c r="S84" s="57"/>
      <c r="T84" s="57"/>
      <c r="U84" s="57"/>
      <c r="V84" s="60">
        <f t="shared" ref="V84:V102" si="45">SUM(Q84:U84)</f>
        <v>0</v>
      </c>
      <c r="W84" s="61">
        <f t="shared" ref="W84:W102" si="46">SUM(J84,P84,V84)</f>
        <v>840</v>
      </c>
    </row>
    <row r="85">
      <c r="A85" s="79" t="s">
        <v>82</v>
      </c>
      <c r="B85" s="63">
        <f>'Effort effettivo'!B84*RiferimentiCosti!B$4</f>
        <v>200</v>
      </c>
      <c r="C85" s="63">
        <f>'Effort effettivo'!C84*RiferimentiCosti!C$4</f>
        <v>0</v>
      </c>
      <c r="D85" s="63">
        <f>'Effort effettivo'!D84*RiferimentiCosti!D$4</f>
        <v>0</v>
      </c>
      <c r="E85" s="63">
        <f>'Effort effettivo'!E84*RiferimentiCosti!E$4</f>
        <v>0</v>
      </c>
      <c r="F85" s="63">
        <f>'Effort effettivo'!F84*RiferimentiCosti!F$4</f>
        <v>0</v>
      </c>
      <c r="G85" s="63">
        <f>'Effort effettivo'!G84*RiferimentiCosti!G$4</f>
        <v>0</v>
      </c>
      <c r="H85" s="63">
        <f>'Effort effettivo'!H84*RiferimentiCosti!H$4</f>
        <v>0</v>
      </c>
      <c r="I85" s="63">
        <f>'Effort effettivo'!I84*RiferimentiCosti!I$4</f>
        <v>0</v>
      </c>
      <c r="J85" s="64">
        <f t="shared" si="43"/>
        <v>200</v>
      </c>
      <c r="K85" s="63">
        <f>CEILING('Effort effettivo'!B84/8,1)*RiferimentiCosti!K$4</f>
        <v>120</v>
      </c>
      <c r="L85" s="63">
        <f>CEILING('Effort effettivo'!F84/8,1)*RiferimentiCosti!L$4+CEILING(('Effort effettivo'!F84/8)/8,1)*RiferimentiCosti!L$6</f>
        <v>0</v>
      </c>
      <c r="M85" s="63">
        <f>CEILING('Effort effettivo'!G84/8,1)*RiferimentiCosti!M$4+CEILING(('Effort effettivo'!G84/8)/8,1)*RiferimentiCosti!M$6</f>
        <v>0</v>
      </c>
      <c r="N85" s="63">
        <f>CEILING('Effort effettivo'!H84/8,1)*RiferimentiCosti!N$4+CEILING(('Effort effettivo'!H84/8)/8,1)*RiferimentiCosti!N$6</f>
        <v>0</v>
      </c>
      <c r="O85" s="63">
        <f>CEILING('Effort effettivo'!I84/8,1)*RiferimentiCosti!O$4+CEILING(('Effort effettivo'!I84/8)/8,1)*RiferimentiCosti!O$6</f>
        <v>0</v>
      </c>
      <c r="P85" s="59">
        <f t="shared" si="44"/>
        <v>120</v>
      </c>
      <c r="Q85" s="63">
        <f>SUM('Effort effettivo'!$C84:$E84)*RiferimentiCosti!Q$4</f>
        <v>0</v>
      </c>
      <c r="R85" s="63">
        <f>SUM('Effort effettivo'!$C84:$E84)*RiferimentiCosti!R$4</f>
        <v>0</v>
      </c>
      <c r="S85" s="63">
        <f>SUM('Effort effettivo'!$F84:$G84)*RiferimentiCosti!S$4</f>
        <v>0</v>
      </c>
      <c r="T85" s="63">
        <f>IFERROR(__xludf.DUMMYFUNCTION("IF(REGEXMATCH(A85,""[0-9]\.[0-9]\.3""),SUM('Effort effettivo'!$F84:$G84)*RiferimentiCosti!T$4,0)"),0.0)</f>
        <v>0</v>
      </c>
      <c r="U85" s="63">
        <f>IFERROR(__xludf.DUMMYFUNCTION("IF(REGEXMATCH(A85,""[0-9]\.[0-9]\.3""),SUM('Effort effettivo'!H84:I84)*RiferimentiCosti!U$4,0)"),0.0)</f>
        <v>0</v>
      </c>
      <c r="V85" s="60">
        <f t="shared" si="45"/>
        <v>0</v>
      </c>
      <c r="W85" s="61">
        <f t="shared" si="46"/>
        <v>320</v>
      </c>
    </row>
    <row r="86">
      <c r="A86" s="78" t="s">
        <v>181</v>
      </c>
      <c r="B86" s="63">
        <f>'Effort effettivo'!B85*RiferimentiCosti!B$4</f>
        <v>0</v>
      </c>
      <c r="C86" s="63">
        <f>'Effort effettivo'!C85*RiferimentiCosti!C$4</f>
        <v>1920</v>
      </c>
      <c r="D86" s="63">
        <f>'Effort effettivo'!D85*RiferimentiCosti!D$4</f>
        <v>480</v>
      </c>
      <c r="E86" s="63">
        <f>'Effort effettivo'!E85*RiferimentiCosti!E$4</f>
        <v>0</v>
      </c>
      <c r="F86" s="63">
        <f>'Effort effettivo'!F85*RiferimentiCosti!F$4</f>
        <v>0</v>
      </c>
      <c r="G86" s="63">
        <f>'Effort effettivo'!G85*RiferimentiCosti!G$4</f>
        <v>0</v>
      </c>
      <c r="H86" s="63">
        <f>'Effort effettivo'!H85*RiferimentiCosti!H$4</f>
        <v>0</v>
      </c>
      <c r="I86" s="63">
        <f>'Effort effettivo'!I85*RiferimentiCosti!I$4</f>
        <v>0</v>
      </c>
      <c r="J86" s="64">
        <f t="shared" si="43"/>
        <v>2400</v>
      </c>
      <c r="K86" s="63">
        <f>CEILING('Effort effettivo'!B85/8,1)*RiferimentiCosti!K$4</f>
        <v>0</v>
      </c>
      <c r="L86" s="63">
        <f>CEILING('Effort effettivo'!F85/8,1)*RiferimentiCosti!L$4+CEILING(('Effort effettivo'!F85/8)/8,1)*RiferimentiCosti!L$6</f>
        <v>0</v>
      </c>
      <c r="M86" s="63">
        <f>CEILING('Effort effettivo'!G85/8,1)*RiferimentiCosti!M$4+CEILING(('Effort effettivo'!G85/8)/8,1)*RiferimentiCosti!M$6</f>
        <v>0</v>
      </c>
      <c r="N86" s="63">
        <f>CEILING('Effort effettivo'!H85/8,1)*RiferimentiCosti!N$4+CEILING(('Effort effettivo'!H85/8)/8,1)*RiferimentiCosti!N$6</f>
        <v>0</v>
      </c>
      <c r="O86" s="63">
        <f>CEILING('Effort effettivo'!I85/8,1)*RiferimentiCosti!O$4+CEILING(('Effort effettivo'!I85/8)/8,1)*RiferimentiCosti!O$6</f>
        <v>0</v>
      </c>
      <c r="P86" s="59">
        <f t="shared" si="44"/>
        <v>0</v>
      </c>
      <c r="Q86" s="63">
        <f>SUM('Effort effettivo'!$C85:$E85)*RiferimentiCosti!Q$4</f>
        <v>1200</v>
      </c>
      <c r="R86" s="63">
        <f>SUM('Effort effettivo'!$C85:$E85)*RiferimentiCosti!R$4</f>
        <v>4800</v>
      </c>
      <c r="S86" s="63">
        <f>SUM('Effort effettivo'!$F85:$G85)*RiferimentiCosti!S$4</f>
        <v>0</v>
      </c>
      <c r="T86" s="63">
        <f>IFERROR(__xludf.DUMMYFUNCTION("IF(REGEXMATCH(A86,""[0-9]\.[0-9]\.3""),SUM('Effort effettivo'!$F85:$G85)*RiferimentiCosti!T$4,0)"),0.0)</f>
        <v>0</v>
      </c>
      <c r="U86" s="63">
        <f>IFERROR(__xludf.DUMMYFUNCTION("IF(REGEXMATCH(A86,""[0-9]\.[0-9]\.3""),SUM('Effort effettivo'!H85:I85)*RiferimentiCosti!U$4,0)"),0.0)</f>
        <v>0</v>
      </c>
      <c r="V86" s="60">
        <f t="shared" si="45"/>
        <v>6000</v>
      </c>
      <c r="W86" s="61">
        <f t="shared" si="46"/>
        <v>8400</v>
      </c>
    </row>
    <row r="87">
      <c r="A87" s="78" t="s">
        <v>182</v>
      </c>
      <c r="B87" s="63">
        <f>'Effort effettivo'!B86*RiferimentiCosti!B$4</f>
        <v>0</v>
      </c>
      <c r="C87" s="63">
        <f>'Effort effettivo'!C86*RiferimentiCosti!C$4</f>
        <v>480</v>
      </c>
      <c r="D87" s="63">
        <f>'Effort effettivo'!D86*RiferimentiCosti!D$4</f>
        <v>6240</v>
      </c>
      <c r="E87" s="63">
        <f>'Effort effettivo'!E86*RiferimentiCosti!E$4</f>
        <v>0</v>
      </c>
      <c r="F87" s="63">
        <f>'Effort effettivo'!F86*RiferimentiCosti!F$4</f>
        <v>0</v>
      </c>
      <c r="G87" s="63">
        <f>'Effort effettivo'!G86*RiferimentiCosti!G$4</f>
        <v>0</v>
      </c>
      <c r="H87" s="63">
        <f>'Effort effettivo'!H86*RiferimentiCosti!H$4</f>
        <v>0</v>
      </c>
      <c r="I87" s="63">
        <f>'Effort effettivo'!I86*RiferimentiCosti!I$4</f>
        <v>0</v>
      </c>
      <c r="J87" s="64">
        <f t="shared" si="43"/>
        <v>6720</v>
      </c>
      <c r="K87" s="63">
        <f>CEILING('Effort effettivo'!B86/8,1)*RiferimentiCosti!K$4</f>
        <v>0</v>
      </c>
      <c r="L87" s="63">
        <f>CEILING('Effort effettivo'!F86/8,1)*RiferimentiCosti!L$4+CEILING(('Effort effettivo'!F86/8)/8,1)*RiferimentiCosti!L$6</f>
        <v>0</v>
      </c>
      <c r="M87" s="63">
        <f>CEILING('Effort effettivo'!G86/8,1)*RiferimentiCosti!M$4+CEILING(('Effort effettivo'!G86/8)/8,1)*RiferimentiCosti!M$6</f>
        <v>0</v>
      </c>
      <c r="N87" s="63">
        <f>CEILING('Effort effettivo'!H86/8,1)*RiferimentiCosti!N$4+CEILING(('Effort effettivo'!H86/8)/8,1)*RiferimentiCosti!N$6</f>
        <v>0</v>
      </c>
      <c r="O87" s="63">
        <f>CEILING('Effort effettivo'!I86/8,1)*RiferimentiCosti!O$4+CEILING(('Effort effettivo'!I86/8)/8,1)*RiferimentiCosti!O$6</f>
        <v>0</v>
      </c>
      <c r="P87" s="59">
        <f t="shared" si="44"/>
        <v>0</v>
      </c>
      <c r="Q87" s="63">
        <f>SUM('Effort effettivo'!$C86:$E86)*RiferimentiCosti!Q$4</f>
        <v>3360</v>
      </c>
      <c r="R87" s="63">
        <f>SUM('Effort effettivo'!$C86:$E86)*RiferimentiCosti!R$4</f>
        <v>13440</v>
      </c>
      <c r="S87" s="63">
        <f>SUM('Effort effettivo'!$F86:$G86)*RiferimentiCosti!S$4</f>
        <v>0</v>
      </c>
      <c r="T87" s="63">
        <f>IFERROR(__xludf.DUMMYFUNCTION("IF(REGEXMATCH(A87,""[0-9]\.[0-9]\.3""),SUM('Effort effettivo'!$F86:$G86)*RiferimentiCosti!T$4,0)"),0.0)</f>
        <v>0</v>
      </c>
      <c r="U87" s="63">
        <f>IFERROR(__xludf.DUMMYFUNCTION("IF(REGEXMATCH(A87,""[0-9]\.[0-9]\.3""),SUM('Effort effettivo'!H86:I86)*RiferimentiCosti!U$4,0)"),0.0)</f>
        <v>0</v>
      </c>
      <c r="V87" s="60">
        <f t="shared" si="45"/>
        <v>16800</v>
      </c>
      <c r="W87" s="61">
        <f t="shared" si="46"/>
        <v>23520</v>
      </c>
    </row>
    <row r="88">
      <c r="A88" s="78" t="s">
        <v>183</v>
      </c>
      <c r="B88" s="63">
        <f>'Effort effettivo'!B87*RiferimentiCosti!B$4</f>
        <v>0</v>
      </c>
      <c r="C88" s="63">
        <f>'Effort effettivo'!C87*RiferimentiCosti!C$4</f>
        <v>960</v>
      </c>
      <c r="D88" s="63">
        <f>'Effort effettivo'!D87*RiferimentiCosti!D$4</f>
        <v>960</v>
      </c>
      <c r="E88" s="63">
        <f>'Effort effettivo'!E87*RiferimentiCosti!E$4</f>
        <v>0</v>
      </c>
      <c r="F88" s="63">
        <f>'Effort effettivo'!F87*RiferimentiCosti!F$4</f>
        <v>0</v>
      </c>
      <c r="G88" s="63">
        <f>'Effort effettivo'!G87*RiferimentiCosti!G$4</f>
        <v>0</v>
      </c>
      <c r="H88" s="63">
        <f>'Effort effettivo'!H87*RiferimentiCosti!H$4</f>
        <v>0</v>
      </c>
      <c r="I88" s="63">
        <f>'Effort effettivo'!I87*RiferimentiCosti!I$4</f>
        <v>0</v>
      </c>
      <c r="J88" s="64">
        <f t="shared" si="43"/>
        <v>1920</v>
      </c>
      <c r="K88" s="63">
        <f>CEILING('Effort effettivo'!B87/8,1)*RiferimentiCosti!K$4</f>
        <v>0</v>
      </c>
      <c r="L88" s="63">
        <f>CEILING('Effort effettivo'!F87/8,1)*RiferimentiCosti!L$4+CEILING(('Effort effettivo'!F87/8)/8,1)*RiferimentiCosti!L$6</f>
        <v>0</v>
      </c>
      <c r="M88" s="63">
        <f>CEILING('Effort effettivo'!G87/8,1)*RiferimentiCosti!M$4+CEILING(('Effort effettivo'!G87/8)/8,1)*RiferimentiCosti!M$6</f>
        <v>0</v>
      </c>
      <c r="N88" s="63">
        <f>CEILING('Effort effettivo'!H87/8,1)*RiferimentiCosti!N$4+CEILING(('Effort effettivo'!H87/8)/8,1)*RiferimentiCosti!N$6</f>
        <v>0</v>
      </c>
      <c r="O88" s="63">
        <f>CEILING('Effort effettivo'!I87/8,1)*RiferimentiCosti!O$4+CEILING(('Effort effettivo'!I87/8)/8,1)*RiferimentiCosti!O$6</f>
        <v>0</v>
      </c>
      <c r="P88" s="59">
        <f t="shared" si="44"/>
        <v>0</v>
      </c>
      <c r="Q88" s="63">
        <f>SUM('Effort effettivo'!$C87:$E87)*RiferimentiCosti!Q$4</f>
        <v>960</v>
      </c>
      <c r="R88" s="63">
        <f>SUM('Effort effettivo'!$C87:$E87)*RiferimentiCosti!R$4</f>
        <v>3840</v>
      </c>
      <c r="S88" s="63">
        <f>SUM('Effort effettivo'!$F87:$G87)*RiferimentiCosti!S$4</f>
        <v>0</v>
      </c>
      <c r="T88" s="63">
        <f>IFERROR(__xludf.DUMMYFUNCTION("IF(REGEXMATCH(A88,""[0-9]\.[0-9]\.3""),SUM('Effort effettivo'!$F87:$G87)*RiferimentiCosti!T$4,0)"),0.0)</f>
        <v>0</v>
      </c>
      <c r="U88" s="63">
        <f>IFERROR(__xludf.DUMMYFUNCTION("IF(REGEXMATCH(A88,""[0-9]\.[0-9]\.3""),SUM('Effort effettivo'!H87:I87)*RiferimentiCosti!U$4,0)"),0.0)</f>
        <v>0</v>
      </c>
      <c r="V88" s="60">
        <f t="shared" si="45"/>
        <v>4800</v>
      </c>
      <c r="W88" s="61">
        <f t="shared" si="46"/>
        <v>6720</v>
      </c>
    </row>
    <row r="89">
      <c r="A89" s="78" t="s">
        <v>184</v>
      </c>
      <c r="B89" s="63">
        <f>'Effort effettivo'!B88*RiferimentiCosti!B$4</f>
        <v>0</v>
      </c>
      <c r="C89" s="63">
        <f>'Effort effettivo'!C88*RiferimentiCosti!C$4</f>
        <v>1440</v>
      </c>
      <c r="D89" s="63">
        <f>'Effort effettivo'!D88*RiferimentiCosti!D$4</f>
        <v>1440</v>
      </c>
      <c r="E89" s="63">
        <f>'Effort effettivo'!E88*RiferimentiCosti!E$4</f>
        <v>0</v>
      </c>
      <c r="F89" s="63">
        <f>'Effort effettivo'!F88*RiferimentiCosti!F$4</f>
        <v>0</v>
      </c>
      <c r="G89" s="63">
        <f>'Effort effettivo'!G88*RiferimentiCosti!G$4</f>
        <v>0</v>
      </c>
      <c r="H89" s="63">
        <f>'Effort effettivo'!H88*RiferimentiCosti!H$4</f>
        <v>0</v>
      </c>
      <c r="I89" s="63">
        <f>'Effort effettivo'!I88*RiferimentiCosti!I$4</f>
        <v>0</v>
      </c>
      <c r="J89" s="64">
        <f t="shared" si="43"/>
        <v>2880</v>
      </c>
      <c r="K89" s="63">
        <f>CEILING('Effort effettivo'!B88/8,1)*RiferimentiCosti!K$4</f>
        <v>0</v>
      </c>
      <c r="L89" s="63">
        <f>CEILING('Effort effettivo'!F88/8,1)*RiferimentiCosti!L$4+CEILING(('Effort effettivo'!F88/8)/8,1)*RiferimentiCosti!L$6</f>
        <v>0</v>
      </c>
      <c r="M89" s="63">
        <f>CEILING('Effort effettivo'!G88/8,1)*RiferimentiCosti!M$4+CEILING(('Effort effettivo'!G88/8)/8,1)*RiferimentiCosti!M$6</f>
        <v>0</v>
      </c>
      <c r="N89" s="63">
        <f>CEILING('Effort effettivo'!H88/8,1)*RiferimentiCosti!N$4+CEILING(('Effort effettivo'!H88/8)/8,1)*RiferimentiCosti!N$6</f>
        <v>0</v>
      </c>
      <c r="O89" s="63">
        <f>CEILING('Effort effettivo'!I88/8,1)*RiferimentiCosti!O$4+CEILING(('Effort effettivo'!I88/8)/8,1)*RiferimentiCosti!O$6</f>
        <v>0</v>
      </c>
      <c r="P89" s="59">
        <f t="shared" si="44"/>
        <v>0</v>
      </c>
      <c r="Q89" s="63">
        <f>SUM('Effort effettivo'!$C88:$E88)*RiferimentiCosti!Q$4</f>
        <v>1440</v>
      </c>
      <c r="R89" s="63">
        <f>SUM('Effort effettivo'!$C88:$E88)*RiferimentiCosti!R$4</f>
        <v>5760</v>
      </c>
      <c r="S89" s="63">
        <f>SUM('Effort effettivo'!$F88:$G88)*RiferimentiCosti!S$4</f>
        <v>0</v>
      </c>
      <c r="T89" s="63">
        <f>IFERROR(__xludf.DUMMYFUNCTION("IF(REGEXMATCH(A89,""[0-9]\.[0-9]\.3""),SUM('Effort effettivo'!$F88:$G88)*RiferimentiCosti!T$4,0)"),0.0)</f>
        <v>0</v>
      </c>
      <c r="U89" s="63">
        <f>IFERROR(__xludf.DUMMYFUNCTION("IF(REGEXMATCH(A89,""[0-9]\.[0-9]\.3""),SUM('Effort effettivo'!H88:I88)*RiferimentiCosti!U$4,0)"),0.0)</f>
        <v>0</v>
      </c>
      <c r="V89" s="60">
        <f t="shared" si="45"/>
        <v>7200</v>
      </c>
      <c r="W89" s="61">
        <f t="shared" si="46"/>
        <v>10080</v>
      </c>
    </row>
    <row r="90">
      <c r="A90" s="79" t="s">
        <v>84</v>
      </c>
      <c r="B90" s="63">
        <f>'Effort effettivo'!B89*RiferimentiCosti!B$4</f>
        <v>200</v>
      </c>
      <c r="C90" s="63">
        <f>'Effort effettivo'!C89*RiferimentiCosti!C$4</f>
        <v>0</v>
      </c>
      <c r="D90" s="63">
        <f>'Effort effettivo'!D89*RiferimentiCosti!D$4</f>
        <v>0</v>
      </c>
      <c r="E90" s="63">
        <f>'Effort effettivo'!E89*RiferimentiCosti!E$4</f>
        <v>0</v>
      </c>
      <c r="F90" s="63">
        <f>'Effort effettivo'!F89*RiferimentiCosti!F$4</f>
        <v>0</v>
      </c>
      <c r="G90" s="63">
        <f>'Effort effettivo'!G89*RiferimentiCosti!G$4</f>
        <v>0</v>
      </c>
      <c r="H90" s="63">
        <f>'Effort effettivo'!H89*RiferimentiCosti!H$4</f>
        <v>0</v>
      </c>
      <c r="I90" s="63">
        <f>'Effort effettivo'!I89*RiferimentiCosti!I$4</f>
        <v>0</v>
      </c>
      <c r="J90" s="64">
        <f t="shared" si="43"/>
        <v>200</v>
      </c>
      <c r="K90" s="63">
        <f>CEILING('Effort effettivo'!B89/8,1)*RiferimentiCosti!K$4</f>
        <v>120</v>
      </c>
      <c r="L90" s="63">
        <f>CEILING('Effort effettivo'!F89/8,1)*RiferimentiCosti!L$4+CEILING(('Effort effettivo'!F89/8)/8,1)*RiferimentiCosti!L$6</f>
        <v>0</v>
      </c>
      <c r="M90" s="63">
        <f>CEILING('Effort effettivo'!G89/8,1)*RiferimentiCosti!M$4+CEILING(('Effort effettivo'!G89/8)/8,1)*RiferimentiCosti!M$6</f>
        <v>0</v>
      </c>
      <c r="N90" s="63">
        <f>CEILING('Effort effettivo'!H89/8,1)*RiferimentiCosti!N$4+CEILING(('Effort effettivo'!H89/8)/8,1)*RiferimentiCosti!N$6</f>
        <v>0</v>
      </c>
      <c r="O90" s="63">
        <f>CEILING('Effort effettivo'!I89/8,1)*RiferimentiCosti!O$4+CEILING(('Effort effettivo'!I89/8)/8,1)*RiferimentiCosti!O$6</f>
        <v>0</v>
      </c>
      <c r="P90" s="59">
        <f t="shared" si="44"/>
        <v>120</v>
      </c>
      <c r="Q90" s="63">
        <f>SUM('Effort effettivo'!$C89:$E89)*RiferimentiCosti!Q$4</f>
        <v>0</v>
      </c>
      <c r="R90" s="63">
        <f>SUM('Effort effettivo'!$C89:$E89)*RiferimentiCosti!R$4</f>
        <v>0</v>
      </c>
      <c r="S90" s="63">
        <f>SUM('Effort effettivo'!$F89:$G89)*RiferimentiCosti!S$4</f>
        <v>0</v>
      </c>
      <c r="T90" s="63">
        <f>IFERROR(__xludf.DUMMYFUNCTION("IF(REGEXMATCH(A90,""[0-9]\.[0-9]\.3""),SUM('Effort effettivo'!$F89:$G89)*RiferimentiCosti!T$4,0)"),0.0)</f>
        <v>0</v>
      </c>
      <c r="U90" s="63">
        <f>IFERROR(__xludf.DUMMYFUNCTION("IF(REGEXMATCH(A90,""[0-9]\.[0-9]\.3""),SUM('Effort effettivo'!H89:I89)*RiferimentiCosti!U$4,0)"),0.0)</f>
        <v>0</v>
      </c>
      <c r="V90" s="60">
        <f t="shared" si="45"/>
        <v>0</v>
      </c>
      <c r="W90" s="61">
        <f t="shared" si="46"/>
        <v>320</v>
      </c>
    </row>
    <row r="91">
      <c r="A91" s="78" t="s">
        <v>185</v>
      </c>
      <c r="B91" s="63">
        <f>'Effort effettivo'!B90*RiferimentiCosti!B$4</f>
        <v>0</v>
      </c>
      <c r="C91" s="63">
        <f>'Effort effettivo'!C90*RiferimentiCosti!C$4</f>
        <v>1920</v>
      </c>
      <c r="D91" s="63">
        <f>'Effort effettivo'!D90*RiferimentiCosti!D$4</f>
        <v>0</v>
      </c>
      <c r="E91" s="63">
        <f>'Effort effettivo'!E90*RiferimentiCosti!E$4</f>
        <v>200</v>
      </c>
      <c r="F91" s="63">
        <f>'Effort effettivo'!F90*RiferimentiCosti!F$4</f>
        <v>0</v>
      </c>
      <c r="G91" s="63">
        <f>'Effort effettivo'!G90*RiferimentiCosti!G$4</f>
        <v>0</v>
      </c>
      <c r="H91" s="63">
        <f>'Effort effettivo'!H90*RiferimentiCosti!H$4</f>
        <v>0</v>
      </c>
      <c r="I91" s="63">
        <f>'Effort effettivo'!I90*RiferimentiCosti!I$4</f>
        <v>0</v>
      </c>
      <c r="J91" s="64">
        <f t="shared" si="43"/>
        <v>2120</v>
      </c>
      <c r="K91" s="63">
        <f>CEILING('Effort effettivo'!B90/8,1)*RiferimentiCosti!K$4</f>
        <v>0</v>
      </c>
      <c r="L91" s="63">
        <f>CEILING('Effort effettivo'!F90/8,1)*RiferimentiCosti!L$4+CEILING(('Effort effettivo'!F90/8)/8,1)*RiferimentiCosti!L$6</f>
        <v>0</v>
      </c>
      <c r="M91" s="63">
        <f>CEILING('Effort effettivo'!G90/8,1)*RiferimentiCosti!M$4+CEILING(('Effort effettivo'!G90/8)/8,1)*RiferimentiCosti!M$6</f>
        <v>0</v>
      </c>
      <c r="N91" s="63">
        <f>CEILING('Effort effettivo'!H90/8,1)*RiferimentiCosti!N$4+CEILING(('Effort effettivo'!H90/8)/8,1)*RiferimentiCosti!N$6</f>
        <v>0</v>
      </c>
      <c r="O91" s="63">
        <f>CEILING('Effort effettivo'!I90/8,1)*RiferimentiCosti!O$4+CEILING(('Effort effettivo'!I90/8)/8,1)*RiferimentiCosti!O$6</f>
        <v>0</v>
      </c>
      <c r="P91" s="59">
        <f t="shared" si="44"/>
        <v>0</v>
      </c>
      <c r="Q91" s="63">
        <f>SUM('Effort effettivo'!$C90:$E90)*RiferimentiCosti!Q$4</f>
        <v>1200</v>
      </c>
      <c r="R91" s="63">
        <f>SUM('Effort effettivo'!$C90:$E90)*RiferimentiCosti!R$4</f>
        <v>4800</v>
      </c>
      <c r="S91" s="63">
        <f>SUM('Effort effettivo'!$F90:$G90)*RiferimentiCosti!S$4</f>
        <v>0</v>
      </c>
      <c r="T91" s="63">
        <f>IFERROR(__xludf.DUMMYFUNCTION("IF(REGEXMATCH(A91,""[0-9]\.[0-9]\.3""),SUM('Effort effettivo'!$F90:$G90)*RiferimentiCosti!T$4,0)"),0.0)</f>
        <v>0</v>
      </c>
      <c r="U91" s="63">
        <f>IFERROR(__xludf.DUMMYFUNCTION("IF(REGEXMATCH(A91,""[0-9]\.[0-9]\.3""),SUM('Effort effettivo'!H90:I90)*RiferimentiCosti!U$4,0)"),0.0)</f>
        <v>0</v>
      </c>
      <c r="V91" s="60">
        <f t="shared" si="45"/>
        <v>6000</v>
      </c>
      <c r="W91" s="61">
        <f t="shared" si="46"/>
        <v>8120</v>
      </c>
    </row>
    <row r="92">
      <c r="A92" s="78" t="s">
        <v>186</v>
      </c>
      <c r="B92" s="63">
        <f>'Effort effettivo'!B91*RiferimentiCosti!B$4</f>
        <v>0</v>
      </c>
      <c r="C92" s="63">
        <f>'Effort effettivo'!C91*RiferimentiCosti!C$4</f>
        <v>480</v>
      </c>
      <c r="D92" s="63">
        <f>'Effort effettivo'!D91*RiferimentiCosti!D$4</f>
        <v>0</v>
      </c>
      <c r="E92" s="63">
        <f>'Effort effettivo'!E91*RiferimentiCosti!E$4</f>
        <v>2600</v>
      </c>
      <c r="F92" s="63">
        <f>'Effort effettivo'!F91*RiferimentiCosti!F$4</f>
        <v>0</v>
      </c>
      <c r="G92" s="63">
        <f>'Effort effettivo'!G91*RiferimentiCosti!G$4</f>
        <v>0</v>
      </c>
      <c r="H92" s="63">
        <f>'Effort effettivo'!H91*RiferimentiCosti!H$4</f>
        <v>0</v>
      </c>
      <c r="I92" s="63">
        <f>'Effort effettivo'!I91*RiferimentiCosti!I$4</f>
        <v>0</v>
      </c>
      <c r="J92" s="64">
        <f t="shared" si="43"/>
        <v>3080</v>
      </c>
      <c r="K92" s="63">
        <f>CEILING('Effort effettivo'!B91/8,1)*RiferimentiCosti!K$4</f>
        <v>0</v>
      </c>
      <c r="L92" s="63">
        <f>CEILING('Effort effettivo'!F91/8,1)*RiferimentiCosti!L$4+CEILING(('Effort effettivo'!F91/8)/8,1)*RiferimentiCosti!L$6</f>
        <v>0</v>
      </c>
      <c r="M92" s="63">
        <f>CEILING('Effort effettivo'!G91/8,1)*RiferimentiCosti!M$4+CEILING(('Effort effettivo'!G91/8)/8,1)*RiferimentiCosti!M$6</f>
        <v>0</v>
      </c>
      <c r="N92" s="63">
        <f>CEILING('Effort effettivo'!H91/8,1)*RiferimentiCosti!N$4+CEILING(('Effort effettivo'!H91/8)/8,1)*RiferimentiCosti!N$6</f>
        <v>0</v>
      </c>
      <c r="O92" s="63">
        <f>CEILING('Effort effettivo'!I91/8,1)*RiferimentiCosti!O$4+CEILING(('Effort effettivo'!I91/8)/8,1)*RiferimentiCosti!O$6</f>
        <v>0</v>
      </c>
      <c r="P92" s="59">
        <f t="shared" si="44"/>
        <v>0</v>
      </c>
      <c r="Q92" s="63">
        <f>SUM('Effort effettivo'!$C91:$E91)*RiferimentiCosti!Q$4</f>
        <v>3360</v>
      </c>
      <c r="R92" s="63">
        <f>SUM('Effort effettivo'!$C91:$E91)*RiferimentiCosti!R$4</f>
        <v>13440</v>
      </c>
      <c r="S92" s="63">
        <f>SUM('Effort effettivo'!$F91:$G91)*RiferimentiCosti!S$4</f>
        <v>0</v>
      </c>
      <c r="T92" s="63">
        <f>IFERROR(__xludf.DUMMYFUNCTION("IF(REGEXMATCH(A92,""[0-9]\.[0-9]\.3""),SUM('Effort effettivo'!$F91:$G91)*RiferimentiCosti!T$4,0)"),0.0)</f>
        <v>0</v>
      </c>
      <c r="U92" s="63">
        <f>IFERROR(__xludf.DUMMYFUNCTION("IF(REGEXMATCH(A92,""[0-9]\.[0-9]\.3""),SUM('Effort effettivo'!H91:I91)*RiferimentiCosti!U$4,0)"),0.0)</f>
        <v>0</v>
      </c>
      <c r="V92" s="60">
        <f t="shared" si="45"/>
        <v>16800</v>
      </c>
      <c r="W92" s="61">
        <f t="shared" si="46"/>
        <v>19880</v>
      </c>
    </row>
    <row r="93">
      <c r="A93" s="78" t="s">
        <v>187</v>
      </c>
      <c r="B93" s="63">
        <f>'Effort effettivo'!B92*RiferimentiCosti!B$4</f>
        <v>0</v>
      </c>
      <c r="C93" s="63">
        <f>'Effort effettivo'!C92*RiferimentiCosti!C$4</f>
        <v>960</v>
      </c>
      <c r="D93" s="63">
        <f>'Effort effettivo'!D92*RiferimentiCosti!D$4</f>
        <v>0</v>
      </c>
      <c r="E93" s="63">
        <f>'Effort effettivo'!E92*RiferimentiCosti!E$4</f>
        <v>400</v>
      </c>
      <c r="F93" s="63">
        <f>'Effort effettivo'!F92*RiferimentiCosti!F$4</f>
        <v>0</v>
      </c>
      <c r="G93" s="63">
        <f>'Effort effettivo'!G92*RiferimentiCosti!G$4</f>
        <v>0</v>
      </c>
      <c r="H93" s="63">
        <f>'Effort effettivo'!H92*RiferimentiCosti!H$4</f>
        <v>0</v>
      </c>
      <c r="I93" s="63">
        <f>'Effort effettivo'!I92*RiferimentiCosti!I$4</f>
        <v>0</v>
      </c>
      <c r="J93" s="64">
        <f t="shared" si="43"/>
        <v>1360</v>
      </c>
      <c r="K93" s="63">
        <f>CEILING('Effort effettivo'!B92/8,1)*RiferimentiCosti!K$4</f>
        <v>0</v>
      </c>
      <c r="L93" s="63">
        <f>CEILING('Effort effettivo'!F92/8,1)*RiferimentiCosti!L$4+CEILING(('Effort effettivo'!F92/8)/8,1)*RiferimentiCosti!L$6</f>
        <v>0</v>
      </c>
      <c r="M93" s="63">
        <f>CEILING('Effort effettivo'!G92/8,1)*RiferimentiCosti!M$4+CEILING(('Effort effettivo'!G92/8)/8,1)*RiferimentiCosti!M$6</f>
        <v>0</v>
      </c>
      <c r="N93" s="63">
        <f>CEILING('Effort effettivo'!H92/8,1)*RiferimentiCosti!N$4+CEILING(('Effort effettivo'!H92/8)/8,1)*RiferimentiCosti!N$6</f>
        <v>0</v>
      </c>
      <c r="O93" s="63">
        <f>CEILING('Effort effettivo'!I92/8,1)*RiferimentiCosti!O$4+CEILING(('Effort effettivo'!I92/8)/8,1)*RiferimentiCosti!O$6</f>
        <v>0</v>
      </c>
      <c r="P93" s="59">
        <f t="shared" si="44"/>
        <v>0</v>
      </c>
      <c r="Q93" s="63">
        <f>SUM('Effort effettivo'!$C92:$E92)*RiferimentiCosti!Q$4</f>
        <v>960</v>
      </c>
      <c r="R93" s="63">
        <f>SUM('Effort effettivo'!$C92:$E92)*RiferimentiCosti!R$4</f>
        <v>3840</v>
      </c>
      <c r="S93" s="63">
        <f>SUM('Effort effettivo'!$F92:$G92)*RiferimentiCosti!S$4</f>
        <v>0</v>
      </c>
      <c r="T93" s="63">
        <f>IFERROR(__xludf.DUMMYFUNCTION("IF(REGEXMATCH(A93,""[0-9]\.[0-9]\.3""),SUM('Effort effettivo'!$F92:$G92)*RiferimentiCosti!T$4,0)"),0.0)</f>
        <v>0</v>
      </c>
      <c r="U93" s="63">
        <f>IFERROR(__xludf.DUMMYFUNCTION("IF(REGEXMATCH(A93,""[0-9]\.[0-9]\.3""),SUM('Effort effettivo'!H92:I92)*RiferimentiCosti!U$4,0)"),0.0)</f>
        <v>0</v>
      </c>
      <c r="V93" s="60">
        <f t="shared" si="45"/>
        <v>4800</v>
      </c>
      <c r="W93" s="61">
        <f t="shared" si="46"/>
        <v>6160</v>
      </c>
    </row>
    <row r="94">
      <c r="A94" s="78" t="s">
        <v>188</v>
      </c>
      <c r="B94" s="63">
        <f>'Effort effettivo'!B93*RiferimentiCosti!B$4</f>
        <v>0</v>
      </c>
      <c r="C94" s="63">
        <f>'Effort effettivo'!C93*RiferimentiCosti!C$4</f>
        <v>1440</v>
      </c>
      <c r="D94" s="63">
        <f>'Effort effettivo'!D93*RiferimentiCosti!D$4</f>
        <v>0</v>
      </c>
      <c r="E94" s="63">
        <f>'Effort effettivo'!E93*RiferimentiCosti!E$4</f>
        <v>600</v>
      </c>
      <c r="F94" s="63">
        <f>'Effort effettivo'!F93*RiferimentiCosti!F$4</f>
        <v>0</v>
      </c>
      <c r="G94" s="63">
        <f>'Effort effettivo'!G93*RiferimentiCosti!G$4</f>
        <v>0</v>
      </c>
      <c r="H94" s="63">
        <f>'Effort effettivo'!H93*RiferimentiCosti!H$4</f>
        <v>0</v>
      </c>
      <c r="I94" s="63">
        <f>'Effort effettivo'!I93*RiferimentiCosti!I$4</f>
        <v>0</v>
      </c>
      <c r="J94" s="64">
        <f t="shared" si="43"/>
        <v>2040</v>
      </c>
      <c r="K94" s="63">
        <f>CEILING('Effort effettivo'!B93/8,1)*RiferimentiCosti!K$4</f>
        <v>0</v>
      </c>
      <c r="L94" s="63">
        <f>CEILING('Effort effettivo'!F93/8,1)*RiferimentiCosti!L$4+CEILING(('Effort effettivo'!F93/8)/8,1)*RiferimentiCosti!L$6</f>
        <v>0</v>
      </c>
      <c r="M94" s="63">
        <f>CEILING('Effort effettivo'!G93/8,1)*RiferimentiCosti!M$4+CEILING(('Effort effettivo'!G93/8)/8,1)*RiferimentiCosti!M$6</f>
        <v>0</v>
      </c>
      <c r="N94" s="63">
        <f>CEILING('Effort effettivo'!H93/8,1)*RiferimentiCosti!N$4+CEILING(('Effort effettivo'!H93/8)/8,1)*RiferimentiCosti!N$6</f>
        <v>0</v>
      </c>
      <c r="O94" s="63">
        <f>CEILING('Effort effettivo'!I93/8,1)*RiferimentiCosti!O$4+CEILING(('Effort effettivo'!I93/8)/8,1)*RiferimentiCosti!O$6</f>
        <v>0</v>
      </c>
      <c r="P94" s="59">
        <f t="shared" si="44"/>
        <v>0</v>
      </c>
      <c r="Q94" s="63">
        <f>SUM('Effort effettivo'!$C93:$E93)*RiferimentiCosti!Q$4</f>
        <v>1440</v>
      </c>
      <c r="R94" s="63">
        <f>SUM('Effort effettivo'!$C93:$E93)*RiferimentiCosti!R$4</f>
        <v>5760</v>
      </c>
      <c r="S94" s="63">
        <f>SUM('Effort effettivo'!$F93:$G93)*RiferimentiCosti!S$4</f>
        <v>0</v>
      </c>
      <c r="T94" s="63">
        <f>IFERROR(__xludf.DUMMYFUNCTION("IF(REGEXMATCH(A94,""[0-9]\.[0-9]\.3""),SUM('Effort effettivo'!$F93:$G93)*RiferimentiCosti!T$4,0)"),0.0)</f>
        <v>0</v>
      </c>
      <c r="U94" s="63">
        <f>IFERROR(__xludf.DUMMYFUNCTION("IF(REGEXMATCH(A94,""[0-9]\.[0-9]\.3""),SUM('Effort effettivo'!H93:I93)*RiferimentiCosti!U$4,0)"),0.0)</f>
        <v>0</v>
      </c>
      <c r="V94" s="60">
        <f t="shared" si="45"/>
        <v>7200</v>
      </c>
      <c r="W94" s="61">
        <f t="shared" si="46"/>
        <v>9240</v>
      </c>
    </row>
    <row r="95">
      <c r="A95" s="108" t="s">
        <v>72</v>
      </c>
      <c r="B95" s="63">
        <f>'Effort effettivo'!B94*RiferimentiCosti!B$4</f>
        <v>400</v>
      </c>
      <c r="C95" s="63">
        <f>'Effort effettivo'!C94*RiferimentiCosti!C$4</f>
        <v>0</v>
      </c>
      <c r="D95" s="63">
        <f>'Effort effettivo'!D94*RiferimentiCosti!D$4</f>
        <v>0</v>
      </c>
      <c r="E95" s="63">
        <f>'Effort effettivo'!E94*RiferimentiCosti!E$4</f>
        <v>0</v>
      </c>
      <c r="F95" s="63">
        <f>'Effort effettivo'!F94*RiferimentiCosti!F$4</f>
        <v>0</v>
      </c>
      <c r="G95" s="63">
        <f>'Effort effettivo'!G94*RiferimentiCosti!G$4</f>
        <v>0</v>
      </c>
      <c r="H95" s="63">
        <f>'Effort effettivo'!H94*RiferimentiCosti!H$4</f>
        <v>0</v>
      </c>
      <c r="I95" s="63">
        <f>'Effort effettivo'!I94*RiferimentiCosti!I$4</f>
        <v>0</v>
      </c>
      <c r="J95" s="64">
        <f t="shared" si="43"/>
        <v>400</v>
      </c>
      <c r="K95" s="63">
        <f>CEILING('Effort effettivo'!B94/8,1)*RiferimentiCosti!K$4</f>
        <v>240</v>
      </c>
      <c r="L95" s="63">
        <f>CEILING('Effort effettivo'!F94/8,1)*RiferimentiCosti!L$4+CEILING(('Effort effettivo'!F94/8)/8,1)*RiferimentiCosti!L$6</f>
        <v>0</v>
      </c>
      <c r="M95" s="63">
        <f>CEILING('Effort effettivo'!G94/8,1)*RiferimentiCosti!M$4+CEILING(('Effort effettivo'!G94/8)/8,1)*RiferimentiCosti!M$6</f>
        <v>0</v>
      </c>
      <c r="N95" s="63">
        <f>CEILING('Effort effettivo'!H94/8,1)*RiferimentiCosti!N$4+CEILING(('Effort effettivo'!H94/8)/8,1)*RiferimentiCosti!N$6</f>
        <v>0</v>
      </c>
      <c r="O95" s="63">
        <f>CEILING('Effort effettivo'!I94/8,1)*RiferimentiCosti!O$4+CEILING(('Effort effettivo'!I94/8)/8,1)*RiferimentiCosti!O$6</f>
        <v>0</v>
      </c>
      <c r="P95" s="59">
        <f t="shared" si="44"/>
        <v>240</v>
      </c>
      <c r="Q95" s="63">
        <f>SUM('Effort effettivo'!$C94:$E94)*RiferimentiCosti!Q$4</f>
        <v>0</v>
      </c>
      <c r="R95" s="63">
        <f>SUM('Effort effettivo'!$C94:$E94)*RiferimentiCosti!R$4</f>
        <v>0</v>
      </c>
      <c r="S95" s="63">
        <f>SUM('Effort effettivo'!$F94:$G94)*RiferimentiCosti!S$4</f>
        <v>0</v>
      </c>
      <c r="T95" s="63">
        <f>IFERROR(__xludf.DUMMYFUNCTION("IF(REGEXMATCH(A95,""[0-9]\.[0-9]\.3""),SUM('Effort effettivo'!$F94:$G94)*RiferimentiCosti!T$4,0)"),0.0)</f>
        <v>0</v>
      </c>
      <c r="U95" s="63">
        <f>IFERROR(__xludf.DUMMYFUNCTION("IF(REGEXMATCH(A95,""[0-9]\.[0-9]\.3""),SUM('Effort effettivo'!H94:I94)*RiferimentiCosti!U$4,0)"),0.0)</f>
        <v>0</v>
      </c>
      <c r="V95" s="60">
        <f t="shared" si="45"/>
        <v>0</v>
      </c>
      <c r="W95" s="61">
        <f t="shared" si="46"/>
        <v>640</v>
      </c>
    </row>
    <row r="96">
      <c r="A96" s="109" t="s">
        <v>179</v>
      </c>
      <c r="B96" s="63">
        <f>'Effort effettivo'!B95*RiferimentiCosti!B$4</f>
        <v>0</v>
      </c>
      <c r="C96" s="63">
        <f>'Effort effettivo'!C95*RiferimentiCosti!C$4</f>
        <v>0</v>
      </c>
      <c r="D96" s="63">
        <f>'Effort effettivo'!D95*RiferimentiCosti!D$4</f>
        <v>0</v>
      </c>
      <c r="E96" s="63">
        <f>'Effort effettivo'!E95*RiferimentiCosti!E$4</f>
        <v>0</v>
      </c>
      <c r="F96" s="63">
        <f>'Effort effettivo'!F95*RiferimentiCosti!F$4</f>
        <v>0</v>
      </c>
      <c r="G96" s="63">
        <f>'Effort effettivo'!G95*RiferimentiCosti!G$4</f>
        <v>0</v>
      </c>
      <c r="H96" s="63">
        <f>'Effort effettivo'!H95*RiferimentiCosti!H$4</f>
        <v>960</v>
      </c>
      <c r="I96" s="63">
        <f>'Effort effettivo'!I95*RiferimentiCosti!I$4</f>
        <v>360</v>
      </c>
      <c r="J96" s="64">
        <f t="shared" si="43"/>
        <v>1320</v>
      </c>
      <c r="K96" s="63">
        <f>CEILING('Effort effettivo'!B95/8,1)*RiferimentiCosti!K$4</f>
        <v>0</v>
      </c>
      <c r="L96" s="63">
        <f>CEILING('Effort effettivo'!F95/8,1)*RiferimentiCosti!L$4+CEILING(('Effort effettivo'!F95/8)/8,1)*RiferimentiCosti!L$6</f>
        <v>0</v>
      </c>
      <c r="M96" s="63">
        <f>CEILING('Effort effettivo'!G95/8,1)*RiferimentiCosti!M$4+CEILING(('Effort effettivo'!G95/8)/8,1)*RiferimentiCosti!M$6</f>
        <v>0</v>
      </c>
      <c r="N96" s="63">
        <f>CEILING('Effort effettivo'!H95/8,1)*RiferimentiCosti!N$4+CEILING(('Effort effettivo'!H95/8)/8,1)*RiferimentiCosti!N$6</f>
        <v>500</v>
      </c>
      <c r="O96" s="63">
        <f>CEILING('Effort effettivo'!I95/8,1)*RiferimentiCosti!O$4+CEILING(('Effort effettivo'!I95/8)/8,1)*RiferimentiCosti!O$6</f>
        <v>340</v>
      </c>
      <c r="P96" s="59">
        <f t="shared" si="44"/>
        <v>840</v>
      </c>
      <c r="Q96" s="63">
        <f>SUM('Effort effettivo'!$C95:$E95)*RiferimentiCosti!Q$4</f>
        <v>0</v>
      </c>
      <c r="R96" s="63">
        <f>SUM('Effort effettivo'!$C95:$E95)*RiferimentiCosti!R$4</f>
        <v>0</v>
      </c>
      <c r="S96" s="63">
        <f>SUM('Effort effettivo'!$F95:$G95)*RiferimentiCosti!S$4</f>
        <v>0</v>
      </c>
      <c r="T96" s="63">
        <f>IFERROR(__xludf.DUMMYFUNCTION("IF(REGEXMATCH(A96,""[0-9]\.[0-9]\.3""),SUM('Effort effettivo'!$F95:$G95)*RiferimentiCosti!T$4,0)"),0.0)</f>
        <v>0</v>
      </c>
      <c r="U96" s="63">
        <f>IFERROR(__xludf.DUMMYFUNCTION("IF(REGEXMATCH(A96,""[0-9]\.[0-9]\.3""),SUM('Effort effettivo'!H95:I95)*RiferimentiCosti!U$4,0)"),0.0)</f>
        <v>0</v>
      </c>
      <c r="V96" s="60">
        <f t="shared" si="45"/>
        <v>0</v>
      </c>
      <c r="W96" s="61">
        <f t="shared" si="46"/>
        <v>2160</v>
      </c>
    </row>
    <row r="97">
      <c r="A97" s="109" t="s">
        <v>180</v>
      </c>
      <c r="B97" s="63">
        <f>'Effort effettivo'!B96*RiferimentiCosti!B$4</f>
        <v>0</v>
      </c>
      <c r="C97" s="63">
        <f>'Effort effettivo'!C96*RiferimentiCosti!C$4</f>
        <v>0</v>
      </c>
      <c r="D97" s="63">
        <f>'Effort effettivo'!D96*RiferimentiCosti!D$4</f>
        <v>0</v>
      </c>
      <c r="E97" s="63">
        <f>'Effort effettivo'!E96*RiferimentiCosti!E$4</f>
        <v>0</v>
      </c>
      <c r="F97" s="63">
        <f>'Effort effettivo'!F96*RiferimentiCosti!F$4</f>
        <v>0</v>
      </c>
      <c r="G97" s="63">
        <f>'Effort effettivo'!G96*RiferimentiCosti!G$4</f>
        <v>0</v>
      </c>
      <c r="H97" s="63">
        <f>'Effort effettivo'!H96*RiferimentiCosti!H$4</f>
        <v>2400</v>
      </c>
      <c r="I97" s="63">
        <f>'Effort effettivo'!I96*RiferimentiCosti!I$4</f>
        <v>2520</v>
      </c>
      <c r="J97" s="64">
        <f t="shared" si="43"/>
        <v>4920</v>
      </c>
      <c r="K97" s="63">
        <f>CEILING('Effort effettivo'!B96/8,1)*RiferimentiCosti!K$4</f>
        <v>0</v>
      </c>
      <c r="L97" s="63">
        <f>CEILING('Effort effettivo'!F96/8,1)*RiferimentiCosti!L$4+CEILING(('Effort effettivo'!F96/8)/8,1)*RiferimentiCosti!L$6</f>
        <v>0</v>
      </c>
      <c r="M97" s="63">
        <f>CEILING('Effort effettivo'!G96/8,1)*RiferimentiCosti!M$4+CEILING(('Effort effettivo'!G96/8)/8,1)*RiferimentiCosti!M$6</f>
        <v>0</v>
      </c>
      <c r="N97" s="63">
        <f>CEILING('Effort effettivo'!H96/8,1)*RiferimentiCosti!N$4+CEILING(('Effort effettivo'!H96/8)/8,1)*RiferimentiCosti!N$6</f>
        <v>950</v>
      </c>
      <c r="O97" s="63">
        <f>CEILING('Effort effettivo'!I96/8,1)*RiferimentiCosti!O$4+CEILING(('Effort effettivo'!I96/8)/8,1)*RiferimentiCosti!O$6</f>
        <v>1180</v>
      </c>
      <c r="P97" s="59">
        <f t="shared" si="44"/>
        <v>2130</v>
      </c>
      <c r="Q97" s="63">
        <f>SUM('Effort effettivo'!$C96:$E96)*RiferimentiCosti!Q$4</f>
        <v>0</v>
      </c>
      <c r="R97" s="63">
        <f>SUM('Effort effettivo'!$C96:$E96)*RiferimentiCosti!R$4</f>
        <v>0</v>
      </c>
      <c r="S97" s="63">
        <f>SUM('Effort effettivo'!$F96:$G96)*RiferimentiCosti!S$4</f>
        <v>0</v>
      </c>
      <c r="T97" s="63">
        <f>IFERROR(__xludf.DUMMYFUNCTION("IF(REGEXMATCH(A97,""[0-9]\.[0-9]\.3""),SUM('Effort effettivo'!$F96:$G96)*RiferimentiCosti!T$4,0)"),0.0)</f>
        <v>0</v>
      </c>
      <c r="U97" s="63">
        <f>IFERROR(__xludf.DUMMYFUNCTION("IF(REGEXMATCH(A97,""[0-9]\.[0-9]\.3""),SUM('Effort effettivo'!H96:I96)*RiferimentiCosti!U$4,0)"),0.0)</f>
        <v>0</v>
      </c>
      <c r="V97" s="60">
        <f t="shared" si="45"/>
        <v>0</v>
      </c>
      <c r="W97" s="61">
        <f t="shared" si="46"/>
        <v>7050</v>
      </c>
    </row>
    <row r="98">
      <c r="A98" s="79" t="s">
        <v>76</v>
      </c>
      <c r="B98" s="63">
        <f>'Effort effettivo'!B97*RiferimentiCosti!B$4</f>
        <v>400</v>
      </c>
      <c r="C98" s="63">
        <f>'Effort effettivo'!C97*RiferimentiCosti!C$4</f>
        <v>0</v>
      </c>
      <c r="D98" s="63">
        <f>'Effort effettivo'!D97*RiferimentiCosti!D$4</f>
        <v>0</v>
      </c>
      <c r="E98" s="63">
        <f>'Effort effettivo'!E97*RiferimentiCosti!E$4</f>
        <v>0</v>
      </c>
      <c r="F98" s="63">
        <f>'Effort effettivo'!F97*RiferimentiCosti!F$4</f>
        <v>0</v>
      </c>
      <c r="G98" s="63">
        <f>'Effort effettivo'!G97*RiferimentiCosti!G$4</f>
        <v>0</v>
      </c>
      <c r="H98" s="63">
        <f>'Effort effettivo'!H97*RiferimentiCosti!H$4</f>
        <v>0</v>
      </c>
      <c r="I98" s="63">
        <f>'Effort effettivo'!I97*RiferimentiCosti!I$4</f>
        <v>0</v>
      </c>
      <c r="J98" s="64">
        <f t="shared" si="43"/>
        <v>400</v>
      </c>
      <c r="K98" s="63">
        <f>CEILING('Effort effettivo'!B97/8,1)*RiferimentiCosti!K$4</f>
        <v>240</v>
      </c>
      <c r="L98" s="63">
        <f>CEILING('Effort effettivo'!F97/8,1)*RiferimentiCosti!L$4+CEILING(('Effort effettivo'!F97/8)/8,1)*RiferimentiCosti!L$6</f>
        <v>0</v>
      </c>
      <c r="M98" s="63">
        <f>CEILING('Effort effettivo'!G97/8,1)*RiferimentiCosti!M$4+CEILING(('Effort effettivo'!G97/8)/8,1)*RiferimentiCosti!M$6</f>
        <v>0</v>
      </c>
      <c r="N98" s="63">
        <f>CEILING('Effort effettivo'!H97/8,1)*RiferimentiCosti!N$4+CEILING(('Effort effettivo'!H97/8)/8,1)*RiferimentiCosti!N$6</f>
        <v>0</v>
      </c>
      <c r="O98" s="63">
        <f>CEILING('Effort effettivo'!I97/8,1)*RiferimentiCosti!O$4+CEILING(('Effort effettivo'!I97/8)/8,1)*RiferimentiCosti!O$6</f>
        <v>0</v>
      </c>
      <c r="P98" s="59">
        <f t="shared" si="44"/>
        <v>240</v>
      </c>
      <c r="Q98" s="63">
        <f>SUM('Effort effettivo'!$C97:$E97)*RiferimentiCosti!Q$4</f>
        <v>0</v>
      </c>
      <c r="R98" s="63">
        <f>SUM('Effort effettivo'!$C97:$E97)*RiferimentiCosti!R$4</f>
        <v>0</v>
      </c>
      <c r="S98" s="63">
        <f>SUM('Effort effettivo'!$F97:$G97)*RiferimentiCosti!S$4</f>
        <v>0</v>
      </c>
      <c r="T98" s="63">
        <f>IFERROR(__xludf.DUMMYFUNCTION("IF(REGEXMATCH(A98,""[0-9]\.[0-9]\.3""),SUM('Effort effettivo'!$F97:$G97)*RiferimentiCosti!T$4,0)"),0.0)</f>
        <v>0</v>
      </c>
      <c r="U98" s="63">
        <f>IFERROR(__xludf.DUMMYFUNCTION("IF(REGEXMATCH(A98,""[0-9]\.[0-9]\.3""),SUM('Effort effettivo'!H97:I97)*RiferimentiCosti!U$4,0)"),0.0)</f>
        <v>0</v>
      </c>
      <c r="V98" s="60">
        <f t="shared" si="45"/>
        <v>0</v>
      </c>
      <c r="W98" s="61">
        <f t="shared" si="46"/>
        <v>640</v>
      </c>
    </row>
    <row r="99">
      <c r="A99" s="78" t="s">
        <v>189</v>
      </c>
      <c r="B99" s="63">
        <f>'Effort effettivo'!B98*RiferimentiCosti!B$4</f>
        <v>0</v>
      </c>
      <c r="C99" s="63">
        <f>'Effort effettivo'!C98*RiferimentiCosti!C$4</f>
        <v>0</v>
      </c>
      <c r="D99" s="63">
        <f>'Effort effettivo'!D98*RiferimentiCosti!D$4</f>
        <v>0</v>
      </c>
      <c r="E99" s="63">
        <f>'Effort effettivo'!E98*RiferimentiCosti!E$4</f>
        <v>0</v>
      </c>
      <c r="F99" s="63">
        <f>'Effort effettivo'!F98*RiferimentiCosti!F$4</f>
        <v>1380</v>
      </c>
      <c r="G99" s="63">
        <f>'Effort effettivo'!G98*RiferimentiCosti!G$4</f>
        <v>340</v>
      </c>
      <c r="H99" s="63">
        <f>'Effort effettivo'!H98*RiferimentiCosti!H$4</f>
        <v>0</v>
      </c>
      <c r="I99" s="63">
        <f>'Effort effettivo'!I98*RiferimentiCosti!I$4</f>
        <v>0</v>
      </c>
      <c r="J99" s="64">
        <f t="shared" si="43"/>
        <v>1720</v>
      </c>
      <c r="K99" s="63">
        <f>CEILING('Effort effettivo'!B98/8,1)*RiferimentiCosti!K$4</f>
        <v>0</v>
      </c>
      <c r="L99" s="63">
        <f>CEILING('Effort effettivo'!F98/8,1)*RiferimentiCosti!L$4+CEILING(('Effort effettivo'!F98/8)/8,1)*RiferimentiCosti!L$6</f>
        <v>600</v>
      </c>
      <c r="M99" s="63">
        <f>CEILING('Effort effettivo'!G98/8,1)*RiferimentiCosti!M$4+CEILING(('Effort effettivo'!G98/8)/8,1)*RiferimentiCosti!M$6</f>
        <v>290</v>
      </c>
      <c r="N99" s="63">
        <f>CEILING('Effort effettivo'!H98/8,1)*RiferimentiCosti!N$4+CEILING(('Effort effettivo'!H98/8)/8,1)*RiferimentiCosti!N$6</f>
        <v>0</v>
      </c>
      <c r="O99" s="63">
        <f>CEILING('Effort effettivo'!I98/8,1)*RiferimentiCosti!O$4+CEILING(('Effort effettivo'!I98/8)/8,1)*RiferimentiCosti!O$6</f>
        <v>0</v>
      </c>
      <c r="P99" s="59">
        <f t="shared" si="44"/>
        <v>890</v>
      </c>
      <c r="Q99" s="63">
        <f>SUM('Effort effettivo'!$C98:$E98)*RiferimentiCosti!Q$4</f>
        <v>0</v>
      </c>
      <c r="R99" s="63">
        <f>SUM('Effort effettivo'!$C98:$E98)*RiferimentiCosti!R$4</f>
        <v>0</v>
      </c>
      <c r="S99" s="63">
        <f>SUM('Effort effettivo'!$F98:$G98)*RiferimentiCosti!S$4</f>
        <v>640</v>
      </c>
      <c r="T99" s="63">
        <f>IFERROR(__xludf.DUMMYFUNCTION("IF(REGEXMATCH(A99,""[0-9]\.[0-9]\.3""),SUM('Effort effettivo'!$F98:$G98)*RiferimentiCosti!T$4,0)"),0.0)</f>
        <v>0</v>
      </c>
      <c r="U99" s="63">
        <f>IFERROR(__xludf.DUMMYFUNCTION("IF(REGEXMATCH(A99,""[0-9]\.[0-9]\.3""),SUM('Effort effettivo'!H98:I98)*RiferimentiCosti!U$4,0)"),0.0)</f>
        <v>0</v>
      </c>
      <c r="V99" s="60">
        <f t="shared" si="45"/>
        <v>640</v>
      </c>
      <c r="W99" s="61">
        <f t="shared" si="46"/>
        <v>3250</v>
      </c>
    </row>
    <row r="100">
      <c r="A100" s="78" t="s">
        <v>190</v>
      </c>
      <c r="B100" s="63">
        <f>'Effort effettivo'!B99*RiferimentiCosti!B$4</f>
        <v>0</v>
      </c>
      <c r="C100" s="63">
        <f>'Effort effettivo'!C99*RiferimentiCosti!C$4</f>
        <v>0</v>
      </c>
      <c r="D100" s="63">
        <f>'Effort effettivo'!D99*RiferimentiCosti!D$4</f>
        <v>0</v>
      </c>
      <c r="E100" s="63">
        <f>'Effort effettivo'!E99*RiferimentiCosti!E$4</f>
        <v>0</v>
      </c>
      <c r="F100" s="63">
        <f>'Effort effettivo'!F99*RiferimentiCosti!F$4</f>
        <v>1380</v>
      </c>
      <c r="G100" s="63">
        <f>'Effort effettivo'!G99*RiferimentiCosti!G$4</f>
        <v>340</v>
      </c>
      <c r="H100" s="63">
        <f>'Effort effettivo'!H99*RiferimentiCosti!H$4</f>
        <v>0</v>
      </c>
      <c r="I100" s="63">
        <f>'Effort effettivo'!I99*RiferimentiCosti!I$4</f>
        <v>0</v>
      </c>
      <c r="J100" s="64">
        <f t="shared" si="43"/>
        <v>1720</v>
      </c>
      <c r="K100" s="63">
        <f>CEILING('Effort effettivo'!B99/8,1)*RiferimentiCosti!K$4</f>
        <v>0</v>
      </c>
      <c r="L100" s="63">
        <f>CEILING('Effort effettivo'!F99/8,1)*RiferimentiCosti!L$4+CEILING(('Effort effettivo'!F99/8)/8,1)*RiferimentiCosti!L$6</f>
        <v>600</v>
      </c>
      <c r="M100" s="63">
        <f>CEILING('Effort effettivo'!G99/8,1)*RiferimentiCosti!M$4+CEILING(('Effort effettivo'!G99/8)/8,1)*RiferimentiCosti!M$6</f>
        <v>290</v>
      </c>
      <c r="N100" s="63">
        <f>CEILING('Effort effettivo'!H99/8,1)*RiferimentiCosti!N$4+CEILING(('Effort effettivo'!H99/8)/8,1)*RiferimentiCosti!N$6</f>
        <v>0</v>
      </c>
      <c r="O100" s="63">
        <f>CEILING('Effort effettivo'!I99/8,1)*RiferimentiCosti!O$4+CEILING(('Effort effettivo'!I99/8)/8,1)*RiferimentiCosti!O$6</f>
        <v>0</v>
      </c>
      <c r="P100" s="59">
        <f t="shared" si="44"/>
        <v>890</v>
      </c>
      <c r="Q100" s="63">
        <f>SUM('Effort effettivo'!$C99:$E99)*RiferimentiCosti!Q$4</f>
        <v>0</v>
      </c>
      <c r="R100" s="63">
        <f>SUM('Effort effettivo'!$C99:$E99)*RiferimentiCosti!R$4</f>
        <v>0</v>
      </c>
      <c r="S100" s="63">
        <f>SUM('Effort effettivo'!$F99:$G99)*RiferimentiCosti!S$4</f>
        <v>640</v>
      </c>
      <c r="T100" s="63">
        <f>IFERROR(__xludf.DUMMYFUNCTION("IF(REGEXMATCH(A100,""[0-9]\.[0-9]\.3""),SUM('Effort effettivo'!$F99:$G99)*RiferimentiCosti!T$4,0)"),0.0)</f>
        <v>0</v>
      </c>
      <c r="U100" s="63">
        <f>IFERROR(__xludf.DUMMYFUNCTION("IF(REGEXMATCH(A100,""[0-9]\.[0-9]\.3""),SUM('Effort effettivo'!H99:I99)*RiferimentiCosti!U$4,0)"),0.0)</f>
        <v>0</v>
      </c>
      <c r="V100" s="60">
        <f t="shared" si="45"/>
        <v>640</v>
      </c>
      <c r="W100" s="61">
        <f t="shared" si="46"/>
        <v>3250</v>
      </c>
    </row>
    <row r="101">
      <c r="A101" s="78" t="s">
        <v>191</v>
      </c>
      <c r="B101" s="63">
        <f>'Effort effettivo'!B100*RiferimentiCosti!B$4</f>
        <v>0</v>
      </c>
      <c r="C101" s="63">
        <f>'Effort effettivo'!C100*RiferimentiCosti!C$4</f>
        <v>0</v>
      </c>
      <c r="D101" s="63">
        <f>'Effort effettivo'!D100*RiferimentiCosti!D$4</f>
        <v>0</v>
      </c>
      <c r="E101" s="63">
        <f>'Effort effettivo'!E100*RiferimentiCosti!E$4</f>
        <v>0</v>
      </c>
      <c r="F101" s="63">
        <f>'Effort effettivo'!F100*RiferimentiCosti!F$4</f>
        <v>1380</v>
      </c>
      <c r="G101" s="63">
        <f>'Effort effettivo'!G100*RiferimentiCosti!G$4</f>
        <v>5100</v>
      </c>
      <c r="H101" s="63">
        <f>'Effort effettivo'!H100*RiferimentiCosti!H$4</f>
        <v>0</v>
      </c>
      <c r="I101" s="63">
        <f>'Effort effettivo'!I100*RiferimentiCosti!I$4</f>
        <v>0</v>
      </c>
      <c r="J101" s="64">
        <f t="shared" si="43"/>
        <v>6480</v>
      </c>
      <c r="K101" s="63">
        <f>CEILING('Effort effettivo'!B100/8,1)*RiferimentiCosti!K$4</f>
        <v>0</v>
      </c>
      <c r="L101" s="63">
        <f>CEILING('Effort effettivo'!F100/8,1)*RiferimentiCosti!L$4+CEILING(('Effort effettivo'!F100/8)/8,1)*RiferimentiCosti!L$6</f>
        <v>600</v>
      </c>
      <c r="M101" s="63">
        <f>CEILING('Effort effettivo'!G100/8,1)*RiferimentiCosti!M$4+CEILING(('Effort effettivo'!G100/8)/8,1)*RiferimentiCosti!M$6</f>
        <v>2400</v>
      </c>
      <c r="N101" s="63">
        <f>CEILING('Effort effettivo'!H100/8,1)*RiferimentiCosti!N$4+CEILING(('Effort effettivo'!H100/8)/8,1)*RiferimentiCosti!N$6</f>
        <v>0</v>
      </c>
      <c r="O101" s="63">
        <f>CEILING('Effort effettivo'!I100/8,1)*RiferimentiCosti!O$4+CEILING(('Effort effettivo'!I100/8)/8,1)*RiferimentiCosti!O$6</f>
        <v>0</v>
      </c>
      <c r="P101" s="59">
        <f t="shared" si="44"/>
        <v>3000</v>
      </c>
      <c r="Q101" s="63">
        <f>SUM('Effort effettivo'!$C100:$E100)*RiferimentiCosti!Q$4</f>
        <v>0</v>
      </c>
      <c r="R101" s="63">
        <f>SUM('Effort effettivo'!$C100:$E100)*RiferimentiCosti!R$4</f>
        <v>0</v>
      </c>
      <c r="S101" s="63">
        <f>SUM('Effort effettivo'!$F100:$G100)*RiferimentiCosti!S$4</f>
        <v>2880</v>
      </c>
      <c r="T101" s="63">
        <f>IFERROR(__xludf.DUMMYFUNCTION("IF(REGEXMATCH(A101,""[0-9]\.[0-9]\.3""),SUM('Effort effettivo'!$F100:$G100)*RiferimentiCosti!T$4,0)"),7200.0)</f>
        <v>7200</v>
      </c>
      <c r="U101" s="63">
        <f>IFERROR(__xludf.DUMMYFUNCTION("IF(REGEXMATCH(A101,""[0-9]\.[0-9]\.3""),SUM('Effort effettivo'!H100:I100)*RiferimentiCosti!U$4,0)"),0.0)</f>
        <v>0</v>
      </c>
      <c r="V101" s="60">
        <f t="shared" si="45"/>
        <v>10080</v>
      </c>
      <c r="W101" s="61">
        <f t="shared" si="46"/>
        <v>19560</v>
      </c>
    </row>
    <row r="102">
      <c r="A102" s="65" t="s">
        <v>137</v>
      </c>
      <c r="B102" s="66">
        <f t="shared" ref="B102:I102" si="47">SUM(B84:B101)</f>
        <v>1600</v>
      </c>
      <c r="C102" s="66">
        <f t="shared" si="47"/>
        <v>9600</v>
      </c>
      <c r="D102" s="66">
        <f t="shared" si="47"/>
        <v>9120</v>
      </c>
      <c r="E102" s="66">
        <f t="shared" si="47"/>
        <v>3800</v>
      </c>
      <c r="F102" s="66">
        <f t="shared" si="47"/>
        <v>4140</v>
      </c>
      <c r="G102" s="66">
        <f t="shared" si="47"/>
        <v>5780</v>
      </c>
      <c r="H102" s="66">
        <f t="shared" si="47"/>
        <v>3360</v>
      </c>
      <c r="I102" s="66">
        <f t="shared" si="47"/>
        <v>2880</v>
      </c>
      <c r="J102" s="64">
        <f t="shared" si="43"/>
        <v>40280</v>
      </c>
      <c r="K102" s="66">
        <f t="shared" ref="K102:O102" si="48">SUM(K84:K101)</f>
        <v>1160</v>
      </c>
      <c r="L102" s="66">
        <f t="shared" si="48"/>
        <v>1800</v>
      </c>
      <c r="M102" s="66">
        <f t="shared" si="48"/>
        <v>2980</v>
      </c>
      <c r="N102" s="66">
        <f t="shared" si="48"/>
        <v>1450</v>
      </c>
      <c r="O102" s="66">
        <f t="shared" si="48"/>
        <v>1520</v>
      </c>
      <c r="P102" s="59">
        <f t="shared" si="44"/>
        <v>8910</v>
      </c>
      <c r="Q102" s="66">
        <f t="shared" ref="Q102:U102" si="49">SUM(Q84:Q101)</f>
        <v>13920</v>
      </c>
      <c r="R102" s="66">
        <f t="shared" si="49"/>
        <v>55680</v>
      </c>
      <c r="S102" s="66">
        <f t="shared" si="49"/>
        <v>4160</v>
      </c>
      <c r="T102" s="66">
        <f t="shared" si="49"/>
        <v>7200</v>
      </c>
      <c r="U102" s="66">
        <f t="shared" si="49"/>
        <v>0</v>
      </c>
      <c r="V102" s="60">
        <f t="shared" si="45"/>
        <v>80960</v>
      </c>
      <c r="W102" s="61">
        <f t="shared" si="46"/>
        <v>130150</v>
      </c>
    </row>
    <row r="103">
      <c r="A103" s="72"/>
      <c r="B103" s="73"/>
      <c r="C103" s="73"/>
      <c r="D103" s="73"/>
      <c r="E103" s="73"/>
      <c r="F103" s="73"/>
      <c r="G103" s="73"/>
      <c r="H103" s="73"/>
      <c r="I103" s="73"/>
      <c r="J103" s="74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4"/>
    </row>
    <row r="104">
      <c r="A104" s="75" t="s">
        <v>87</v>
      </c>
      <c r="B104" s="56">
        <f>Effort!B100*RiferimentiCosti!B$4</f>
        <v>400</v>
      </c>
      <c r="C104" s="76"/>
      <c r="D104" s="76"/>
      <c r="E104" s="76"/>
      <c r="F104" s="76"/>
      <c r="G104" s="76"/>
      <c r="H104" s="76"/>
      <c r="I104" s="76"/>
      <c r="J104" s="58">
        <f t="shared" ref="J104:J118" si="50">SUM(B104:I104)</f>
        <v>400</v>
      </c>
      <c r="K104" s="57">
        <f>CEILING(Effort!B100/8,1)*RiferimentiCosti!K$4+RiferimentiCosti!K$6</f>
        <v>440</v>
      </c>
      <c r="L104" s="57"/>
      <c r="M104" s="57"/>
      <c r="N104" s="57"/>
      <c r="O104" s="57"/>
      <c r="P104" s="59">
        <f t="shared" ref="P104:P118" si="51">SUM(K104:O104)</f>
        <v>440</v>
      </c>
      <c r="Q104" s="77">
        <v>0.0</v>
      </c>
      <c r="R104" s="57"/>
      <c r="S104" s="57"/>
      <c r="T104" s="57"/>
      <c r="U104" s="57"/>
      <c r="V104" s="60">
        <f t="shared" ref="V104:V118" si="52">SUM(Q104:U104)</f>
        <v>0</v>
      </c>
      <c r="W104" s="61">
        <f t="shared" ref="W104:W118" si="53">SUM(J104,P104,V104)</f>
        <v>840</v>
      </c>
    </row>
    <row r="105">
      <c r="A105" s="62" t="s">
        <v>86</v>
      </c>
      <c r="B105" s="63">
        <f>Effort!B101*RiferimentiCosti!B$4</f>
        <v>400</v>
      </c>
      <c r="C105" s="63">
        <f>Effort!C101*RiferimentiCosti!C$4</f>
        <v>0</v>
      </c>
      <c r="D105" s="63">
        <f>Effort!D101*RiferimentiCosti!D$4</f>
        <v>0</v>
      </c>
      <c r="E105" s="63">
        <f>Effort!E101*RiferimentiCosti!E$4</f>
        <v>0</v>
      </c>
      <c r="F105" s="63">
        <f>Effort!F101*RiferimentiCosti!F$4</f>
        <v>0</v>
      </c>
      <c r="G105" s="63">
        <f>Effort!G101*RiferimentiCosti!G$4</f>
        <v>0</v>
      </c>
      <c r="H105" s="63">
        <f>Effort!H101*RiferimentiCosti!H$4</f>
        <v>0</v>
      </c>
      <c r="I105" s="63">
        <f>Effort!I101*RiferimentiCosti!I$4</f>
        <v>0</v>
      </c>
      <c r="J105" s="64">
        <f t="shared" si="50"/>
        <v>400</v>
      </c>
      <c r="K105" s="63">
        <f>CEILING(Effort!B101/8,1)*RiferimentiCosti!K$4</f>
        <v>240</v>
      </c>
      <c r="L105" s="63">
        <f>CEILING(Effort!F101/8,1)*RiferimentiCosti!L$4+CEILING((Effort!F101/8)/8,1)*RiferimentiCosti!L$6</f>
        <v>0</v>
      </c>
      <c r="M105" s="63">
        <f>CEILING(Effort!G101/8,1)*RiferimentiCosti!M$4+CEILING((Effort!G101/8)/8,1)*RiferimentiCosti!M$6</f>
        <v>0</v>
      </c>
      <c r="N105" s="63">
        <f>CEILING(Effort!H101/8,1)*RiferimentiCosti!N$4+CEILING((Effort!H101/8)/8,1)*RiferimentiCosti!N$6</f>
        <v>0</v>
      </c>
      <c r="O105" s="63">
        <f>CEILING(Effort!I101/8,1)*RiferimentiCosti!O$4+CEILING((Effort!I101/8)/8,1)*RiferimentiCosti!O$6</f>
        <v>0</v>
      </c>
      <c r="P105" s="59">
        <f t="shared" si="51"/>
        <v>240</v>
      </c>
      <c r="Q105" s="63">
        <f>SUM(Effort!$C101:$E101)*RiferimentiCosti!Q$4</f>
        <v>0</v>
      </c>
      <c r="R105" s="63">
        <f>SUM(Effort!$C101:$E101)*RiferimentiCosti!R$4</f>
        <v>0</v>
      </c>
      <c r="S105" s="63">
        <f>SUM(Effort!$F101:$G101)*RiferimentiCosti!S$4</f>
        <v>0</v>
      </c>
      <c r="T105" s="63">
        <f>IFERROR(__xludf.DUMMYFUNCTION("IF(REGEXMATCH(A105,""[0-9]\.[0-9]\.3""),SUM(Effort!$F101:$G101)*RiferimentiCosti!T$4,0)"),0.0)</f>
        <v>0</v>
      </c>
      <c r="U105" s="63">
        <f>IFERROR(__xludf.DUMMYFUNCTION("IF(REGEXMATCH(A105,""[0-9]\.[0-9]\.3""),SUM(Effort!H101:I101)*RiferimentiCosti!U$4,0)"),0.0)</f>
        <v>0</v>
      </c>
      <c r="V105" s="60">
        <f t="shared" si="52"/>
        <v>0</v>
      </c>
      <c r="W105" s="61">
        <f t="shared" si="53"/>
        <v>640</v>
      </c>
    </row>
    <row r="106">
      <c r="A106" s="78" t="s">
        <v>192</v>
      </c>
      <c r="B106" s="63">
        <f>Effort!B102*RiferimentiCosti!B$4</f>
        <v>0</v>
      </c>
      <c r="C106" s="63">
        <f>Effort!C102*RiferimentiCosti!C$4</f>
        <v>3360</v>
      </c>
      <c r="D106" s="63">
        <f>Effort!D102*RiferimentiCosti!D$4</f>
        <v>480</v>
      </c>
      <c r="E106" s="63">
        <f>Effort!E102*RiferimentiCosti!E$4</f>
        <v>0</v>
      </c>
      <c r="F106" s="63">
        <f>Effort!F102*RiferimentiCosti!F$4</f>
        <v>0</v>
      </c>
      <c r="G106" s="63">
        <f>Effort!G102*RiferimentiCosti!G$4</f>
        <v>0</v>
      </c>
      <c r="H106" s="63">
        <f>Effort!H102*RiferimentiCosti!H$4</f>
        <v>0</v>
      </c>
      <c r="I106" s="63">
        <f>Effort!I102*RiferimentiCosti!I$4</f>
        <v>0</v>
      </c>
      <c r="J106" s="64">
        <f t="shared" si="50"/>
        <v>3840</v>
      </c>
      <c r="K106" s="63">
        <f>CEILING(Effort!B102/8,1)*RiferimentiCosti!K$4</f>
        <v>0</v>
      </c>
      <c r="L106" s="63">
        <f>CEILING(Effort!F102/8,1)*RiferimentiCosti!L$4+CEILING((Effort!F102/8)/8,1)*RiferimentiCosti!L$6</f>
        <v>0</v>
      </c>
      <c r="M106" s="63">
        <f>CEILING(Effort!G102/8,1)*RiferimentiCosti!M$4+CEILING((Effort!G102/8)/8,1)*RiferimentiCosti!M$6</f>
        <v>0</v>
      </c>
      <c r="N106" s="63">
        <f>CEILING(Effort!H102/8,1)*RiferimentiCosti!N$4+CEILING((Effort!H102/8)/8,1)*RiferimentiCosti!N$6</f>
        <v>0</v>
      </c>
      <c r="O106" s="63">
        <f>CEILING(Effort!I102/8,1)*RiferimentiCosti!O$4+CEILING((Effort!I102/8)/8,1)*RiferimentiCosti!O$6</f>
        <v>0</v>
      </c>
      <c r="P106" s="59">
        <f t="shared" si="51"/>
        <v>0</v>
      </c>
      <c r="Q106" s="63">
        <f>SUM(Effort!$C102:$E102)*RiferimentiCosti!Q$4</f>
        <v>1920</v>
      </c>
      <c r="R106" s="63">
        <f>SUM(Effort!$C102:$E102)*RiferimentiCosti!R$4</f>
        <v>7680</v>
      </c>
      <c r="S106" s="63">
        <f>SUM(Effort!$F102:$G102)*RiferimentiCosti!S$4</f>
        <v>0</v>
      </c>
      <c r="T106" s="63">
        <f>IFERROR(__xludf.DUMMYFUNCTION("IF(REGEXMATCH(A106,""[0-9]\.[0-9]\.3""),SUM(Effort!$F102:$G102)*RiferimentiCosti!T$4,0)"),0.0)</f>
        <v>0</v>
      </c>
      <c r="U106" s="63">
        <f>IFERROR(__xludf.DUMMYFUNCTION("IF(REGEXMATCH(A106,""[0-9]\.[0-9]\.3""),SUM(Effort!H102:I102)*RiferimentiCosti!U$4,0)"),0.0)</f>
        <v>0</v>
      </c>
      <c r="V106" s="60">
        <f t="shared" si="52"/>
        <v>9600</v>
      </c>
      <c r="W106" s="61">
        <f t="shared" si="53"/>
        <v>13440</v>
      </c>
    </row>
    <row r="107">
      <c r="A107" s="78" t="s">
        <v>193</v>
      </c>
      <c r="B107" s="63">
        <f>Effort!B103*RiferimentiCosti!B$4</f>
        <v>0</v>
      </c>
      <c r="C107" s="63">
        <f>Effort!C103*RiferimentiCosti!C$4</f>
        <v>480</v>
      </c>
      <c r="D107" s="63">
        <f>Effort!D103*RiferimentiCosti!D$4</f>
        <v>6240</v>
      </c>
      <c r="E107" s="63">
        <f>Effort!E103*RiferimentiCosti!E$4</f>
        <v>0</v>
      </c>
      <c r="F107" s="63">
        <f>Effort!F103*RiferimentiCosti!F$4</f>
        <v>0</v>
      </c>
      <c r="G107" s="63">
        <f>Effort!G103*RiferimentiCosti!G$4</f>
        <v>0</v>
      </c>
      <c r="H107" s="63">
        <f>Effort!H103*RiferimentiCosti!H$4</f>
        <v>0</v>
      </c>
      <c r="I107" s="63">
        <f>Effort!I103*RiferimentiCosti!I$4</f>
        <v>0</v>
      </c>
      <c r="J107" s="64">
        <f t="shared" si="50"/>
        <v>6720</v>
      </c>
      <c r="K107" s="63">
        <f>CEILING(Effort!B103/8,1)*RiferimentiCosti!K$4</f>
        <v>0</v>
      </c>
      <c r="L107" s="63">
        <f>CEILING(Effort!F103/8,1)*RiferimentiCosti!L$4+CEILING((Effort!F103/8)/8,1)*RiferimentiCosti!L$6</f>
        <v>0</v>
      </c>
      <c r="M107" s="63">
        <f>CEILING(Effort!G103/8,1)*RiferimentiCosti!M$4+CEILING((Effort!G103/8)/8,1)*RiferimentiCosti!M$6</f>
        <v>0</v>
      </c>
      <c r="N107" s="63">
        <f>CEILING(Effort!H103/8,1)*RiferimentiCosti!N$4+CEILING((Effort!H103/8)/8,1)*RiferimentiCosti!N$6</f>
        <v>0</v>
      </c>
      <c r="O107" s="63">
        <f>CEILING(Effort!I103/8,1)*RiferimentiCosti!O$4+CEILING((Effort!I103/8)/8,1)*RiferimentiCosti!O$6</f>
        <v>0</v>
      </c>
      <c r="P107" s="59">
        <f t="shared" si="51"/>
        <v>0</v>
      </c>
      <c r="Q107" s="63">
        <f>SUM(Effort!$C103:$E103)*RiferimentiCosti!Q$4</f>
        <v>3360</v>
      </c>
      <c r="R107" s="63">
        <f>SUM(Effort!$C103:$E103)*RiferimentiCosti!R$4</f>
        <v>13440</v>
      </c>
      <c r="S107" s="63">
        <f>SUM(Effort!$F103:$G103)*RiferimentiCosti!S$4</f>
        <v>0</v>
      </c>
      <c r="T107" s="63">
        <f>IFERROR(__xludf.DUMMYFUNCTION("IF(REGEXMATCH(A107,""[0-9]\.[0-9]\.3""),SUM(Effort!$F103:$G103)*RiferimentiCosti!T$4,0)"),0.0)</f>
        <v>0</v>
      </c>
      <c r="U107" s="63">
        <f>IFERROR(__xludf.DUMMYFUNCTION("IF(REGEXMATCH(A107,""[0-9]\.[0-9]\.3""),SUM(Effort!H103:I103)*RiferimentiCosti!U$4,0)"),0.0)</f>
        <v>0</v>
      </c>
      <c r="V107" s="60">
        <f t="shared" si="52"/>
        <v>16800</v>
      </c>
      <c r="W107" s="61">
        <f t="shared" si="53"/>
        <v>23520</v>
      </c>
    </row>
    <row r="108">
      <c r="A108" s="78" t="s">
        <v>194</v>
      </c>
      <c r="B108" s="63">
        <f>Effort!B104*RiferimentiCosti!B$4</f>
        <v>0</v>
      </c>
      <c r="C108" s="63">
        <f>Effort!C104*RiferimentiCosti!C$4</f>
        <v>1440</v>
      </c>
      <c r="D108" s="63">
        <f>Effort!D104*RiferimentiCosti!D$4</f>
        <v>960</v>
      </c>
      <c r="E108" s="63">
        <f>Effort!E104*RiferimentiCosti!E$4</f>
        <v>0</v>
      </c>
      <c r="F108" s="63">
        <f>Effort!F104*RiferimentiCosti!F$4</f>
        <v>0</v>
      </c>
      <c r="G108" s="63">
        <f>Effort!G104*RiferimentiCosti!G$4</f>
        <v>0</v>
      </c>
      <c r="H108" s="63">
        <f>Effort!H104*RiferimentiCosti!H$4</f>
        <v>0</v>
      </c>
      <c r="I108" s="63">
        <f>Effort!I104*RiferimentiCosti!I$4</f>
        <v>0</v>
      </c>
      <c r="J108" s="64">
        <f t="shared" si="50"/>
        <v>2400</v>
      </c>
      <c r="K108" s="63">
        <f>CEILING(Effort!B104/8,1)*RiferimentiCosti!K$4</f>
        <v>0</v>
      </c>
      <c r="L108" s="63">
        <f>CEILING(Effort!F104/8,1)*RiferimentiCosti!L$4+CEILING((Effort!F104/8)/8,1)*RiferimentiCosti!L$6</f>
        <v>0</v>
      </c>
      <c r="M108" s="63">
        <f>CEILING(Effort!G104/8,1)*RiferimentiCosti!M$4+CEILING((Effort!G104/8)/8,1)*RiferimentiCosti!M$6</f>
        <v>0</v>
      </c>
      <c r="N108" s="63">
        <f>CEILING(Effort!H104/8,1)*RiferimentiCosti!N$4+CEILING((Effort!H104/8)/8,1)*RiferimentiCosti!N$6</f>
        <v>0</v>
      </c>
      <c r="O108" s="63">
        <f>CEILING(Effort!I104/8,1)*RiferimentiCosti!O$4+CEILING((Effort!I104/8)/8,1)*RiferimentiCosti!O$6</f>
        <v>0</v>
      </c>
      <c r="P108" s="59">
        <f t="shared" si="51"/>
        <v>0</v>
      </c>
      <c r="Q108" s="63">
        <f>SUM(Effort!$C104:$E104)*RiferimentiCosti!Q$4</f>
        <v>1200</v>
      </c>
      <c r="R108" s="63">
        <f>SUM(Effort!$C104:$E104)*RiferimentiCosti!R$4</f>
        <v>4800</v>
      </c>
      <c r="S108" s="63">
        <f>SUM(Effort!$F104:$G104)*RiferimentiCosti!S$4</f>
        <v>0</v>
      </c>
      <c r="T108" s="63">
        <f>IFERROR(__xludf.DUMMYFUNCTION("IF(REGEXMATCH(A108,""[0-9]\.[0-9]\.3""),SUM(Effort!$F104:$G104)*RiferimentiCosti!T$4,0)"),0.0)</f>
        <v>0</v>
      </c>
      <c r="U108" s="63">
        <f>IFERROR(__xludf.DUMMYFUNCTION("IF(REGEXMATCH(A108,""[0-9]\.[0-9]\.3""),SUM(Effort!H104:I104)*RiferimentiCosti!U$4,0)"),0.0)</f>
        <v>0</v>
      </c>
      <c r="V108" s="60">
        <f t="shared" si="52"/>
        <v>6000</v>
      </c>
      <c r="W108" s="61">
        <f t="shared" si="53"/>
        <v>8400</v>
      </c>
    </row>
    <row r="109">
      <c r="A109" s="78" t="s">
        <v>195</v>
      </c>
      <c r="B109" s="63">
        <f>Effort!B105*RiferimentiCosti!B$4</f>
        <v>0</v>
      </c>
      <c r="C109" s="63">
        <f>Effort!C105*RiferimentiCosti!C$4</f>
        <v>960</v>
      </c>
      <c r="D109" s="63">
        <f>Effort!D105*RiferimentiCosti!D$4</f>
        <v>1440</v>
      </c>
      <c r="E109" s="63">
        <f>Effort!E105*RiferimentiCosti!E$4</f>
        <v>0</v>
      </c>
      <c r="F109" s="63">
        <f>Effort!F105*RiferimentiCosti!F$4</f>
        <v>0</v>
      </c>
      <c r="G109" s="63">
        <f>Effort!G105*RiferimentiCosti!G$4</f>
        <v>0</v>
      </c>
      <c r="H109" s="63">
        <f>Effort!H105*RiferimentiCosti!H$4</f>
        <v>0</v>
      </c>
      <c r="I109" s="63">
        <f>Effort!I105*RiferimentiCosti!I$4</f>
        <v>0</v>
      </c>
      <c r="J109" s="64">
        <f t="shared" si="50"/>
        <v>2400</v>
      </c>
      <c r="K109" s="63">
        <f>CEILING(Effort!B105/8,1)*RiferimentiCosti!K$4</f>
        <v>0</v>
      </c>
      <c r="L109" s="63">
        <f>CEILING(Effort!F105/8,1)*RiferimentiCosti!L$4+CEILING((Effort!F105/8)/8,1)*RiferimentiCosti!L$6</f>
        <v>0</v>
      </c>
      <c r="M109" s="63">
        <f>CEILING(Effort!G105/8,1)*RiferimentiCosti!M$4+CEILING((Effort!G105/8)/8,1)*RiferimentiCosti!M$6</f>
        <v>0</v>
      </c>
      <c r="N109" s="63">
        <f>CEILING(Effort!H105/8,1)*RiferimentiCosti!N$4+CEILING((Effort!H105/8)/8,1)*RiferimentiCosti!N$6</f>
        <v>0</v>
      </c>
      <c r="O109" s="63">
        <f>CEILING(Effort!I105/8,1)*RiferimentiCosti!O$4+CEILING((Effort!I105/8)/8,1)*RiferimentiCosti!O$6</f>
        <v>0</v>
      </c>
      <c r="P109" s="59">
        <f t="shared" si="51"/>
        <v>0</v>
      </c>
      <c r="Q109" s="63">
        <f>SUM(Effort!$C105:$E105)*RiferimentiCosti!Q$4</f>
        <v>1200</v>
      </c>
      <c r="R109" s="63">
        <f>SUM(Effort!$C105:$E105)*RiferimentiCosti!R$4</f>
        <v>4800</v>
      </c>
      <c r="S109" s="63">
        <f>SUM(Effort!$F105:$G105)*RiferimentiCosti!S$4</f>
        <v>0</v>
      </c>
      <c r="T109" s="63">
        <f>IFERROR(__xludf.DUMMYFUNCTION("IF(REGEXMATCH(A109,""[0-9]\.[0-9]\.3""),SUM(Effort!$F105:$G105)*RiferimentiCosti!T$4,0)"),0.0)</f>
        <v>0</v>
      </c>
      <c r="U109" s="63">
        <f>IFERROR(__xludf.DUMMYFUNCTION("IF(REGEXMATCH(A109,""[0-9]\.[0-9]\.3""),SUM(Effort!H105:I105)*RiferimentiCosti!U$4,0)"),0.0)</f>
        <v>0</v>
      </c>
      <c r="V109" s="60">
        <f t="shared" si="52"/>
        <v>6000</v>
      </c>
      <c r="W109" s="61">
        <f t="shared" si="53"/>
        <v>8400</v>
      </c>
    </row>
    <row r="110">
      <c r="A110" s="79" t="s">
        <v>80</v>
      </c>
      <c r="B110" s="63">
        <f>Effort!B106*RiferimentiCosti!B$4</f>
        <v>400</v>
      </c>
      <c r="C110" s="63">
        <f>Effort!C106*RiferimentiCosti!C$4</f>
        <v>0</v>
      </c>
      <c r="D110" s="63">
        <f>Effort!D106*RiferimentiCosti!D$4</f>
        <v>0</v>
      </c>
      <c r="E110" s="63">
        <f>Effort!E106*RiferimentiCosti!E$4</f>
        <v>0</v>
      </c>
      <c r="F110" s="63">
        <f>Effort!F106*RiferimentiCosti!F$4</f>
        <v>0</v>
      </c>
      <c r="G110" s="63">
        <f>Effort!G106*RiferimentiCosti!G$4</f>
        <v>0</v>
      </c>
      <c r="H110" s="63">
        <f>Effort!H106*RiferimentiCosti!H$4</f>
        <v>0</v>
      </c>
      <c r="I110" s="63">
        <f>Effort!I106*RiferimentiCosti!I$4</f>
        <v>0</v>
      </c>
      <c r="J110" s="64">
        <f t="shared" si="50"/>
        <v>400</v>
      </c>
      <c r="K110" s="63">
        <f>CEILING(Effort!B106/8,1)*RiferimentiCosti!K$4</f>
        <v>240</v>
      </c>
      <c r="L110" s="63">
        <f>CEILING(Effort!F106/8,1)*RiferimentiCosti!L$4+CEILING((Effort!F106/8)/8,1)*RiferimentiCosti!L$6</f>
        <v>0</v>
      </c>
      <c r="M110" s="63">
        <f>CEILING(Effort!G106/8,1)*RiferimentiCosti!M$4+CEILING((Effort!G106/8)/8,1)*RiferimentiCosti!M$6</f>
        <v>0</v>
      </c>
      <c r="N110" s="63">
        <f>CEILING(Effort!H106/8,1)*RiferimentiCosti!N$4+CEILING((Effort!H106/8)/8,1)*RiferimentiCosti!N$6</f>
        <v>0</v>
      </c>
      <c r="O110" s="63">
        <f>CEILING(Effort!I106/8,1)*RiferimentiCosti!O$4+CEILING((Effort!I106/8)/8,1)*RiferimentiCosti!O$6</f>
        <v>0</v>
      </c>
      <c r="P110" s="59">
        <f t="shared" si="51"/>
        <v>240</v>
      </c>
      <c r="Q110" s="63">
        <f>SUM(Effort!$C106:$E106)*RiferimentiCosti!Q$4</f>
        <v>0</v>
      </c>
      <c r="R110" s="63">
        <f>SUM(Effort!$C106:$E106)*RiferimentiCosti!R$4</f>
        <v>0</v>
      </c>
      <c r="S110" s="63">
        <f>SUM(Effort!$F106:$G106)*RiferimentiCosti!S$4</f>
        <v>0</v>
      </c>
      <c r="T110" s="63">
        <f>IFERROR(__xludf.DUMMYFUNCTION("IF(REGEXMATCH(A110,""[0-9]\.[0-9]\.3""),SUM(Effort!$F106:$G106)*RiferimentiCosti!T$4,0)"),0.0)</f>
        <v>0</v>
      </c>
      <c r="U110" s="63">
        <f>IFERROR(__xludf.DUMMYFUNCTION("IF(REGEXMATCH(A110,""[0-9]\.[0-9]\.3""),SUM(Effort!H106:I106)*RiferimentiCosti!U$4,0)"),0.0)</f>
        <v>0</v>
      </c>
      <c r="V110" s="60">
        <f t="shared" si="52"/>
        <v>0</v>
      </c>
      <c r="W110" s="61">
        <f t="shared" si="53"/>
        <v>640</v>
      </c>
    </row>
    <row r="111">
      <c r="A111" s="78" t="s">
        <v>196</v>
      </c>
      <c r="B111" s="63">
        <f>Effort!B107*RiferimentiCosti!B$4</f>
        <v>0</v>
      </c>
      <c r="C111" s="63">
        <f>Effort!C107*RiferimentiCosti!C$4</f>
        <v>0</v>
      </c>
      <c r="D111" s="63">
        <f>Effort!D107*RiferimentiCosti!D$4</f>
        <v>0</v>
      </c>
      <c r="E111" s="63">
        <f>Effort!E107*RiferimentiCosti!E$4</f>
        <v>0</v>
      </c>
      <c r="F111" s="63">
        <f>Effort!F107*RiferimentiCosti!F$4</f>
        <v>1380</v>
      </c>
      <c r="G111" s="63">
        <f>Effort!G107*RiferimentiCosti!G$4</f>
        <v>340</v>
      </c>
      <c r="H111" s="63">
        <f>Effort!H107*RiferimentiCosti!H$4</f>
        <v>0</v>
      </c>
      <c r="I111" s="63">
        <f>Effort!I107*RiferimentiCosti!I$4</f>
        <v>0</v>
      </c>
      <c r="J111" s="64">
        <f t="shared" si="50"/>
        <v>1720</v>
      </c>
      <c r="K111" s="63">
        <f>CEILING(Effort!B107/8,1)*RiferimentiCosti!K$4</f>
        <v>0</v>
      </c>
      <c r="L111" s="63">
        <f>CEILING(Effort!F107/8,1)*RiferimentiCosti!L$4+CEILING((Effort!F107/8)/8,1)*RiferimentiCosti!L$6</f>
        <v>600</v>
      </c>
      <c r="M111" s="63">
        <f>CEILING(Effort!G107/8,1)*RiferimentiCosti!M$4+CEILING((Effort!G107/8)/8,1)*RiferimentiCosti!M$6</f>
        <v>290</v>
      </c>
      <c r="N111" s="63">
        <f>CEILING(Effort!H107/8,1)*RiferimentiCosti!N$4+CEILING((Effort!H107/8)/8,1)*RiferimentiCosti!N$6</f>
        <v>0</v>
      </c>
      <c r="O111" s="63">
        <f>CEILING(Effort!I107/8,1)*RiferimentiCosti!O$4+CEILING((Effort!I107/8)/8,1)*RiferimentiCosti!O$6</f>
        <v>0</v>
      </c>
      <c r="P111" s="59">
        <f t="shared" si="51"/>
        <v>890</v>
      </c>
      <c r="Q111" s="63">
        <f>SUM(Effort!$C107:$E107)*RiferimentiCosti!Q$4</f>
        <v>0</v>
      </c>
      <c r="R111" s="63">
        <f>SUM(Effort!$C107:$E107)*RiferimentiCosti!R$4</f>
        <v>0</v>
      </c>
      <c r="S111" s="63">
        <f>SUM(Effort!$F107:$G107)*RiferimentiCosti!S$4</f>
        <v>640</v>
      </c>
      <c r="T111" s="63">
        <f>IFERROR(__xludf.DUMMYFUNCTION("IF(REGEXMATCH(A111,""[0-9]\.[0-9]\.3""),SUM(Effort!$F107:$G107)*RiferimentiCosti!T$4,0)"),0.0)</f>
        <v>0</v>
      </c>
      <c r="U111" s="63">
        <f>IFERROR(__xludf.DUMMYFUNCTION("IF(REGEXMATCH(A111,""[0-9]\.[0-9]\.3""),SUM(Effort!H107:I107)*RiferimentiCosti!U$4,0)"),0.0)</f>
        <v>0</v>
      </c>
      <c r="V111" s="60">
        <f t="shared" si="52"/>
        <v>640</v>
      </c>
      <c r="W111" s="61">
        <f t="shared" si="53"/>
        <v>3250</v>
      </c>
    </row>
    <row r="112">
      <c r="A112" s="78" t="s">
        <v>197</v>
      </c>
      <c r="B112" s="63">
        <f>Effort!B108*RiferimentiCosti!B$4</f>
        <v>0</v>
      </c>
      <c r="C112" s="63">
        <f>Effort!C108*RiferimentiCosti!C$4</f>
        <v>0</v>
      </c>
      <c r="D112" s="63">
        <f>Effort!D108*RiferimentiCosti!D$4</f>
        <v>0</v>
      </c>
      <c r="E112" s="63">
        <f>Effort!E108*RiferimentiCosti!E$4</f>
        <v>0</v>
      </c>
      <c r="F112" s="63">
        <f>Effort!F108*RiferimentiCosti!F$4</f>
        <v>1380</v>
      </c>
      <c r="G112" s="63">
        <f>Effort!G108*RiferimentiCosti!G$4</f>
        <v>340</v>
      </c>
      <c r="H112" s="63">
        <f>Effort!H108*RiferimentiCosti!H$4</f>
        <v>0</v>
      </c>
      <c r="I112" s="63">
        <f>Effort!I108*RiferimentiCosti!I$4</f>
        <v>0</v>
      </c>
      <c r="J112" s="64">
        <f t="shared" si="50"/>
        <v>1720</v>
      </c>
      <c r="K112" s="63">
        <f>CEILING(Effort!B108/8,1)*RiferimentiCosti!K$4</f>
        <v>0</v>
      </c>
      <c r="L112" s="63">
        <f>CEILING(Effort!F108/8,1)*RiferimentiCosti!L$4+CEILING((Effort!F108/8)/8,1)*RiferimentiCosti!L$6</f>
        <v>600</v>
      </c>
      <c r="M112" s="63">
        <f>CEILING(Effort!G108/8,1)*RiferimentiCosti!M$4+CEILING((Effort!G108/8)/8,1)*RiferimentiCosti!M$6</f>
        <v>290</v>
      </c>
      <c r="N112" s="63">
        <f>CEILING(Effort!H108/8,1)*RiferimentiCosti!N$4+CEILING((Effort!H108/8)/8,1)*RiferimentiCosti!N$6</f>
        <v>0</v>
      </c>
      <c r="O112" s="63">
        <f>CEILING(Effort!I108/8,1)*RiferimentiCosti!O$4+CEILING((Effort!I108/8)/8,1)*RiferimentiCosti!O$6</f>
        <v>0</v>
      </c>
      <c r="P112" s="59">
        <f t="shared" si="51"/>
        <v>890</v>
      </c>
      <c r="Q112" s="63">
        <f>SUM(Effort!$C108:$E108)*RiferimentiCosti!Q$4</f>
        <v>0</v>
      </c>
      <c r="R112" s="63">
        <f>SUM(Effort!$C108:$E108)*RiferimentiCosti!R$4</f>
        <v>0</v>
      </c>
      <c r="S112" s="63">
        <f>SUM(Effort!$F108:$G108)*RiferimentiCosti!S$4</f>
        <v>640</v>
      </c>
      <c r="T112" s="63">
        <f>IFERROR(__xludf.DUMMYFUNCTION("IF(REGEXMATCH(A112,""[0-9]\.[0-9]\.3""),SUM(Effort!$F108:$G108)*RiferimentiCosti!T$4,0)"),0.0)</f>
        <v>0</v>
      </c>
      <c r="U112" s="63">
        <f>IFERROR(__xludf.DUMMYFUNCTION("IF(REGEXMATCH(A112,""[0-9]\.[0-9]\.3""),SUM(Effort!H108:I108)*RiferimentiCosti!U$4,0)"),0.0)</f>
        <v>0</v>
      </c>
      <c r="V112" s="60">
        <f t="shared" si="52"/>
        <v>640</v>
      </c>
      <c r="W112" s="61">
        <f t="shared" si="53"/>
        <v>3250</v>
      </c>
    </row>
    <row r="113">
      <c r="A113" s="78" t="s">
        <v>198</v>
      </c>
      <c r="B113" s="63">
        <f>Effort!B109*RiferimentiCosti!B$4</f>
        <v>0</v>
      </c>
      <c r="C113" s="63">
        <f>Effort!C109*RiferimentiCosti!C$4</f>
        <v>0</v>
      </c>
      <c r="D113" s="63">
        <f>Effort!D109*RiferimentiCosti!D$4</f>
        <v>0</v>
      </c>
      <c r="E113" s="63">
        <f>Effort!E109*RiferimentiCosti!E$4</f>
        <v>0</v>
      </c>
      <c r="F113" s="63">
        <f>Effort!F109*RiferimentiCosti!F$4</f>
        <v>1380</v>
      </c>
      <c r="G113" s="63">
        <f>Effort!G109*RiferimentiCosti!G$4</f>
        <v>5100</v>
      </c>
      <c r="H113" s="63">
        <f>Effort!H109*RiferimentiCosti!H$4</f>
        <v>0</v>
      </c>
      <c r="I113" s="63">
        <f>Effort!I109*RiferimentiCosti!I$4</f>
        <v>0</v>
      </c>
      <c r="J113" s="64">
        <f t="shared" si="50"/>
        <v>6480</v>
      </c>
      <c r="K113" s="63">
        <f>CEILING(Effort!B109/8,1)*RiferimentiCosti!K$4</f>
        <v>0</v>
      </c>
      <c r="L113" s="63">
        <f>CEILING(Effort!F109/8,1)*RiferimentiCosti!L$4+CEILING((Effort!F109/8)/8,1)*RiferimentiCosti!L$6</f>
        <v>600</v>
      </c>
      <c r="M113" s="63">
        <f>CEILING(Effort!G109/8,1)*RiferimentiCosti!M$4+CEILING((Effort!G109/8)/8,1)*RiferimentiCosti!M$6</f>
        <v>2400</v>
      </c>
      <c r="N113" s="63">
        <f>CEILING(Effort!H109/8,1)*RiferimentiCosti!N$4+CEILING((Effort!H109/8)/8,1)*RiferimentiCosti!N$6</f>
        <v>0</v>
      </c>
      <c r="O113" s="63">
        <f>CEILING(Effort!I109/8,1)*RiferimentiCosti!O$4+CEILING((Effort!I109/8)/8,1)*RiferimentiCosti!O$6</f>
        <v>0</v>
      </c>
      <c r="P113" s="59">
        <f t="shared" si="51"/>
        <v>3000</v>
      </c>
      <c r="Q113" s="63">
        <f>SUM(Effort!$C109:$E109)*RiferimentiCosti!Q$4</f>
        <v>0</v>
      </c>
      <c r="R113" s="63">
        <f>SUM(Effort!$C109:$E109)*RiferimentiCosti!R$4</f>
        <v>0</v>
      </c>
      <c r="S113" s="63">
        <f>SUM(Effort!$F109:$G109)*RiferimentiCosti!S$4</f>
        <v>2880</v>
      </c>
      <c r="T113" s="63">
        <f>IFERROR(__xludf.DUMMYFUNCTION("IF(REGEXMATCH(A113,""[0-9]\.[0-9]\.3""),SUM(Effort!$F109:$G109)*RiferimentiCosti!T$4,0)"),7200.0)</f>
        <v>7200</v>
      </c>
      <c r="U113" s="63">
        <f>IFERROR(__xludf.DUMMYFUNCTION("IF(REGEXMATCH(A113,""[0-9]\.[0-9]\.3""),SUM(Effort!H109:I109)*RiferimentiCosti!U$4,0)"),0.0)</f>
        <v>0</v>
      </c>
      <c r="V113" s="60">
        <f t="shared" si="52"/>
        <v>10080</v>
      </c>
      <c r="W113" s="61">
        <f t="shared" si="53"/>
        <v>19560</v>
      </c>
    </row>
    <row r="114">
      <c r="A114" s="79" t="s">
        <v>77</v>
      </c>
      <c r="B114" s="63">
        <f>Effort!B110*RiferimentiCosti!B$4</f>
        <v>400</v>
      </c>
      <c r="C114" s="63">
        <f>Effort!C110*RiferimentiCosti!C$4</f>
        <v>0</v>
      </c>
      <c r="D114" s="63">
        <f>Effort!D110*RiferimentiCosti!D$4</f>
        <v>0</v>
      </c>
      <c r="E114" s="63">
        <f>Effort!E110*RiferimentiCosti!E$4</f>
        <v>0</v>
      </c>
      <c r="F114" s="63">
        <f>Effort!F110*RiferimentiCosti!F$4</f>
        <v>0</v>
      </c>
      <c r="G114" s="63">
        <f>Effort!G110*RiferimentiCosti!G$4</f>
        <v>0</v>
      </c>
      <c r="H114" s="63">
        <f>Effort!H110*RiferimentiCosti!H$4</f>
        <v>0</v>
      </c>
      <c r="I114" s="63">
        <f>Effort!I110*RiferimentiCosti!I$4</f>
        <v>0</v>
      </c>
      <c r="J114" s="64">
        <f t="shared" si="50"/>
        <v>400</v>
      </c>
      <c r="K114" s="63">
        <f>CEILING(Effort!B110/8,1)*RiferimentiCosti!K$4</f>
        <v>240</v>
      </c>
      <c r="L114" s="63">
        <f>CEILING(Effort!F110/8,1)*RiferimentiCosti!L$4+CEILING((Effort!F110/8)/8,1)*RiferimentiCosti!L$6</f>
        <v>0</v>
      </c>
      <c r="M114" s="63">
        <f>CEILING(Effort!G110/8,1)*RiferimentiCosti!M$4+CEILING((Effort!G110/8)/8,1)*RiferimentiCosti!M$6</f>
        <v>0</v>
      </c>
      <c r="N114" s="63">
        <f>CEILING(Effort!H110/8,1)*RiferimentiCosti!N$4+CEILING((Effort!H110/8)/8,1)*RiferimentiCosti!N$6</f>
        <v>0</v>
      </c>
      <c r="O114" s="63">
        <f>CEILING(Effort!I110/8,1)*RiferimentiCosti!O$4+CEILING((Effort!I110/8)/8,1)*RiferimentiCosti!O$6</f>
        <v>0</v>
      </c>
      <c r="P114" s="59">
        <f t="shared" si="51"/>
        <v>240</v>
      </c>
      <c r="Q114" s="63">
        <f>SUM(Effort!$C110:$E110)*RiferimentiCosti!Q$4</f>
        <v>0</v>
      </c>
      <c r="R114" s="63">
        <f>SUM(Effort!$C110:$E110)*RiferimentiCosti!R$4</f>
        <v>0</v>
      </c>
      <c r="S114" s="63">
        <f>SUM(Effort!$F110:$G110)*RiferimentiCosti!S$4</f>
        <v>0</v>
      </c>
      <c r="T114" s="63">
        <f>IFERROR(__xludf.DUMMYFUNCTION("IF(REGEXMATCH(A114,""[0-9]\.[0-9]\.3""),SUM(Effort!$F110:$G110)*RiferimentiCosti!T$4,0)"),0.0)</f>
        <v>0</v>
      </c>
      <c r="U114" s="63">
        <f>IFERROR(__xludf.DUMMYFUNCTION("IF(REGEXMATCH(A114,""[0-9]\.[0-9]\.3""),SUM(Effort!H110:I110)*RiferimentiCosti!U$4,0)"),0.0)</f>
        <v>0</v>
      </c>
      <c r="V114" s="60">
        <f t="shared" si="52"/>
        <v>0</v>
      </c>
      <c r="W114" s="61">
        <f t="shared" si="53"/>
        <v>640</v>
      </c>
    </row>
    <row r="115">
      <c r="A115" s="78" t="s">
        <v>199</v>
      </c>
      <c r="B115" s="63">
        <f>Effort!B111*RiferimentiCosti!B$4</f>
        <v>0</v>
      </c>
      <c r="C115" s="63">
        <f>Effort!C111*RiferimentiCosti!C$4</f>
        <v>0</v>
      </c>
      <c r="D115" s="63">
        <f>Effort!D111*RiferimentiCosti!D$4</f>
        <v>0</v>
      </c>
      <c r="E115" s="63">
        <f>Effort!E111*RiferimentiCosti!E$4</f>
        <v>0</v>
      </c>
      <c r="F115" s="63">
        <f>Effort!F111*RiferimentiCosti!F$4</f>
        <v>0</v>
      </c>
      <c r="G115" s="63">
        <f>Effort!G111*RiferimentiCosti!G$4</f>
        <v>0</v>
      </c>
      <c r="H115" s="63">
        <f>Effort!H111*RiferimentiCosti!H$4</f>
        <v>1440</v>
      </c>
      <c r="I115" s="63">
        <f>Effort!I111*RiferimentiCosti!I$4</f>
        <v>2520</v>
      </c>
      <c r="J115" s="64">
        <f t="shared" si="50"/>
        <v>3960</v>
      </c>
      <c r="K115" s="63">
        <f>CEILING(Effort!B111/8,1)*RiferimentiCosti!K$4</f>
        <v>0</v>
      </c>
      <c r="L115" s="63">
        <f>CEILING(Effort!F111/8,1)*RiferimentiCosti!L$4+CEILING((Effort!F111/8)/8,1)*RiferimentiCosti!L$6</f>
        <v>0</v>
      </c>
      <c r="M115" s="63">
        <f>CEILING(Effort!G111/8,1)*RiferimentiCosti!M$4+CEILING((Effort!G111/8)/8,1)*RiferimentiCosti!M$6</f>
        <v>0</v>
      </c>
      <c r="N115" s="63">
        <f>CEILING(Effort!H111/8,1)*RiferimentiCosti!N$4+CEILING((Effort!H111/8)/8,1)*RiferimentiCosti!N$6</f>
        <v>650</v>
      </c>
      <c r="O115" s="63">
        <f>CEILING(Effort!I111/8,1)*RiferimentiCosti!O$4+CEILING((Effort!I111/8)/8,1)*RiferimentiCosti!O$6</f>
        <v>1180</v>
      </c>
      <c r="P115" s="59">
        <f t="shared" si="51"/>
        <v>1830</v>
      </c>
      <c r="Q115" s="63">
        <f>SUM(Effort!$C111:$E111)*RiferimentiCosti!Q$4</f>
        <v>0</v>
      </c>
      <c r="R115" s="63">
        <f>SUM(Effort!$C111:$E111)*RiferimentiCosti!R$4</f>
        <v>0</v>
      </c>
      <c r="S115" s="63">
        <f>SUM(Effort!$F111:$G111)*RiferimentiCosti!S$4</f>
        <v>0</v>
      </c>
      <c r="T115" s="63">
        <f>IFERROR(__xludf.DUMMYFUNCTION("IF(REGEXMATCH(A115,""[0-9]\.[0-9]\.3""),SUM(Effort!$F111:$G111)*RiferimentiCosti!T$4,0)"),0.0)</f>
        <v>0</v>
      </c>
      <c r="U115" s="63">
        <f>IFERROR(__xludf.DUMMYFUNCTION("IF(REGEXMATCH(A115,""[0-9]\.[0-9]\.3""),SUM(Effort!H111:I111)*RiferimentiCosti!U$4,0)"),0.0)</f>
        <v>0</v>
      </c>
      <c r="V115" s="60">
        <f t="shared" si="52"/>
        <v>0</v>
      </c>
      <c r="W115" s="61">
        <f t="shared" si="53"/>
        <v>5790</v>
      </c>
    </row>
    <row r="116">
      <c r="A116" s="78" t="s">
        <v>200</v>
      </c>
      <c r="B116" s="63">
        <f>Effort!B112*RiferimentiCosti!B$4</f>
        <v>0</v>
      </c>
      <c r="C116" s="63">
        <f>Effort!C112*RiferimentiCosti!C$4</f>
        <v>0</v>
      </c>
      <c r="D116" s="63">
        <f>Effort!D112*RiferimentiCosti!D$4</f>
        <v>0</v>
      </c>
      <c r="E116" s="63">
        <f>Effort!E112*RiferimentiCosti!E$4</f>
        <v>0</v>
      </c>
      <c r="F116" s="63">
        <f>Effort!F112*RiferimentiCosti!F$4</f>
        <v>0</v>
      </c>
      <c r="G116" s="63">
        <f>Effort!G112*RiferimentiCosti!G$4</f>
        <v>0</v>
      </c>
      <c r="H116" s="63">
        <f>Effort!H112*RiferimentiCosti!H$4</f>
        <v>1440</v>
      </c>
      <c r="I116" s="63">
        <f>Effort!I112*RiferimentiCosti!I$4</f>
        <v>2160</v>
      </c>
      <c r="J116" s="64">
        <f t="shared" si="50"/>
        <v>3600</v>
      </c>
      <c r="K116" s="63">
        <f>CEILING(Effort!B112/8,1)*RiferimentiCosti!K$4</f>
        <v>0</v>
      </c>
      <c r="L116" s="63">
        <f>CEILING(Effort!F112/8,1)*RiferimentiCosti!L$4+CEILING((Effort!F112/8)/8,1)*RiferimentiCosti!L$6</f>
        <v>0</v>
      </c>
      <c r="M116" s="63">
        <f>CEILING(Effort!G112/8,1)*RiferimentiCosti!M$4+CEILING((Effort!G112/8)/8,1)*RiferimentiCosti!M$6</f>
        <v>0</v>
      </c>
      <c r="N116" s="63">
        <f>CEILING(Effort!H112/8,1)*RiferimentiCosti!N$4+CEILING((Effort!H112/8)/8,1)*RiferimentiCosti!N$6</f>
        <v>650</v>
      </c>
      <c r="O116" s="63">
        <f>CEILING(Effort!I112/8,1)*RiferimentiCosti!O$4+CEILING((Effort!I112/8)/8,1)*RiferimentiCosti!O$6</f>
        <v>1040</v>
      </c>
      <c r="P116" s="59">
        <f t="shared" si="51"/>
        <v>1690</v>
      </c>
      <c r="Q116" s="63">
        <f>SUM(Effort!$C112:$E112)*RiferimentiCosti!Q$4</f>
        <v>0</v>
      </c>
      <c r="R116" s="63">
        <f>SUM(Effort!$C112:$E112)*RiferimentiCosti!R$4</f>
        <v>0</v>
      </c>
      <c r="S116" s="63">
        <f>SUM(Effort!$F112:$G112)*RiferimentiCosti!S$4</f>
        <v>0</v>
      </c>
      <c r="T116" s="63">
        <f>IFERROR(__xludf.DUMMYFUNCTION("IF(REGEXMATCH(A116,""[0-9]\.[0-9]\.3""),SUM(Effort!$F112:$G112)*RiferimentiCosti!T$4,0)"),0.0)</f>
        <v>0</v>
      </c>
      <c r="U116" s="63">
        <f>IFERROR(__xludf.DUMMYFUNCTION("IF(REGEXMATCH(A116,""[0-9]\.[0-9]\.3""),SUM(Effort!H112:I112)*RiferimentiCosti!U$4,0)"),0.0)</f>
        <v>0</v>
      </c>
      <c r="V116" s="60">
        <f t="shared" si="52"/>
        <v>0</v>
      </c>
      <c r="W116" s="61">
        <f t="shared" si="53"/>
        <v>5290</v>
      </c>
    </row>
    <row r="117">
      <c r="A117" s="78" t="s">
        <v>201</v>
      </c>
      <c r="B117" s="63">
        <f>Effort!B113*RiferimentiCosti!B$4</f>
        <v>0</v>
      </c>
      <c r="C117" s="63">
        <f>Effort!C113*RiferimentiCosti!C$4</f>
        <v>0</v>
      </c>
      <c r="D117" s="63">
        <f>Effort!D113*RiferimentiCosti!D$4</f>
        <v>0</v>
      </c>
      <c r="E117" s="63">
        <f>Effort!E113*RiferimentiCosti!E$4</f>
        <v>0</v>
      </c>
      <c r="F117" s="63">
        <f>Effort!F113*RiferimentiCosti!F$4</f>
        <v>0</v>
      </c>
      <c r="G117" s="63">
        <f>Effort!G113*RiferimentiCosti!G$4</f>
        <v>0</v>
      </c>
      <c r="H117" s="63">
        <f>Effort!H113*RiferimentiCosti!H$4</f>
        <v>1440</v>
      </c>
      <c r="I117" s="63">
        <f>Effort!I113*RiferimentiCosti!I$4</f>
        <v>2160</v>
      </c>
      <c r="J117" s="64">
        <f t="shared" si="50"/>
        <v>3600</v>
      </c>
      <c r="K117" s="63">
        <f>CEILING(Effort!B113/8,1)*RiferimentiCosti!K$4</f>
        <v>0</v>
      </c>
      <c r="L117" s="63">
        <f>CEILING(Effort!F113/8,1)*RiferimentiCosti!L$4+CEILING((Effort!F113/8)/8,1)*RiferimentiCosti!L$6</f>
        <v>0</v>
      </c>
      <c r="M117" s="63">
        <f>CEILING(Effort!G113/8,1)*RiferimentiCosti!M$4+CEILING((Effort!G113/8)/8,1)*RiferimentiCosti!M$6</f>
        <v>0</v>
      </c>
      <c r="N117" s="63">
        <f>CEILING(Effort!H113/8,1)*RiferimentiCosti!N$4+CEILING((Effort!H113/8)/8,1)*RiferimentiCosti!N$6</f>
        <v>650</v>
      </c>
      <c r="O117" s="63">
        <f>CEILING(Effort!I113/8,1)*RiferimentiCosti!O$4+CEILING((Effort!I113/8)/8,1)*RiferimentiCosti!O$6</f>
        <v>1040</v>
      </c>
      <c r="P117" s="59">
        <f t="shared" si="51"/>
        <v>1690</v>
      </c>
      <c r="Q117" s="63">
        <f>SUM(Effort!$C113:$E113)*RiferimentiCosti!Q$4</f>
        <v>0</v>
      </c>
      <c r="R117" s="63">
        <f>SUM(Effort!$C113:$E113)*RiferimentiCosti!R$4</f>
        <v>0</v>
      </c>
      <c r="S117" s="63">
        <f>SUM(Effort!$F113:$G113)*RiferimentiCosti!S$4</f>
        <v>0</v>
      </c>
      <c r="T117" s="63">
        <f>IFERROR(__xludf.DUMMYFUNCTION("IF(REGEXMATCH(A117,""[0-9]\.[0-9]\.3""),SUM(Effort!$F113:$G113)*RiferimentiCosti!T$4,0)"),0.0)</f>
        <v>0</v>
      </c>
      <c r="U117" s="63">
        <f>IFERROR(__xludf.DUMMYFUNCTION("IF(REGEXMATCH(A117,""[0-9]\.[0-9]\.3""),SUM(Effort!H113:I113)*RiferimentiCosti!U$4,0)"),5760.0)</f>
        <v>5760</v>
      </c>
      <c r="V117" s="60">
        <f t="shared" si="52"/>
        <v>5760</v>
      </c>
      <c r="W117" s="61">
        <f t="shared" si="53"/>
        <v>11050</v>
      </c>
    </row>
    <row r="118">
      <c r="A118" s="65" t="s">
        <v>137</v>
      </c>
      <c r="B118" s="66">
        <f t="shared" ref="B118:I118" si="54">SUM(B104:B117)</f>
        <v>1600</v>
      </c>
      <c r="C118" s="66">
        <f t="shared" si="54"/>
        <v>6240</v>
      </c>
      <c r="D118" s="66">
        <f t="shared" si="54"/>
        <v>9120</v>
      </c>
      <c r="E118" s="66">
        <f t="shared" si="54"/>
        <v>0</v>
      </c>
      <c r="F118" s="66">
        <f t="shared" si="54"/>
        <v>4140</v>
      </c>
      <c r="G118" s="66">
        <f t="shared" si="54"/>
        <v>5780</v>
      </c>
      <c r="H118" s="66">
        <f t="shared" si="54"/>
        <v>4320</v>
      </c>
      <c r="I118" s="66">
        <f t="shared" si="54"/>
        <v>6840</v>
      </c>
      <c r="J118" s="64">
        <f t="shared" si="50"/>
        <v>38040</v>
      </c>
      <c r="K118" s="66">
        <f t="shared" ref="K118:O118" si="55">SUM(K104:K117)</f>
        <v>1160</v>
      </c>
      <c r="L118" s="66">
        <f t="shared" si="55"/>
        <v>1800</v>
      </c>
      <c r="M118" s="66">
        <f t="shared" si="55"/>
        <v>2980</v>
      </c>
      <c r="N118" s="66">
        <f t="shared" si="55"/>
        <v>1950</v>
      </c>
      <c r="O118" s="66">
        <f t="shared" si="55"/>
        <v>3260</v>
      </c>
      <c r="P118" s="59">
        <f t="shared" si="51"/>
        <v>11150</v>
      </c>
      <c r="Q118" s="66">
        <f t="shared" ref="Q118:U118" si="56">SUM(Q104:Q117)</f>
        <v>7680</v>
      </c>
      <c r="R118" s="66">
        <f t="shared" si="56"/>
        <v>30720</v>
      </c>
      <c r="S118" s="66">
        <f t="shared" si="56"/>
        <v>4160</v>
      </c>
      <c r="T118" s="66">
        <f t="shared" si="56"/>
        <v>7200</v>
      </c>
      <c r="U118" s="66">
        <f t="shared" si="56"/>
        <v>5760</v>
      </c>
      <c r="V118" s="60">
        <f t="shared" si="52"/>
        <v>55520</v>
      </c>
      <c r="W118" s="61">
        <f t="shared" si="53"/>
        <v>104710</v>
      </c>
    </row>
    <row r="119">
      <c r="A119" s="72"/>
      <c r="B119" s="73"/>
      <c r="C119" s="73"/>
      <c r="D119" s="73"/>
      <c r="E119" s="73"/>
      <c r="F119" s="73"/>
      <c r="G119" s="73"/>
      <c r="H119" s="73"/>
      <c r="I119" s="73"/>
      <c r="J119" s="74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4"/>
    </row>
    <row r="120">
      <c r="A120" s="75" t="s">
        <v>91</v>
      </c>
      <c r="B120" s="56">
        <f>Effort!B116*RiferimentiCosti!B$4</f>
        <v>400</v>
      </c>
      <c r="C120" s="76"/>
      <c r="D120" s="76"/>
      <c r="E120" s="76"/>
      <c r="F120" s="76"/>
      <c r="G120" s="76"/>
      <c r="H120" s="76"/>
      <c r="I120" s="76"/>
      <c r="J120" s="58">
        <f t="shared" ref="J120:J134" si="57">SUM(B120:I120)</f>
        <v>400</v>
      </c>
      <c r="K120" s="57">
        <f>CEILING(Effort!B116/8,1)*RiferimentiCosti!K$4+RiferimentiCosti!K$6</f>
        <v>440</v>
      </c>
      <c r="L120" s="57"/>
      <c r="M120" s="57"/>
      <c r="N120" s="57"/>
      <c r="O120" s="57"/>
      <c r="P120" s="59">
        <f t="shared" ref="P120:P134" si="58">SUM(K120:O120)</f>
        <v>440</v>
      </c>
      <c r="Q120" s="77">
        <v>0.0</v>
      </c>
      <c r="R120" s="57"/>
      <c r="S120" s="57"/>
      <c r="T120" s="57"/>
      <c r="U120" s="57"/>
      <c r="V120" s="60">
        <f t="shared" ref="V120:V134" si="59">SUM(Q120:U120)</f>
        <v>0</v>
      </c>
      <c r="W120" s="61">
        <f t="shared" ref="W120:W134" si="60">SUM(J120,P120,V120)</f>
        <v>840</v>
      </c>
    </row>
    <row r="121">
      <c r="A121" s="79" t="s">
        <v>90</v>
      </c>
      <c r="B121" s="63">
        <f>Effort!B117*RiferimentiCosti!B$4</f>
        <v>400</v>
      </c>
      <c r="C121" s="63">
        <f>Effort!C117*RiferimentiCosti!C$4</f>
        <v>0</v>
      </c>
      <c r="D121" s="63">
        <f>Effort!D117*RiferimentiCosti!D$4</f>
        <v>0</v>
      </c>
      <c r="E121" s="63">
        <f>Effort!E117*RiferimentiCosti!E$4</f>
        <v>0</v>
      </c>
      <c r="F121" s="63">
        <f>Effort!F117*RiferimentiCosti!F$4</f>
        <v>0</v>
      </c>
      <c r="G121" s="63">
        <f>Effort!G117*RiferimentiCosti!G$4</f>
        <v>0</v>
      </c>
      <c r="H121" s="63">
        <f>Effort!H117*RiferimentiCosti!H$4</f>
        <v>0</v>
      </c>
      <c r="I121" s="63">
        <f>Effort!I117*RiferimentiCosti!I$4</f>
        <v>0</v>
      </c>
      <c r="J121" s="64">
        <f t="shared" si="57"/>
        <v>400</v>
      </c>
      <c r="K121" s="63">
        <f>CEILING(Effort!B117/8,1)*RiferimentiCosti!K$4</f>
        <v>240</v>
      </c>
      <c r="L121" s="63">
        <f>CEILING(Effort!F117/8,1)*RiferimentiCosti!L$4+CEILING((Effort!F117/8)/8,1)*RiferimentiCosti!L$6</f>
        <v>0</v>
      </c>
      <c r="M121" s="63">
        <f>CEILING(Effort!G117/8,1)*RiferimentiCosti!M$4+CEILING((Effort!G117/8)/8,1)*RiferimentiCosti!M$6</f>
        <v>0</v>
      </c>
      <c r="N121" s="63">
        <f>CEILING(Effort!H117/8,1)*RiferimentiCosti!N$4+CEILING((Effort!H117/8)/8,1)*RiferimentiCosti!N$6</f>
        <v>0</v>
      </c>
      <c r="O121" s="63">
        <f>CEILING(Effort!I117/8,1)*RiferimentiCosti!O$4+CEILING((Effort!I117/8)/8,1)*RiferimentiCosti!O$6</f>
        <v>0</v>
      </c>
      <c r="P121" s="59">
        <f t="shared" si="58"/>
        <v>240</v>
      </c>
      <c r="Q121" s="63">
        <f>SUM(Effort!$C117:$E117)*RiferimentiCosti!Q$4</f>
        <v>0</v>
      </c>
      <c r="R121" s="63">
        <f>SUM(Effort!$C117:$E117)*RiferimentiCosti!R$4</f>
        <v>0</v>
      </c>
      <c r="S121" s="63">
        <f>SUM(Effort!$F117:$G117)*RiferimentiCosti!S$4</f>
        <v>0</v>
      </c>
      <c r="T121" s="63">
        <f>IFERROR(__xludf.DUMMYFUNCTION("IF(REGEXMATCH(A121,""[0-9]\.[0-9]\.3""),SUM(Effort!$F117:$G117)*RiferimentiCosti!T$4,0)"),0.0)</f>
        <v>0</v>
      </c>
      <c r="U121" s="63">
        <f>IFERROR(__xludf.DUMMYFUNCTION("IF(REGEXMATCH(A121,""[0-9]\.[0-9]\.3""),SUM(Effort!H117:I117)*RiferimentiCosti!U$4,0)"),0.0)</f>
        <v>0</v>
      </c>
      <c r="V121" s="60">
        <f t="shared" si="59"/>
        <v>0</v>
      </c>
      <c r="W121" s="61">
        <f t="shared" si="60"/>
        <v>640</v>
      </c>
    </row>
    <row r="122">
      <c r="A122" s="78" t="s">
        <v>202</v>
      </c>
      <c r="B122" s="63">
        <f>Effort!B118*RiferimentiCosti!B$4</f>
        <v>0</v>
      </c>
      <c r="C122" s="63">
        <f>Effort!C118*RiferimentiCosti!C$4</f>
        <v>3360</v>
      </c>
      <c r="D122" s="63">
        <f>Effort!D118*RiferimentiCosti!D$4</f>
        <v>480</v>
      </c>
      <c r="E122" s="63">
        <f>Effort!E118*RiferimentiCosti!E$4</f>
        <v>0</v>
      </c>
      <c r="F122" s="63">
        <f>Effort!F118*RiferimentiCosti!F$4</f>
        <v>0</v>
      </c>
      <c r="G122" s="63">
        <f>Effort!G118*RiferimentiCosti!G$4</f>
        <v>0</v>
      </c>
      <c r="H122" s="63">
        <f>Effort!H118*RiferimentiCosti!H$4</f>
        <v>0</v>
      </c>
      <c r="I122" s="63">
        <f>Effort!I118*RiferimentiCosti!I$4</f>
        <v>0</v>
      </c>
      <c r="J122" s="64">
        <f t="shared" si="57"/>
        <v>3840</v>
      </c>
      <c r="K122" s="63">
        <f>CEILING(Effort!B118/8,1)*RiferimentiCosti!K$4</f>
        <v>0</v>
      </c>
      <c r="L122" s="63">
        <f>CEILING(Effort!F118/8,1)*RiferimentiCosti!L$4+CEILING((Effort!F118/8)/8,1)*RiferimentiCosti!L$6</f>
        <v>0</v>
      </c>
      <c r="M122" s="63">
        <f>CEILING(Effort!G118/8,1)*RiferimentiCosti!M$4+CEILING((Effort!G118/8)/8,1)*RiferimentiCosti!M$6</f>
        <v>0</v>
      </c>
      <c r="N122" s="63">
        <f>CEILING(Effort!H118/8,1)*RiferimentiCosti!N$4+CEILING((Effort!H118/8)/8,1)*RiferimentiCosti!N$6</f>
        <v>0</v>
      </c>
      <c r="O122" s="63">
        <f>CEILING(Effort!I118/8,1)*RiferimentiCosti!O$4+CEILING((Effort!I118/8)/8,1)*RiferimentiCosti!O$6</f>
        <v>0</v>
      </c>
      <c r="P122" s="59">
        <f t="shared" si="58"/>
        <v>0</v>
      </c>
      <c r="Q122" s="63">
        <f>SUM(Effort!$C118:$E118)*RiferimentiCosti!Q$4</f>
        <v>1920</v>
      </c>
      <c r="R122" s="63">
        <f>SUM(Effort!$C118:$E118)*RiferimentiCosti!R$4</f>
        <v>7680</v>
      </c>
      <c r="S122" s="63">
        <f>SUM(Effort!$F118:$G118)*RiferimentiCosti!S$4</f>
        <v>0</v>
      </c>
      <c r="T122" s="63">
        <f>IFERROR(__xludf.DUMMYFUNCTION("IF(REGEXMATCH(A122,""[0-9]\.[0-9]\.3""),SUM(Effort!$F118:$G118)*RiferimentiCosti!T$4,0)"),0.0)</f>
        <v>0</v>
      </c>
      <c r="U122" s="63">
        <f>IFERROR(__xludf.DUMMYFUNCTION("IF(REGEXMATCH(A122,""[0-9]\.[0-9]\.3""),SUM(Effort!H118:I118)*RiferimentiCosti!U$4,0)"),0.0)</f>
        <v>0</v>
      </c>
      <c r="V122" s="60">
        <f t="shared" si="59"/>
        <v>9600</v>
      </c>
      <c r="W122" s="61">
        <f t="shared" si="60"/>
        <v>13440</v>
      </c>
    </row>
    <row r="123">
      <c r="A123" s="78" t="s">
        <v>203</v>
      </c>
      <c r="B123" s="63">
        <f>Effort!B119*RiferimentiCosti!B$4</f>
        <v>0</v>
      </c>
      <c r="C123" s="63">
        <f>Effort!C119*RiferimentiCosti!C$4</f>
        <v>480</v>
      </c>
      <c r="D123" s="63">
        <f>Effort!D119*RiferimentiCosti!D$4</f>
        <v>6240</v>
      </c>
      <c r="E123" s="63">
        <f>Effort!E119*RiferimentiCosti!E$4</f>
        <v>0</v>
      </c>
      <c r="F123" s="63">
        <f>Effort!F119*RiferimentiCosti!F$4</f>
        <v>0</v>
      </c>
      <c r="G123" s="63">
        <f>Effort!G119*RiferimentiCosti!G$4</f>
        <v>0</v>
      </c>
      <c r="H123" s="63">
        <f>Effort!H119*RiferimentiCosti!H$4</f>
        <v>0</v>
      </c>
      <c r="I123" s="63">
        <f>Effort!I119*RiferimentiCosti!I$4</f>
        <v>0</v>
      </c>
      <c r="J123" s="64">
        <f t="shared" si="57"/>
        <v>6720</v>
      </c>
      <c r="K123" s="63">
        <f>CEILING(Effort!B119/8,1)*RiferimentiCosti!K$4</f>
        <v>0</v>
      </c>
      <c r="L123" s="63">
        <f>CEILING(Effort!F119/8,1)*RiferimentiCosti!L$4+CEILING((Effort!F119/8)/8,1)*RiferimentiCosti!L$6</f>
        <v>0</v>
      </c>
      <c r="M123" s="63">
        <f>CEILING(Effort!G119/8,1)*RiferimentiCosti!M$4+CEILING((Effort!G119/8)/8,1)*RiferimentiCosti!M$6</f>
        <v>0</v>
      </c>
      <c r="N123" s="63">
        <f>CEILING(Effort!H119/8,1)*RiferimentiCosti!N$4+CEILING((Effort!H119/8)/8,1)*RiferimentiCosti!N$6</f>
        <v>0</v>
      </c>
      <c r="O123" s="63">
        <f>CEILING(Effort!I119/8,1)*RiferimentiCosti!O$4+CEILING((Effort!I119/8)/8,1)*RiferimentiCosti!O$6</f>
        <v>0</v>
      </c>
      <c r="P123" s="59">
        <f t="shared" si="58"/>
        <v>0</v>
      </c>
      <c r="Q123" s="63">
        <f>SUM(Effort!$C119:$E119)*RiferimentiCosti!Q$4</f>
        <v>3360</v>
      </c>
      <c r="R123" s="63">
        <f>SUM(Effort!$C119:$E119)*RiferimentiCosti!R$4</f>
        <v>13440</v>
      </c>
      <c r="S123" s="63">
        <f>SUM(Effort!$F119:$G119)*RiferimentiCosti!S$4</f>
        <v>0</v>
      </c>
      <c r="T123" s="63">
        <f>IFERROR(__xludf.DUMMYFUNCTION("IF(REGEXMATCH(A123,""[0-9]\.[0-9]\.3""),SUM(Effort!$F119:$G119)*RiferimentiCosti!T$4,0)"),0.0)</f>
        <v>0</v>
      </c>
      <c r="U123" s="63">
        <f>IFERROR(__xludf.DUMMYFUNCTION("IF(REGEXMATCH(A123,""[0-9]\.[0-9]\.3""),SUM(Effort!H119:I119)*RiferimentiCosti!U$4,0)"),0.0)</f>
        <v>0</v>
      </c>
      <c r="V123" s="60">
        <f t="shared" si="59"/>
        <v>16800</v>
      </c>
      <c r="W123" s="61">
        <f t="shared" si="60"/>
        <v>23520</v>
      </c>
    </row>
    <row r="124">
      <c r="A124" s="78" t="s">
        <v>204</v>
      </c>
      <c r="B124" s="63">
        <f>Effort!B120*RiferimentiCosti!B$4</f>
        <v>0</v>
      </c>
      <c r="C124" s="63">
        <f>Effort!C120*RiferimentiCosti!C$4</f>
        <v>1440</v>
      </c>
      <c r="D124" s="63">
        <f>Effort!D120*RiferimentiCosti!D$4</f>
        <v>960</v>
      </c>
      <c r="E124" s="63">
        <f>Effort!E120*RiferimentiCosti!E$4</f>
        <v>0</v>
      </c>
      <c r="F124" s="63">
        <f>Effort!F120*RiferimentiCosti!F$4</f>
        <v>0</v>
      </c>
      <c r="G124" s="63">
        <f>Effort!G120*RiferimentiCosti!G$4</f>
        <v>0</v>
      </c>
      <c r="H124" s="63">
        <f>Effort!H120*RiferimentiCosti!H$4</f>
        <v>0</v>
      </c>
      <c r="I124" s="63">
        <f>Effort!I120*RiferimentiCosti!I$4</f>
        <v>0</v>
      </c>
      <c r="J124" s="64">
        <f t="shared" si="57"/>
        <v>2400</v>
      </c>
      <c r="K124" s="63">
        <f>CEILING(Effort!B120/8,1)*RiferimentiCosti!K$4</f>
        <v>0</v>
      </c>
      <c r="L124" s="63">
        <f>CEILING(Effort!F120/8,1)*RiferimentiCosti!L$4+CEILING((Effort!F120/8)/8,1)*RiferimentiCosti!L$6</f>
        <v>0</v>
      </c>
      <c r="M124" s="63">
        <f>CEILING(Effort!G120/8,1)*RiferimentiCosti!M$4+CEILING((Effort!G120/8)/8,1)*RiferimentiCosti!M$6</f>
        <v>0</v>
      </c>
      <c r="N124" s="63">
        <f>CEILING(Effort!H120/8,1)*RiferimentiCosti!N$4+CEILING((Effort!H120/8)/8,1)*RiferimentiCosti!N$6</f>
        <v>0</v>
      </c>
      <c r="O124" s="63">
        <f>CEILING(Effort!I120/8,1)*RiferimentiCosti!O$4+CEILING((Effort!I120/8)/8,1)*RiferimentiCosti!O$6</f>
        <v>0</v>
      </c>
      <c r="P124" s="59">
        <f t="shared" si="58"/>
        <v>0</v>
      </c>
      <c r="Q124" s="63">
        <f>SUM(Effort!$C120:$E120)*RiferimentiCosti!Q$4</f>
        <v>1200</v>
      </c>
      <c r="R124" s="63">
        <f>SUM(Effort!$C120:$E120)*RiferimentiCosti!R$4</f>
        <v>4800</v>
      </c>
      <c r="S124" s="63">
        <f>SUM(Effort!$F120:$G120)*RiferimentiCosti!S$4</f>
        <v>0</v>
      </c>
      <c r="T124" s="63">
        <f>IFERROR(__xludf.DUMMYFUNCTION("IF(REGEXMATCH(A124,""[0-9]\.[0-9]\.3""),SUM(Effort!$F120:$G120)*RiferimentiCosti!T$4,0)"),0.0)</f>
        <v>0</v>
      </c>
      <c r="U124" s="63">
        <f>IFERROR(__xludf.DUMMYFUNCTION("IF(REGEXMATCH(A124,""[0-9]\.[0-9]\.3""),SUM(Effort!H120:I120)*RiferimentiCosti!U$4,0)"),0.0)</f>
        <v>0</v>
      </c>
      <c r="V124" s="60">
        <f t="shared" si="59"/>
        <v>6000</v>
      </c>
      <c r="W124" s="61">
        <f t="shared" si="60"/>
        <v>8400</v>
      </c>
    </row>
    <row r="125">
      <c r="A125" s="78" t="s">
        <v>205</v>
      </c>
      <c r="B125" s="63">
        <f>Effort!B121*RiferimentiCosti!B$4</f>
        <v>0</v>
      </c>
      <c r="C125" s="63">
        <f>Effort!C121*RiferimentiCosti!C$4</f>
        <v>960</v>
      </c>
      <c r="D125" s="63">
        <f>Effort!D121*RiferimentiCosti!D$4</f>
        <v>1440</v>
      </c>
      <c r="E125" s="63">
        <f>Effort!E121*RiferimentiCosti!E$4</f>
        <v>0</v>
      </c>
      <c r="F125" s="63">
        <f>Effort!F121*RiferimentiCosti!F$4</f>
        <v>0</v>
      </c>
      <c r="G125" s="63">
        <f>Effort!G121*RiferimentiCosti!G$4</f>
        <v>0</v>
      </c>
      <c r="H125" s="63">
        <f>Effort!H121*RiferimentiCosti!H$4</f>
        <v>0</v>
      </c>
      <c r="I125" s="63">
        <f>Effort!I121*RiferimentiCosti!I$4</f>
        <v>0</v>
      </c>
      <c r="J125" s="64">
        <f t="shared" si="57"/>
        <v>2400</v>
      </c>
      <c r="K125" s="63">
        <f>CEILING(Effort!B121/8,1)*RiferimentiCosti!K$4</f>
        <v>0</v>
      </c>
      <c r="L125" s="63">
        <f>CEILING(Effort!F121/8,1)*RiferimentiCosti!L$4+CEILING((Effort!F121/8)/8,1)*RiferimentiCosti!L$6</f>
        <v>0</v>
      </c>
      <c r="M125" s="63">
        <f>CEILING(Effort!G121/8,1)*RiferimentiCosti!M$4+CEILING((Effort!G121/8)/8,1)*RiferimentiCosti!M$6</f>
        <v>0</v>
      </c>
      <c r="N125" s="63">
        <f>CEILING(Effort!H121/8,1)*RiferimentiCosti!N$4+CEILING((Effort!H121/8)/8,1)*RiferimentiCosti!N$6</f>
        <v>0</v>
      </c>
      <c r="O125" s="63">
        <f>CEILING(Effort!I121/8,1)*RiferimentiCosti!O$4+CEILING((Effort!I121/8)/8,1)*RiferimentiCosti!O$6</f>
        <v>0</v>
      </c>
      <c r="P125" s="59">
        <f t="shared" si="58"/>
        <v>0</v>
      </c>
      <c r="Q125" s="63">
        <f>SUM(Effort!$C121:$E121)*RiferimentiCosti!Q$4</f>
        <v>1200</v>
      </c>
      <c r="R125" s="63">
        <f>SUM(Effort!$C121:$E121)*RiferimentiCosti!R$4</f>
        <v>4800</v>
      </c>
      <c r="S125" s="63">
        <f>SUM(Effort!$F121:$G121)*RiferimentiCosti!S$4</f>
        <v>0</v>
      </c>
      <c r="T125" s="63">
        <f>IFERROR(__xludf.DUMMYFUNCTION("IF(REGEXMATCH(A125,""[0-9]\.[0-9]\.3""),SUM(Effort!$F121:$G121)*RiferimentiCosti!T$4,0)"),0.0)</f>
        <v>0</v>
      </c>
      <c r="U125" s="63">
        <f>IFERROR(__xludf.DUMMYFUNCTION("IF(REGEXMATCH(A125,""[0-9]\.[0-9]\.3""),SUM(Effort!H121:I121)*RiferimentiCosti!U$4,0)"),0.0)</f>
        <v>0</v>
      </c>
      <c r="V125" s="60">
        <f t="shared" si="59"/>
        <v>6000</v>
      </c>
      <c r="W125" s="61">
        <f t="shared" si="60"/>
        <v>8400</v>
      </c>
    </row>
    <row r="126">
      <c r="A126" s="79" t="s">
        <v>88</v>
      </c>
      <c r="B126" s="63">
        <f>Effort!B122*RiferimentiCosti!B$4</f>
        <v>400</v>
      </c>
      <c r="C126" s="63">
        <f>Effort!C122*RiferimentiCosti!C$4</f>
        <v>0</v>
      </c>
      <c r="D126" s="63">
        <f>Effort!D122*RiferimentiCosti!D$4</f>
        <v>0</v>
      </c>
      <c r="E126" s="63">
        <f>Effort!E122*RiferimentiCosti!E$4</f>
        <v>0</v>
      </c>
      <c r="F126" s="63">
        <f>Effort!F122*RiferimentiCosti!F$4</f>
        <v>0</v>
      </c>
      <c r="G126" s="63">
        <f>Effort!G122*RiferimentiCosti!G$4</f>
        <v>0</v>
      </c>
      <c r="H126" s="63">
        <f>Effort!H122*RiferimentiCosti!H$4</f>
        <v>0</v>
      </c>
      <c r="I126" s="63">
        <f>Effort!I122*RiferimentiCosti!I$4</f>
        <v>0</v>
      </c>
      <c r="J126" s="64">
        <f t="shared" si="57"/>
        <v>400</v>
      </c>
      <c r="K126" s="63">
        <f>CEILING(Effort!B122/8,1)*RiferimentiCosti!K$4</f>
        <v>240</v>
      </c>
      <c r="L126" s="63">
        <f>CEILING(Effort!F122/8,1)*RiferimentiCosti!L$4+CEILING((Effort!F122/8)/8,1)*RiferimentiCosti!L$6</f>
        <v>0</v>
      </c>
      <c r="M126" s="63">
        <f>CEILING(Effort!G122/8,1)*RiferimentiCosti!M$4+CEILING((Effort!G122/8)/8,1)*RiferimentiCosti!M$6</f>
        <v>0</v>
      </c>
      <c r="N126" s="63">
        <f>CEILING(Effort!H122/8,1)*RiferimentiCosti!N$4+CEILING((Effort!H122/8)/8,1)*RiferimentiCosti!N$6</f>
        <v>0</v>
      </c>
      <c r="O126" s="63">
        <f>CEILING(Effort!I122/8,1)*RiferimentiCosti!O$4+CEILING((Effort!I122/8)/8,1)*RiferimentiCosti!O$6</f>
        <v>0</v>
      </c>
      <c r="P126" s="59">
        <f t="shared" si="58"/>
        <v>240</v>
      </c>
      <c r="Q126" s="63">
        <f>SUM(Effort!$C122:$E122)*RiferimentiCosti!Q$4</f>
        <v>0</v>
      </c>
      <c r="R126" s="63">
        <f>SUM(Effort!$C122:$E122)*RiferimentiCosti!R$4</f>
        <v>0</v>
      </c>
      <c r="S126" s="63">
        <f>SUM(Effort!$F122:$G122)*RiferimentiCosti!S$4</f>
        <v>0</v>
      </c>
      <c r="T126" s="63">
        <f>IFERROR(__xludf.DUMMYFUNCTION("IF(REGEXMATCH(A126,""[0-9]\.[0-9]\.3""),SUM(Effort!$F122:$G122)*RiferimentiCosti!T$4,0)"),0.0)</f>
        <v>0</v>
      </c>
      <c r="U126" s="63">
        <f>IFERROR(__xludf.DUMMYFUNCTION("IF(REGEXMATCH(A126,""[0-9]\.[0-9]\.3""),SUM(Effort!H122:I122)*RiferimentiCosti!U$4,0)"),0.0)</f>
        <v>0</v>
      </c>
      <c r="V126" s="60">
        <f t="shared" si="59"/>
        <v>0</v>
      </c>
      <c r="W126" s="61">
        <f t="shared" si="60"/>
        <v>640</v>
      </c>
    </row>
    <row r="127">
      <c r="A127" s="78" t="s">
        <v>206</v>
      </c>
      <c r="B127" s="63">
        <f>Effort!B123*RiferimentiCosti!B$4</f>
        <v>0</v>
      </c>
      <c r="C127" s="63">
        <f>Effort!C123*RiferimentiCosti!C$4</f>
        <v>0</v>
      </c>
      <c r="D127" s="63">
        <f>Effort!D123*RiferimentiCosti!D$4</f>
        <v>0</v>
      </c>
      <c r="E127" s="63">
        <f>Effort!E123*RiferimentiCosti!E$4</f>
        <v>0</v>
      </c>
      <c r="F127" s="63">
        <f>Effort!F123*RiferimentiCosti!F$4</f>
        <v>1380</v>
      </c>
      <c r="G127" s="63">
        <f>Effort!G123*RiferimentiCosti!G$4</f>
        <v>340</v>
      </c>
      <c r="H127" s="63">
        <f>Effort!H123*RiferimentiCosti!H$4</f>
        <v>0</v>
      </c>
      <c r="I127" s="63">
        <f>Effort!I123*RiferimentiCosti!I$4</f>
        <v>0</v>
      </c>
      <c r="J127" s="64">
        <f t="shared" si="57"/>
        <v>1720</v>
      </c>
      <c r="K127" s="63">
        <f>CEILING(Effort!B123/8,1)*RiferimentiCosti!K$4</f>
        <v>0</v>
      </c>
      <c r="L127" s="63">
        <f>CEILING(Effort!F123/8,1)*RiferimentiCosti!L$4+CEILING((Effort!F123/8)/8,1)*RiferimentiCosti!L$6</f>
        <v>600</v>
      </c>
      <c r="M127" s="63">
        <f>CEILING(Effort!G123/8,1)*RiferimentiCosti!M$4+CEILING((Effort!G123/8)/8,1)*RiferimentiCosti!M$6</f>
        <v>290</v>
      </c>
      <c r="N127" s="63">
        <f>CEILING(Effort!H123/8,1)*RiferimentiCosti!N$4+CEILING((Effort!H123/8)/8,1)*RiferimentiCosti!N$6</f>
        <v>0</v>
      </c>
      <c r="O127" s="63">
        <f>CEILING(Effort!I123/8,1)*RiferimentiCosti!O$4+CEILING((Effort!I123/8)/8,1)*RiferimentiCosti!O$6</f>
        <v>0</v>
      </c>
      <c r="P127" s="59">
        <f t="shared" si="58"/>
        <v>890</v>
      </c>
      <c r="Q127" s="63">
        <f>SUM(Effort!$C123:$E123)*RiferimentiCosti!Q$4</f>
        <v>0</v>
      </c>
      <c r="R127" s="63">
        <f>SUM(Effort!$C123:$E123)*RiferimentiCosti!R$4</f>
        <v>0</v>
      </c>
      <c r="S127" s="63">
        <f>SUM(Effort!$F123:$G123)*RiferimentiCosti!S$4</f>
        <v>640</v>
      </c>
      <c r="T127" s="63">
        <f>IFERROR(__xludf.DUMMYFUNCTION("IF(REGEXMATCH(A127,""[0-9]\.[0-9]\.3""),SUM(Effort!$F123:$G123)*RiferimentiCosti!T$4,0)"),0.0)</f>
        <v>0</v>
      </c>
      <c r="U127" s="63">
        <f>IFERROR(__xludf.DUMMYFUNCTION("IF(REGEXMATCH(A127,""[0-9]\.[0-9]\.3""),SUM(Effort!H123:I123)*RiferimentiCosti!U$4,0)"),0.0)</f>
        <v>0</v>
      </c>
      <c r="V127" s="60">
        <f t="shared" si="59"/>
        <v>640</v>
      </c>
      <c r="W127" s="61">
        <f t="shared" si="60"/>
        <v>3250</v>
      </c>
    </row>
    <row r="128">
      <c r="A128" s="78" t="s">
        <v>207</v>
      </c>
      <c r="B128" s="63">
        <f>Effort!B124*RiferimentiCosti!B$4</f>
        <v>0</v>
      </c>
      <c r="C128" s="63">
        <f>Effort!C124*RiferimentiCosti!C$4</f>
        <v>0</v>
      </c>
      <c r="D128" s="63">
        <f>Effort!D124*RiferimentiCosti!D$4</f>
        <v>0</v>
      </c>
      <c r="E128" s="63">
        <f>Effort!E124*RiferimentiCosti!E$4</f>
        <v>0</v>
      </c>
      <c r="F128" s="63">
        <f>Effort!F124*RiferimentiCosti!F$4</f>
        <v>1380</v>
      </c>
      <c r="G128" s="63">
        <f>Effort!G124*RiferimentiCosti!G$4</f>
        <v>340</v>
      </c>
      <c r="H128" s="63">
        <f>Effort!H124*RiferimentiCosti!H$4</f>
        <v>0</v>
      </c>
      <c r="I128" s="63">
        <f>Effort!I124*RiferimentiCosti!I$4</f>
        <v>0</v>
      </c>
      <c r="J128" s="64">
        <f t="shared" si="57"/>
        <v>1720</v>
      </c>
      <c r="K128" s="63">
        <f>CEILING(Effort!B124/8,1)*RiferimentiCosti!K$4</f>
        <v>0</v>
      </c>
      <c r="L128" s="63">
        <f>CEILING(Effort!F124/8,1)*RiferimentiCosti!L$4+CEILING((Effort!F124/8)/8,1)*RiferimentiCosti!L$6</f>
        <v>600</v>
      </c>
      <c r="M128" s="63">
        <f>CEILING(Effort!G124/8,1)*RiferimentiCosti!M$4+CEILING((Effort!G124/8)/8,1)*RiferimentiCosti!M$6</f>
        <v>290</v>
      </c>
      <c r="N128" s="63">
        <f>CEILING(Effort!H124/8,1)*RiferimentiCosti!N$4+CEILING((Effort!H124/8)/8,1)*RiferimentiCosti!N$6</f>
        <v>0</v>
      </c>
      <c r="O128" s="63">
        <f>CEILING(Effort!I124/8,1)*RiferimentiCosti!O$4+CEILING((Effort!I124/8)/8,1)*RiferimentiCosti!O$6</f>
        <v>0</v>
      </c>
      <c r="P128" s="59">
        <f t="shared" si="58"/>
        <v>890</v>
      </c>
      <c r="Q128" s="63">
        <f>SUM(Effort!$C124:$E124)*RiferimentiCosti!Q$4</f>
        <v>0</v>
      </c>
      <c r="R128" s="63">
        <f>SUM(Effort!$C124:$E124)*RiferimentiCosti!R$4</f>
        <v>0</v>
      </c>
      <c r="S128" s="63">
        <f>SUM(Effort!$F124:$G124)*RiferimentiCosti!S$4</f>
        <v>640</v>
      </c>
      <c r="T128" s="63">
        <f>IFERROR(__xludf.DUMMYFUNCTION("IF(REGEXMATCH(A128,""[0-9]\.[0-9]\.3""),SUM(Effort!$F124:$G124)*RiferimentiCosti!T$4,0)"),0.0)</f>
        <v>0</v>
      </c>
      <c r="U128" s="63">
        <f>IFERROR(__xludf.DUMMYFUNCTION("IF(REGEXMATCH(A128,""[0-9]\.[0-9]\.3""),SUM(Effort!H124:I124)*RiferimentiCosti!U$4,0)"),0.0)</f>
        <v>0</v>
      </c>
      <c r="V128" s="60">
        <f t="shared" si="59"/>
        <v>640</v>
      </c>
      <c r="W128" s="61">
        <f t="shared" si="60"/>
        <v>3250</v>
      </c>
    </row>
    <row r="129">
      <c r="A129" s="78" t="s">
        <v>208</v>
      </c>
      <c r="B129" s="63">
        <f>Effort!B125*RiferimentiCosti!B$4</f>
        <v>0</v>
      </c>
      <c r="C129" s="63">
        <f>Effort!C125*RiferimentiCosti!C$4</f>
        <v>0</v>
      </c>
      <c r="D129" s="63">
        <f>Effort!D125*RiferimentiCosti!D$4</f>
        <v>0</v>
      </c>
      <c r="E129" s="63">
        <f>Effort!E125*RiferimentiCosti!E$4</f>
        <v>0</v>
      </c>
      <c r="F129" s="63">
        <f>Effort!F125*RiferimentiCosti!F$4</f>
        <v>1380</v>
      </c>
      <c r="G129" s="63">
        <f>Effort!G125*RiferimentiCosti!G$4</f>
        <v>5100</v>
      </c>
      <c r="H129" s="63">
        <f>Effort!H125*RiferimentiCosti!H$4</f>
        <v>0</v>
      </c>
      <c r="I129" s="63">
        <f>Effort!I125*RiferimentiCosti!I$4</f>
        <v>0</v>
      </c>
      <c r="J129" s="64">
        <f t="shared" si="57"/>
        <v>6480</v>
      </c>
      <c r="K129" s="63">
        <f>CEILING(Effort!B125/8,1)*RiferimentiCosti!K$4</f>
        <v>0</v>
      </c>
      <c r="L129" s="63">
        <f>CEILING(Effort!F125/8,1)*RiferimentiCosti!L$4+CEILING((Effort!F125/8)/8,1)*RiferimentiCosti!L$6</f>
        <v>600</v>
      </c>
      <c r="M129" s="63">
        <f>CEILING(Effort!G125/8,1)*RiferimentiCosti!M$4+CEILING((Effort!G125/8)/8,1)*RiferimentiCosti!M$6</f>
        <v>2400</v>
      </c>
      <c r="N129" s="63">
        <f>CEILING(Effort!H125/8,1)*RiferimentiCosti!N$4+CEILING((Effort!H125/8)/8,1)*RiferimentiCosti!N$6</f>
        <v>0</v>
      </c>
      <c r="O129" s="63">
        <f>CEILING(Effort!I125/8,1)*RiferimentiCosti!O$4+CEILING((Effort!I125/8)/8,1)*RiferimentiCosti!O$6</f>
        <v>0</v>
      </c>
      <c r="P129" s="59">
        <f t="shared" si="58"/>
        <v>3000</v>
      </c>
      <c r="Q129" s="63">
        <f>SUM(Effort!$C125:$E125)*RiferimentiCosti!Q$4</f>
        <v>0</v>
      </c>
      <c r="R129" s="63">
        <f>SUM(Effort!$C125:$E125)*RiferimentiCosti!R$4</f>
        <v>0</v>
      </c>
      <c r="S129" s="63">
        <f>SUM(Effort!$F125:$G125)*RiferimentiCosti!S$4</f>
        <v>2880</v>
      </c>
      <c r="T129" s="63">
        <f>IFERROR(__xludf.DUMMYFUNCTION("IF(REGEXMATCH(A129,""[0-9]\.[0-9]\.3""),SUM(Effort!$F125:$G125)*RiferimentiCosti!T$4,0)"),7200.0)</f>
        <v>7200</v>
      </c>
      <c r="U129" s="63">
        <f>IFERROR(__xludf.DUMMYFUNCTION("IF(REGEXMATCH(A129,""[0-9]\.[0-9]\.3""),SUM(Effort!H125:I125)*RiferimentiCosti!U$4,0)"),0.0)</f>
        <v>0</v>
      </c>
      <c r="V129" s="60">
        <f t="shared" si="59"/>
        <v>10080</v>
      </c>
      <c r="W129" s="61">
        <f t="shared" si="60"/>
        <v>19560</v>
      </c>
    </row>
    <row r="130">
      <c r="A130" s="79" t="s">
        <v>81</v>
      </c>
      <c r="B130" s="63">
        <f>Effort!B126*RiferimentiCosti!B$4</f>
        <v>400</v>
      </c>
      <c r="C130" s="63">
        <f>Effort!C126*RiferimentiCosti!C$4</f>
        <v>0</v>
      </c>
      <c r="D130" s="63">
        <f>Effort!D126*RiferimentiCosti!D$4</f>
        <v>0</v>
      </c>
      <c r="E130" s="63">
        <f>Effort!E126*RiferimentiCosti!E$4</f>
        <v>0</v>
      </c>
      <c r="F130" s="63">
        <f>Effort!F126*RiferimentiCosti!F$4</f>
        <v>0</v>
      </c>
      <c r="G130" s="63">
        <f>Effort!G126*RiferimentiCosti!G$4</f>
        <v>0</v>
      </c>
      <c r="H130" s="63">
        <f>Effort!H126*RiferimentiCosti!H$4</f>
        <v>0</v>
      </c>
      <c r="I130" s="63">
        <f>Effort!I126*RiferimentiCosti!I$4</f>
        <v>0</v>
      </c>
      <c r="J130" s="64">
        <f t="shared" si="57"/>
        <v>400</v>
      </c>
      <c r="K130" s="63">
        <f>CEILING(Effort!B126/8,1)*RiferimentiCosti!K$4</f>
        <v>240</v>
      </c>
      <c r="L130" s="63">
        <f>CEILING(Effort!F126/8,1)*RiferimentiCosti!L$4+CEILING((Effort!F126/8)/8,1)*RiferimentiCosti!L$6</f>
        <v>0</v>
      </c>
      <c r="M130" s="63">
        <f>CEILING(Effort!G126/8,1)*RiferimentiCosti!M$4+CEILING((Effort!G126/8)/8,1)*RiferimentiCosti!M$6</f>
        <v>0</v>
      </c>
      <c r="N130" s="63">
        <f>CEILING(Effort!H126/8,1)*RiferimentiCosti!N$4+CEILING((Effort!H126/8)/8,1)*RiferimentiCosti!N$6</f>
        <v>0</v>
      </c>
      <c r="O130" s="63">
        <f>CEILING(Effort!I126/8,1)*RiferimentiCosti!O$4+CEILING((Effort!I126/8)/8,1)*RiferimentiCosti!O$6</f>
        <v>0</v>
      </c>
      <c r="P130" s="59">
        <f t="shared" si="58"/>
        <v>240</v>
      </c>
      <c r="Q130" s="63">
        <f>SUM(Effort!$C126:$E126)*RiferimentiCosti!Q$4</f>
        <v>0</v>
      </c>
      <c r="R130" s="63">
        <f>SUM(Effort!$C126:$E126)*RiferimentiCosti!R$4</f>
        <v>0</v>
      </c>
      <c r="S130" s="63">
        <f>SUM(Effort!$F126:$G126)*RiferimentiCosti!S$4</f>
        <v>0</v>
      </c>
      <c r="T130" s="63">
        <f>IFERROR(__xludf.DUMMYFUNCTION("IF(REGEXMATCH(A130,""[0-9]\.[0-9]\.3""),SUM(Effort!$F126:$G126)*RiferimentiCosti!T$4,0)"),0.0)</f>
        <v>0</v>
      </c>
      <c r="U130" s="63">
        <f>IFERROR(__xludf.DUMMYFUNCTION("IF(REGEXMATCH(A130,""[0-9]\.[0-9]\.3""),SUM(Effort!H126:I126)*RiferimentiCosti!U$4,0)"),0.0)</f>
        <v>0</v>
      </c>
      <c r="V130" s="60">
        <f t="shared" si="59"/>
        <v>0</v>
      </c>
      <c r="W130" s="61">
        <f t="shared" si="60"/>
        <v>640</v>
      </c>
    </row>
    <row r="131">
      <c r="A131" s="78" t="s">
        <v>209</v>
      </c>
      <c r="B131" s="63">
        <f>Effort!B127*RiferimentiCosti!B$4</f>
        <v>0</v>
      </c>
      <c r="C131" s="63">
        <f>Effort!C127*RiferimentiCosti!C$4</f>
        <v>0</v>
      </c>
      <c r="D131" s="63">
        <f>Effort!D127*RiferimentiCosti!D$4</f>
        <v>0</v>
      </c>
      <c r="E131" s="63">
        <f>Effort!E127*RiferimentiCosti!E$4</f>
        <v>0</v>
      </c>
      <c r="F131" s="63">
        <f>Effort!F127*RiferimentiCosti!F$4</f>
        <v>0</v>
      </c>
      <c r="G131" s="63">
        <f>Effort!G127*RiferimentiCosti!G$4</f>
        <v>0</v>
      </c>
      <c r="H131" s="63">
        <f>Effort!H127*RiferimentiCosti!H$4</f>
        <v>1440</v>
      </c>
      <c r="I131" s="63">
        <f>Effort!I127*RiferimentiCosti!I$4</f>
        <v>2520</v>
      </c>
      <c r="J131" s="64">
        <f t="shared" si="57"/>
        <v>3960</v>
      </c>
      <c r="K131" s="63">
        <f>CEILING(Effort!B127/8,1)*RiferimentiCosti!K$4</f>
        <v>0</v>
      </c>
      <c r="L131" s="63">
        <f>CEILING(Effort!F127/8,1)*RiferimentiCosti!L$4+CEILING((Effort!F127/8)/8,1)*RiferimentiCosti!L$6</f>
        <v>0</v>
      </c>
      <c r="M131" s="63">
        <f>CEILING(Effort!G127/8,1)*RiferimentiCosti!M$4+CEILING((Effort!G127/8)/8,1)*RiferimentiCosti!M$6</f>
        <v>0</v>
      </c>
      <c r="N131" s="63">
        <f>CEILING(Effort!H127/8,1)*RiferimentiCosti!N$4+CEILING((Effort!H127/8)/8,1)*RiferimentiCosti!N$6</f>
        <v>650</v>
      </c>
      <c r="O131" s="63">
        <f>CEILING(Effort!I127/8,1)*RiferimentiCosti!O$4+CEILING((Effort!I127/8)/8,1)*RiferimentiCosti!O$6</f>
        <v>1180</v>
      </c>
      <c r="P131" s="59">
        <f t="shared" si="58"/>
        <v>1830</v>
      </c>
      <c r="Q131" s="63">
        <f>SUM(Effort!$C127:$E127)*RiferimentiCosti!Q$4</f>
        <v>0</v>
      </c>
      <c r="R131" s="63">
        <f>SUM(Effort!$C127:$E127)*RiferimentiCosti!R$4</f>
        <v>0</v>
      </c>
      <c r="S131" s="63">
        <f>SUM(Effort!$F127:$G127)*RiferimentiCosti!S$4</f>
        <v>0</v>
      </c>
      <c r="T131" s="63">
        <f>IFERROR(__xludf.DUMMYFUNCTION("IF(REGEXMATCH(A131,""[0-9]\.[0-9]\.3""),SUM(Effort!$F127:$G127)*RiferimentiCosti!T$4,0)"),0.0)</f>
        <v>0</v>
      </c>
      <c r="U131" s="63">
        <f>IFERROR(__xludf.DUMMYFUNCTION("IF(REGEXMATCH(A131,""[0-9]\.[0-9]\.3""),SUM(Effort!H127:I127)*RiferimentiCosti!U$4,0)"),0.0)</f>
        <v>0</v>
      </c>
      <c r="V131" s="60">
        <f t="shared" si="59"/>
        <v>0</v>
      </c>
      <c r="W131" s="61">
        <f t="shared" si="60"/>
        <v>5790</v>
      </c>
    </row>
    <row r="132">
      <c r="A132" s="78" t="s">
        <v>210</v>
      </c>
      <c r="B132" s="63">
        <f>Effort!B128*RiferimentiCosti!B$4</f>
        <v>0</v>
      </c>
      <c r="C132" s="63">
        <f>Effort!C128*RiferimentiCosti!C$4</f>
        <v>0</v>
      </c>
      <c r="D132" s="63">
        <f>Effort!D128*RiferimentiCosti!D$4</f>
        <v>0</v>
      </c>
      <c r="E132" s="63">
        <f>Effort!E128*RiferimentiCosti!E$4</f>
        <v>0</v>
      </c>
      <c r="F132" s="63">
        <f>Effort!F128*RiferimentiCosti!F$4</f>
        <v>0</v>
      </c>
      <c r="G132" s="63">
        <f>Effort!G128*RiferimentiCosti!G$4</f>
        <v>0</v>
      </c>
      <c r="H132" s="63">
        <f>Effort!H128*RiferimentiCosti!H$4</f>
        <v>1440</v>
      </c>
      <c r="I132" s="63">
        <f>Effort!I128*RiferimentiCosti!I$4</f>
        <v>2160</v>
      </c>
      <c r="J132" s="64">
        <f t="shared" si="57"/>
        <v>3600</v>
      </c>
      <c r="K132" s="63">
        <f>CEILING(Effort!B128/8,1)*RiferimentiCosti!K$4</f>
        <v>0</v>
      </c>
      <c r="L132" s="63">
        <f>CEILING(Effort!F128/8,1)*RiferimentiCosti!L$4+CEILING((Effort!F128/8)/8,1)*RiferimentiCosti!L$6</f>
        <v>0</v>
      </c>
      <c r="M132" s="63">
        <f>CEILING(Effort!G128/8,1)*RiferimentiCosti!M$4+CEILING((Effort!G128/8)/8,1)*RiferimentiCosti!M$6</f>
        <v>0</v>
      </c>
      <c r="N132" s="63">
        <f>CEILING(Effort!H128/8,1)*RiferimentiCosti!N$4+CEILING((Effort!H128/8)/8,1)*RiferimentiCosti!N$6</f>
        <v>650</v>
      </c>
      <c r="O132" s="63">
        <f>CEILING(Effort!I128/8,1)*RiferimentiCosti!O$4+CEILING((Effort!I128/8)/8,1)*RiferimentiCosti!O$6</f>
        <v>1040</v>
      </c>
      <c r="P132" s="59">
        <f t="shared" si="58"/>
        <v>1690</v>
      </c>
      <c r="Q132" s="63">
        <f>SUM(Effort!$C128:$E128)*RiferimentiCosti!Q$4</f>
        <v>0</v>
      </c>
      <c r="R132" s="63">
        <f>SUM(Effort!$C128:$E128)*RiferimentiCosti!R$4</f>
        <v>0</v>
      </c>
      <c r="S132" s="63">
        <f>SUM(Effort!$F128:$G128)*RiferimentiCosti!S$4</f>
        <v>0</v>
      </c>
      <c r="T132" s="63">
        <f>IFERROR(__xludf.DUMMYFUNCTION("IF(REGEXMATCH(A132,""[0-9]\.[0-9]\.3""),SUM(Effort!$F128:$G128)*RiferimentiCosti!T$4,0)"),0.0)</f>
        <v>0</v>
      </c>
      <c r="U132" s="63">
        <f>IFERROR(__xludf.DUMMYFUNCTION("IF(REGEXMATCH(A132,""[0-9]\.[0-9]\.3""),SUM(Effort!H128:I128)*RiferimentiCosti!U$4,0)"),0.0)</f>
        <v>0</v>
      </c>
      <c r="V132" s="60">
        <f t="shared" si="59"/>
        <v>0</v>
      </c>
      <c r="W132" s="61">
        <f t="shared" si="60"/>
        <v>5290</v>
      </c>
    </row>
    <row r="133">
      <c r="A133" s="78" t="s">
        <v>211</v>
      </c>
      <c r="B133" s="63">
        <f>Effort!B129*RiferimentiCosti!B$4</f>
        <v>0</v>
      </c>
      <c r="C133" s="63">
        <f>Effort!C129*RiferimentiCosti!C$4</f>
        <v>0</v>
      </c>
      <c r="D133" s="63">
        <f>Effort!D129*RiferimentiCosti!D$4</f>
        <v>0</v>
      </c>
      <c r="E133" s="63">
        <f>Effort!E129*RiferimentiCosti!E$4</f>
        <v>0</v>
      </c>
      <c r="F133" s="63">
        <f>Effort!F129*RiferimentiCosti!F$4</f>
        <v>0</v>
      </c>
      <c r="G133" s="63">
        <f>Effort!G129*RiferimentiCosti!G$4</f>
        <v>0</v>
      </c>
      <c r="H133" s="63">
        <f>Effort!H129*RiferimentiCosti!H$4</f>
        <v>1440</v>
      </c>
      <c r="I133" s="63">
        <f>Effort!I129*RiferimentiCosti!I$4</f>
        <v>2160</v>
      </c>
      <c r="J133" s="64">
        <f t="shared" si="57"/>
        <v>3600</v>
      </c>
      <c r="K133" s="63">
        <f>CEILING(Effort!B129/8,1)*RiferimentiCosti!K$4</f>
        <v>0</v>
      </c>
      <c r="L133" s="63">
        <f>CEILING(Effort!F129/8,1)*RiferimentiCosti!L$4+CEILING((Effort!F129/8)/8,1)*RiferimentiCosti!L$6</f>
        <v>0</v>
      </c>
      <c r="M133" s="63">
        <f>CEILING(Effort!G129/8,1)*RiferimentiCosti!M$4+CEILING((Effort!G129/8)/8,1)*RiferimentiCosti!M$6</f>
        <v>0</v>
      </c>
      <c r="N133" s="63">
        <f>CEILING(Effort!H129/8,1)*RiferimentiCosti!N$4+CEILING((Effort!H129/8)/8,1)*RiferimentiCosti!N$6</f>
        <v>650</v>
      </c>
      <c r="O133" s="63">
        <f>CEILING(Effort!I129/8,1)*RiferimentiCosti!O$4+CEILING((Effort!I129/8)/8,1)*RiferimentiCosti!O$6</f>
        <v>1040</v>
      </c>
      <c r="P133" s="59">
        <f t="shared" si="58"/>
        <v>1690</v>
      </c>
      <c r="Q133" s="63">
        <f>SUM(Effort!$C129:$E129)*RiferimentiCosti!Q$4</f>
        <v>0</v>
      </c>
      <c r="R133" s="63">
        <f>SUM(Effort!$C129:$E129)*RiferimentiCosti!R$4</f>
        <v>0</v>
      </c>
      <c r="S133" s="63">
        <f>SUM(Effort!$F129:$G129)*RiferimentiCosti!S$4</f>
        <v>0</v>
      </c>
      <c r="T133" s="63">
        <f>IFERROR(__xludf.DUMMYFUNCTION("IF(REGEXMATCH(A133,""[0-9]\.[0-9]\.3""),SUM(Effort!$F129:$G129)*RiferimentiCosti!T$4,0)"),0.0)</f>
        <v>0</v>
      </c>
      <c r="U133" s="63">
        <f>IFERROR(__xludf.DUMMYFUNCTION("IF(REGEXMATCH(A133,""[0-9]\.[0-9]\.3""),SUM(Effort!H129:I129)*RiferimentiCosti!U$4,0)"),5760.0)</f>
        <v>5760</v>
      </c>
      <c r="V133" s="60">
        <f t="shared" si="59"/>
        <v>5760</v>
      </c>
      <c r="W133" s="61">
        <f t="shared" si="60"/>
        <v>11050</v>
      </c>
    </row>
    <row r="134">
      <c r="A134" s="65" t="s">
        <v>137</v>
      </c>
      <c r="B134" s="66">
        <f t="shared" ref="B134:I134" si="61">SUM(B120:B133)</f>
        <v>1600</v>
      </c>
      <c r="C134" s="66">
        <f t="shared" si="61"/>
        <v>6240</v>
      </c>
      <c r="D134" s="66">
        <f t="shared" si="61"/>
        <v>9120</v>
      </c>
      <c r="E134" s="66">
        <f t="shared" si="61"/>
        <v>0</v>
      </c>
      <c r="F134" s="66">
        <f t="shared" si="61"/>
        <v>4140</v>
      </c>
      <c r="G134" s="66">
        <f t="shared" si="61"/>
        <v>5780</v>
      </c>
      <c r="H134" s="66">
        <f t="shared" si="61"/>
        <v>4320</v>
      </c>
      <c r="I134" s="66">
        <f t="shared" si="61"/>
        <v>6840</v>
      </c>
      <c r="J134" s="64">
        <f t="shared" si="57"/>
        <v>38040</v>
      </c>
      <c r="K134" s="66">
        <f t="shared" ref="K134:O134" si="62">SUM(K120:K133)</f>
        <v>1160</v>
      </c>
      <c r="L134" s="66">
        <f t="shared" si="62"/>
        <v>1800</v>
      </c>
      <c r="M134" s="66">
        <f t="shared" si="62"/>
        <v>2980</v>
      </c>
      <c r="N134" s="66">
        <f t="shared" si="62"/>
        <v>1950</v>
      </c>
      <c r="O134" s="66">
        <f t="shared" si="62"/>
        <v>3260</v>
      </c>
      <c r="P134" s="59">
        <f t="shared" si="58"/>
        <v>11150</v>
      </c>
      <c r="Q134" s="66">
        <f t="shared" ref="Q134:U134" si="63">SUM(Q120:Q133)</f>
        <v>7680</v>
      </c>
      <c r="R134" s="66">
        <f t="shared" si="63"/>
        <v>30720</v>
      </c>
      <c r="S134" s="66">
        <f t="shared" si="63"/>
        <v>4160</v>
      </c>
      <c r="T134" s="66">
        <f t="shared" si="63"/>
        <v>7200</v>
      </c>
      <c r="U134" s="66">
        <f t="shared" si="63"/>
        <v>5760</v>
      </c>
      <c r="V134" s="60">
        <f t="shared" si="59"/>
        <v>55520</v>
      </c>
      <c r="W134" s="61">
        <f t="shared" si="60"/>
        <v>104710</v>
      </c>
    </row>
    <row r="135">
      <c r="A135" s="72"/>
      <c r="B135" s="73"/>
      <c r="C135" s="73"/>
      <c r="D135" s="73"/>
      <c r="E135" s="73"/>
      <c r="F135" s="73"/>
      <c r="G135" s="73"/>
      <c r="H135" s="73"/>
      <c r="I135" s="73"/>
      <c r="J135" s="74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4"/>
    </row>
    <row r="136">
      <c r="A136" s="75" t="s">
        <v>95</v>
      </c>
      <c r="B136" s="56">
        <f>Effort!B132*RiferimentiCosti!B$4</f>
        <v>400</v>
      </c>
      <c r="C136" s="76"/>
      <c r="D136" s="76"/>
      <c r="E136" s="76"/>
      <c r="F136" s="76"/>
      <c r="G136" s="76"/>
      <c r="H136" s="76"/>
      <c r="I136" s="76"/>
      <c r="J136" s="58">
        <f t="shared" ref="J136:J149" si="64">SUM(B136:I136)</f>
        <v>400</v>
      </c>
      <c r="K136" s="57">
        <f>CEILING(Effort!B132/8,1)*RiferimentiCosti!K$4+RiferimentiCosti!K$6</f>
        <v>440</v>
      </c>
      <c r="L136" s="57"/>
      <c r="M136" s="57"/>
      <c r="N136" s="57"/>
      <c r="O136" s="57"/>
      <c r="P136" s="59">
        <f t="shared" ref="P136:P149" si="65">SUM(K136:O136)</f>
        <v>440</v>
      </c>
      <c r="Q136" s="77">
        <v>0.0</v>
      </c>
      <c r="R136" s="57"/>
      <c r="S136" s="57"/>
      <c r="T136" s="57"/>
      <c r="U136" s="57"/>
      <c r="V136" s="60">
        <f t="shared" ref="V136:V149" si="66">SUM(Q136:U136)</f>
        <v>0</v>
      </c>
      <c r="W136" s="61">
        <f t="shared" ref="W136:W149" si="67">SUM(J136,P136,V136)</f>
        <v>840</v>
      </c>
    </row>
    <row r="137">
      <c r="A137" s="79" t="s">
        <v>94</v>
      </c>
      <c r="B137" s="63">
        <f>Effort!B133*RiferimentiCosti!B$4</f>
        <v>400</v>
      </c>
      <c r="C137" s="63">
        <f>Effort!C133*RiferimentiCosti!C$4</f>
        <v>0</v>
      </c>
      <c r="D137" s="63">
        <f>Effort!D133*RiferimentiCosti!D$4</f>
        <v>0</v>
      </c>
      <c r="E137" s="63">
        <f>Effort!E133*RiferimentiCosti!E$4</f>
        <v>0</v>
      </c>
      <c r="F137" s="63">
        <f>Effort!F133*RiferimentiCosti!F$4</f>
        <v>0</v>
      </c>
      <c r="G137" s="63">
        <f>Effort!G133*RiferimentiCosti!G$4</f>
        <v>0</v>
      </c>
      <c r="H137" s="63">
        <f>Effort!H133*RiferimentiCosti!H$4</f>
        <v>0</v>
      </c>
      <c r="I137" s="63">
        <f>Effort!I133*RiferimentiCosti!I$4</f>
        <v>0</v>
      </c>
      <c r="J137" s="64">
        <f t="shared" si="64"/>
        <v>400</v>
      </c>
      <c r="K137" s="63">
        <f>CEILING(Effort!B133/8,1)*RiferimentiCosti!K$4</f>
        <v>240</v>
      </c>
      <c r="L137" s="63">
        <f>CEILING(Effort!F133/8,1)*RiferimentiCosti!L$4+CEILING((Effort!F133/8)/8,1)*RiferimentiCosti!L$6</f>
        <v>0</v>
      </c>
      <c r="M137" s="63">
        <f>CEILING(Effort!G133/8,1)*RiferimentiCosti!M$4+CEILING((Effort!G133/8)/8,1)*RiferimentiCosti!M$6</f>
        <v>0</v>
      </c>
      <c r="N137" s="63">
        <f>CEILING(Effort!H133/8,1)*RiferimentiCosti!N$4+CEILING((Effort!H133/8)/8,1)*RiferimentiCosti!N$6</f>
        <v>0</v>
      </c>
      <c r="O137" s="63">
        <f>CEILING(Effort!I133/8,1)*RiferimentiCosti!O$4+CEILING((Effort!I133/8)/8,1)*RiferimentiCosti!O$6</f>
        <v>0</v>
      </c>
      <c r="P137" s="59">
        <f t="shared" si="65"/>
        <v>240</v>
      </c>
      <c r="Q137" s="63">
        <f>SUM(Effort!$C133:$E133)*RiferimentiCosti!Q$4</f>
        <v>0</v>
      </c>
      <c r="R137" s="63">
        <f>SUM(Effort!$C133:$E133)*RiferimentiCosti!R$4</f>
        <v>0</v>
      </c>
      <c r="S137" s="63">
        <f>SUM(Effort!$F133:$G133)*RiferimentiCosti!S$4</f>
        <v>0</v>
      </c>
      <c r="T137" s="63">
        <f>IFERROR(__xludf.DUMMYFUNCTION("IF(REGEXMATCH(A137,""[0-9]\.[0-9]\.3""),SUM(Effort!$F133:$G133)*RiferimentiCosti!T$4,0)"),0.0)</f>
        <v>0</v>
      </c>
      <c r="U137" s="63">
        <f>IFERROR(__xludf.DUMMYFUNCTION("IF(REGEXMATCH(A137,""[0-9]\.[0-9]\.3""),SUM(Effort!H133:I133)*RiferimentiCosti!U$4,0)"),0.0)</f>
        <v>0</v>
      </c>
      <c r="V137" s="60">
        <f t="shared" si="66"/>
        <v>0</v>
      </c>
      <c r="W137" s="61">
        <f t="shared" si="67"/>
        <v>640</v>
      </c>
    </row>
    <row r="138">
      <c r="A138" s="78" t="s">
        <v>212</v>
      </c>
      <c r="B138" s="63">
        <f>Effort!B134*RiferimentiCosti!B$4</f>
        <v>0</v>
      </c>
      <c r="C138" s="63">
        <f>Effort!C134*RiferimentiCosti!C$4</f>
        <v>3360</v>
      </c>
      <c r="D138" s="63">
        <f>Effort!D134*RiferimentiCosti!D$4</f>
        <v>480</v>
      </c>
      <c r="E138" s="63">
        <f>Effort!E134*RiferimentiCosti!E$4</f>
        <v>0</v>
      </c>
      <c r="F138" s="63">
        <f>Effort!F134*RiferimentiCosti!F$4</f>
        <v>0</v>
      </c>
      <c r="G138" s="63">
        <f>Effort!G134*RiferimentiCosti!G$4</f>
        <v>0</v>
      </c>
      <c r="H138" s="63">
        <f>Effort!H134*RiferimentiCosti!H$4</f>
        <v>0</v>
      </c>
      <c r="I138" s="63">
        <f>Effort!I134*RiferimentiCosti!I$4</f>
        <v>0</v>
      </c>
      <c r="J138" s="64">
        <f t="shared" si="64"/>
        <v>3840</v>
      </c>
      <c r="K138" s="63">
        <f>CEILING(Effort!B134/8,1)*RiferimentiCosti!K$4</f>
        <v>0</v>
      </c>
      <c r="L138" s="63">
        <f>CEILING(Effort!F134/8,1)*RiferimentiCosti!L$4+CEILING((Effort!F134/8)/8,1)*RiferimentiCosti!L$6</f>
        <v>0</v>
      </c>
      <c r="M138" s="63">
        <f>CEILING(Effort!G134/8,1)*RiferimentiCosti!M$4+CEILING((Effort!G134/8)/8,1)*RiferimentiCosti!M$6</f>
        <v>0</v>
      </c>
      <c r="N138" s="63">
        <f>CEILING(Effort!H134/8,1)*RiferimentiCosti!N$4+CEILING((Effort!H134/8)/8,1)*RiferimentiCosti!N$6</f>
        <v>0</v>
      </c>
      <c r="O138" s="63">
        <f>CEILING(Effort!I134/8,1)*RiferimentiCosti!O$4+CEILING((Effort!I134/8)/8,1)*RiferimentiCosti!O$6</f>
        <v>0</v>
      </c>
      <c r="P138" s="59">
        <f t="shared" si="65"/>
        <v>0</v>
      </c>
      <c r="Q138" s="63">
        <f>SUM(Effort!$C134:$E134)*RiferimentiCosti!Q$4</f>
        <v>1920</v>
      </c>
      <c r="R138" s="63">
        <f>SUM(Effort!$C134:$E134)*RiferimentiCosti!R$4</f>
        <v>7680</v>
      </c>
      <c r="S138" s="63">
        <f>SUM(Effort!$F134:$G134)*RiferimentiCosti!S$4</f>
        <v>0</v>
      </c>
      <c r="T138" s="63">
        <f>IFERROR(__xludf.DUMMYFUNCTION("IF(REGEXMATCH(A138,""[0-9]\.[0-9]\.3""),SUM(Effort!$F134:$G134)*RiferimentiCosti!T$4,0)"),0.0)</f>
        <v>0</v>
      </c>
      <c r="U138" s="63">
        <f>IFERROR(__xludf.DUMMYFUNCTION("IF(REGEXMATCH(A138,""[0-9]\.[0-9]\.3""),SUM(Effort!H134:I134)*RiferimentiCosti!U$4,0)"),0.0)</f>
        <v>0</v>
      </c>
      <c r="V138" s="60">
        <f t="shared" si="66"/>
        <v>9600</v>
      </c>
      <c r="W138" s="61">
        <f t="shared" si="67"/>
        <v>13440</v>
      </c>
    </row>
    <row r="139">
      <c r="A139" s="78" t="s">
        <v>213</v>
      </c>
      <c r="B139" s="63">
        <f>Effort!B135*RiferimentiCosti!B$4</f>
        <v>0</v>
      </c>
      <c r="C139" s="63">
        <f>Effort!C135*RiferimentiCosti!C$4</f>
        <v>480</v>
      </c>
      <c r="D139" s="63">
        <f>Effort!D135*RiferimentiCosti!D$4</f>
        <v>6240</v>
      </c>
      <c r="E139" s="63">
        <f>Effort!E135*RiferimentiCosti!E$4</f>
        <v>0</v>
      </c>
      <c r="F139" s="63">
        <f>Effort!F135*RiferimentiCosti!F$4</f>
        <v>0</v>
      </c>
      <c r="G139" s="63">
        <f>Effort!G135*RiferimentiCosti!G$4</f>
        <v>0</v>
      </c>
      <c r="H139" s="63">
        <f>Effort!H135*RiferimentiCosti!H$4</f>
        <v>0</v>
      </c>
      <c r="I139" s="63">
        <f>Effort!I135*RiferimentiCosti!I$4</f>
        <v>0</v>
      </c>
      <c r="J139" s="64">
        <f t="shared" si="64"/>
        <v>6720</v>
      </c>
      <c r="K139" s="63">
        <f>CEILING(Effort!B135/8,1)*RiferimentiCosti!K$4</f>
        <v>0</v>
      </c>
      <c r="L139" s="63">
        <f>CEILING(Effort!F135/8,1)*RiferimentiCosti!L$4+CEILING((Effort!F135/8)/8,1)*RiferimentiCosti!L$6</f>
        <v>0</v>
      </c>
      <c r="M139" s="63">
        <f>CEILING(Effort!G135/8,1)*RiferimentiCosti!M$4+CEILING((Effort!G135/8)/8,1)*RiferimentiCosti!M$6</f>
        <v>0</v>
      </c>
      <c r="N139" s="63">
        <f>CEILING(Effort!H135/8,1)*RiferimentiCosti!N$4+CEILING((Effort!H135/8)/8,1)*RiferimentiCosti!N$6</f>
        <v>0</v>
      </c>
      <c r="O139" s="63">
        <f>CEILING(Effort!I135/8,1)*RiferimentiCosti!O$4+CEILING((Effort!I135/8)/8,1)*RiferimentiCosti!O$6</f>
        <v>0</v>
      </c>
      <c r="P139" s="59">
        <f t="shared" si="65"/>
        <v>0</v>
      </c>
      <c r="Q139" s="63">
        <f>SUM(Effort!$C135:$E135)*RiferimentiCosti!Q$4</f>
        <v>3360</v>
      </c>
      <c r="R139" s="63">
        <f>SUM(Effort!$C135:$E135)*RiferimentiCosti!R$4</f>
        <v>13440</v>
      </c>
      <c r="S139" s="63">
        <f>SUM(Effort!$F135:$G135)*RiferimentiCosti!S$4</f>
        <v>0</v>
      </c>
      <c r="T139" s="63">
        <f>IFERROR(__xludf.DUMMYFUNCTION("IF(REGEXMATCH(A139,""[0-9]\.[0-9]\.3""),SUM(Effort!$F135:$G135)*RiferimentiCosti!T$4,0)"),0.0)</f>
        <v>0</v>
      </c>
      <c r="U139" s="63">
        <f>IFERROR(__xludf.DUMMYFUNCTION("IF(REGEXMATCH(A139,""[0-9]\.[0-9]\.3""),SUM(Effort!H135:I135)*RiferimentiCosti!U$4,0)"),0.0)</f>
        <v>0</v>
      </c>
      <c r="V139" s="60">
        <f t="shared" si="66"/>
        <v>16800</v>
      </c>
      <c r="W139" s="61">
        <f t="shared" si="67"/>
        <v>23520</v>
      </c>
    </row>
    <row r="140">
      <c r="A140" s="78" t="s">
        <v>214</v>
      </c>
      <c r="B140" s="63">
        <f>Effort!B136*RiferimentiCosti!B$4</f>
        <v>0</v>
      </c>
      <c r="C140" s="63">
        <f>Effort!C136*RiferimentiCosti!C$4</f>
        <v>1440</v>
      </c>
      <c r="D140" s="63">
        <f>Effort!D136*RiferimentiCosti!D$4</f>
        <v>960</v>
      </c>
      <c r="E140" s="63">
        <f>Effort!E136*RiferimentiCosti!E$4</f>
        <v>0</v>
      </c>
      <c r="F140" s="63">
        <f>Effort!F136*RiferimentiCosti!F$4</f>
        <v>0</v>
      </c>
      <c r="G140" s="63">
        <f>Effort!G136*RiferimentiCosti!G$4</f>
        <v>0</v>
      </c>
      <c r="H140" s="63">
        <f>Effort!H136*RiferimentiCosti!H$4</f>
        <v>0</v>
      </c>
      <c r="I140" s="63">
        <f>Effort!I136*RiferimentiCosti!I$4</f>
        <v>0</v>
      </c>
      <c r="J140" s="64">
        <f t="shared" si="64"/>
        <v>2400</v>
      </c>
      <c r="K140" s="63">
        <f>CEILING(Effort!B136/8,1)*RiferimentiCosti!K$4</f>
        <v>0</v>
      </c>
      <c r="L140" s="63">
        <f>CEILING(Effort!F136/8,1)*RiferimentiCosti!L$4+CEILING((Effort!F136/8)/8,1)*RiferimentiCosti!L$6</f>
        <v>0</v>
      </c>
      <c r="M140" s="63">
        <f>CEILING(Effort!G136/8,1)*RiferimentiCosti!M$4+CEILING((Effort!G136/8)/8,1)*RiferimentiCosti!M$6</f>
        <v>0</v>
      </c>
      <c r="N140" s="63">
        <f>CEILING(Effort!H136/8,1)*RiferimentiCosti!N$4+CEILING((Effort!H136/8)/8,1)*RiferimentiCosti!N$6</f>
        <v>0</v>
      </c>
      <c r="O140" s="63">
        <f>CEILING(Effort!I136/8,1)*RiferimentiCosti!O$4+CEILING((Effort!I136/8)/8,1)*RiferimentiCosti!O$6</f>
        <v>0</v>
      </c>
      <c r="P140" s="59">
        <f t="shared" si="65"/>
        <v>0</v>
      </c>
      <c r="Q140" s="63">
        <f>SUM(Effort!$C136:$E136)*RiferimentiCosti!Q$4</f>
        <v>1200</v>
      </c>
      <c r="R140" s="63">
        <f>SUM(Effort!$C136:$E136)*RiferimentiCosti!R$4</f>
        <v>4800</v>
      </c>
      <c r="S140" s="63">
        <f>SUM(Effort!$F136:$G136)*RiferimentiCosti!S$4</f>
        <v>0</v>
      </c>
      <c r="T140" s="63">
        <f>IFERROR(__xludf.DUMMYFUNCTION("IF(REGEXMATCH(A140,""[0-9]\.[0-9]\.3""),SUM(Effort!$F136:$G136)*RiferimentiCosti!T$4,0)"),0.0)</f>
        <v>0</v>
      </c>
      <c r="U140" s="63">
        <f>IFERROR(__xludf.DUMMYFUNCTION("IF(REGEXMATCH(A140,""[0-9]\.[0-9]\.3""),SUM(Effort!H136:I136)*RiferimentiCosti!U$4,0)"),0.0)</f>
        <v>0</v>
      </c>
      <c r="V140" s="60">
        <f t="shared" si="66"/>
        <v>6000</v>
      </c>
      <c r="W140" s="61">
        <f t="shared" si="67"/>
        <v>8400</v>
      </c>
    </row>
    <row r="141">
      <c r="A141" s="79" t="s">
        <v>92</v>
      </c>
      <c r="B141" s="63">
        <f>Effort!B137*RiferimentiCosti!B$4</f>
        <v>400</v>
      </c>
      <c r="C141" s="63">
        <f>Effort!C137*RiferimentiCosti!C$4</f>
        <v>960</v>
      </c>
      <c r="D141" s="63">
        <f>Effort!D137*RiferimentiCosti!D$4</f>
        <v>1440</v>
      </c>
      <c r="E141" s="63">
        <f>Effort!E137*RiferimentiCosti!E$4</f>
        <v>0</v>
      </c>
      <c r="F141" s="63">
        <f>Effort!F137*RiferimentiCosti!F$4</f>
        <v>0</v>
      </c>
      <c r="G141" s="63">
        <f>Effort!G137*RiferimentiCosti!G$4</f>
        <v>0</v>
      </c>
      <c r="H141" s="63">
        <f>Effort!H137*RiferimentiCosti!H$4</f>
        <v>0</v>
      </c>
      <c r="I141" s="63">
        <f>Effort!I137*RiferimentiCosti!I$4</f>
        <v>0</v>
      </c>
      <c r="J141" s="64">
        <f t="shared" si="64"/>
        <v>2800</v>
      </c>
      <c r="K141" s="63">
        <f>CEILING(Effort!B137/8,1)*RiferimentiCosti!K$4</f>
        <v>240</v>
      </c>
      <c r="L141" s="63">
        <f>CEILING(Effort!F137/8,1)*RiferimentiCosti!L$4+CEILING((Effort!F137/8)/8,1)*RiferimentiCosti!L$6</f>
        <v>0</v>
      </c>
      <c r="M141" s="63">
        <f>CEILING(Effort!G137/8,1)*RiferimentiCosti!M$4+CEILING((Effort!G137/8)/8,1)*RiferimentiCosti!M$6</f>
        <v>0</v>
      </c>
      <c r="N141" s="63">
        <f>CEILING(Effort!H137/8,1)*RiferimentiCosti!N$4+CEILING((Effort!H137/8)/8,1)*RiferimentiCosti!N$6</f>
        <v>0</v>
      </c>
      <c r="O141" s="63">
        <f>CEILING(Effort!I137/8,1)*RiferimentiCosti!O$4+CEILING((Effort!I137/8)/8,1)*RiferimentiCosti!O$6</f>
        <v>0</v>
      </c>
      <c r="P141" s="59">
        <f t="shared" si="65"/>
        <v>240</v>
      </c>
      <c r="Q141" s="63">
        <f>SUM(Effort!$C137:$E137)*RiferimentiCosti!Q$4</f>
        <v>1200</v>
      </c>
      <c r="R141" s="63">
        <f>SUM(Effort!$C137:$E137)*RiferimentiCosti!R$4</f>
        <v>4800</v>
      </c>
      <c r="S141" s="63">
        <f>SUM(Effort!$F137:$G137)*RiferimentiCosti!S$4</f>
        <v>0</v>
      </c>
      <c r="T141" s="63">
        <f>IFERROR(__xludf.DUMMYFUNCTION("IF(REGEXMATCH(A141,""[0-9]\.[0-9]\.3""),SUM(Effort!$F137:$G137)*RiferimentiCosti!T$4,0)"),0.0)</f>
        <v>0</v>
      </c>
      <c r="U141" s="63">
        <f>IFERROR(__xludf.DUMMYFUNCTION("IF(REGEXMATCH(A141,""[0-9]\.[0-9]\.3""),SUM(Effort!H137:I137)*RiferimentiCosti!U$4,0)"),0.0)</f>
        <v>0</v>
      </c>
      <c r="V141" s="60">
        <f t="shared" si="66"/>
        <v>6000</v>
      </c>
      <c r="W141" s="61">
        <f t="shared" si="67"/>
        <v>9040</v>
      </c>
    </row>
    <row r="142">
      <c r="A142" s="78" t="s">
        <v>215</v>
      </c>
      <c r="B142" s="63">
        <f>Effort!B138*RiferimentiCosti!B$4</f>
        <v>0</v>
      </c>
      <c r="C142" s="63">
        <f>Effort!C138*RiferimentiCosti!C$4</f>
        <v>0</v>
      </c>
      <c r="D142" s="63">
        <f>Effort!D138*RiferimentiCosti!D$4</f>
        <v>0</v>
      </c>
      <c r="E142" s="63">
        <f>Effort!E138*RiferimentiCosti!E$4</f>
        <v>0</v>
      </c>
      <c r="F142" s="63">
        <f>Effort!F138*RiferimentiCosti!F$4</f>
        <v>1380</v>
      </c>
      <c r="G142" s="63">
        <f>Effort!G138*RiferimentiCosti!G$4</f>
        <v>340</v>
      </c>
      <c r="H142" s="63">
        <f>Effort!H138*RiferimentiCosti!H$4</f>
        <v>0</v>
      </c>
      <c r="I142" s="63">
        <f>Effort!I138*RiferimentiCosti!I$4</f>
        <v>0</v>
      </c>
      <c r="J142" s="64">
        <f t="shared" si="64"/>
        <v>1720</v>
      </c>
      <c r="K142" s="63">
        <f>CEILING(Effort!B138/8,1)*RiferimentiCosti!K$4</f>
        <v>0</v>
      </c>
      <c r="L142" s="63">
        <f>CEILING(Effort!F138/8,1)*RiferimentiCosti!L$4+CEILING((Effort!F138/8)/8,1)*RiferimentiCosti!L$6</f>
        <v>600</v>
      </c>
      <c r="M142" s="63">
        <f>CEILING(Effort!G138/8,1)*RiferimentiCosti!M$4+CEILING((Effort!G138/8)/8,1)*RiferimentiCosti!M$6</f>
        <v>290</v>
      </c>
      <c r="N142" s="63">
        <f>CEILING(Effort!H138/8,1)*RiferimentiCosti!N$4+CEILING((Effort!H138/8)/8,1)*RiferimentiCosti!N$6</f>
        <v>0</v>
      </c>
      <c r="O142" s="63">
        <f>CEILING(Effort!I138/8,1)*RiferimentiCosti!O$4+CEILING((Effort!I138/8)/8,1)*RiferimentiCosti!O$6</f>
        <v>0</v>
      </c>
      <c r="P142" s="59">
        <f t="shared" si="65"/>
        <v>890</v>
      </c>
      <c r="Q142" s="63">
        <f>SUM(Effort!$C138:$E138)*RiferimentiCosti!Q$4</f>
        <v>0</v>
      </c>
      <c r="R142" s="63">
        <f>SUM(Effort!$C138:$E138)*RiferimentiCosti!R$4</f>
        <v>0</v>
      </c>
      <c r="S142" s="63">
        <f>SUM(Effort!$F138:$G138)*RiferimentiCosti!S$4</f>
        <v>640</v>
      </c>
      <c r="T142" s="63">
        <f>IFERROR(__xludf.DUMMYFUNCTION("IF(REGEXMATCH(A142,""[0-9]\.[0-9]\.3""),SUM(Effort!$F138:$G138)*RiferimentiCosti!T$4,0)"),0.0)</f>
        <v>0</v>
      </c>
      <c r="U142" s="63">
        <f>IFERROR(__xludf.DUMMYFUNCTION("IF(REGEXMATCH(A142,""[0-9]\.[0-9]\.3""),SUM(Effort!H138:I138)*RiferimentiCosti!U$4,0)"),0.0)</f>
        <v>0</v>
      </c>
      <c r="V142" s="60">
        <f t="shared" si="66"/>
        <v>640</v>
      </c>
      <c r="W142" s="61">
        <f t="shared" si="67"/>
        <v>3250</v>
      </c>
    </row>
    <row r="143">
      <c r="A143" s="78" t="s">
        <v>216</v>
      </c>
      <c r="B143" s="63">
        <f>Effort!B139*RiferimentiCosti!B$4</f>
        <v>0</v>
      </c>
      <c r="C143" s="63">
        <f>Effort!C139*RiferimentiCosti!C$4</f>
        <v>0</v>
      </c>
      <c r="D143" s="63">
        <f>Effort!D139*RiferimentiCosti!D$4</f>
        <v>0</v>
      </c>
      <c r="E143" s="63">
        <f>Effort!E139*RiferimentiCosti!E$4</f>
        <v>0</v>
      </c>
      <c r="F143" s="63">
        <f>Effort!F139*RiferimentiCosti!F$4</f>
        <v>1380</v>
      </c>
      <c r="G143" s="63">
        <f>Effort!G139*RiferimentiCosti!G$4</f>
        <v>340</v>
      </c>
      <c r="H143" s="63">
        <f>Effort!H139*RiferimentiCosti!H$4</f>
        <v>0</v>
      </c>
      <c r="I143" s="63">
        <f>Effort!I139*RiferimentiCosti!I$4</f>
        <v>0</v>
      </c>
      <c r="J143" s="64">
        <f t="shared" si="64"/>
        <v>1720</v>
      </c>
      <c r="K143" s="63">
        <f>CEILING(Effort!B139/8,1)*RiferimentiCosti!K$4</f>
        <v>0</v>
      </c>
      <c r="L143" s="63">
        <f>CEILING(Effort!F139/8,1)*RiferimentiCosti!L$4+CEILING((Effort!F139/8)/8,1)*RiferimentiCosti!L$6</f>
        <v>600</v>
      </c>
      <c r="M143" s="63">
        <f>CEILING(Effort!G139/8,1)*RiferimentiCosti!M$4+CEILING((Effort!G139/8)/8,1)*RiferimentiCosti!M$6</f>
        <v>290</v>
      </c>
      <c r="N143" s="63">
        <f>CEILING(Effort!H139/8,1)*RiferimentiCosti!N$4+CEILING((Effort!H139/8)/8,1)*RiferimentiCosti!N$6</f>
        <v>0</v>
      </c>
      <c r="O143" s="63">
        <f>CEILING(Effort!I139/8,1)*RiferimentiCosti!O$4+CEILING((Effort!I139/8)/8,1)*RiferimentiCosti!O$6</f>
        <v>0</v>
      </c>
      <c r="P143" s="59">
        <f t="shared" si="65"/>
        <v>890</v>
      </c>
      <c r="Q143" s="63">
        <f>SUM(Effort!$C139:$E139)*RiferimentiCosti!Q$4</f>
        <v>0</v>
      </c>
      <c r="R143" s="63">
        <f>SUM(Effort!$C139:$E139)*RiferimentiCosti!R$4</f>
        <v>0</v>
      </c>
      <c r="S143" s="63">
        <f>SUM(Effort!$F139:$G139)*RiferimentiCosti!S$4</f>
        <v>640</v>
      </c>
      <c r="T143" s="63">
        <f>IFERROR(__xludf.DUMMYFUNCTION("IF(REGEXMATCH(A143,""[0-9]\.[0-9]\.3""),SUM(Effort!$F139:$G139)*RiferimentiCosti!T$4,0)"),0.0)</f>
        <v>0</v>
      </c>
      <c r="U143" s="63">
        <f>IFERROR(__xludf.DUMMYFUNCTION("IF(REGEXMATCH(A143,""[0-9]\.[0-9]\.3""),SUM(Effort!H139:I139)*RiferimentiCosti!U$4,0)"),0.0)</f>
        <v>0</v>
      </c>
      <c r="V143" s="60">
        <f t="shared" si="66"/>
        <v>640</v>
      </c>
      <c r="W143" s="61">
        <f t="shared" si="67"/>
        <v>3250</v>
      </c>
    </row>
    <row r="144">
      <c r="A144" s="78" t="s">
        <v>217</v>
      </c>
      <c r="B144" s="63">
        <f>Effort!B140*RiferimentiCosti!B$4</f>
        <v>0</v>
      </c>
      <c r="C144" s="63">
        <f>Effort!C140*RiferimentiCosti!C$4</f>
        <v>0</v>
      </c>
      <c r="D144" s="63">
        <f>Effort!D140*RiferimentiCosti!D$4</f>
        <v>0</v>
      </c>
      <c r="E144" s="63">
        <f>Effort!E140*RiferimentiCosti!E$4</f>
        <v>0</v>
      </c>
      <c r="F144" s="63">
        <f>Effort!F140*RiferimentiCosti!F$4</f>
        <v>1380</v>
      </c>
      <c r="G144" s="63">
        <f>Effort!G140*RiferimentiCosti!G$4</f>
        <v>5100</v>
      </c>
      <c r="H144" s="63">
        <f>Effort!H140*RiferimentiCosti!H$4</f>
        <v>0</v>
      </c>
      <c r="I144" s="63">
        <f>Effort!I140*RiferimentiCosti!I$4</f>
        <v>0</v>
      </c>
      <c r="J144" s="64">
        <f t="shared" si="64"/>
        <v>6480</v>
      </c>
      <c r="K144" s="63">
        <f>CEILING(Effort!B140/8,1)*RiferimentiCosti!K$4</f>
        <v>0</v>
      </c>
      <c r="L144" s="63">
        <f>CEILING(Effort!F140/8,1)*RiferimentiCosti!L$4+CEILING((Effort!F140/8)/8,1)*RiferimentiCosti!L$6</f>
        <v>600</v>
      </c>
      <c r="M144" s="63">
        <f>CEILING(Effort!G140/8,1)*RiferimentiCosti!M$4+CEILING((Effort!G140/8)/8,1)*RiferimentiCosti!M$6</f>
        <v>2400</v>
      </c>
      <c r="N144" s="63">
        <f>CEILING(Effort!H140/8,1)*RiferimentiCosti!N$4+CEILING((Effort!H140/8)/8,1)*RiferimentiCosti!N$6</f>
        <v>0</v>
      </c>
      <c r="O144" s="63">
        <f>CEILING(Effort!I140/8,1)*RiferimentiCosti!O$4+CEILING((Effort!I140/8)/8,1)*RiferimentiCosti!O$6</f>
        <v>0</v>
      </c>
      <c r="P144" s="59">
        <f t="shared" si="65"/>
        <v>3000</v>
      </c>
      <c r="Q144" s="63">
        <f>SUM(Effort!$C140:$E140)*RiferimentiCosti!Q$4</f>
        <v>0</v>
      </c>
      <c r="R144" s="63">
        <f>SUM(Effort!$C140:$E140)*RiferimentiCosti!R$4</f>
        <v>0</v>
      </c>
      <c r="S144" s="63">
        <f>SUM(Effort!$F140:$G140)*RiferimentiCosti!S$4</f>
        <v>2880</v>
      </c>
      <c r="T144" s="63">
        <f>IFERROR(__xludf.DUMMYFUNCTION("IF(REGEXMATCH(A144,""[0-9]\.[0-9]\.3""),SUM(Effort!$F140:$G140)*RiferimentiCosti!T$4,0)"),7200.0)</f>
        <v>7200</v>
      </c>
      <c r="U144" s="63">
        <f>IFERROR(__xludf.DUMMYFUNCTION("IF(REGEXMATCH(A144,""[0-9]\.[0-9]\.3""),SUM(Effort!H140:I140)*RiferimentiCosti!U$4,0)"),0.0)</f>
        <v>0</v>
      </c>
      <c r="V144" s="60">
        <f t="shared" si="66"/>
        <v>10080</v>
      </c>
      <c r="W144" s="61">
        <f t="shared" si="67"/>
        <v>19560</v>
      </c>
    </row>
    <row r="145">
      <c r="A145" s="79" t="s">
        <v>85</v>
      </c>
      <c r="B145" s="63">
        <f>Effort!B141*RiferimentiCosti!B$4</f>
        <v>400</v>
      </c>
      <c r="C145" s="63">
        <f>Effort!C141*RiferimentiCosti!C$4</f>
        <v>0</v>
      </c>
      <c r="D145" s="63">
        <f>Effort!D141*RiferimentiCosti!D$4</f>
        <v>0</v>
      </c>
      <c r="E145" s="63">
        <f>Effort!E141*RiferimentiCosti!E$4</f>
        <v>0</v>
      </c>
      <c r="F145" s="63">
        <f>Effort!F141*RiferimentiCosti!F$4</f>
        <v>0</v>
      </c>
      <c r="G145" s="63">
        <f>Effort!G141*RiferimentiCosti!G$4</f>
        <v>0</v>
      </c>
      <c r="H145" s="63">
        <f>Effort!H141*RiferimentiCosti!H$4</f>
        <v>0</v>
      </c>
      <c r="I145" s="63">
        <f>Effort!I141*RiferimentiCosti!I$4</f>
        <v>0</v>
      </c>
      <c r="J145" s="64">
        <f t="shared" si="64"/>
        <v>400</v>
      </c>
      <c r="K145" s="63">
        <f>CEILING(Effort!B141/8,1)*RiferimentiCosti!K$4</f>
        <v>240</v>
      </c>
      <c r="L145" s="63">
        <f>CEILING(Effort!F141/8,1)*RiferimentiCosti!L$4+CEILING((Effort!F141/8)/8,1)*RiferimentiCosti!L$6</f>
        <v>0</v>
      </c>
      <c r="M145" s="63">
        <f>CEILING(Effort!G141/8,1)*RiferimentiCosti!M$4+CEILING((Effort!G141/8)/8,1)*RiferimentiCosti!M$6</f>
        <v>0</v>
      </c>
      <c r="N145" s="63">
        <f>CEILING(Effort!H141/8,1)*RiferimentiCosti!N$4+CEILING((Effort!H141/8)/8,1)*RiferimentiCosti!N$6</f>
        <v>0</v>
      </c>
      <c r="O145" s="63">
        <f>CEILING(Effort!I141/8,1)*RiferimentiCosti!O$4+CEILING((Effort!I141/8)/8,1)*RiferimentiCosti!O$6</f>
        <v>0</v>
      </c>
      <c r="P145" s="59">
        <f t="shared" si="65"/>
        <v>240</v>
      </c>
      <c r="Q145" s="63">
        <f>SUM(Effort!$C141:$E141)*RiferimentiCosti!Q$4</f>
        <v>0</v>
      </c>
      <c r="R145" s="63">
        <f>SUM(Effort!$C141:$E141)*RiferimentiCosti!R$4</f>
        <v>0</v>
      </c>
      <c r="S145" s="63">
        <f>SUM(Effort!$F141:$G141)*RiferimentiCosti!S$4</f>
        <v>0</v>
      </c>
      <c r="T145" s="63">
        <f>IFERROR(__xludf.DUMMYFUNCTION("IF(REGEXMATCH(A145,""[0-9]\.[0-9]\.3""),SUM(Effort!$F141:$G141)*RiferimentiCosti!T$4,0)"),0.0)</f>
        <v>0</v>
      </c>
      <c r="U145" s="63">
        <f>IFERROR(__xludf.DUMMYFUNCTION("IF(REGEXMATCH(A145,""[0-9]\.[0-9]\.3""),SUM(Effort!H141:I141)*RiferimentiCosti!U$4,0)"),0.0)</f>
        <v>0</v>
      </c>
      <c r="V145" s="60">
        <f t="shared" si="66"/>
        <v>0</v>
      </c>
      <c r="W145" s="61">
        <f t="shared" si="67"/>
        <v>640</v>
      </c>
    </row>
    <row r="146">
      <c r="A146" s="78" t="s">
        <v>218</v>
      </c>
      <c r="B146" s="63">
        <f>Effort!B142*RiferimentiCosti!B$4</f>
        <v>0</v>
      </c>
      <c r="C146" s="63">
        <f>Effort!C142*RiferimentiCosti!C$4</f>
        <v>0</v>
      </c>
      <c r="D146" s="63">
        <f>Effort!D142*RiferimentiCosti!D$4</f>
        <v>0</v>
      </c>
      <c r="E146" s="63">
        <f>Effort!E142*RiferimentiCosti!E$4</f>
        <v>0</v>
      </c>
      <c r="F146" s="63">
        <f>Effort!F142*RiferimentiCosti!F$4</f>
        <v>0</v>
      </c>
      <c r="G146" s="63">
        <f>Effort!G142*RiferimentiCosti!G$4</f>
        <v>0</v>
      </c>
      <c r="H146" s="63">
        <f>Effort!H142*RiferimentiCosti!H$4</f>
        <v>1440</v>
      </c>
      <c r="I146" s="63">
        <f>Effort!I142*RiferimentiCosti!I$4</f>
        <v>2520</v>
      </c>
      <c r="J146" s="64">
        <f t="shared" si="64"/>
        <v>3960</v>
      </c>
      <c r="K146" s="63">
        <f>CEILING(Effort!B142/8,1)*RiferimentiCosti!K$4</f>
        <v>0</v>
      </c>
      <c r="L146" s="63">
        <f>CEILING(Effort!F142/8,1)*RiferimentiCosti!L$4+CEILING((Effort!F142/8)/8,1)*RiferimentiCosti!L$6</f>
        <v>0</v>
      </c>
      <c r="M146" s="63">
        <f>CEILING(Effort!G142/8,1)*RiferimentiCosti!M$4+CEILING((Effort!G142/8)/8,1)*RiferimentiCosti!M$6</f>
        <v>0</v>
      </c>
      <c r="N146" s="63">
        <f>CEILING(Effort!H142/8,1)*RiferimentiCosti!N$4+CEILING((Effort!H142/8)/8,1)*RiferimentiCosti!N$6</f>
        <v>650</v>
      </c>
      <c r="O146" s="63">
        <f>CEILING(Effort!I142/8,1)*RiferimentiCosti!O$4+CEILING((Effort!I142/8)/8,1)*RiferimentiCosti!O$6</f>
        <v>1180</v>
      </c>
      <c r="P146" s="59">
        <f t="shared" si="65"/>
        <v>1830</v>
      </c>
      <c r="Q146" s="63">
        <f>SUM(Effort!$C142:$E142)*RiferimentiCosti!Q$4</f>
        <v>0</v>
      </c>
      <c r="R146" s="63">
        <f>SUM(Effort!$C142:$E142)*RiferimentiCosti!R$4</f>
        <v>0</v>
      </c>
      <c r="S146" s="63">
        <f>SUM(Effort!$F142:$G142)*RiferimentiCosti!S$4</f>
        <v>0</v>
      </c>
      <c r="T146" s="63">
        <f>IFERROR(__xludf.DUMMYFUNCTION("IF(REGEXMATCH(A146,""[0-9]\.[0-9]\.3""),SUM(Effort!$F142:$G142)*RiferimentiCosti!T$4,0)"),0.0)</f>
        <v>0</v>
      </c>
      <c r="U146" s="63">
        <f>IFERROR(__xludf.DUMMYFUNCTION("IF(REGEXMATCH(A146,""[0-9]\.[0-9]\.3""),SUM(Effort!H142:I142)*RiferimentiCosti!U$4,0)"),0.0)</f>
        <v>0</v>
      </c>
      <c r="V146" s="60">
        <f t="shared" si="66"/>
        <v>0</v>
      </c>
      <c r="W146" s="61">
        <f t="shared" si="67"/>
        <v>5790</v>
      </c>
    </row>
    <row r="147">
      <c r="A147" s="78" t="s">
        <v>219</v>
      </c>
      <c r="B147" s="63">
        <f>Effort!B143*RiferimentiCosti!B$4</f>
        <v>0</v>
      </c>
      <c r="C147" s="63">
        <f>Effort!C143*RiferimentiCosti!C$4</f>
        <v>0</v>
      </c>
      <c r="D147" s="63">
        <f>Effort!D143*RiferimentiCosti!D$4</f>
        <v>0</v>
      </c>
      <c r="E147" s="63">
        <f>Effort!E143*RiferimentiCosti!E$4</f>
        <v>0</v>
      </c>
      <c r="F147" s="63">
        <f>Effort!F143*RiferimentiCosti!F$4</f>
        <v>0</v>
      </c>
      <c r="G147" s="63">
        <f>Effort!G143*RiferimentiCosti!G$4</f>
        <v>0</v>
      </c>
      <c r="H147" s="63">
        <f>Effort!H143*RiferimentiCosti!H$4</f>
        <v>1440</v>
      </c>
      <c r="I147" s="63">
        <f>Effort!I143*RiferimentiCosti!I$4</f>
        <v>2160</v>
      </c>
      <c r="J147" s="64">
        <f t="shared" si="64"/>
        <v>3600</v>
      </c>
      <c r="K147" s="63">
        <f>CEILING(Effort!B143/8,1)*RiferimentiCosti!K$4</f>
        <v>0</v>
      </c>
      <c r="L147" s="63">
        <f>CEILING(Effort!F143/8,1)*RiferimentiCosti!L$4+CEILING((Effort!F143/8)/8,1)*RiferimentiCosti!L$6</f>
        <v>0</v>
      </c>
      <c r="M147" s="63">
        <f>CEILING(Effort!G143/8,1)*RiferimentiCosti!M$4+CEILING((Effort!G143/8)/8,1)*RiferimentiCosti!M$6</f>
        <v>0</v>
      </c>
      <c r="N147" s="63">
        <f>CEILING(Effort!H143/8,1)*RiferimentiCosti!N$4+CEILING((Effort!H143/8)/8,1)*RiferimentiCosti!N$6</f>
        <v>650</v>
      </c>
      <c r="O147" s="63">
        <f>CEILING(Effort!I143/8,1)*RiferimentiCosti!O$4+CEILING((Effort!I143/8)/8,1)*RiferimentiCosti!O$6</f>
        <v>1040</v>
      </c>
      <c r="P147" s="59">
        <f t="shared" si="65"/>
        <v>1690</v>
      </c>
      <c r="Q147" s="63">
        <f>SUM(Effort!$C143:$E143)*RiferimentiCosti!Q$4</f>
        <v>0</v>
      </c>
      <c r="R147" s="63">
        <f>SUM(Effort!$C143:$E143)*RiferimentiCosti!R$4</f>
        <v>0</v>
      </c>
      <c r="S147" s="63">
        <f>SUM(Effort!$F143:$G143)*RiferimentiCosti!S$4</f>
        <v>0</v>
      </c>
      <c r="T147" s="63">
        <f>IFERROR(__xludf.DUMMYFUNCTION("IF(REGEXMATCH(A147,""[0-9]\.[0-9]\.3""),SUM(Effort!$F143:$G143)*RiferimentiCosti!T$4,0)"),0.0)</f>
        <v>0</v>
      </c>
      <c r="U147" s="63">
        <f>IFERROR(__xludf.DUMMYFUNCTION("IF(REGEXMATCH(A147,""[0-9]\.[0-9]\.3""),SUM(Effort!H143:I143)*RiferimentiCosti!U$4,0)"),0.0)</f>
        <v>0</v>
      </c>
      <c r="V147" s="60">
        <f t="shared" si="66"/>
        <v>0</v>
      </c>
      <c r="W147" s="61">
        <f t="shared" si="67"/>
        <v>5290</v>
      </c>
    </row>
    <row r="148">
      <c r="A148" s="78" t="s">
        <v>220</v>
      </c>
      <c r="B148" s="63">
        <f>Effort!B144*RiferimentiCosti!B$4</f>
        <v>0</v>
      </c>
      <c r="C148" s="63">
        <f>Effort!C144*RiferimentiCosti!C$4</f>
        <v>0</v>
      </c>
      <c r="D148" s="63">
        <f>Effort!D144*RiferimentiCosti!D$4</f>
        <v>0</v>
      </c>
      <c r="E148" s="63">
        <f>Effort!E144*RiferimentiCosti!E$4</f>
        <v>0</v>
      </c>
      <c r="F148" s="63">
        <f>Effort!F144*RiferimentiCosti!F$4</f>
        <v>0</v>
      </c>
      <c r="G148" s="63">
        <f>Effort!G144*RiferimentiCosti!G$4</f>
        <v>0</v>
      </c>
      <c r="H148" s="63">
        <f>Effort!H144*RiferimentiCosti!H$4</f>
        <v>1440</v>
      </c>
      <c r="I148" s="63">
        <f>Effort!I144*RiferimentiCosti!I$4</f>
        <v>2160</v>
      </c>
      <c r="J148" s="64">
        <f t="shared" si="64"/>
        <v>3600</v>
      </c>
      <c r="K148" s="63">
        <f>CEILING(Effort!B144/8,1)*RiferimentiCosti!K$4</f>
        <v>0</v>
      </c>
      <c r="L148" s="63">
        <f>CEILING(Effort!F144/8,1)*RiferimentiCosti!L$4+CEILING((Effort!F144/8)/8,1)*RiferimentiCosti!L$6</f>
        <v>0</v>
      </c>
      <c r="M148" s="63">
        <f>CEILING(Effort!G144/8,1)*RiferimentiCosti!M$4+CEILING((Effort!G144/8)/8,1)*RiferimentiCosti!M$6</f>
        <v>0</v>
      </c>
      <c r="N148" s="63">
        <f>CEILING(Effort!H144/8,1)*RiferimentiCosti!N$4+CEILING((Effort!H144/8)/8,1)*RiferimentiCosti!N$6</f>
        <v>650</v>
      </c>
      <c r="O148" s="63">
        <f>CEILING(Effort!I144/8,1)*RiferimentiCosti!O$4+CEILING((Effort!I144/8)/8,1)*RiferimentiCosti!O$6</f>
        <v>1040</v>
      </c>
      <c r="P148" s="59">
        <f t="shared" si="65"/>
        <v>1690</v>
      </c>
      <c r="Q148" s="63">
        <f>SUM(Effort!$C144:$E144)*RiferimentiCosti!Q$4</f>
        <v>0</v>
      </c>
      <c r="R148" s="63">
        <f>SUM(Effort!$C144:$E144)*RiferimentiCosti!R$4</f>
        <v>0</v>
      </c>
      <c r="S148" s="63">
        <f>SUM(Effort!$F144:$G144)*RiferimentiCosti!S$4</f>
        <v>0</v>
      </c>
      <c r="T148" s="63">
        <f>IFERROR(__xludf.DUMMYFUNCTION("IF(REGEXMATCH(A148,""[0-9]\.[0-9]\.3""),SUM(Effort!$F144:$G144)*RiferimentiCosti!T$4,0)"),0.0)</f>
        <v>0</v>
      </c>
      <c r="U148" s="63">
        <f>IFERROR(__xludf.DUMMYFUNCTION("IF(REGEXMATCH(A148,""[0-9]\.[0-9]\.3""),SUM(Effort!H144:I144)*RiferimentiCosti!U$4,0)"),5760.0)</f>
        <v>5760</v>
      </c>
      <c r="V148" s="60">
        <f t="shared" si="66"/>
        <v>5760</v>
      </c>
      <c r="W148" s="61">
        <f t="shared" si="67"/>
        <v>11050</v>
      </c>
    </row>
    <row r="149">
      <c r="A149" s="65" t="s">
        <v>137</v>
      </c>
      <c r="B149" s="66">
        <f t="shared" ref="B149:I149" si="68">SUM(B137:B148)</f>
        <v>1200</v>
      </c>
      <c r="C149" s="66">
        <f t="shared" si="68"/>
        <v>6240</v>
      </c>
      <c r="D149" s="66">
        <f t="shared" si="68"/>
        <v>9120</v>
      </c>
      <c r="E149" s="66">
        <f t="shared" si="68"/>
        <v>0</v>
      </c>
      <c r="F149" s="66">
        <f t="shared" si="68"/>
        <v>4140</v>
      </c>
      <c r="G149" s="66">
        <f t="shared" si="68"/>
        <v>5780</v>
      </c>
      <c r="H149" s="66">
        <f t="shared" si="68"/>
        <v>4320</v>
      </c>
      <c r="I149" s="66">
        <f t="shared" si="68"/>
        <v>6840</v>
      </c>
      <c r="J149" s="64">
        <f t="shared" si="64"/>
        <v>37640</v>
      </c>
      <c r="K149" s="66">
        <f t="shared" ref="K149:O149" si="69">SUM(K137:K148)</f>
        <v>720</v>
      </c>
      <c r="L149" s="66">
        <f t="shared" si="69"/>
        <v>1800</v>
      </c>
      <c r="M149" s="66">
        <f t="shared" si="69"/>
        <v>2980</v>
      </c>
      <c r="N149" s="66">
        <f t="shared" si="69"/>
        <v>1950</v>
      </c>
      <c r="O149" s="66">
        <f t="shared" si="69"/>
        <v>3260</v>
      </c>
      <c r="P149" s="59">
        <f t="shared" si="65"/>
        <v>10710</v>
      </c>
      <c r="Q149" s="66">
        <f t="shared" ref="Q149:U149" si="70">SUM(Q137:Q148)</f>
        <v>7680</v>
      </c>
      <c r="R149" s="66">
        <f t="shared" si="70"/>
        <v>30720</v>
      </c>
      <c r="S149" s="66">
        <f t="shared" si="70"/>
        <v>4160</v>
      </c>
      <c r="T149" s="66">
        <f t="shared" si="70"/>
        <v>7200</v>
      </c>
      <c r="U149" s="66">
        <f t="shared" si="70"/>
        <v>5760</v>
      </c>
      <c r="V149" s="60">
        <f t="shared" si="66"/>
        <v>55520</v>
      </c>
      <c r="W149" s="61">
        <f t="shared" si="67"/>
        <v>103870</v>
      </c>
    </row>
    <row r="150">
      <c r="A150" s="72"/>
      <c r="B150" s="73"/>
      <c r="C150" s="73"/>
      <c r="D150" s="73"/>
      <c r="E150" s="73"/>
      <c r="F150" s="73"/>
      <c r="G150" s="73"/>
      <c r="H150" s="73"/>
      <c r="I150" s="73"/>
      <c r="J150" s="74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4"/>
    </row>
    <row r="151">
      <c r="A151" s="75" t="s">
        <v>100</v>
      </c>
      <c r="B151" s="56">
        <f>Effort!B147*RiferimentiCosti!B$4</f>
        <v>400</v>
      </c>
      <c r="C151" s="76"/>
      <c r="D151" s="76"/>
      <c r="E151" s="76"/>
      <c r="F151" s="76"/>
      <c r="G151" s="76"/>
      <c r="H151" s="76"/>
      <c r="I151" s="76"/>
      <c r="J151" s="58">
        <f t="shared" ref="J151:J170" si="71">SUM(B151:I151)</f>
        <v>400</v>
      </c>
      <c r="K151" s="57">
        <f>CEILING(Effort!B147/8,1)*RiferimentiCosti!K$4+RiferimentiCosti!K$6</f>
        <v>440</v>
      </c>
      <c r="L151" s="57"/>
      <c r="M151" s="57"/>
      <c r="N151" s="57"/>
      <c r="O151" s="57"/>
      <c r="P151" s="59">
        <f t="shared" ref="P151:P170" si="72">SUM(K151:O151)</f>
        <v>440</v>
      </c>
      <c r="Q151" s="77">
        <v>0.0</v>
      </c>
      <c r="R151" s="57"/>
      <c r="S151" s="57"/>
      <c r="T151" s="57"/>
      <c r="U151" s="57"/>
      <c r="V151" s="60">
        <f t="shared" ref="V151:V170" si="73">SUM(Q151:U151)</f>
        <v>0</v>
      </c>
      <c r="W151" s="61">
        <f t="shared" ref="W151:W170" si="74">SUM(J151,P151,V151)</f>
        <v>840</v>
      </c>
    </row>
    <row r="152">
      <c r="A152" s="79" t="s">
        <v>99</v>
      </c>
      <c r="B152" s="63">
        <f>Effort!B148*RiferimentiCosti!B$4</f>
        <v>200</v>
      </c>
      <c r="C152" s="63">
        <f>Effort!C148*RiferimentiCosti!C$4</f>
        <v>0</v>
      </c>
      <c r="D152" s="63">
        <f>Effort!D148*RiferimentiCosti!D$4</f>
        <v>0</v>
      </c>
      <c r="E152" s="63">
        <f>Effort!E148*RiferimentiCosti!E$4</f>
        <v>0</v>
      </c>
      <c r="F152" s="63">
        <f>Effort!F148*RiferimentiCosti!F$4</f>
        <v>0</v>
      </c>
      <c r="G152" s="63">
        <f>Effort!G148*RiferimentiCosti!G$4</f>
        <v>0</v>
      </c>
      <c r="H152" s="63">
        <f>Effort!H148*RiferimentiCosti!H$4</f>
        <v>0</v>
      </c>
      <c r="I152" s="63">
        <f>Effort!I148*RiferimentiCosti!I$4</f>
        <v>0</v>
      </c>
      <c r="J152" s="64">
        <f t="shared" si="71"/>
        <v>200</v>
      </c>
      <c r="K152" s="63">
        <f>CEILING(Effort!B148/8,1)*RiferimentiCosti!K$4</f>
        <v>120</v>
      </c>
      <c r="L152" s="63">
        <f>CEILING(Effort!F148/8,1)*RiferimentiCosti!L$4+CEILING((Effort!F148/8)/8,1)*RiferimentiCosti!L$6</f>
        <v>0</v>
      </c>
      <c r="M152" s="63">
        <f>CEILING(Effort!G148/8,1)*RiferimentiCosti!M$4+CEILING((Effort!G148/8)/8,1)*RiferimentiCosti!M$6</f>
        <v>0</v>
      </c>
      <c r="N152" s="63">
        <f>CEILING(Effort!H148/8,1)*RiferimentiCosti!N$4+CEILING((Effort!H148/8)/8,1)*RiferimentiCosti!N$6</f>
        <v>0</v>
      </c>
      <c r="O152" s="63">
        <f>CEILING(Effort!I148/8,1)*RiferimentiCosti!O$4+CEILING((Effort!I148/8)/8,1)*RiferimentiCosti!O$6</f>
        <v>0</v>
      </c>
      <c r="P152" s="59">
        <f t="shared" si="72"/>
        <v>120</v>
      </c>
      <c r="Q152" s="63">
        <f>SUM(Effort!$C148:$E148)*RiferimentiCosti!Q$4</f>
        <v>0</v>
      </c>
      <c r="R152" s="63">
        <f>SUM(Effort!$C148:$E148)*RiferimentiCosti!R$4</f>
        <v>0</v>
      </c>
      <c r="S152" s="63">
        <f>SUM(Effort!$F148:$G148)*RiferimentiCosti!S$4</f>
        <v>0</v>
      </c>
      <c r="T152" s="63">
        <f>IFERROR(__xludf.DUMMYFUNCTION("IF(REGEXMATCH(A152,""[0-9]\.[0-9]\.3""),SUM(Effort!$F148:$G148)*RiferimentiCosti!T$4,0)"),0.0)</f>
        <v>0</v>
      </c>
      <c r="U152" s="63">
        <f>IFERROR(__xludf.DUMMYFUNCTION("IF(REGEXMATCH(A152,""[0-9]\.[0-9]\.3""),SUM(Effort!H148:I148)*RiferimentiCosti!U$4,0)"),0.0)</f>
        <v>0</v>
      </c>
      <c r="V152" s="60">
        <f t="shared" si="73"/>
        <v>0</v>
      </c>
      <c r="W152" s="61">
        <f t="shared" si="74"/>
        <v>320</v>
      </c>
    </row>
    <row r="153">
      <c r="A153" s="78" t="s">
        <v>221</v>
      </c>
      <c r="B153" s="63">
        <f>Effort!B149*RiferimentiCosti!B$4</f>
        <v>0</v>
      </c>
      <c r="C153" s="63">
        <f>Effort!C149*RiferimentiCosti!C$4</f>
        <v>1920</v>
      </c>
      <c r="D153" s="63">
        <f>Effort!D149*RiferimentiCosti!D$4</f>
        <v>480</v>
      </c>
      <c r="E153" s="63">
        <f>Effort!E149*RiferimentiCosti!E$4</f>
        <v>0</v>
      </c>
      <c r="F153" s="63">
        <f>Effort!F149*RiferimentiCosti!F$4</f>
        <v>0</v>
      </c>
      <c r="G153" s="63">
        <f>Effort!G149*RiferimentiCosti!G$4</f>
        <v>0</v>
      </c>
      <c r="H153" s="63">
        <f>Effort!H149*RiferimentiCosti!H$4</f>
        <v>0</v>
      </c>
      <c r="I153" s="63">
        <f>Effort!I149*RiferimentiCosti!I$4</f>
        <v>0</v>
      </c>
      <c r="J153" s="64">
        <f t="shared" si="71"/>
        <v>2400</v>
      </c>
      <c r="K153" s="63">
        <f>CEILING(Effort!B149/8,1)*RiferimentiCosti!K$4</f>
        <v>0</v>
      </c>
      <c r="L153" s="63">
        <f>CEILING(Effort!F149/8,1)*RiferimentiCosti!L$4+CEILING((Effort!F149/8)/8,1)*RiferimentiCosti!L$6</f>
        <v>0</v>
      </c>
      <c r="M153" s="63">
        <f>CEILING(Effort!G149/8,1)*RiferimentiCosti!M$4+CEILING((Effort!G149/8)/8,1)*RiferimentiCosti!M$6</f>
        <v>0</v>
      </c>
      <c r="N153" s="63">
        <f>CEILING(Effort!H149/8,1)*RiferimentiCosti!N$4+CEILING((Effort!H149/8)/8,1)*RiferimentiCosti!N$6</f>
        <v>0</v>
      </c>
      <c r="O153" s="63">
        <f>CEILING(Effort!I149/8,1)*RiferimentiCosti!O$4+CEILING((Effort!I149/8)/8,1)*RiferimentiCosti!O$6</f>
        <v>0</v>
      </c>
      <c r="P153" s="59">
        <f t="shared" si="72"/>
        <v>0</v>
      </c>
      <c r="Q153" s="63">
        <f>SUM(Effort!$C149:$E149)*RiferimentiCosti!Q$4</f>
        <v>1200</v>
      </c>
      <c r="R153" s="63">
        <f>SUM(Effort!$C149:$E149)*RiferimentiCosti!R$4</f>
        <v>4800</v>
      </c>
      <c r="S153" s="63">
        <f>SUM(Effort!$F149:$G149)*RiferimentiCosti!S$4</f>
        <v>0</v>
      </c>
      <c r="T153" s="63">
        <f>IFERROR(__xludf.DUMMYFUNCTION("IF(REGEXMATCH(A153,""[0-9]\.[0-9]\.3""),SUM(Effort!$F149:$G149)*RiferimentiCosti!T$4,0)"),0.0)</f>
        <v>0</v>
      </c>
      <c r="U153" s="63">
        <f>IFERROR(__xludf.DUMMYFUNCTION("IF(REGEXMATCH(A153,""[0-9]\.[0-9]\.3""),SUM(Effort!H149:I149)*RiferimentiCosti!U$4,0)"),0.0)</f>
        <v>0</v>
      </c>
      <c r="V153" s="60">
        <f t="shared" si="73"/>
        <v>6000</v>
      </c>
      <c r="W153" s="61">
        <f t="shared" si="74"/>
        <v>8400</v>
      </c>
    </row>
    <row r="154">
      <c r="A154" s="78" t="s">
        <v>222</v>
      </c>
      <c r="B154" s="63">
        <f>Effort!B150*RiferimentiCosti!B$4</f>
        <v>0</v>
      </c>
      <c r="C154" s="63">
        <f>Effort!C150*RiferimentiCosti!C$4</f>
        <v>480</v>
      </c>
      <c r="D154" s="63">
        <f>Effort!D150*RiferimentiCosti!D$4</f>
        <v>6240</v>
      </c>
      <c r="E154" s="63">
        <f>Effort!E150*RiferimentiCosti!E$4</f>
        <v>0</v>
      </c>
      <c r="F154" s="63">
        <f>Effort!F150*RiferimentiCosti!F$4</f>
        <v>0</v>
      </c>
      <c r="G154" s="63">
        <f>Effort!G150*RiferimentiCosti!G$4</f>
        <v>0</v>
      </c>
      <c r="H154" s="63">
        <f>Effort!H150*RiferimentiCosti!H$4</f>
        <v>0</v>
      </c>
      <c r="I154" s="63">
        <f>Effort!I150*RiferimentiCosti!I$4</f>
        <v>0</v>
      </c>
      <c r="J154" s="64">
        <f t="shared" si="71"/>
        <v>6720</v>
      </c>
      <c r="K154" s="63">
        <f>CEILING(Effort!B150/8,1)*RiferimentiCosti!K$4</f>
        <v>0</v>
      </c>
      <c r="L154" s="63">
        <f>CEILING(Effort!F150/8,1)*RiferimentiCosti!L$4+CEILING((Effort!F150/8)/8,1)*RiferimentiCosti!L$6</f>
        <v>0</v>
      </c>
      <c r="M154" s="63">
        <f>CEILING(Effort!G150/8,1)*RiferimentiCosti!M$4+CEILING((Effort!G150/8)/8,1)*RiferimentiCosti!M$6</f>
        <v>0</v>
      </c>
      <c r="N154" s="63">
        <f>CEILING(Effort!H150/8,1)*RiferimentiCosti!N$4+CEILING((Effort!H150/8)/8,1)*RiferimentiCosti!N$6</f>
        <v>0</v>
      </c>
      <c r="O154" s="63">
        <f>CEILING(Effort!I150/8,1)*RiferimentiCosti!O$4+CEILING((Effort!I150/8)/8,1)*RiferimentiCosti!O$6</f>
        <v>0</v>
      </c>
      <c r="P154" s="59">
        <f t="shared" si="72"/>
        <v>0</v>
      </c>
      <c r="Q154" s="63">
        <f>SUM(Effort!$C150:$E150)*RiferimentiCosti!Q$4</f>
        <v>3360</v>
      </c>
      <c r="R154" s="63">
        <f>SUM(Effort!$C150:$E150)*RiferimentiCosti!R$4</f>
        <v>13440</v>
      </c>
      <c r="S154" s="63">
        <f>SUM(Effort!$F150:$G150)*RiferimentiCosti!S$4</f>
        <v>0</v>
      </c>
      <c r="T154" s="63">
        <f>IFERROR(__xludf.DUMMYFUNCTION("IF(REGEXMATCH(A154,""[0-9]\.[0-9]\.3""),SUM(Effort!$F150:$G150)*RiferimentiCosti!T$4,0)"),0.0)</f>
        <v>0</v>
      </c>
      <c r="U154" s="63">
        <f>IFERROR(__xludf.DUMMYFUNCTION("IF(REGEXMATCH(A154,""[0-9]\.[0-9]\.3""),SUM(Effort!H150:I150)*RiferimentiCosti!U$4,0)"),0.0)</f>
        <v>0</v>
      </c>
      <c r="V154" s="60">
        <f t="shared" si="73"/>
        <v>16800</v>
      </c>
      <c r="W154" s="61">
        <f t="shared" si="74"/>
        <v>23520</v>
      </c>
    </row>
    <row r="155">
      <c r="A155" s="78" t="s">
        <v>223</v>
      </c>
      <c r="B155" s="63">
        <f>Effort!B151*RiferimentiCosti!B$4</f>
        <v>0</v>
      </c>
      <c r="C155" s="63">
        <f>Effort!C151*RiferimentiCosti!C$4</f>
        <v>960</v>
      </c>
      <c r="D155" s="63">
        <f>Effort!D151*RiferimentiCosti!D$4</f>
        <v>960</v>
      </c>
      <c r="E155" s="63">
        <f>Effort!E151*RiferimentiCosti!E$4</f>
        <v>0</v>
      </c>
      <c r="F155" s="63">
        <f>Effort!F151*RiferimentiCosti!F$4</f>
        <v>0</v>
      </c>
      <c r="G155" s="63">
        <f>Effort!G151*RiferimentiCosti!G$4</f>
        <v>0</v>
      </c>
      <c r="H155" s="63">
        <f>Effort!H151*RiferimentiCosti!H$4</f>
        <v>0</v>
      </c>
      <c r="I155" s="63">
        <f>Effort!I151*RiferimentiCosti!I$4</f>
        <v>0</v>
      </c>
      <c r="J155" s="64">
        <f t="shared" si="71"/>
        <v>1920</v>
      </c>
      <c r="K155" s="63">
        <f>CEILING(Effort!B151/8,1)*RiferimentiCosti!K$4</f>
        <v>0</v>
      </c>
      <c r="L155" s="63">
        <f>CEILING(Effort!F151/8,1)*RiferimentiCosti!L$4+CEILING((Effort!F151/8)/8,1)*RiferimentiCosti!L$6</f>
        <v>0</v>
      </c>
      <c r="M155" s="63">
        <f>CEILING(Effort!G151/8,1)*RiferimentiCosti!M$4+CEILING((Effort!G151/8)/8,1)*RiferimentiCosti!M$6</f>
        <v>0</v>
      </c>
      <c r="N155" s="63">
        <f>CEILING(Effort!H151/8,1)*RiferimentiCosti!N$4+CEILING((Effort!H151/8)/8,1)*RiferimentiCosti!N$6</f>
        <v>0</v>
      </c>
      <c r="O155" s="63">
        <f>CEILING(Effort!I151/8,1)*RiferimentiCosti!O$4+CEILING((Effort!I151/8)/8,1)*RiferimentiCosti!O$6</f>
        <v>0</v>
      </c>
      <c r="P155" s="59">
        <f t="shared" si="72"/>
        <v>0</v>
      </c>
      <c r="Q155" s="63">
        <f>SUM(Effort!$C151:$E151)*RiferimentiCosti!Q$4</f>
        <v>960</v>
      </c>
      <c r="R155" s="63">
        <f>SUM(Effort!$C151:$E151)*RiferimentiCosti!R$4</f>
        <v>3840</v>
      </c>
      <c r="S155" s="63">
        <f>SUM(Effort!$F151:$G151)*RiferimentiCosti!S$4</f>
        <v>0</v>
      </c>
      <c r="T155" s="63">
        <f>IFERROR(__xludf.DUMMYFUNCTION("IF(REGEXMATCH(A155,""[0-9]\.[0-9]\.3""),SUM(Effort!$F151:$G151)*RiferimentiCosti!T$4,0)"),0.0)</f>
        <v>0</v>
      </c>
      <c r="U155" s="63">
        <f>IFERROR(__xludf.DUMMYFUNCTION("IF(REGEXMATCH(A155,""[0-9]\.[0-9]\.3""),SUM(Effort!H151:I151)*RiferimentiCosti!U$4,0)"),0.0)</f>
        <v>0</v>
      </c>
      <c r="V155" s="60">
        <f t="shared" si="73"/>
        <v>4800</v>
      </c>
      <c r="W155" s="61">
        <f t="shared" si="74"/>
        <v>6720</v>
      </c>
    </row>
    <row r="156">
      <c r="A156" s="78" t="s">
        <v>224</v>
      </c>
      <c r="B156" s="63">
        <f>Effort!B152*RiferimentiCosti!B$4</f>
        <v>0</v>
      </c>
      <c r="C156" s="63">
        <f>Effort!C152*RiferimentiCosti!C$4</f>
        <v>1440</v>
      </c>
      <c r="D156" s="63">
        <f>Effort!D152*RiferimentiCosti!D$4</f>
        <v>1440</v>
      </c>
      <c r="E156" s="63">
        <f>Effort!E152*RiferimentiCosti!E$4</f>
        <v>0</v>
      </c>
      <c r="F156" s="63">
        <f>Effort!F152*RiferimentiCosti!F$4</f>
        <v>0</v>
      </c>
      <c r="G156" s="63">
        <f>Effort!G152*RiferimentiCosti!G$4</f>
        <v>0</v>
      </c>
      <c r="H156" s="63">
        <f>Effort!H152*RiferimentiCosti!H$4</f>
        <v>0</v>
      </c>
      <c r="I156" s="63">
        <f>Effort!I152*RiferimentiCosti!I$4</f>
        <v>0</v>
      </c>
      <c r="J156" s="64">
        <f t="shared" si="71"/>
        <v>2880</v>
      </c>
      <c r="K156" s="63">
        <f>CEILING(Effort!B152/8,1)*RiferimentiCosti!K$4</f>
        <v>0</v>
      </c>
      <c r="L156" s="63">
        <f>CEILING(Effort!F152/8,1)*RiferimentiCosti!L$4+CEILING((Effort!F152/8)/8,1)*RiferimentiCosti!L$6</f>
        <v>0</v>
      </c>
      <c r="M156" s="63">
        <f>CEILING(Effort!G152/8,1)*RiferimentiCosti!M$4+CEILING((Effort!G152/8)/8,1)*RiferimentiCosti!M$6</f>
        <v>0</v>
      </c>
      <c r="N156" s="63">
        <f>CEILING(Effort!H152/8,1)*RiferimentiCosti!N$4+CEILING((Effort!H152/8)/8,1)*RiferimentiCosti!N$6</f>
        <v>0</v>
      </c>
      <c r="O156" s="63">
        <f>CEILING(Effort!I152/8,1)*RiferimentiCosti!O$4+CEILING((Effort!I152/8)/8,1)*RiferimentiCosti!O$6</f>
        <v>0</v>
      </c>
      <c r="P156" s="59">
        <f t="shared" si="72"/>
        <v>0</v>
      </c>
      <c r="Q156" s="63">
        <f>SUM(Effort!$C152:$E152)*RiferimentiCosti!Q$4</f>
        <v>1440</v>
      </c>
      <c r="R156" s="63">
        <f>SUM(Effort!$C152:$E152)*RiferimentiCosti!R$4</f>
        <v>5760</v>
      </c>
      <c r="S156" s="63">
        <f>SUM(Effort!$F152:$G152)*RiferimentiCosti!S$4</f>
        <v>0</v>
      </c>
      <c r="T156" s="63">
        <f>IFERROR(__xludf.DUMMYFUNCTION("IF(REGEXMATCH(A156,""[0-9]\.[0-9]\.3""),SUM(Effort!$F152:$G152)*RiferimentiCosti!T$4,0)"),0.0)</f>
        <v>0</v>
      </c>
      <c r="U156" s="63">
        <f>IFERROR(__xludf.DUMMYFUNCTION("IF(REGEXMATCH(A156,""[0-9]\.[0-9]\.3""),SUM(Effort!H152:I152)*RiferimentiCosti!U$4,0)"),0.0)</f>
        <v>0</v>
      </c>
      <c r="V156" s="60">
        <f t="shared" si="73"/>
        <v>7200</v>
      </c>
      <c r="W156" s="61">
        <f t="shared" si="74"/>
        <v>10080</v>
      </c>
    </row>
    <row r="157">
      <c r="A157" s="79" t="s">
        <v>101</v>
      </c>
      <c r="B157" s="63">
        <f>Effort!B153*RiferimentiCosti!B$4</f>
        <v>200</v>
      </c>
      <c r="C157" s="63">
        <f>Effort!C153*RiferimentiCosti!C$4</f>
        <v>0</v>
      </c>
      <c r="D157" s="63">
        <f>Effort!D153*RiferimentiCosti!D$4</f>
        <v>0</v>
      </c>
      <c r="E157" s="63">
        <f>Effort!E153*RiferimentiCosti!E$4</f>
        <v>0</v>
      </c>
      <c r="F157" s="63">
        <f>Effort!F153*RiferimentiCosti!F$4</f>
        <v>0</v>
      </c>
      <c r="G157" s="63">
        <f>Effort!G153*RiferimentiCosti!G$4</f>
        <v>0</v>
      </c>
      <c r="H157" s="63">
        <f>Effort!H153*RiferimentiCosti!H$4</f>
        <v>0</v>
      </c>
      <c r="I157" s="63">
        <f>Effort!I153*RiferimentiCosti!I$4</f>
        <v>0</v>
      </c>
      <c r="J157" s="64">
        <f t="shared" si="71"/>
        <v>200</v>
      </c>
      <c r="K157" s="63">
        <f>CEILING(Effort!B153/8,1)*RiferimentiCosti!K$4</f>
        <v>120</v>
      </c>
      <c r="L157" s="63">
        <f>CEILING(Effort!F153/8,1)*RiferimentiCosti!L$4+CEILING((Effort!F153/8)/8,1)*RiferimentiCosti!L$6</f>
        <v>0</v>
      </c>
      <c r="M157" s="63">
        <f>CEILING(Effort!G153/8,1)*RiferimentiCosti!M$4+CEILING((Effort!G153/8)/8,1)*RiferimentiCosti!M$6</f>
        <v>0</v>
      </c>
      <c r="N157" s="63">
        <f>CEILING(Effort!H153/8,1)*RiferimentiCosti!N$4+CEILING((Effort!H153/8)/8,1)*RiferimentiCosti!N$6</f>
        <v>0</v>
      </c>
      <c r="O157" s="63">
        <f>CEILING(Effort!I153/8,1)*RiferimentiCosti!O$4+CEILING((Effort!I153/8)/8,1)*RiferimentiCosti!O$6</f>
        <v>0</v>
      </c>
      <c r="P157" s="59">
        <f t="shared" si="72"/>
        <v>120</v>
      </c>
      <c r="Q157" s="63">
        <f>SUM(Effort!$C153:$E153)*RiferimentiCosti!Q$4</f>
        <v>0</v>
      </c>
      <c r="R157" s="63">
        <f>SUM(Effort!$C153:$E153)*RiferimentiCosti!R$4</f>
        <v>0</v>
      </c>
      <c r="S157" s="63">
        <f>SUM(Effort!$F153:$G153)*RiferimentiCosti!S$4</f>
        <v>0</v>
      </c>
      <c r="T157" s="63">
        <f>IFERROR(__xludf.DUMMYFUNCTION("IF(REGEXMATCH(A157,""[0-9]\.[0-9]\.3""),SUM(Effort!$F153:$G153)*RiferimentiCosti!T$4,0)"),0.0)</f>
        <v>0</v>
      </c>
      <c r="U157" s="63">
        <f>IFERROR(__xludf.DUMMYFUNCTION("IF(REGEXMATCH(A157,""[0-9]\.[0-9]\.3""),SUM(Effort!H153:I153)*RiferimentiCosti!U$4,0)"),0.0)</f>
        <v>0</v>
      </c>
      <c r="V157" s="60">
        <f t="shared" si="73"/>
        <v>0</v>
      </c>
      <c r="W157" s="61">
        <f t="shared" si="74"/>
        <v>320</v>
      </c>
    </row>
    <row r="158">
      <c r="A158" s="78" t="s">
        <v>225</v>
      </c>
      <c r="B158" s="63">
        <f>Effort!B154*RiferimentiCosti!B$4</f>
        <v>0</v>
      </c>
      <c r="C158" s="63">
        <f>Effort!C154*RiferimentiCosti!C$4</f>
        <v>1920</v>
      </c>
      <c r="D158" s="63">
        <f>Effort!D154*RiferimentiCosti!D$4</f>
        <v>0</v>
      </c>
      <c r="E158" s="63">
        <f>Effort!E154*RiferimentiCosti!E$4</f>
        <v>200</v>
      </c>
      <c r="F158" s="63">
        <f>Effort!F154*RiferimentiCosti!F$4</f>
        <v>0</v>
      </c>
      <c r="G158" s="63">
        <f>Effort!G154*RiferimentiCosti!G$4</f>
        <v>0</v>
      </c>
      <c r="H158" s="63">
        <f>Effort!H154*RiferimentiCosti!H$4</f>
        <v>0</v>
      </c>
      <c r="I158" s="63">
        <f>Effort!I154*RiferimentiCosti!I$4</f>
        <v>0</v>
      </c>
      <c r="J158" s="64">
        <f t="shared" si="71"/>
        <v>2120</v>
      </c>
      <c r="K158" s="63">
        <f>CEILING(Effort!B154/8,1)*RiferimentiCosti!K$4</f>
        <v>0</v>
      </c>
      <c r="L158" s="63">
        <f>CEILING(Effort!F154/8,1)*RiferimentiCosti!L$4+CEILING((Effort!F154/8)/8,1)*RiferimentiCosti!L$6</f>
        <v>0</v>
      </c>
      <c r="M158" s="63">
        <f>CEILING(Effort!G154/8,1)*RiferimentiCosti!M$4+CEILING((Effort!G154/8)/8,1)*RiferimentiCosti!M$6</f>
        <v>0</v>
      </c>
      <c r="N158" s="63">
        <f>CEILING(Effort!H154/8,1)*RiferimentiCosti!N$4+CEILING((Effort!H154/8)/8,1)*RiferimentiCosti!N$6</f>
        <v>0</v>
      </c>
      <c r="O158" s="63">
        <f>CEILING(Effort!I154/8,1)*RiferimentiCosti!O$4+CEILING((Effort!I154/8)/8,1)*RiferimentiCosti!O$6</f>
        <v>0</v>
      </c>
      <c r="P158" s="59">
        <f t="shared" si="72"/>
        <v>0</v>
      </c>
      <c r="Q158" s="63">
        <f>SUM(Effort!$C154:$E154)*RiferimentiCosti!Q$4</f>
        <v>1200</v>
      </c>
      <c r="R158" s="63">
        <f>SUM(Effort!$C154:$E154)*RiferimentiCosti!R$4</f>
        <v>4800</v>
      </c>
      <c r="S158" s="63">
        <f>SUM(Effort!$F154:$G154)*RiferimentiCosti!S$4</f>
        <v>0</v>
      </c>
      <c r="T158" s="63">
        <f>IFERROR(__xludf.DUMMYFUNCTION("IF(REGEXMATCH(A158,""[0-9]\.[0-9]\.3""),SUM(Effort!$F154:$G154)*RiferimentiCosti!T$4,0)"),0.0)</f>
        <v>0</v>
      </c>
      <c r="U158" s="63">
        <f>IFERROR(__xludf.DUMMYFUNCTION("IF(REGEXMATCH(A158,""[0-9]\.[0-9]\.3""),SUM(Effort!H154:I154)*RiferimentiCosti!U$4,0)"),0.0)</f>
        <v>0</v>
      </c>
      <c r="V158" s="60">
        <f t="shared" si="73"/>
        <v>6000</v>
      </c>
      <c r="W158" s="61">
        <f t="shared" si="74"/>
        <v>8120</v>
      </c>
    </row>
    <row r="159">
      <c r="A159" s="78" t="s">
        <v>226</v>
      </c>
      <c r="B159" s="63">
        <f>Effort!B155*RiferimentiCosti!B$4</f>
        <v>0</v>
      </c>
      <c r="C159" s="63">
        <f>Effort!C155*RiferimentiCosti!C$4</f>
        <v>480</v>
      </c>
      <c r="D159" s="63">
        <f>Effort!D155*RiferimentiCosti!D$4</f>
        <v>0</v>
      </c>
      <c r="E159" s="63">
        <f>Effort!E155*RiferimentiCosti!E$4</f>
        <v>2600</v>
      </c>
      <c r="F159" s="63">
        <f>Effort!F155*RiferimentiCosti!F$4</f>
        <v>0</v>
      </c>
      <c r="G159" s="63">
        <f>Effort!G155*RiferimentiCosti!G$4</f>
        <v>0</v>
      </c>
      <c r="H159" s="63">
        <f>Effort!H155*RiferimentiCosti!H$4</f>
        <v>0</v>
      </c>
      <c r="I159" s="63">
        <f>Effort!I155*RiferimentiCosti!I$4</f>
        <v>0</v>
      </c>
      <c r="J159" s="64">
        <f t="shared" si="71"/>
        <v>3080</v>
      </c>
      <c r="K159" s="63">
        <f>CEILING(Effort!B155/8,1)*RiferimentiCosti!K$4</f>
        <v>0</v>
      </c>
      <c r="L159" s="63">
        <f>CEILING(Effort!F155/8,1)*RiferimentiCosti!L$4+CEILING((Effort!F155/8)/8,1)*RiferimentiCosti!L$6</f>
        <v>0</v>
      </c>
      <c r="M159" s="63">
        <f>CEILING(Effort!G155/8,1)*RiferimentiCosti!M$4+CEILING((Effort!G155/8)/8,1)*RiferimentiCosti!M$6</f>
        <v>0</v>
      </c>
      <c r="N159" s="63">
        <f>CEILING(Effort!H155/8,1)*RiferimentiCosti!N$4+CEILING((Effort!H155/8)/8,1)*RiferimentiCosti!N$6</f>
        <v>0</v>
      </c>
      <c r="O159" s="63">
        <f>CEILING(Effort!I155/8,1)*RiferimentiCosti!O$4+CEILING((Effort!I155/8)/8,1)*RiferimentiCosti!O$6</f>
        <v>0</v>
      </c>
      <c r="P159" s="59">
        <f t="shared" si="72"/>
        <v>0</v>
      </c>
      <c r="Q159" s="63">
        <f>SUM(Effort!$C155:$E155)*RiferimentiCosti!Q$4</f>
        <v>3360</v>
      </c>
      <c r="R159" s="63">
        <f>SUM(Effort!$C155:$E155)*RiferimentiCosti!R$4</f>
        <v>13440</v>
      </c>
      <c r="S159" s="63">
        <f>SUM(Effort!$F155:$G155)*RiferimentiCosti!S$4</f>
        <v>0</v>
      </c>
      <c r="T159" s="63">
        <f>IFERROR(__xludf.DUMMYFUNCTION("IF(REGEXMATCH(A159,""[0-9]\.[0-9]\.3""),SUM(Effort!$F155:$G155)*RiferimentiCosti!T$4,0)"),0.0)</f>
        <v>0</v>
      </c>
      <c r="U159" s="63">
        <f>IFERROR(__xludf.DUMMYFUNCTION("IF(REGEXMATCH(A159,""[0-9]\.[0-9]\.3""),SUM(Effort!H155:I155)*RiferimentiCosti!U$4,0)"),0.0)</f>
        <v>0</v>
      </c>
      <c r="V159" s="60">
        <f t="shared" si="73"/>
        <v>16800</v>
      </c>
      <c r="W159" s="61">
        <f t="shared" si="74"/>
        <v>19880</v>
      </c>
    </row>
    <row r="160">
      <c r="A160" s="78" t="s">
        <v>227</v>
      </c>
      <c r="B160" s="63">
        <f>Effort!B156*RiferimentiCosti!B$4</f>
        <v>0</v>
      </c>
      <c r="C160" s="63">
        <f>Effort!C156*RiferimentiCosti!C$4</f>
        <v>960</v>
      </c>
      <c r="D160" s="63">
        <f>Effort!D156*RiferimentiCosti!D$4</f>
        <v>0</v>
      </c>
      <c r="E160" s="63">
        <f>Effort!E156*RiferimentiCosti!E$4</f>
        <v>400</v>
      </c>
      <c r="F160" s="63">
        <f>Effort!F156*RiferimentiCosti!F$4</f>
        <v>0</v>
      </c>
      <c r="G160" s="63">
        <f>Effort!G156*RiferimentiCosti!G$4</f>
        <v>0</v>
      </c>
      <c r="H160" s="63">
        <f>Effort!H156*RiferimentiCosti!H$4</f>
        <v>0</v>
      </c>
      <c r="I160" s="63">
        <f>Effort!I156*RiferimentiCosti!I$4</f>
        <v>0</v>
      </c>
      <c r="J160" s="64">
        <f t="shared" si="71"/>
        <v>1360</v>
      </c>
      <c r="K160" s="63">
        <f>CEILING(Effort!B156/8,1)*RiferimentiCosti!K$4</f>
        <v>0</v>
      </c>
      <c r="L160" s="63">
        <f>CEILING(Effort!F156/8,1)*RiferimentiCosti!L$4+CEILING((Effort!F156/8)/8,1)*RiferimentiCosti!L$6</f>
        <v>0</v>
      </c>
      <c r="M160" s="63">
        <f>CEILING(Effort!G156/8,1)*RiferimentiCosti!M$4+CEILING((Effort!G156/8)/8,1)*RiferimentiCosti!M$6</f>
        <v>0</v>
      </c>
      <c r="N160" s="63">
        <f>CEILING(Effort!H156/8,1)*RiferimentiCosti!N$4+CEILING((Effort!H156/8)/8,1)*RiferimentiCosti!N$6</f>
        <v>0</v>
      </c>
      <c r="O160" s="63">
        <f>CEILING(Effort!I156/8,1)*RiferimentiCosti!O$4+CEILING((Effort!I156/8)/8,1)*RiferimentiCosti!O$6</f>
        <v>0</v>
      </c>
      <c r="P160" s="59">
        <f t="shared" si="72"/>
        <v>0</v>
      </c>
      <c r="Q160" s="63">
        <f>SUM(Effort!$C156:$E156)*RiferimentiCosti!Q$4</f>
        <v>960</v>
      </c>
      <c r="R160" s="63">
        <f>SUM(Effort!$C156:$E156)*RiferimentiCosti!R$4</f>
        <v>3840</v>
      </c>
      <c r="S160" s="63">
        <f>SUM(Effort!$F156:$G156)*RiferimentiCosti!S$4</f>
        <v>0</v>
      </c>
      <c r="T160" s="63">
        <f>IFERROR(__xludf.DUMMYFUNCTION("IF(REGEXMATCH(A160,""[0-9]\.[0-9]\.3""),SUM(Effort!$F156:$G156)*RiferimentiCosti!T$4,0)"),0.0)</f>
        <v>0</v>
      </c>
      <c r="U160" s="63">
        <f>IFERROR(__xludf.DUMMYFUNCTION("IF(REGEXMATCH(A160,""[0-9]\.[0-9]\.3""),SUM(Effort!H156:I156)*RiferimentiCosti!U$4,0)"),0.0)</f>
        <v>0</v>
      </c>
      <c r="V160" s="60">
        <f t="shared" si="73"/>
        <v>4800</v>
      </c>
      <c r="W160" s="61">
        <f t="shared" si="74"/>
        <v>6160</v>
      </c>
    </row>
    <row r="161">
      <c r="A161" s="78" t="s">
        <v>228</v>
      </c>
      <c r="B161" s="63">
        <f>Effort!B157*RiferimentiCosti!B$4</f>
        <v>0</v>
      </c>
      <c r="C161" s="63">
        <f>Effort!C157*RiferimentiCosti!C$4</f>
        <v>1440</v>
      </c>
      <c r="D161" s="63">
        <f>Effort!D157*RiferimentiCosti!D$4</f>
        <v>0</v>
      </c>
      <c r="E161" s="63">
        <f>Effort!E157*RiferimentiCosti!E$4</f>
        <v>600</v>
      </c>
      <c r="F161" s="63">
        <f>Effort!F157*RiferimentiCosti!F$4</f>
        <v>0</v>
      </c>
      <c r="G161" s="63">
        <f>Effort!G157*RiferimentiCosti!G$4</f>
        <v>0</v>
      </c>
      <c r="H161" s="63">
        <f>Effort!H157*RiferimentiCosti!H$4</f>
        <v>0</v>
      </c>
      <c r="I161" s="63">
        <f>Effort!I157*RiferimentiCosti!I$4</f>
        <v>0</v>
      </c>
      <c r="J161" s="64">
        <f t="shared" si="71"/>
        <v>2040</v>
      </c>
      <c r="K161" s="63">
        <f>CEILING(Effort!B157/8,1)*RiferimentiCosti!K$4</f>
        <v>0</v>
      </c>
      <c r="L161" s="63">
        <f>CEILING(Effort!F157/8,1)*RiferimentiCosti!L$4+CEILING((Effort!F157/8)/8,1)*RiferimentiCosti!L$6</f>
        <v>0</v>
      </c>
      <c r="M161" s="63">
        <f>CEILING(Effort!G157/8,1)*RiferimentiCosti!M$4+CEILING((Effort!G157/8)/8,1)*RiferimentiCosti!M$6</f>
        <v>0</v>
      </c>
      <c r="N161" s="63">
        <f>CEILING(Effort!H157/8,1)*RiferimentiCosti!N$4+CEILING((Effort!H157/8)/8,1)*RiferimentiCosti!N$6</f>
        <v>0</v>
      </c>
      <c r="O161" s="63">
        <f>CEILING(Effort!I157/8,1)*RiferimentiCosti!O$4+CEILING((Effort!I157/8)/8,1)*RiferimentiCosti!O$6</f>
        <v>0</v>
      </c>
      <c r="P161" s="59">
        <f t="shared" si="72"/>
        <v>0</v>
      </c>
      <c r="Q161" s="63">
        <f>SUM(Effort!$C157:$E157)*RiferimentiCosti!Q$4</f>
        <v>1440</v>
      </c>
      <c r="R161" s="63">
        <f>SUM(Effort!$C157:$E157)*RiferimentiCosti!R$4</f>
        <v>5760</v>
      </c>
      <c r="S161" s="63">
        <f>SUM(Effort!$F157:$G157)*RiferimentiCosti!S$4</f>
        <v>0</v>
      </c>
      <c r="T161" s="63">
        <f>IFERROR(__xludf.DUMMYFUNCTION("IF(REGEXMATCH(A161,""[0-9]\.[0-9]\.3""),SUM(Effort!$F157:$G157)*RiferimentiCosti!T$4,0)"),0.0)</f>
        <v>0</v>
      </c>
      <c r="U161" s="63">
        <f>IFERROR(__xludf.DUMMYFUNCTION("IF(REGEXMATCH(A161,""[0-9]\.[0-9]\.3""),SUM(Effort!H157:I157)*RiferimentiCosti!U$4,0)"),0.0)</f>
        <v>0</v>
      </c>
      <c r="V161" s="60">
        <f t="shared" si="73"/>
        <v>7200</v>
      </c>
      <c r="W161" s="61">
        <f t="shared" si="74"/>
        <v>9240</v>
      </c>
    </row>
    <row r="162">
      <c r="A162" s="79" t="s">
        <v>96</v>
      </c>
      <c r="B162" s="63">
        <f>Effort!B158*RiferimentiCosti!B$4</f>
        <v>400</v>
      </c>
      <c r="C162" s="63">
        <f>Effort!C158*RiferimentiCosti!C$4</f>
        <v>0</v>
      </c>
      <c r="D162" s="63">
        <f>Effort!D158*RiferimentiCosti!D$4</f>
        <v>0</v>
      </c>
      <c r="E162" s="63">
        <f>Effort!E158*RiferimentiCosti!E$4</f>
        <v>0</v>
      </c>
      <c r="F162" s="63">
        <f>Effort!F158*RiferimentiCosti!F$4</f>
        <v>0</v>
      </c>
      <c r="G162" s="63">
        <f>Effort!G158*RiferimentiCosti!G$4</f>
        <v>0</v>
      </c>
      <c r="H162" s="63">
        <f>Effort!H158*RiferimentiCosti!H$4</f>
        <v>0</v>
      </c>
      <c r="I162" s="63">
        <f>Effort!I158*RiferimentiCosti!I$4</f>
        <v>0</v>
      </c>
      <c r="J162" s="64">
        <f t="shared" si="71"/>
        <v>400</v>
      </c>
      <c r="K162" s="63">
        <f>CEILING(Effort!B158/8,1)*RiferimentiCosti!K$4</f>
        <v>240</v>
      </c>
      <c r="L162" s="63">
        <f>CEILING(Effort!F158/8,1)*RiferimentiCosti!L$4+CEILING((Effort!F158/8)/8,1)*RiferimentiCosti!L$6</f>
        <v>0</v>
      </c>
      <c r="M162" s="63">
        <f>CEILING(Effort!G158/8,1)*RiferimentiCosti!M$4+CEILING((Effort!G158/8)/8,1)*RiferimentiCosti!M$6</f>
        <v>0</v>
      </c>
      <c r="N162" s="63">
        <f>CEILING(Effort!H158/8,1)*RiferimentiCosti!N$4+CEILING((Effort!H158/8)/8,1)*RiferimentiCosti!N$6</f>
        <v>0</v>
      </c>
      <c r="O162" s="63">
        <f>CEILING(Effort!I158/8,1)*RiferimentiCosti!O$4+CEILING((Effort!I158/8)/8,1)*RiferimentiCosti!O$6</f>
        <v>0</v>
      </c>
      <c r="P162" s="59">
        <f t="shared" si="72"/>
        <v>240</v>
      </c>
      <c r="Q162" s="63">
        <f>SUM(Effort!$C158:$E158)*RiferimentiCosti!Q$4</f>
        <v>0</v>
      </c>
      <c r="R162" s="63">
        <f>SUM(Effort!$C158:$E158)*RiferimentiCosti!R$4</f>
        <v>0</v>
      </c>
      <c r="S162" s="63">
        <f>SUM(Effort!$F158:$G158)*RiferimentiCosti!S$4</f>
        <v>0</v>
      </c>
      <c r="T162" s="63">
        <f>IFERROR(__xludf.DUMMYFUNCTION("IF(REGEXMATCH(A162,""[0-9]\.[0-9]\.3""),SUM(Effort!$F158:$G158)*RiferimentiCosti!T$4,0)"),0.0)</f>
        <v>0</v>
      </c>
      <c r="U162" s="63">
        <f>IFERROR(__xludf.DUMMYFUNCTION("IF(REGEXMATCH(A162,""[0-9]\.[0-9]\.3""),SUM(Effort!H158:I158)*RiferimentiCosti!U$4,0)"),0.0)</f>
        <v>0</v>
      </c>
      <c r="V162" s="60">
        <f t="shared" si="73"/>
        <v>0</v>
      </c>
      <c r="W162" s="61">
        <f t="shared" si="74"/>
        <v>640</v>
      </c>
    </row>
    <row r="163">
      <c r="A163" s="78" t="s">
        <v>229</v>
      </c>
      <c r="B163" s="63">
        <f>Effort!B159*RiferimentiCosti!B$4</f>
        <v>0</v>
      </c>
      <c r="C163" s="63">
        <f>Effort!C159*RiferimentiCosti!C$4</f>
        <v>0</v>
      </c>
      <c r="D163" s="63">
        <f>Effort!D159*RiferimentiCosti!D$4</f>
        <v>0</v>
      </c>
      <c r="E163" s="63">
        <f>Effort!E159*RiferimentiCosti!E$4</f>
        <v>0</v>
      </c>
      <c r="F163" s="63">
        <f>Effort!F159*RiferimentiCosti!F$4</f>
        <v>1380</v>
      </c>
      <c r="G163" s="63">
        <f>Effort!G159*RiferimentiCosti!G$4</f>
        <v>340</v>
      </c>
      <c r="H163" s="63">
        <f>Effort!H159*RiferimentiCosti!H$4</f>
        <v>0</v>
      </c>
      <c r="I163" s="63">
        <f>Effort!I159*RiferimentiCosti!I$4</f>
        <v>0</v>
      </c>
      <c r="J163" s="64">
        <f t="shared" si="71"/>
        <v>1720</v>
      </c>
      <c r="K163" s="63">
        <f>CEILING(Effort!B159/8,1)*RiferimentiCosti!K$4</f>
        <v>0</v>
      </c>
      <c r="L163" s="63">
        <f>CEILING(Effort!F159/8,1)*RiferimentiCosti!L$4+CEILING((Effort!F159/8)/8,1)*RiferimentiCosti!L$6</f>
        <v>600</v>
      </c>
      <c r="M163" s="63">
        <f>CEILING(Effort!G159/8,1)*RiferimentiCosti!M$4+CEILING((Effort!G159/8)/8,1)*RiferimentiCosti!M$6</f>
        <v>290</v>
      </c>
      <c r="N163" s="63">
        <f>CEILING(Effort!H159/8,1)*RiferimentiCosti!N$4+CEILING((Effort!H159/8)/8,1)*RiferimentiCosti!N$6</f>
        <v>0</v>
      </c>
      <c r="O163" s="63">
        <f>CEILING(Effort!I159/8,1)*RiferimentiCosti!O$4+CEILING((Effort!I159/8)/8,1)*RiferimentiCosti!O$6</f>
        <v>0</v>
      </c>
      <c r="P163" s="59">
        <f t="shared" si="72"/>
        <v>890</v>
      </c>
      <c r="Q163" s="63">
        <f>SUM(Effort!$C159:$E159)*RiferimentiCosti!Q$4</f>
        <v>0</v>
      </c>
      <c r="R163" s="63">
        <f>SUM(Effort!$C159:$E159)*RiferimentiCosti!R$4</f>
        <v>0</v>
      </c>
      <c r="S163" s="63">
        <f>SUM(Effort!$F159:$G159)*RiferimentiCosti!S$4</f>
        <v>640</v>
      </c>
      <c r="T163" s="63">
        <f>IFERROR(__xludf.DUMMYFUNCTION("IF(REGEXMATCH(A163,""[0-9]\.[0-9]\.3""),SUM(Effort!$F159:$G159)*RiferimentiCosti!T$4,0)"),0.0)</f>
        <v>0</v>
      </c>
      <c r="U163" s="63">
        <f>IFERROR(__xludf.DUMMYFUNCTION("IF(REGEXMATCH(A163,""[0-9]\.[0-9]\.3""),SUM(Effort!H159:I159)*RiferimentiCosti!U$4,0)"),0.0)</f>
        <v>0</v>
      </c>
      <c r="V163" s="60">
        <f t="shared" si="73"/>
        <v>640</v>
      </c>
      <c r="W163" s="61">
        <f t="shared" si="74"/>
        <v>3250</v>
      </c>
    </row>
    <row r="164">
      <c r="A164" s="78" t="s">
        <v>230</v>
      </c>
      <c r="B164" s="63">
        <f>Effort!B160*RiferimentiCosti!B$4</f>
        <v>0</v>
      </c>
      <c r="C164" s="63">
        <f>Effort!C160*RiferimentiCosti!C$4</f>
        <v>0</v>
      </c>
      <c r="D164" s="63">
        <f>Effort!D160*RiferimentiCosti!D$4</f>
        <v>0</v>
      </c>
      <c r="E164" s="63">
        <f>Effort!E160*RiferimentiCosti!E$4</f>
        <v>0</v>
      </c>
      <c r="F164" s="63">
        <f>Effort!F160*RiferimentiCosti!F$4</f>
        <v>1380</v>
      </c>
      <c r="G164" s="63">
        <f>Effort!G160*RiferimentiCosti!G$4</f>
        <v>340</v>
      </c>
      <c r="H164" s="63">
        <f>Effort!H160*RiferimentiCosti!H$4</f>
        <v>0</v>
      </c>
      <c r="I164" s="63">
        <f>Effort!I160*RiferimentiCosti!I$4</f>
        <v>0</v>
      </c>
      <c r="J164" s="64">
        <f t="shared" si="71"/>
        <v>1720</v>
      </c>
      <c r="K164" s="63">
        <f>CEILING(Effort!B160/8,1)*RiferimentiCosti!K$4</f>
        <v>0</v>
      </c>
      <c r="L164" s="63">
        <f>CEILING(Effort!F160/8,1)*RiferimentiCosti!L$4+CEILING((Effort!F160/8)/8,1)*RiferimentiCosti!L$6</f>
        <v>600</v>
      </c>
      <c r="M164" s="63">
        <f>CEILING(Effort!G160/8,1)*RiferimentiCosti!M$4+CEILING((Effort!G160/8)/8,1)*RiferimentiCosti!M$6</f>
        <v>290</v>
      </c>
      <c r="N164" s="63">
        <f>CEILING(Effort!H160/8,1)*RiferimentiCosti!N$4+CEILING((Effort!H160/8)/8,1)*RiferimentiCosti!N$6</f>
        <v>0</v>
      </c>
      <c r="O164" s="63">
        <f>CEILING(Effort!I160/8,1)*RiferimentiCosti!O$4+CEILING((Effort!I160/8)/8,1)*RiferimentiCosti!O$6</f>
        <v>0</v>
      </c>
      <c r="P164" s="59">
        <f t="shared" si="72"/>
        <v>890</v>
      </c>
      <c r="Q164" s="63">
        <f>SUM(Effort!$C160:$E160)*RiferimentiCosti!Q$4</f>
        <v>0</v>
      </c>
      <c r="R164" s="63">
        <f>SUM(Effort!$C160:$E160)*RiferimentiCosti!R$4</f>
        <v>0</v>
      </c>
      <c r="S164" s="63">
        <f>SUM(Effort!$F160:$G160)*RiferimentiCosti!S$4</f>
        <v>640</v>
      </c>
      <c r="T164" s="63">
        <f>IFERROR(__xludf.DUMMYFUNCTION("IF(REGEXMATCH(A164,""[0-9]\.[0-9]\.3""),SUM(Effort!$F160:$G160)*RiferimentiCosti!T$4,0)"),0.0)</f>
        <v>0</v>
      </c>
      <c r="U164" s="63">
        <f>IFERROR(__xludf.DUMMYFUNCTION("IF(REGEXMATCH(A164,""[0-9]\.[0-9]\.3""),SUM(Effort!H160:I160)*RiferimentiCosti!U$4,0)"),0.0)</f>
        <v>0</v>
      </c>
      <c r="V164" s="60">
        <f t="shared" si="73"/>
        <v>640</v>
      </c>
      <c r="W164" s="61">
        <f t="shared" si="74"/>
        <v>3250</v>
      </c>
    </row>
    <row r="165">
      <c r="A165" s="78" t="s">
        <v>231</v>
      </c>
      <c r="B165" s="63">
        <f>Effort!B161*RiferimentiCosti!B$4</f>
        <v>0</v>
      </c>
      <c r="C165" s="63">
        <f>Effort!C161*RiferimentiCosti!C$4</f>
        <v>0</v>
      </c>
      <c r="D165" s="63">
        <f>Effort!D161*RiferimentiCosti!D$4</f>
        <v>0</v>
      </c>
      <c r="E165" s="63">
        <f>Effort!E161*RiferimentiCosti!E$4</f>
        <v>0</v>
      </c>
      <c r="F165" s="63">
        <f>Effort!F161*RiferimentiCosti!F$4</f>
        <v>1380</v>
      </c>
      <c r="G165" s="63">
        <f>Effort!G161*RiferimentiCosti!G$4</f>
        <v>5100</v>
      </c>
      <c r="H165" s="63">
        <f>Effort!H161*RiferimentiCosti!H$4</f>
        <v>0</v>
      </c>
      <c r="I165" s="63">
        <f>Effort!I161*RiferimentiCosti!I$4</f>
        <v>0</v>
      </c>
      <c r="J165" s="64">
        <f t="shared" si="71"/>
        <v>6480</v>
      </c>
      <c r="K165" s="63">
        <f>CEILING(Effort!B161/8,1)*RiferimentiCosti!K$4</f>
        <v>0</v>
      </c>
      <c r="L165" s="63">
        <f>CEILING(Effort!F161/8,1)*RiferimentiCosti!L$4+CEILING((Effort!F161/8)/8,1)*RiferimentiCosti!L$6</f>
        <v>600</v>
      </c>
      <c r="M165" s="63">
        <f>CEILING(Effort!G161/8,1)*RiferimentiCosti!M$4+CEILING((Effort!G161/8)/8,1)*RiferimentiCosti!M$6</f>
        <v>2400</v>
      </c>
      <c r="N165" s="63">
        <f>CEILING(Effort!H161/8,1)*RiferimentiCosti!N$4+CEILING((Effort!H161/8)/8,1)*RiferimentiCosti!N$6</f>
        <v>0</v>
      </c>
      <c r="O165" s="63">
        <f>CEILING(Effort!I161/8,1)*RiferimentiCosti!O$4+CEILING((Effort!I161/8)/8,1)*RiferimentiCosti!O$6</f>
        <v>0</v>
      </c>
      <c r="P165" s="59">
        <f t="shared" si="72"/>
        <v>3000</v>
      </c>
      <c r="Q165" s="63">
        <f>SUM(Effort!$C161:$E161)*RiferimentiCosti!Q$4</f>
        <v>0</v>
      </c>
      <c r="R165" s="63">
        <f>SUM(Effort!$C161:$E161)*RiferimentiCosti!R$4</f>
        <v>0</v>
      </c>
      <c r="S165" s="63">
        <f>SUM(Effort!$F161:$G161)*RiferimentiCosti!S$4</f>
        <v>2880</v>
      </c>
      <c r="T165" s="63">
        <f>IFERROR(__xludf.DUMMYFUNCTION("IF(REGEXMATCH(A165,""[0-9]\.[0-9]\.3""),SUM(Effort!$F161:$G161)*RiferimentiCosti!T$4,0)"),7200.0)</f>
        <v>7200</v>
      </c>
      <c r="U165" s="63">
        <f>IFERROR(__xludf.DUMMYFUNCTION("IF(REGEXMATCH(A165,""[0-9]\.[0-9]\.3""),SUM(Effort!H161:I161)*RiferimentiCosti!U$4,0)"),0.0)</f>
        <v>0</v>
      </c>
      <c r="V165" s="60">
        <f t="shared" si="73"/>
        <v>10080</v>
      </c>
      <c r="W165" s="61">
        <f t="shared" si="74"/>
        <v>19560</v>
      </c>
    </row>
    <row r="166">
      <c r="A166" s="79" t="s">
        <v>89</v>
      </c>
      <c r="B166" s="63">
        <f>Effort!B162*RiferimentiCosti!B$4</f>
        <v>400</v>
      </c>
      <c r="C166" s="63">
        <f>Effort!C162*RiferimentiCosti!C$4</f>
        <v>0</v>
      </c>
      <c r="D166" s="63">
        <f>Effort!D162*RiferimentiCosti!D$4</f>
        <v>0</v>
      </c>
      <c r="E166" s="63">
        <f>Effort!E162*RiferimentiCosti!E$4</f>
        <v>0</v>
      </c>
      <c r="F166" s="63">
        <f>Effort!F162*RiferimentiCosti!F$4</f>
        <v>0</v>
      </c>
      <c r="G166" s="63">
        <f>Effort!G162*RiferimentiCosti!G$4</f>
        <v>0</v>
      </c>
      <c r="H166" s="63">
        <f>Effort!H162*RiferimentiCosti!H$4</f>
        <v>0</v>
      </c>
      <c r="I166" s="63">
        <f>Effort!I162*RiferimentiCosti!I$4</f>
        <v>0</v>
      </c>
      <c r="J166" s="64">
        <f t="shared" si="71"/>
        <v>400</v>
      </c>
      <c r="K166" s="63">
        <f>CEILING(Effort!B162/8,1)*RiferimentiCosti!K$4</f>
        <v>240</v>
      </c>
      <c r="L166" s="63">
        <f>CEILING(Effort!F162/8,1)*RiferimentiCosti!L$4+CEILING((Effort!F162/8)/8,1)*RiferimentiCosti!L$6</f>
        <v>0</v>
      </c>
      <c r="M166" s="63">
        <f>CEILING(Effort!G162/8,1)*RiferimentiCosti!M$4+CEILING((Effort!G162/8)/8,1)*RiferimentiCosti!M$6</f>
        <v>0</v>
      </c>
      <c r="N166" s="63">
        <f>CEILING(Effort!H162/8,1)*RiferimentiCosti!N$4+CEILING((Effort!H162/8)/8,1)*RiferimentiCosti!N$6</f>
        <v>0</v>
      </c>
      <c r="O166" s="63">
        <f>CEILING(Effort!I162/8,1)*RiferimentiCosti!O$4+CEILING((Effort!I162/8)/8,1)*RiferimentiCosti!O$6</f>
        <v>0</v>
      </c>
      <c r="P166" s="59">
        <f t="shared" si="72"/>
        <v>240</v>
      </c>
      <c r="Q166" s="63">
        <f>SUM(Effort!$C162:$E162)*RiferimentiCosti!Q$4</f>
        <v>0</v>
      </c>
      <c r="R166" s="63">
        <f>SUM(Effort!$C162:$E162)*RiferimentiCosti!R$4</f>
        <v>0</v>
      </c>
      <c r="S166" s="63">
        <f>SUM(Effort!$F162:$G162)*RiferimentiCosti!S$4</f>
        <v>0</v>
      </c>
      <c r="T166" s="63">
        <f>IFERROR(__xludf.DUMMYFUNCTION("IF(REGEXMATCH(A166,""[0-9]\.[0-9]\.3""),SUM(Effort!$F162:$G162)*RiferimentiCosti!T$4,0)"),0.0)</f>
        <v>0</v>
      </c>
      <c r="U166" s="63">
        <f>IFERROR(__xludf.DUMMYFUNCTION("IF(REGEXMATCH(A166,""[0-9]\.[0-9]\.3""),SUM(Effort!H162:I162)*RiferimentiCosti!U$4,0)"),0.0)</f>
        <v>0</v>
      </c>
      <c r="V166" s="60">
        <f t="shared" si="73"/>
        <v>0</v>
      </c>
      <c r="W166" s="61">
        <f t="shared" si="74"/>
        <v>640</v>
      </c>
    </row>
    <row r="167">
      <c r="A167" s="78" t="s">
        <v>232</v>
      </c>
      <c r="B167" s="63">
        <f>Effort!B163*RiferimentiCosti!B$4</f>
        <v>0</v>
      </c>
      <c r="C167" s="63">
        <f>Effort!C163*RiferimentiCosti!C$4</f>
        <v>0</v>
      </c>
      <c r="D167" s="63">
        <f>Effort!D163*RiferimentiCosti!D$4</f>
        <v>0</v>
      </c>
      <c r="E167" s="63">
        <f>Effort!E163*RiferimentiCosti!E$4</f>
        <v>0</v>
      </c>
      <c r="F167" s="63">
        <f>Effort!F163*RiferimentiCosti!F$4</f>
        <v>0</v>
      </c>
      <c r="G167" s="63">
        <f>Effort!G163*RiferimentiCosti!G$4</f>
        <v>0</v>
      </c>
      <c r="H167" s="63">
        <f>Effort!H163*RiferimentiCosti!H$4</f>
        <v>1440</v>
      </c>
      <c r="I167" s="63">
        <f>Effort!I163*RiferimentiCosti!I$4</f>
        <v>2520</v>
      </c>
      <c r="J167" s="64">
        <f t="shared" si="71"/>
        <v>3960</v>
      </c>
      <c r="K167" s="63">
        <f>CEILING(Effort!B163/8,1)*RiferimentiCosti!K$4</f>
        <v>0</v>
      </c>
      <c r="L167" s="63">
        <f>CEILING(Effort!F163/8,1)*RiferimentiCosti!L$4+CEILING((Effort!F163/8)/8,1)*RiferimentiCosti!L$6</f>
        <v>0</v>
      </c>
      <c r="M167" s="63">
        <f>CEILING(Effort!G163/8,1)*RiferimentiCosti!M$4+CEILING((Effort!G163/8)/8,1)*RiferimentiCosti!M$6</f>
        <v>0</v>
      </c>
      <c r="N167" s="63">
        <f>CEILING(Effort!H163/8,1)*RiferimentiCosti!N$4+CEILING((Effort!H163/8)/8,1)*RiferimentiCosti!N$6</f>
        <v>650</v>
      </c>
      <c r="O167" s="63">
        <f>CEILING(Effort!I163/8,1)*RiferimentiCosti!O$4+CEILING((Effort!I163/8)/8,1)*RiferimentiCosti!O$6</f>
        <v>1180</v>
      </c>
      <c r="P167" s="59">
        <f t="shared" si="72"/>
        <v>1830</v>
      </c>
      <c r="Q167" s="63">
        <f>SUM(Effort!$C163:$E163)*RiferimentiCosti!Q$4</f>
        <v>0</v>
      </c>
      <c r="R167" s="63">
        <f>SUM(Effort!$C163:$E163)*RiferimentiCosti!R$4</f>
        <v>0</v>
      </c>
      <c r="S167" s="63">
        <f>SUM(Effort!$F163:$G163)*RiferimentiCosti!S$4</f>
        <v>0</v>
      </c>
      <c r="T167" s="63">
        <f>IFERROR(__xludf.DUMMYFUNCTION("IF(REGEXMATCH(A167,""[0-9]\.[0-9]\.3""),SUM(Effort!$F163:$G163)*RiferimentiCosti!T$4,0)"),0.0)</f>
        <v>0</v>
      </c>
      <c r="U167" s="63">
        <f>IFERROR(__xludf.DUMMYFUNCTION("IF(REGEXMATCH(A167,""[0-9]\.[0-9]\.3""),SUM(Effort!H163:I163)*RiferimentiCosti!U$4,0)"),0.0)</f>
        <v>0</v>
      </c>
      <c r="V167" s="60">
        <f t="shared" si="73"/>
        <v>0</v>
      </c>
      <c r="W167" s="61">
        <f t="shared" si="74"/>
        <v>5790</v>
      </c>
    </row>
    <row r="168">
      <c r="A168" s="78" t="s">
        <v>232</v>
      </c>
      <c r="B168" s="63">
        <f>Effort!B164*RiferimentiCosti!B$4</f>
        <v>0</v>
      </c>
      <c r="C168" s="63">
        <f>Effort!C164*RiferimentiCosti!C$4</f>
        <v>0</v>
      </c>
      <c r="D168" s="63">
        <f>Effort!D164*RiferimentiCosti!D$4</f>
        <v>0</v>
      </c>
      <c r="E168" s="63">
        <f>Effort!E164*RiferimentiCosti!E$4</f>
        <v>0</v>
      </c>
      <c r="F168" s="63">
        <f>Effort!F164*RiferimentiCosti!F$4</f>
        <v>0</v>
      </c>
      <c r="G168" s="63">
        <f>Effort!G164*RiferimentiCosti!G$4</f>
        <v>0</v>
      </c>
      <c r="H168" s="63">
        <f>Effort!H164*RiferimentiCosti!H$4</f>
        <v>1440</v>
      </c>
      <c r="I168" s="63">
        <f>Effort!I164*RiferimentiCosti!I$4</f>
        <v>2160</v>
      </c>
      <c r="J168" s="64">
        <f t="shared" si="71"/>
        <v>3600</v>
      </c>
      <c r="K168" s="63">
        <f>CEILING(Effort!B164/8,1)*RiferimentiCosti!K$4</f>
        <v>0</v>
      </c>
      <c r="L168" s="63">
        <f>CEILING(Effort!F164/8,1)*RiferimentiCosti!L$4+CEILING((Effort!F164/8)/8,1)*RiferimentiCosti!L$6</f>
        <v>0</v>
      </c>
      <c r="M168" s="63">
        <f>CEILING(Effort!G164/8,1)*RiferimentiCosti!M$4+CEILING((Effort!G164/8)/8,1)*RiferimentiCosti!M$6</f>
        <v>0</v>
      </c>
      <c r="N168" s="63">
        <f>CEILING(Effort!H164/8,1)*RiferimentiCosti!N$4+CEILING((Effort!H164/8)/8,1)*RiferimentiCosti!N$6</f>
        <v>650</v>
      </c>
      <c r="O168" s="63">
        <f>CEILING(Effort!I164/8,1)*RiferimentiCosti!O$4+CEILING((Effort!I164/8)/8,1)*RiferimentiCosti!O$6</f>
        <v>1040</v>
      </c>
      <c r="P168" s="59">
        <f t="shared" si="72"/>
        <v>1690</v>
      </c>
      <c r="Q168" s="63">
        <f>SUM(Effort!$C164:$E164)*RiferimentiCosti!Q$4</f>
        <v>0</v>
      </c>
      <c r="R168" s="63">
        <f>SUM(Effort!$C164:$E164)*RiferimentiCosti!R$4</f>
        <v>0</v>
      </c>
      <c r="S168" s="63">
        <f>SUM(Effort!$F164:$G164)*RiferimentiCosti!S$4</f>
        <v>0</v>
      </c>
      <c r="T168" s="63">
        <f>IFERROR(__xludf.DUMMYFUNCTION("IF(REGEXMATCH(A168,""[0-9]\.[0-9]\.3""),SUM(Effort!$F164:$G164)*RiferimentiCosti!T$4,0)"),0.0)</f>
        <v>0</v>
      </c>
      <c r="U168" s="63">
        <f>IFERROR(__xludf.DUMMYFUNCTION("IF(REGEXMATCH(A168,""[0-9]\.[0-9]\.3""),SUM(Effort!H164:I164)*RiferimentiCosti!U$4,0)"),0.0)</f>
        <v>0</v>
      </c>
      <c r="V168" s="60">
        <f t="shared" si="73"/>
        <v>0</v>
      </c>
      <c r="W168" s="61">
        <f t="shared" si="74"/>
        <v>5290</v>
      </c>
    </row>
    <row r="169">
      <c r="A169" s="78" t="s">
        <v>232</v>
      </c>
      <c r="B169" s="63">
        <f>Effort!B165*RiferimentiCosti!B$4</f>
        <v>0</v>
      </c>
      <c r="C169" s="63">
        <f>Effort!C165*RiferimentiCosti!C$4</f>
        <v>0</v>
      </c>
      <c r="D169" s="63">
        <f>Effort!D165*RiferimentiCosti!D$4</f>
        <v>0</v>
      </c>
      <c r="E169" s="63">
        <f>Effort!E165*RiferimentiCosti!E$4</f>
        <v>0</v>
      </c>
      <c r="F169" s="63">
        <f>Effort!F165*RiferimentiCosti!F$4</f>
        <v>0</v>
      </c>
      <c r="G169" s="63">
        <f>Effort!G165*RiferimentiCosti!G$4</f>
        <v>0</v>
      </c>
      <c r="H169" s="63">
        <f>Effort!H165*RiferimentiCosti!H$4</f>
        <v>1440</v>
      </c>
      <c r="I169" s="63">
        <f>Effort!I165*RiferimentiCosti!I$4</f>
        <v>2160</v>
      </c>
      <c r="J169" s="64">
        <f t="shared" si="71"/>
        <v>3600</v>
      </c>
      <c r="K169" s="63">
        <f>CEILING(Effort!B165/8,1)*RiferimentiCosti!K$4</f>
        <v>0</v>
      </c>
      <c r="L169" s="63">
        <f>CEILING(Effort!F165/8,1)*RiferimentiCosti!L$4+CEILING((Effort!F165/8)/8,1)*RiferimentiCosti!L$6</f>
        <v>0</v>
      </c>
      <c r="M169" s="63">
        <f>CEILING(Effort!G165/8,1)*RiferimentiCosti!M$4+CEILING((Effort!G165/8)/8,1)*RiferimentiCosti!M$6</f>
        <v>0</v>
      </c>
      <c r="N169" s="63">
        <f>CEILING(Effort!H165/8,1)*RiferimentiCosti!N$4+CEILING((Effort!H165/8)/8,1)*RiferimentiCosti!N$6</f>
        <v>650</v>
      </c>
      <c r="O169" s="63">
        <f>CEILING(Effort!I165/8,1)*RiferimentiCosti!O$4+CEILING((Effort!I165/8)/8,1)*RiferimentiCosti!O$6</f>
        <v>1040</v>
      </c>
      <c r="P169" s="59">
        <f t="shared" si="72"/>
        <v>1690</v>
      </c>
      <c r="Q169" s="63">
        <f>SUM(Effort!$C165:$E165)*RiferimentiCosti!Q$4</f>
        <v>0</v>
      </c>
      <c r="R169" s="63">
        <f>SUM(Effort!$C165:$E165)*RiferimentiCosti!R$4</f>
        <v>0</v>
      </c>
      <c r="S169" s="63">
        <f>SUM(Effort!$F165:$G165)*RiferimentiCosti!S$4</f>
        <v>0</v>
      </c>
      <c r="T169" s="63">
        <f>IFERROR(__xludf.DUMMYFUNCTION("IF(REGEXMATCH(A169,""[0-9]\.[0-9]\.3""),SUM(Effort!$F165:$G165)*RiferimentiCosti!T$4,0)"),0.0)</f>
        <v>0</v>
      </c>
      <c r="U169" s="63">
        <f>IFERROR(__xludf.DUMMYFUNCTION("IF(REGEXMATCH(A169,""[0-9]\.[0-9]\.3""),SUM(Effort!H165:I165)*RiferimentiCosti!U$4,0)"),0.0)</f>
        <v>0</v>
      </c>
      <c r="V169" s="60">
        <f t="shared" si="73"/>
        <v>0</v>
      </c>
      <c r="W169" s="61">
        <f t="shared" si="74"/>
        <v>5290</v>
      </c>
    </row>
    <row r="170">
      <c r="A170" s="65" t="s">
        <v>137</v>
      </c>
      <c r="B170" s="66">
        <f>SUM(B151:B169)</f>
        <v>1600</v>
      </c>
      <c r="C170" s="66">
        <f t="shared" ref="C170:I170" si="75">SUM(C152:C169)</f>
        <v>9600</v>
      </c>
      <c r="D170" s="66">
        <f t="shared" si="75"/>
        <v>9120</v>
      </c>
      <c r="E170" s="66">
        <f t="shared" si="75"/>
        <v>3800</v>
      </c>
      <c r="F170" s="66">
        <f t="shared" si="75"/>
        <v>4140</v>
      </c>
      <c r="G170" s="66">
        <f t="shared" si="75"/>
        <v>5780</v>
      </c>
      <c r="H170" s="66">
        <f t="shared" si="75"/>
        <v>4320</v>
      </c>
      <c r="I170" s="66">
        <f t="shared" si="75"/>
        <v>6840</v>
      </c>
      <c r="J170" s="64">
        <f t="shared" si="71"/>
        <v>45200</v>
      </c>
      <c r="K170" s="66">
        <f t="shared" ref="K170:O170" si="76">SUM(K152:K169)</f>
        <v>720</v>
      </c>
      <c r="L170" s="66">
        <f t="shared" si="76"/>
        <v>1800</v>
      </c>
      <c r="M170" s="66">
        <f t="shared" si="76"/>
        <v>2980</v>
      </c>
      <c r="N170" s="66">
        <f t="shared" si="76"/>
        <v>1950</v>
      </c>
      <c r="O170" s="66">
        <f t="shared" si="76"/>
        <v>3260</v>
      </c>
      <c r="P170" s="59">
        <f t="shared" si="72"/>
        <v>10710</v>
      </c>
      <c r="Q170" s="66">
        <f t="shared" ref="Q170:U170" si="77">SUM(Q152:Q169)</f>
        <v>13920</v>
      </c>
      <c r="R170" s="66">
        <f t="shared" si="77"/>
        <v>55680</v>
      </c>
      <c r="S170" s="66">
        <f t="shared" si="77"/>
        <v>4160</v>
      </c>
      <c r="T170" s="66">
        <f t="shared" si="77"/>
        <v>7200</v>
      </c>
      <c r="U170" s="66">
        <f t="shared" si="77"/>
        <v>0</v>
      </c>
      <c r="V170" s="60">
        <f t="shared" si="73"/>
        <v>80960</v>
      </c>
      <c r="W170" s="61">
        <f t="shared" si="74"/>
        <v>136870</v>
      </c>
    </row>
    <row r="171">
      <c r="A171" s="72"/>
      <c r="B171" s="73"/>
      <c r="C171" s="73"/>
      <c r="D171" s="73"/>
      <c r="E171" s="73"/>
      <c r="F171" s="73"/>
      <c r="G171" s="73"/>
      <c r="H171" s="73"/>
      <c r="I171" s="73"/>
      <c r="J171" s="74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4"/>
    </row>
    <row r="172">
      <c r="A172" s="75" t="s">
        <v>102</v>
      </c>
      <c r="B172" s="56">
        <f>Effort!B168*RiferimentiCosti!B$4</f>
        <v>400</v>
      </c>
      <c r="C172" s="76"/>
      <c r="D172" s="76"/>
      <c r="E172" s="76"/>
      <c r="F172" s="76"/>
      <c r="G172" s="76"/>
      <c r="H172" s="76"/>
      <c r="I172" s="76"/>
      <c r="J172" s="58">
        <f t="shared" ref="J172:J182" si="78">SUM(B172:I172)</f>
        <v>400</v>
      </c>
      <c r="K172" s="57">
        <f>CEILING(Effort!B168/8,1)*RiferimentiCosti!K$4+RiferimentiCosti!K$6</f>
        <v>440</v>
      </c>
      <c r="L172" s="57"/>
      <c r="M172" s="57"/>
      <c r="N172" s="57"/>
      <c r="O172" s="57"/>
      <c r="P172" s="59">
        <f t="shared" ref="P172:P182" si="79">SUM(K172:O172)</f>
        <v>440</v>
      </c>
      <c r="Q172" s="77">
        <v>0.0</v>
      </c>
      <c r="R172" s="57"/>
      <c r="S172" s="57"/>
      <c r="T172" s="57"/>
      <c r="U172" s="57"/>
      <c r="V172" s="60">
        <f t="shared" ref="V172:V182" si="80">SUM(Q172:U172)</f>
        <v>0</v>
      </c>
      <c r="W172" s="61">
        <f t="shared" ref="W172:W182" si="81">SUM(J172,P172,V172)</f>
        <v>840</v>
      </c>
    </row>
    <row r="173">
      <c r="A173" s="108" t="s">
        <v>101</v>
      </c>
      <c r="B173" s="63">
        <f>'Effort effettivo'!B172*RiferimentiCosti!B$4</f>
        <v>200</v>
      </c>
      <c r="C173" s="63">
        <f>'Effort effettivo'!C172*RiferimentiCosti!C$4</f>
        <v>0</v>
      </c>
      <c r="D173" s="63">
        <f>'Effort effettivo'!D172*RiferimentiCosti!D$4</f>
        <v>0</v>
      </c>
      <c r="E173" s="63">
        <f>'Effort effettivo'!E172*RiferimentiCosti!E$4</f>
        <v>0</v>
      </c>
      <c r="F173" s="63">
        <f>'Effort effettivo'!F172*RiferimentiCosti!F$4</f>
        <v>0</v>
      </c>
      <c r="G173" s="63">
        <f>'Effort effettivo'!G172*RiferimentiCosti!G$4</f>
        <v>0</v>
      </c>
      <c r="H173" s="63">
        <f>'Effort effettivo'!H172*RiferimentiCosti!H$4</f>
        <v>0</v>
      </c>
      <c r="I173" s="63">
        <f>'Effort effettivo'!I172*RiferimentiCosti!I$4</f>
        <v>0</v>
      </c>
      <c r="J173" s="58">
        <f t="shared" si="78"/>
        <v>200</v>
      </c>
      <c r="K173" s="63">
        <f>CEILING('Effort effettivo'!B172/8,1)*RiferimentiCosti!K$4</f>
        <v>120</v>
      </c>
      <c r="L173" s="63">
        <f>CEILING('Effort effettivo'!C172/8,1)*RiferimentiCosti!L$4</f>
        <v>0</v>
      </c>
      <c r="M173" s="63">
        <f>CEILING('Effort effettivo'!D172/8,1)*RiferimentiCosti!M$4</f>
        <v>0</v>
      </c>
      <c r="N173" s="63">
        <f>CEILING('Effort effettivo'!E172/8,1)*RiferimentiCosti!N$4</f>
        <v>0</v>
      </c>
      <c r="O173" s="63">
        <f>CEILING('Effort effettivo'!F172/8,1)*RiferimentiCosti!O$4</f>
        <v>0</v>
      </c>
      <c r="P173" s="59">
        <f t="shared" si="79"/>
        <v>120</v>
      </c>
      <c r="Q173" s="63">
        <f>SUM('Effort effettivo'!$C172:$E172)*RiferimentiCosti!Q$4</f>
        <v>0</v>
      </c>
      <c r="R173" s="63">
        <f>SUM('Effort effettivo'!$C172:$E172)*RiferimentiCosti!R$4</f>
        <v>0</v>
      </c>
      <c r="S173" s="63">
        <f>SUM('Effort effettivo'!$F172:$G172)*RiferimentiCosti!S$4</f>
        <v>0</v>
      </c>
      <c r="T173" s="63">
        <f>IFERROR(__xludf.DUMMYFUNCTION("IF(REGEXMATCH(A173,""[0-9]\.[0-9]\.3""),SUM('Effort effettivo'!$F172:$G172)*RiferimentiCosti!T$4,0)"),0.0)</f>
        <v>0</v>
      </c>
      <c r="U173" s="63">
        <f>IFERROR(__xludf.DUMMYFUNCTION("IF(REGEXMATCH(A173,""[0-9]\.[0-9]\.3""),SUM('Effort effettivo'!H172:I172)*RiferimentiCosti!U$4,0)"),0.0)</f>
        <v>0</v>
      </c>
      <c r="V173" s="60">
        <f t="shared" si="80"/>
        <v>0</v>
      </c>
      <c r="W173" s="61">
        <f t="shared" si="81"/>
        <v>320</v>
      </c>
    </row>
    <row r="174">
      <c r="A174" s="109" t="s">
        <v>225</v>
      </c>
      <c r="B174" s="63">
        <f>'Effort effettivo'!B173*RiferimentiCosti!B$4</f>
        <v>0</v>
      </c>
      <c r="C174" s="63">
        <f>'Effort effettivo'!C173*RiferimentiCosti!C$4</f>
        <v>0</v>
      </c>
      <c r="D174" s="63">
        <f>'Effort effettivo'!D173*RiferimentiCosti!D$4</f>
        <v>0</v>
      </c>
      <c r="E174" s="63">
        <f>'Effort effettivo'!E173*RiferimentiCosti!E$4</f>
        <v>0</v>
      </c>
      <c r="F174" s="63">
        <f>'Effort effettivo'!F173*RiferimentiCosti!F$4</f>
        <v>0</v>
      </c>
      <c r="G174" s="63">
        <f>'Effort effettivo'!G173*RiferimentiCosti!G$4</f>
        <v>0</v>
      </c>
      <c r="H174" s="63">
        <f>'Effort effettivo'!H173*RiferimentiCosti!H$4</f>
        <v>0</v>
      </c>
      <c r="I174" s="63">
        <f>'Effort effettivo'!I173*RiferimentiCosti!I$4</f>
        <v>0</v>
      </c>
      <c r="J174" s="58">
        <f t="shared" si="78"/>
        <v>0</v>
      </c>
      <c r="K174" s="63">
        <f>CEILING('Effort effettivo'!B173/8,1)*RiferimentiCosti!K$4</f>
        <v>0</v>
      </c>
      <c r="L174" s="63">
        <f>CEILING('Effort effettivo'!C173/8,1)*RiferimentiCosti!L$4</f>
        <v>0</v>
      </c>
      <c r="M174" s="63">
        <f>CEILING('Effort effettivo'!D173/8,1)*RiferimentiCosti!M$4</f>
        <v>0</v>
      </c>
      <c r="N174" s="63">
        <f>CEILING('Effort effettivo'!E173/8,1)*RiferimentiCosti!N$4</f>
        <v>0</v>
      </c>
      <c r="O174" s="63">
        <f>CEILING('Effort effettivo'!F173/8,1)*RiferimentiCosti!O$4</f>
        <v>0</v>
      </c>
      <c r="P174" s="59">
        <f t="shared" si="79"/>
        <v>0</v>
      </c>
      <c r="Q174" s="63">
        <f>SUM('Effort effettivo'!$C173:$E173)*RiferimentiCosti!Q$4</f>
        <v>0</v>
      </c>
      <c r="R174" s="63">
        <f>SUM('Effort effettivo'!$C173:$E173)*RiferimentiCosti!R$4</f>
        <v>0</v>
      </c>
      <c r="S174" s="63">
        <f>SUM('Effort effettivo'!$F173:$G173)*RiferimentiCosti!S$4</f>
        <v>0</v>
      </c>
      <c r="T174" s="63">
        <f>IFERROR(__xludf.DUMMYFUNCTION("IF(REGEXMATCH(A174,""[0-9]\.[0-9]\.3""),SUM('Effort effettivo'!$F173:$G173)*RiferimentiCosti!T$4,0)"),0.0)</f>
        <v>0</v>
      </c>
      <c r="U174" s="63">
        <f>IFERROR(__xludf.DUMMYFUNCTION("IF(REGEXMATCH(A174,""[0-9]\.[0-9]\.3""),SUM('Effort effettivo'!H173:I173)*RiferimentiCosti!U$4,0)"),0.0)</f>
        <v>0</v>
      </c>
      <c r="V174" s="60">
        <f t="shared" si="80"/>
        <v>0</v>
      </c>
      <c r="W174" s="61">
        <f t="shared" si="81"/>
        <v>0</v>
      </c>
    </row>
    <row r="175">
      <c r="A175" s="109" t="s">
        <v>226</v>
      </c>
      <c r="B175" s="63">
        <f>'Effort effettivo'!B174*RiferimentiCosti!B$4</f>
        <v>0</v>
      </c>
      <c r="C175" s="63">
        <f>'Effort effettivo'!C174*RiferimentiCosti!C$4</f>
        <v>0</v>
      </c>
      <c r="D175" s="63">
        <f>'Effort effettivo'!D174*RiferimentiCosti!D$4</f>
        <v>0</v>
      </c>
      <c r="E175" s="63">
        <f>'Effort effettivo'!E174*RiferimentiCosti!E$4</f>
        <v>200</v>
      </c>
      <c r="F175" s="63">
        <f>'Effort effettivo'!F174*RiferimentiCosti!F$4</f>
        <v>0</v>
      </c>
      <c r="G175" s="63">
        <f>'Effort effettivo'!G174*RiferimentiCosti!G$4</f>
        <v>0</v>
      </c>
      <c r="H175" s="63">
        <f>'Effort effettivo'!H174*RiferimentiCosti!H$4</f>
        <v>0</v>
      </c>
      <c r="I175" s="63">
        <f>'Effort effettivo'!I174*RiferimentiCosti!I$4</f>
        <v>0</v>
      </c>
      <c r="J175" s="58">
        <f t="shared" si="78"/>
        <v>200</v>
      </c>
      <c r="K175" s="63">
        <f>CEILING('Effort effettivo'!B174/8,1)*RiferimentiCosti!K$4</f>
        <v>0</v>
      </c>
      <c r="L175" s="63">
        <f>CEILING('Effort effettivo'!C174/8,1)*RiferimentiCosti!L$4</f>
        <v>0</v>
      </c>
      <c r="M175" s="63">
        <f>CEILING('Effort effettivo'!D174/8,1)*RiferimentiCosti!M$4</f>
        <v>0</v>
      </c>
      <c r="N175" s="63">
        <f>CEILING('Effort effettivo'!E174/8,1)*RiferimentiCosti!N$4</f>
        <v>150</v>
      </c>
      <c r="O175" s="63">
        <f>CEILING('Effort effettivo'!F174/8,1)*RiferimentiCosti!O$4</f>
        <v>0</v>
      </c>
      <c r="P175" s="59">
        <f t="shared" si="79"/>
        <v>150</v>
      </c>
      <c r="Q175" s="63">
        <f>SUM('Effort effettivo'!$C174:$E174)*RiferimentiCosti!Q$4</f>
        <v>240</v>
      </c>
      <c r="R175" s="63">
        <f>SUM('Effort effettivo'!$C174:$E174)*RiferimentiCosti!R$4</f>
        <v>960</v>
      </c>
      <c r="S175" s="63">
        <f>SUM('Effort effettivo'!$F174:$G174)*RiferimentiCosti!S$4</f>
        <v>0</v>
      </c>
      <c r="T175" s="63">
        <f>IFERROR(__xludf.DUMMYFUNCTION("IF(REGEXMATCH(A175,""[0-9]\.[0-9]\.3""),SUM('Effort effettivo'!$F174:$G174)*RiferimentiCosti!T$4,0)"),0.0)</f>
        <v>0</v>
      </c>
      <c r="U175" s="63">
        <f>IFERROR(__xludf.DUMMYFUNCTION("IF(REGEXMATCH(A175,""[0-9]\.[0-9]\.3""),SUM('Effort effettivo'!H174:I174)*RiferimentiCosti!U$4,0)"),0.0)</f>
        <v>0</v>
      </c>
      <c r="V175" s="60">
        <f t="shared" si="80"/>
        <v>1200</v>
      </c>
      <c r="W175" s="61">
        <f t="shared" si="81"/>
        <v>1550</v>
      </c>
    </row>
    <row r="176">
      <c r="A176" s="109" t="s">
        <v>227</v>
      </c>
      <c r="B176" s="63">
        <f>'Effort effettivo'!B175*RiferimentiCosti!B$4</f>
        <v>0</v>
      </c>
      <c r="C176" s="63">
        <f>'Effort effettivo'!C175*RiferimentiCosti!C$4</f>
        <v>0</v>
      </c>
      <c r="D176" s="63">
        <f>'Effort effettivo'!D175*RiferimentiCosti!D$4</f>
        <v>0</v>
      </c>
      <c r="E176" s="63">
        <f>'Effort effettivo'!E175*RiferimentiCosti!E$4</f>
        <v>1200</v>
      </c>
      <c r="F176" s="63">
        <f>'Effort effettivo'!F175*RiferimentiCosti!F$4</f>
        <v>0</v>
      </c>
      <c r="G176" s="63">
        <f>'Effort effettivo'!G175*RiferimentiCosti!G$4</f>
        <v>0</v>
      </c>
      <c r="H176" s="63">
        <f>'Effort effettivo'!H175*RiferimentiCosti!H$4</f>
        <v>0</v>
      </c>
      <c r="I176" s="63">
        <f>'Effort effettivo'!I175*RiferimentiCosti!I$4</f>
        <v>0</v>
      </c>
      <c r="J176" s="58">
        <f t="shared" si="78"/>
        <v>1200</v>
      </c>
      <c r="K176" s="63">
        <f>CEILING('Effort effettivo'!B175/8,1)*RiferimentiCosti!K$4</f>
        <v>0</v>
      </c>
      <c r="L176" s="63">
        <f>CEILING('Effort effettivo'!C175/8,1)*RiferimentiCosti!L$4</f>
        <v>0</v>
      </c>
      <c r="M176" s="63">
        <f>CEILING('Effort effettivo'!D175/8,1)*RiferimentiCosti!M$4</f>
        <v>0</v>
      </c>
      <c r="N176" s="63">
        <f>CEILING('Effort effettivo'!E175/8,1)*RiferimentiCosti!N$4</f>
        <v>900</v>
      </c>
      <c r="O176" s="63">
        <f>CEILING('Effort effettivo'!F175/8,1)*RiferimentiCosti!O$4</f>
        <v>0</v>
      </c>
      <c r="P176" s="59">
        <f t="shared" si="79"/>
        <v>900</v>
      </c>
      <c r="Q176" s="63">
        <f>SUM('Effort effettivo'!$C175:$E175)*RiferimentiCosti!Q$4</f>
        <v>1440</v>
      </c>
      <c r="R176" s="63">
        <f>SUM('Effort effettivo'!$C175:$E175)*RiferimentiCosti!R$4</f>
        <v>5760</v>
      </c>
      <c r="S176" s="63">
        <f>SUM('Effort effettivo'!$F175:$G175)*RiferimentiCosti!S$4</f>
        <v>0</v>
      </c>
      <c r="T176" s="63">
        <f>IFERROR(__xludf.DUMMYFUNCTION("IF(REGEXMATCH(A176,""[0-9]\.[0-9]\.3""),SUM('Effort effettivo'!$F175:$G175)*RiferimentiCosti!T$4,0)"),0.0)</f>
        <v>0</v>
      </c>
      <c r="U176" s="63">
        <f>IFERROR(__xludf.DUMMYFUNCTION("IF(REGEXMATCH(A176,""[0-9]\.[0-9]\.3""),SUM('Effort effettivo'!H175:I175)*RiferimentiCosti!U$4,0)"),0.0)</f>
        <v>0</v>
      </c>
      <c r="V176" s="60">
        <f t="shared" si="80"/>
        <v>7200</v>
      </c>
      <c r="W176" s="61">
        <f t="shared" si="81"/>
        <v>9300</v>
      </c>
    </row>
    <row r="177">
      <c r="A177" s="109" t="s">
        <v>228</v>
      </c>
      <c r="B177" s="63">
        <f>'Effort effettivo'!B176*RiferimentiCosti!B$4</f>
        <v>0</v>
      </c>
      <c r="C177" s="63">
        <f>'Effort effettivo'!C176*RiferimentiCosti!C$4</f>
        <v>0</v>
      </c>
      <c r="D177" s="63">
        <f>'Effort effettivo'!D176*RiferimentiCosti!D$4</f>
        <v>0</v>
      </c>
      <c r="E177" s="63">
        <f>'Effort effettivo'!E176*RiferimentiCosti!E$4</f>
        <v>1400</v>
      </c>
      <c r="F177" s="63">
        <f>'Effort effettivo'!F176*RiferimentiCosti!F$4</f>
        <v>0</v>
      </c>
      <c r="G177" s="63">
        <f>'Effort effettivo'!G176*RiferimentiCosti!G$4</f>
        <v>0</v>
      </c>
      <c r="H177" s="63">
        <f>'Effort effettivo'!H176*RiferimentiCosti!H$4</f>
        <v>0</v>
      </c>
      <c r="I177" s="63">
        <f>'Effort effettivo'!I176*RiferimentiCosti!I$4</f>
        <v>0</v>
      </c>
      <c r="J177" s="58">
        <f t="shared" si="78"/>
        <v>1400</v>
      </c>
      <c r="K177" s="63">
        <f>CEILING('Effort effettivo'!B176/8,1)*RiferimentiCosti!K$4</f>
        <v>0</v>
      </c>
      <c r="L177" s="63">
        <f>CEILING('Effort effettivo'!C176/8,1)*RiferimentiCosti!L$4</f>
        <v>0</v>
      </c>
      <c r="M177" s="63">
        <f>CEILING('Effort effettivo'!D176/8,1)*RiferimentiCosti!M$4</f>
        <v>0</v>
      </c>
      <c r="N177" s="63">
        <f>CEILING('Effort effettivo'!E176/8,1)*RiferimentiCosti!N$4</f>
        <v>1050</v>
      </c>
      <c r="O177" s="63">
        <f>CEILING('Effort effettivo'!F176/8,1)*RiferimentiCosti!O$4</f>
        <v>0</v>
      </c>
      <c r="P177" s="59">
        <f t="shared" si="79"/>
        <v>1050</v>
      </c>
      <c r="Q177" s="63">
        <f>SUM('Effort effettivo'!$C176:$E176)*RiferimentiCosti!Q$4</f>
        <v>1680</v>
      </c>
      <c r="R177" s="63">
        <f>SUM('Effort effettivo'!$C176:$E176)*RiferimentiCosti!R$4</f>
        <v>6720</v>
      </c>
      <c r="S177" s="63">
        <f>SUM('Effort effettivo'!$F176:$G176)*RiferimentiCosti!S$4</f>
        <v>0</v>
      </c>
      <c r="T177" s="63">
        <f>IFERROR(__xludf.DUMMYFUNCTION("IF(REGEXMATCH(A177,""[0-9]\.[0-9]\.3""),SUM('Effort effettivo'!$F176:$G176)*RiferimentiCosti!T$4,0)"),0.0)</f>
        <v>0</v>
      </c>
      <c r="U177" s="63">
        <f>IFERROR(__xludf.DUMMYFUNCTION("IF(REGEXMATCH(A177,""[0-9]\.[0-9]\.3""),SUM('Effort effettivo'!H176:I176)*RiferimentiCosti!U$4,0)"),0.0)</f>
        <v>0</v>
      </c>
      <c r="V177" s="60">
        <f t="shared" si="80"/>
        <v>8400</v>
      </c>
      <c r="W177" s="61">
        <f t="shared" si="81"/>
        <v>10850</v>
      </c>
    </row>
    <row r="178">
      <c r="A178" s="62" t="s">
        <v>93</v>
      </c>
      <c r="B178" s="63">
        <f>'Effort effettivo'!B177*RiferimentiCosti!B$4</f>
        <v>400</v>
      </c>
      <c r="C178" s="63">
        <f>'Effort effettivo'!C177*RiferimentiCosti!C$4</f>
        <v>0</v>
      </c>
      <c r="D178" s="63">
        <f>'Effort effettivo'!D177*RiferimentiCosti!D$4</f>
        <v>0</v>
      </c>
      <c r="E178" s="63">
        <f>'Effort effettivo'!E177*RiferimentiCosti!E$4</f>
        <v>0</v>
      </c>
      <c r="F178" s="63">
        <f>'Effort effettivo'!F177*RiferimentiCosti!F$4</f>
        <v>0</v>
      </c>
      <c r="G178" s="63">
        <f>'Effort effettivo'!G177*RiferimentiCosti!G$4</f>
        <v>0</v>
      </c>
      <c r="H178" s="63">
        <f>'Effort effettivo'!H177*RiferimentiCosti!H$4</f>
        <v>0</v>
      </c>
      <c r="I178" s="63">
        <f>'Effort effettivo'!I177*RiferimentiCosti!I$4</f>
        <v>0</v>
      </c>
      <c r="J178" s="64">
        <f t="shared" si="78"/>
        <v>400</v>
      </c>
      <c r="K178" s="63">
        <f>CEILING('Effort effettivo'!B177/8,1)*RiferimentiCosti!K$4</f>
        <v>240</v>
      </c>
      <c r="L178" s="63">
        <f>CEILING('Effort effettivo'!C177/8,1)*RiferimentiCosti!L$4</f>
        <v>0</v>
      </c>
      <c r="M178" s="63">
        <f>CEILING('Effort effettivo'!D177/8,1)*RiferimentiCosti!M$4</f>
        <v>0</v>
      </c>
      <c r="N178" s="63">
        <f>CEILING('Effort effettivo'!E177/8,1)*RiferimentiCosti!N$4</f>
        <v>0</v>
      </c>
      <c r="O178" s="63">
        <f>CEILING('Effort effettivo'!F177/8,1)*RiferimentiCosti!O$4</f>
        <v>0</v>
      </c>
      <c r="P178" s="59">
        <f t="shared" si="79"/>
        <v>240</v>
      </c>
      <c r="Q178" s="63">
        <f>SUM('Effort effettivo'!$C177:$E177)*RiferimentiCosti!Q$4</f>
        <v>0</v>
      </c>
      <c r="R178" s="63">
        <f>SUM('Effort effettivo'!$C177:$E177)*RiferimentiCosti!R$4</f>
        <v>0</v>
      </c>
      <c r="S178" s="63">
        <f>SUM('Effort effettivo'!$F177:$G177)*RiferimentiCosti!S$4</f>
        <v>0</v>
      </c>
      <c r="T178" s="63">
        <f>IFERROR(__xludf.DUMMYFUNCTION("IF(REGEXMATCH(A178,""[0-9]\.[0-9]\.3""),SUM('Effort effettivo'!$F177:$G177)*RiferimentiCosti!T$4,0)"),0.0)</f>
        <v>0</v>
      </c>
      <c r="U178" s="63">
        <f>IFERROR(__xludf.DUMMYFUNCTION("IF(REGEXMATCH(A178,""[0-9]\.[0-9]\.3""),SUM('Effort effettivo'!H177:I177)*RiferimentiCosti!U$4,0)"),0.0)</f>
        <v>0</v>
      </c>
      <c r="V178" s="60">
        <f t="shared" si="80"/>
        <v>0</v>
      </c>
      <c r="W178" s="61">
        <f t="shared" si="81"/>
        <v>640</v>
      </c>
    </row>
    <row r="179">
      <c r="A179" s="78" t="s">
        <v>233</v>
      </c>
      <c r="B179" s="63">
        <f>'Effort effettivo'!B178*RiferimentiCosti!B$4</f>
        <v>0</v>
      </c>
      <c r="C179" s="63">
        <f>'Effort effettivo'!C178*RiferimentiCosti!C$4</f>
        <v>0</v>
      </c>
      <c r="D179" s="63">
        <f>'Effort effettivo'!D178*RiferimentiCosti!D$4</f>
        <v>0</v>
      </c>
      <c r="E179" s="63">
        <f>'Effort effettivo'!E178*RiferimentiCosti!E$4</f>
        <v>0</v>
      </c>
      <c r="F179" s="63">
        <f>'Effort effettivo'!F178*RiferimentiCosti!F$4</f>
        <v>0</v>
      </c>
      <c r="G179" s="63">
        <f>'Effort effettivo'!G178*RiferimentiCosti!G$4</f>
        <v>0</v>
      </c>
      <c r="H179" s="63">
        <f>'Effort effettivo'!H178*RiferimentiCosti!H$4</f>
        <v>1440</v>
      </c>
      <c r="I179" s="63">
        <f>'Effort effettivo'!I178*RiferimentiCosti!I$4</f>
        <v>2520</v>
      </c>
      <c r="J179" s="64">
        <f t="shared" si="78"/>
        <v>3960</v>
      </c>
      <c r="K179" s="63">
        <f>CEILING('Effort effettivo'!B178/8,1)*RiferimentiCosti!K$4</f>
        <v>0</v>
      </c>
      <c r="L179" s="63">
        <f>CEILING('Effort effettivo'!C178/8,1)*RiferimentiCosti!L$4</f>
        <v>0</v>
      </c>
      <c r="M179" s="63">
        <f>CEILING('Effort effettivo'!D178/8,1)*RiferimentiCosti!M$4</f>
        <v>0</v>
      </c>
      <c r="N179" s="63">
        <f>CEILING('Effort effettivo'!E178/8,1)*RiferimentiCosti!N$4</f>
        <v>0</v>
      </c>
      <c r="O179" s="63">
        <f>CEILING('Effort effettivo'!F178/8,1)*RiferimentiCosti!O$4</f>
        <v>0</v>
      </c>
      <c r="P179" s="59">
        <f t="shared" si="79"/>
        <v>0</v>
      </c>
      <c r="Q179" s="63">
        <f>SUM('Effort effettivo'!$C178:$E178)*RiferimentiCosti!Q$4</f>
        <v>0</v>
      </c>
      <c r="R179" s="63">
        <f>SUM('Effort effettivo'!$C178:$E178)*RiferimentiCosti!R$4</f>
        <v>0</v>
      </c>
      <c r="S179" s="63">
        <f>SUM('Effort effettivo'!$F178:$G178)*RiferimentiCosti!S$4</f>
        <v>0</v>
      </c>
      <c r="T179" s="63">
        <f>IFERROR(__xludf.DUMMYFUNCTION("IF(REGEXMATCH(A179,""[0-9]\.[0-9]\.3""),SUM('Effort effettivo'!$F178:$G178)*RiferimentiCosti!T$4,0)"),0.0)</f>
        <v>0</v>
      </c>
      <c r="U179" s="63">
        <f>IFERROR(__xludf.DUMMYFUNCTION("IF(REGEXMATCH(A179,""[0-9]\.[0-9]\.3""),SUM('Effort effettivo'!H178:I178)*RiferimentiCosti!U$4,0)"),0.0)</f>
        <v>0</v>
      </c>
      <c r="V179" s="60">
        <f t="shared" si="80"/>
        <v>0</v>
      </c>
      <c r="W179" s="61">
        <f t="shared" si="81"/>
        <v>3960</v>
      </c>
    </row>
    <row r="180">
      <c r="A180" s="78" t="s">
        <v>234</v>
      </c>
      <c r="B180" s="63">
        <f>'Effort effettivo'!B179*RiferimentiCosti!B$4</f>
        <v>0</v>
      </c>
      <c r="C180" s="63">
        <f>'Effort effettivo'!C179*RiferimentiCosti!C$4</f>
        <v>0</v>
      </c>
      <c r="D180" s="63">
        <f>'Effort effettivo'!D179*RiferimentiCosti!D$4</f>
        <v>0</v>
      </c>
      <c r="E180" s="63">
        <f>'Effort effettivo'!E179*RiferimentiCosti!E$4</f>
        <v>0</v>
      </c>
      <c r="F180" s="63">
        <f>'Effort effettivo'!F179*RiferimentiCosti!F$4</f>
        <v>0</v>
      </c>
      <c r="G180" s="63">
        <f>'Effort effettivo'!G179*RiferimentiCosti!G$4</f>
        <v>0</v>
      </c>
      <c r="H180" s="63">
        <f>'Effort effettivo'!H179*RiferimentiCosti!H$4</f>
        <v>1440</v>
      </c>
      <c r="I180" s="63">
        <f>'Effort effettivo'!I179*RiferimentiCosti!I$4</f>
        <v>2160</v>
      </c>
      <c r="J180" s="64">
        <f t="shared" si="78"/>
        <v>3600</v>
      </c>
      <c r="K180" s="63">
        <f>CEILING('Effort effettivo'!B179/8,1)*RiferimentiCosti!K$4</f>
        <v>0</v>
      </c>
      <c r="L180" s="63">
        <f>CEILING('Effort effettivo'!C179/8,1)*RiferimentiCosti!L$4</f>
        <v>0</v>
      </c>
      <c r="M180" s="63">
        <f>CEILING('Effort effettivo'!D179/8,1)*RiferimentiCosti!M$4</f>
        <v>0</v>
      </c>
      <c r="N180" s="63">
        <f>CEILING('Effort effettivo'!E179/8,1)*RiferimentiCosti!N$4</f>
        <v>0</v>
      </c>
      <c r="O180" s="63">
        <f>CEILING('Effort effettivo'!F179/8,1)*RiferimentiCosti!O$4</f>
        <v>0</v>
      </c>
      <c r="P180" s="59">
        <f t="shared" si="79"/>
        <v>0</v>
      </c>
      <c r="Q180" s="63">
        <f>SUM('Effort effettivo'!$C179:$E179)*RiferimentiCosti!Q$4</f>
        <v>0</v>
      </c>
      <c r="R180" s="63">
        <f>SUM('Effort effettivo'!$C179:$E179)*RiferimentiCosti!R$4</f>
        <v>0</v>
      </c>
      <c r="S180" s="63">
        <f>SUM('Effort effettivo'!$F179:$G179)*RiferimentiCosti!S$4</f>
        <v>0</v>
      </c>
      <c r="T180" s="63">
        <f>IFERROR(__xludf.DUMMYFUNCTION("IF(REGEXMATCH(A180,""[0-9]\.[0-9]\.3""),SUM('Effort effettivo'!$F179:$G179)*RiferimentiCosti!T$4,0)"),0.0)</f>
        <v>0</v>
      </c>
      <c r="U180" s="63">
        <f>IFERROR(__xludf.DUMMYFUNCTION("IF(REGEXMATCH(A180,""[0-9]\.[0-9]\.3""),SUM('Effort effettivo'!H179:I179)*RiferimentiCosti!U$4,0)"),0.0)</f>
        <v>0</v>
      </c>
      <c r="V180" s="60">
        <f t="shared" si="80"/>
        <v>0</v>
      </c>
      <c r="W180" s="61">
        <f t="shared" si="81"/>
        <v>3600</v>
      </c>
    </row>
    <row r="181">
      <c r="A181" s="78" t="s">
        <v>235</v>
      </c>
      <c r="B181" s="63">
        <f>'Effort effettivo'!B180*RiferimentiCosti!B$4</f>
        <v>0</v>
      </c>
      <c r="C181" s="63">
        <f>'Effort effettivo'!C180*RiferimentiCosti!C$4</f>
        <v>0</v>
      </c>
      <c r="D181" s="63">
        <f>'Effort effettivo'!D180*RiferimentiCosti!D$4</f>
        <v>0</v>
      </c>
      <c r="E181" s="63">
        <f>'Effort effettivo'!E180*RiferimentiCosti!E$4</f>
        <v>0</v>
      </c>
      <c r="F181" s="63">
        <f>'Effort effettivo'!F180*RiferimentiCosti!F$4</f>
        <v>0</v>
      </c>
      <c r="G181" s="63">
        <f>'Effort effettivo'!G180*RiferimentiCosti!G$4</f>
        <v>0</v>
      </c>
      <c r="H181" s="63">
        <f>'Effort effettivo'!H180*RiferimentiCosti!H$4</f>
        <v>1440</v>
      </c>
      <c r="I181" s="63">
        <f>'Effort effettivo'!I180*RiferimentiCosti!I$4</f>
        <v>2160</v>
      </c>
      <c r="J181" s="64">
        <f t="shared" si="78"/>
        <v>3600</v>
      </c>
      <c r="K181" s="63">
        <f>CEILING('Effort effettivo'!B180/8,1)*RiferimentiCosti!K$4</f>
        <v>0</v>
      </c>
      <c r="L181" s="63">
        <f>CEILING('Effort effettivo'!C180/8,1)*RiferimentiCosti!L$4</f>
        <v>0</v>
      </c>
      <c r="M181" s="63">
        <f>CEILING('Effort effettivo'!D180/8,1)*RiferimentiCosti!M$4</f>
        <v>0</v>
      </c>
      <c r="N181" s="63">
        <f>CEILING('Effort effettivo'!E180/8,1)*RiferimentiCosti!N$4</f>
        <v>0</v>
      </c>
      <c r="O181" s="63">
        <f>CEILING('Effort effettivo'!F180/8,1)*RiferimentiCosti!O$4</f>
        <v>0</v>
      </c>
      <c r="P181" s="59">
        <f t="shared" si="79"/>
        <v>0</v>
      </c>
      <c r="Q181" s="63">
        <f>SUM('Effort effettivo'!$C180:$E180)*RiferimentiCosti!Q$4</f>
        <v>0</v>
      </c>
      <c r="R181" s="63">
        <f>SUM('Effort effettivo'!$C180:$E180)*RiferimentiCosti!R$4</f>
        <v>0</v>
      </c>
      <c r="S181" s="63">
        <f>SUM('Effort effettivo'!$F180:$G180)*RiferimentiCosti!S$4</f>
        <v>0</v>
      </c>
      <c r="T181" s="63">
        <f>IFERROR(__xludf.DUMMYFUNCTION("IF(REGEXMATCH(A181,""[0-9]\.[0-9]\.3""),SUM('Effort effettivo'!$F180:$G180)*RiferimentiCosti!T$4,0)"),0.0)</f>
        <v>0</v>
      </c>
      <c r="U181" s="63">
        <f>IFERROR(__xludf.DUMMYFUNCTION("IF(REGEXMATCH(A181,""[0-9]\.[0-9]\.3""),SUM('Effort effettivo'!H180:I180)*RiferimentiCosti!U$4,0)"),5760.0)</f>
        <v>5760</v>
      </c>
      <c r="V181" s="60">
        <f t="shared" si="80"/>
        <v>5760</v>
      </c>
      <c r="W181" s="61">
        <f t="shared" si="81"/>
        <v>9360</v>
      </c>
    </row>
    <row r="182">
      <c r="A182" s="65" t="s">
        <v>137</v>
      </c>
      <c r="B182" s="66">
        <f t="shared" ref="B182:I182" si="82">SUM(B172:B181)</f>
        <v>1000</v>
      </c>
      <c r="C182" s="66">
        <f t="shared" si="82"/>
        <v>0</v>
      </c>
      <c r="D182" s="66">
        <f t="shared" si="82"/>
        <v>0</v>
      </c>
      <c r="E182" s="66">
        <f t="shared" si="82"/>
        <v>2800</v>
      </c>
      <c r="F182" s="66">
        <f t="shared" si="82"/>
        <v>0</v>
      </c>
      <c r="G182" s="66">
        <f t="shared" si="82"/>
        <v>0</v>
      </c>
      <c r="H182" s="66">
        <f t="shared" si="82"/>
        <v>4320</v>
      </c>
      <c r="I182" s="66">
        <f t="shared" si="82"/>
        <v>6840</v>
      </c>
      <c r="J182" s="64">
        <f t="shared" si="78"/>
        <v>14960</v>
      </c>
      <c r="K182" s="66">
        <f t="shared" ref="K182:O182" si="83">SUM(K172:K181)</f>
        <v>800</v>
      </c>
      <c r="L182" s="66">
        <f t="shared" si="83"/>
        <v>0</v>
      </c>
      <c r="M182" s="66">
        <f t="shared" si="83"/>
        <v>0</v>
      </c>
      <c r="N182" s="66">
        <f t="shared" si="83"/>
        <v>2100</v>
      </c>
      <c r="O182" s="66">
        <f t="shared" si="83"/>
        <v>0</v>
      </c>
      <c r="P182" s="59">
        <f t="shared" si="79"/>
        <v>2900</v>
      </c>
      <c r="Q182" s="80">
        <v>0.0</v>
      </c>
      <c r="R182" s="66">
        <f t="shared" ref="R182:U182" si="84">SUM(R172:R181)</f>
        <v>13440</v>
      </c>
      <c r="S182" s="66">
        <f t="shared" si="84"/>
        <v>0</v>
      </c>
      <c r="T182" s="66">
        <f t="shared" si="84"/>
        <v>0</v>
      </c>
      <c r="U182" s="66">
        <f t="shared" si="84"/>
        <v>5760</v>
      </c>
      <c r="V182" s="60">
        <f t="shared" si="80"/>
        <v>19200</v>
      </c>
      <c r="W182" s="61">
        <f t="shared" si="81"/>
        <v>37060</v>
      </c>
    </row>
    <row r="183">
      <c r="A183" s="72"/>
      <c r="B183" s="73"/>
      <c r="C183" s="73"/>
      <c r="D183" s="73"/>
      <c r="E183" s="73"/>
      <c r="F183" s="73"/>
      <c r="G183" s="73"/>
      <c r="H183" s="73"/>
      <c r="I183" s="73"/>
      <c r="J183" s="74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4"/>
    </row>
    <row r="184">
      <c r="A184" s="75" t="s">
        <v>98</v>
      </c>
      <c r="B184" s="56">
        <f>Effort!B175*RiferimentiCosti!B$4</f>
        <v>400</v>
      </c>
      <c r="C184" s="76"/>
      <c r="D184" s="76"/>
      <c r="E184" s="76"/>
      <c r="F184" s="76"/>
      <c r="G184" s="76"/>
      <c r="H184" s="76"/>
      <c r="I184" s="76"/>
      <c r="J184" s="58">
        <f t="shared" ref="J184:J189" si="85">SUM(B184:I184)</f>
        <v>400</v>
      </c>
      <c r="K184" s="57">
        <f>CEILING(Effort!B175/8,1)*RiferimentiCosti!K$4+RiferimentiCosti!K$6</f>
        <v>440</v>
      </c>
      <c r="L184" s="57"/>
      <c r="M184" s="57"/>
      <c r="N184" s="57"/>
      <c r="O184" s="57"/>
      <c r="P184" s="59">
        <f t="shared" ref="P184:P188" si="86">SUM(K184:O184)</f>
        <v>440</v>
      </c>
      <c r="Q184" s="77">
        <v>0.0</v>
      </c>
      <c r="R184" s="57"/>
      <c r="S184" s="57"/>
      <c r="T184" s="57"/>
      <c r="U184" s="57"/>
      <c r="V184" s="60">
        <f t="shared" ref="V184:V189" si="87">SUM(Q184:U184)</f>
        <v>0</v>
      </c>
      <c r="W184" s="61">
        <f t="shared" ref="W184:W189" si="88">SUM(J184,P184,V184)</f>
        <v>840</v>
      </c>
    </row>
    <row r="185">
      <c r="A185" s="62" t="s">
        <v>97</v>
      </c>
      <c r="B185" s="63">
        <f>Effort!B176*RiferimentiCosti!B$4</f>
        <v>400</v>
      </c>
      <c r="C185" s="63">
        <f>Effort!C176*RiferimentiCosti!C$4</f>
        <v>0</v>
      </c>
      <c r="D185" s="63">
        <f>Effort!D176*RiferimentiCosti!D$4</f>
        <v>0</v>
      </c>
      <c r="E185" s="63">
        <f>Effort!E176*RiferimentiCosti!E$4</f>
        <v>0</v>
      </c>
      <c r="F185" s="63">
        <f>Effort!F176*RiferimentiCosti!F$4</f>
        <v>0</v>
      </c>
      <c r="G185" s="63">
        <f>Effort!G176*RiferimentiCosti!G$4</f>
        <v>0</v>
      </c>
      <c r="H185" s="63">
        <f>Effort!H176*RiferimentiCosti!H$4</f>
        <v>0</v>
      </c>
      <c r="I185" s="63">
        <f>Effort!I176*RiferimentiCosti!I$4</f>
        <v>0</v>
      </c>
      <c r="J185" s="64">
        <f t="shared" si="85"/>
        <v>400</v>
      </c>
      <c r="K185" s="63">
        <f>CEILING(Effort!B176/8,1)*RiferimentiCosti!K$4</f>
        <v>240</v>
      </c>
      <c r="L185" s="63">
        <f>CEILING(Effort!F176/8,1)*RiferimentiCosti!L$4+CEILING((Effort!F176/8)/8,1)*RiferimentiCosti!L$6</f>
        <v>0</v>
      </c>
      <c r="M185" s="63">
        <f>CEILING(Effort!G176/8,1)*RiferimentiCosti!M$4+CEILING((Effort!G176/8)/8,1)*RiferimentiCosti!M$6</f>
        <v>0</v>
      </c>
      <c r="N185" s="63">
        <f>CEILING(Effort!H176/8,1)*RiferimentiCosti!N$4+CEILING((Effort!H176/8)/8,1)*RiferimentiCosti!N$6</f>
        <v>0</v>
      </c>
      <c r="O185" s="63">
        <f>CEILING(Effort!I176/8,1)*RiferimentiCosti!O$4+CEILING((Effort!I176/8)/8,1)*RiferimentiCosti!O$6</f>
        <v>0</v>
      </c>
      <c r="P185" s="59">
        <f t="shared" si="86"/>
        <v>240</v>
      </c>
      <c r="Q185" s="63">
        <f>SUM(Effort!$C176:$E176)*RiferimentiCosti!Q$4</f>
        <v>0</v>
      </c>
      <c r="R185" s="63">
        <f>SUM(Effort!$C176:$E176)*RiferimentiCosti!R$4</f>
        <v>0</v>
      </c>
      <c r="S185" s="63">
        <f>SUM(Effort!$F176:$G176)*RiferimentiCosti!S$4</f>
        <v>0</v>
      </c>
      <c r="T185" s="63">
        <f>IFERROR(__xludf.DUMMYFUNCTION("IF(REGEXMATCH(A185,""[0-9]\.[0-9]\.3""),SUM(Effort!$F176:$G176)*RiferimentiCosti!T$4,0)"),0.0)</f>
        <v>0</v>
      </c>
      <c r="U185" s="63">
        <f>IFERROR(__xludf.DUMMYFUNCTION("IF(REGEXMATCH(A185,""[0-9]\.[0-9]\.3""),SUM(Effort!H176:I176)*RiferimentiCosti!U$4,0)"),0.0)</f>
        <v>0</v>
      </c>
      <c r="V185" s="60">
        <f t="shared" si="87"/>
        <v>0</v>
      </c>
      <c r="W185" s="61">
        <f t="shared" si="88"/>
        <v>640</v>
      </c>
    </row>
    <row r="186">
      <c r="A186" s="78" t="s">
        <v>236</v>
      </c>
      <c r="B186" s="63">
        <f>Effort!B177*RiferimentiCosti!B$4</f>
        <v>0</v>
      </c>
      <c r="C186" s="63">
        <f>Effort!C177*RiferimentiCosti!C$4</f>
        <v>0</v>
      </c>
      <c r="D186" s="63">
        <f>Effort!D177*RiferimentiCosti!D$4</f>
        <v>0</v>
      </c>
      <c r="E186" s="63">
        <f>Effort!E177*RiferimentiCosti!E$4</f>
        <v>0</v>
      </c>
      <c r="F186" s="63">
        <f>Effort!F177*RiferimentiCosti!F$4</f>
        <v>0</v>
      </c>
      <c r="G186" s="63">
        <f>Effort!G177*RiferimentiCosti!G$4</f>
        <v>0</v>
      </c>
      <c r="H186" s="63">
        <f>Effort!H177*RiferimentiCosti!H$4</f>
        <v>1440</v>
      </c>
      <c r="I186" s="63">
        <f>Effort!I177*RiferimentiCosti!I$4</f>
        <v>2520</v>
      </c>
      <c r="J186" s="64">
        <f t="shared" si="85"/>
        <v>3960</v>
      </c>
      <c r="K186" s="63">
        <f>CEILING(Effort!B177/8,1)*RiferimentiCosti!K$4</f>
        <v>0</v>
      </c>
      <c r="L186" s="63">
        <f>CEILING(Effort!F177/8,1)*RiferimentiCosti!L$4+CEILING((Effort!F177/8)/8,1)*RiferimentiCosti!L$6</f>
        <v>0</v>
      </c>
      <c r="M186" s="63">
        <f>CEILING(Effort!G177/8,1)*RiferimentiCosti!M$4+CEILING((Effort!G177/8)/8,1)*RiferimentiCosti!M$6</f>
        <v>0</v>
      </c>
      <c r="N186" s="63">
        <f>CEILING(Effort!H177/8,1)*RiferimentiCosti!N$4+CEILING((Effort!H177/8)/8,1)*RiferimentiCosti!N$6</f>
        <v>650</v>
      </c>
      <c r="O186" s="63">
        <f>CEILING(Effort!I177/8,1)*RiferimentiCosti!O$4+CEILING((Effort!I177/8)/8,1)*RiferimentiCosti!O$6</f>
        <v>1180</v>
      </c>
      <c r="P186" s="59">
        <f t="shared" si="86"/>
        <v>1830</v>
      </c>
      <c r="Q186" s="63">
        <f>SUM(Effort!$C177:$E177)*RiferimentiCosti!Q$4</f>
        <v>0</v>
      </c>
      <c r="R186" s="63">
        <f>SUM(Effort!$C177:$E177)*RiferimentiCosti!R$4</f>
        <v>0</v>
      </c>
      <c r="S186" s="63">
        <f>SUM(Effort!$F177:$G177)*RiferimentiCosti!S$4</f>
        <v>0</v>
      </c>
      <c r="T186" s="63">
        <f>IFERROR(__xludf.DUMMYFUNCTION("IF(REGEXMATCH(A186,""[0-9]\.[0-9]\.3""),SUM(Effort!$F177:$G177)*RiferimentiCosti!T$4,0)"),0.0)</f>
        <v>0</v>
      </c>
      <c r="U186" s="63">
        <f>IFERROR(__xludf.DUMMYFUNCTION("IF(REGEXMATCH(A186,""[0-9]\.[0-9]\.3""),SUM(Effort!H177:I177)*RiferimentiCosti!U$4,0)"),0.0)</f>
        <v>0</v>
      </c>
      <c r="V186" s="60">
        <f t="shared" si="87"/>
        <v>0</v>
      </c>
      <c r="W186" s="61">
        <f t="shared" si="88"/>
        <v>5790</v>
      </c>
    </row>
    <row r="187">
      <c r="A187" s="78" t="s">
        <v>237</v>
      </c>
      <c r="B187" s="63">
        <f>Effort!B178*RiferimentiCosti!B$4</f>
        <v>0</v>
      </c>
      <c r="C187" s="63">
        <f>Effort!C178*RiferimentiCosti!C$4</f>
        <v>0</v>
      </c>
      <c r="D187" s="63">
        <f>Effort!D178*RiferimentiCosti!D$4</f>
        <v>0</v>
      </c>
      <c r="E187" s="63">
        <f>Effort!E178*RiferimentiCosti!E$4</f>
        <v>0</v>
      </c>
      <c r="F187" s="63">
        <f>Effort!F178*RiferimentiCosti!F$4</f>
        <v>0</v>
      </c>
      <c r="G187" s="63">
        <f>Effort!G178*RiferimentiCosti!G$4</f>
        <v>0</v>
      </c>
      <c r="H187" s="63">
        <f>Effort!H178*RiferimentiCosti!H$4</f>
        <v>1440</v>
      </c>
      <c r="I187" s="63">
        <f>Effort!I178*RiferimentiCosti!I$4</f>
        <v>2160</v>
      </c>
      <c r="J187" s="64">
        <f t="shared" si="85"/>
        <v>3600</v>
      </c>
      <c r="K187" s="63">
        <f>CEILING(Effort!B178/8,1)*RiferimentiCosti!K$4</f>
        <v>0</v>
      </c>
      <c r="L187" s="63">
        <f>CEILING(Effort!F178/8,1)*RiferimentiCosti!L$4+CEILING((Effort!F178/8)/8,1)*RiferimentiCosti!L$6</f>
        <v>0</v>
      </c>
      <c r="M187" s="63">
        <f>CEILING(Effort!G178/8,1)*RiferimentiCosti!M$4+CEILING((Effort!G178/8)/8,1)*RiferimentiCosti!M$6</f>
        <v>0</v>
      </c>
      <c r="N187" s="63">
        <f>CEILING(Effort!H178/8,1)*RiferimentiCosti!N$4+CEILING((Effort!H178/8)/8,1)*RiferimentiCosti!N$6</f>
        <v>650</v>
      </c>
      <c r="O187" s="63">
        <f>CEILING(Effort!I178/8,1)*RiferimentiCosti!O$4+CEILING((Effort!I178/8)/8,1)*RiferimentiCosti!O$6</f>
        <v>1040</v>
      </c>
      <c r="P187" s="59">
        <f t="shared" si="86"/>
        <v>1690</v>
      </c>
      <c r="Q187" s="63">
        <f>SUM(Effort!$C178:$E178)*RiferimentiCosti!Q$4</f>
        <v>0</v>
      </c>
      <c r="R187" s="63">
        <f>SUM(Effort!$C178:$E178)*RiferimentiCosti!R$4</f>
        <v>0</v>
      </c>
      <c r="S187" s="63">
        <f>SUM(Effort!$F178:$G178)*RiferimentiCosti!S$4</f>
        <v>0</v>
      </c>
      <c r="T187" s="63">
        <f>IFERROR(__xludf.DUMMYFUNCTION("IF(REGEXMATCH(A187,""[0-9]\.[0-9]\.3""),SUM(Effort!$F178:$G178)*RiferimentiCosti!T$4,0)"),0.0)</f>
        <v>0</v>
      </c>
      <c r="U187" s="63">
        <f>IFERROR(__xludf.DUMMYFUNCTION("IF(REGEXMATCH(A187,""[0-9]\.[0-9]\.3""),SUM(Effort!H178:I178)*RiferimentiCosti!U$4,0)"),0.0)</f>
        <v>0</v>
      </c>
      <c r="V187" s="60">
        <f t="shared" si="87"/>
        <v>0</v>
      </c>
      <c r="W187" s="61">
        <f t="shared" si="88"/>
        <v>5290</v>
      </c>
    </row>
    <row r="188">
      <c r="A188" s="78" t="s">
        <v>238</v>
      </c>
      <c r="B188" s="63">
        <f>Effort!B179*RiferimentiCosti!B$4</f>
        <v>0</v>
      </c>
      <c r="C188" s="63">
        <f>Effort!C179*RiferimentiCosti!C$4</f>
        <v>0</v>
      </c>
      <c r="D188" s="63">
        <f>Effort!D179*RiferimentiCosti!D$4</f>
        <v>0</v>
      </c>
      <c r="E188" s="63">
        <f>Effort!E179*RiferimentiCosti!E$4</f>
        <v>0</v>
      </c>
      <c r="F188" s="63">
        <f>Effort!F179*RiferimentiCosti!F$4</f>
        <v>0</v>
      </c>
      <c r="G188" s="63">
        <f>Effort!G179*RiferimentiCosti!G$4</f>
        <v>0</v>
      </c>
      <c r="H188" s="63">
        <f>Effort!H179*RiferimentiCosti!H$4</f>
        <v>1440</v>
      </c>
      <c r="I188" s="63">
        <f>Effort!I179*RiferimentiCosti!I$4</f>
        <v>2160</v>
      </c>
      <c r="J188" s="64">
        <f t="shared" si="85"/>
        <v>3600</v>
      </c>
      <c r="K188" s="63">
        <f>CEILING(Effort!B179/8,1)*RiferimentiCosti!K$4</f>
        <v>0</v>
      </c>
      <c r="L188" s="63">
        <f>CEILING(Effort!F179/8,1)*RiferimentiCosti!L$4+CEILING((Effort!F179/8)/8,1)*RiferimentiCosti!L$6</f>
        <v>0</v>
      </c>
      <c r="M188" s="63">
        <f>CEILING(Effort!G179/8,1)*RiferimentiCosti!M$4+CEILING((Effort!G179/8)/8,1)*RiferimentiCosti!M$6</f>
        <v>0</v>
      </c>
      <c r="N188" s="63">
        <f>CEILING(Effort!H179/8,1)*RiferimentiCosti!N$4+CEILING((Effort!H179/8)/8,1)*RiferimentiCosti!N$6</f>
        <v>650</v>
      </c>
      <c r="O188" s="63">
        <f>CEILING(Effort!I179/8,1)*RiferimentiCosti!O$4+CEILING((Effort!I179/8)/8,1)*RiferimentiCosti!O$6</f>
        <v>1040</v>
      </c>
      <c r="P188" s="59">
        <f t="shared" si="86"/>
        <v>1690</v>
      </c>
      <c r="Q188" s="63">
        <f>SUM(Effort!$C179:$E179)*RiferimentiCosti!Q$4</f>
        <v>0</v>
      </c>
      <c r="R188" s="63">
        <f>SUM(Effort!$C179:$E179)*RiferimentiCosti!R$4</f>
        <v>0</v>
      </c>
      <c r="S188" s="63">
        <f>SUM(Effort!$F179:$G179)*RiferimentiCosti!S$4</f>
        <v>0</v>
      </c>
      <c r="T188" s="63">
        <f>IFERROR(__xludf.DUMMYFUNCTION("IF(REGEXMATCH(A188,""[0-9]\.[0-9]\.3""),SUM(Effort!$F179:$G179)*RiferimentiCosti!T$4,0)"),0.0)</f>
        <v>0</v>
      </c>
      <c r="U188" s="63">
        <f>IFERROR(__xludf.DUMMYFUNCTION("IF(REGEXMATCH(A188,""[0-9]\.[0-9]\.3""),SUM(Effort!H179:I179)*RiferimentiCosti!U$4,0)"),5760.0)</f>
        <v>5760</v>
      </c>
      <c r="V188" s="60">
        <f t="shared" si="87"/>
        <v>5760</v>
      </c>
      <c r="W188" s="61">
        <f t="shared" si="88"/>
        <v>11050</v>
      </c>
    </row>
    <row r="189">
      <c r="A189" s="65" t="s">
        <v>137</v>
      </c>
      <c r="B189" s="66">
        <f t="shared" ref="B189:I189" si="89">SUM(B184:B188)</f>
        <v>800</v>
      </c>
      <c r="C189" s="66">
        <f t="shared" si="89"/>
        <v>0</v>
      </c>
      <c r="D189" s="66">
        <f t="shared" si="89"/>
        <v>0</v>
      </c>
      <c r="E189" s="66">
        <f t="shared" si="89"/>
        <v>0</v>
      </c>
      <c r="F189" s="66">
        <f t="shared" si="89"/>
        <v>0</v>
      </c>
      <c r="G189" s="66">
        <f t="shared" si="89"/>
        <v>0</v>
      </c>
      <c r="H189" s="66">
        <f t="shared" si="89"/>
        <v>4320</v>
      </c>
      <c r="I189" s="66">
        <f t="shared" si="89"/>
        <v>6840</v>
      </c>
      <c r="J189" s="64">
        <f t="shared" si="85"/>
        <v>11960</v>
      </c>
      <c r="K189" s="66">
        <f t="shared" ref="K189:U189" si="90">SUM(K184:K188)</f>
        <v>680</v>
      </c>
      <c r="L189" s="66">
        <f t="shared" si="90"/>
        <v>0</v>
      </c>
      <c r="M189" s="66">
        <f t="shared" si="90"/>
        <v>0</v>
      </c>
      <c r="N189" s="66">
        <f t="shared" si="90"/>
        <v>1950</v>
      </c>
      <c r="O189" s="66">
        <f t="shared" si="90"/>
        <v>3260</v>
      </c>
      <c r="P189" s="59">
        <f t="shared" si="90"/>
        <v>5890</v>
      </c>
      <c r="Q189" s="66">
        <f t="shared" si="90"/>
        <v>0</v>
      </c>
      <c r="R189" s="66">
        <f t="shared" si="90"/>
        <v>0</v>
      </c>
      <c r="S189" s="66">
        <f t="shared" si="90"/>
        <v>0</v>
      </c>
      <c r="T189" s="66">
        <f t="shared" si="90"/>
        <v>0</v>
      </c>
      <c r="U189" s="66">
        <f t="shared" si="90"/>
        <v>5760</v>
      </c>
      <c r="V189" s="60">
        <f t="shared" si="87"/>
        <v>5760</v>
      </c>
      <c r="W189" s="61">
        <f t="shared" si="88"/>
        <v>23610</v>
      </c>
    </row>
    <row r="190">
      <c r="A190" s="72"/>
      <c r="B190" s="73"/>
      <c r="C190" s="73"/>
      <c r="D190" s="73"/>
      <c r="E190" s="73"/>
      <c r="F190" s="73"/>
      <c r="G190" s="73"/>
      <c r="H190" s="73"/>
      <c r="I190" s="73"/>
      <c r="J190" s="74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4"/>
    </row>
    <row r="191">
      <c r="A191" s="75" t="s">
        <v>104</v>
      </c>
      <c r="B191" s="56">
        <f>Effort!B182*RiferimentiCosti!B$4</f>
        <v>400</v>
      </c>
      <c r="C191" s="76"/>
      <c r="D191" s="76"/>
      <c r="E191" s="76"/>
      <c r="F191" s="76"/>
      <c r="G191" s="76"/>
      <c r="H191" s="76"/>
      <c r="I191" s="76"/>
      <c r="J191" s="64">
        <f t="shared" ref="J191:J196" si="91">SUM(B191:I191)</f>
        <v>400</v>
      </c>
      <c r="K191" s="57">
        <f>CEILING(Effort!B182/8,1)*RiferimentiCosti!K$4+RiferimentiCosti!K$6</f>
        <v>440</v>
      </c>
      <c r="L191" s="57"/>
      <c r="M191" s="57"/>
      <c r="N191" s="57"/>
      <c r="O191" s="57"/>
      <c r="P191" s="59">
        <f t="shared" ref="P191:P195" si="92">SUM(K191:O191)</f>
        <v>440</v>
      </c>
      <c r="Q191" s="77">
        <v>0.0</v>
      </c>
      <c r="R191" s="57"/>
      <c r="S191" s="57"/>
      <c r="T191" s="57"/>
      <c r="U191" s="57"/>
      <c r="V191" s="60">
        <f t="shared" ref="V191:V196" si="93">SUM(Q191:U191)</f>
        <v>0</v>
      </c>
      <c r="W191" s="61">
        <f t="shared" ref="W191:W196" si="94">SUM(J191,P191,V191)</f>
        <v>840</v>
      </c>
    </row>
    <row r="192">
      <c r="A192" s="62" t="s">
        <v>103</v>
      </c>
      <c r="B192" s="63">
        <f>Effort!B183*RiferimentiCosti!B$4</f>
        <v>400</v>
      </c>
      <c r="C192" s="63">
        <f>Effort!C183*RiferimentiCosti!C$4</f>
        <v>0</v>
      </c>
      <c r="D192" s="63">
        <f>Effort!D183*RiferimentiCosti!D$4</f>
        <v>0</v>
      </c>
      <c r="E192" s="63">
        <f>Effort!E183*RiferimentiCosti!E$4</f>
        <v>0</v>
      </c>
      <c r="F192" s="63">
        <f>Effort!F183*RiferimentiCosti!F$4</f>
        <v>0</v>
      </c>
      <c r="G192" s="63">
        <f>Effort!G183*RiferimentiCosti!G$4</f>
        <v>0</v>
      </c>
      <c r="H192" s="63">
        <f>Effort!H183*RiferimentiCosti!H$4</f>
        <v>0</v>
      </c>
      <c r="I192" s="63">
        <f>Effort!I183*RiferimentiCosti!I$4</f>
        <v>0</v>
      </c>
      <c r="J192" s="64">
        <f t="shared" si="91"/>
        <v>400</v>
      </c>
      <c r="K192" s="63">
        <f>CEILING(Effort!B183/8,1)*RiferimentiCosti!K$4</f>
        <v>240</v>
      </c>
      <c r="L192" s="63">
        <f>CEILING(Effort!F183/8,1)*RiferimentiCosti!L$4+CEILING((Effort!F183/8)/8,1)*RiferimentiCosti!L$6</f>
        <v>0</v>
      </c>
      <c r="M192" s="63">
        <f>CEILING(Effort!G183/8,1)*RiferimentiCosti!M$4+CEILING((Effort!G183/8)/8,1)*RiferimentiCosti!M$6</f>
        <v>0</v>
      </c>
      <c r="N192" s="63">
        <f>CEILING(Effort!H183/8,1)*RiferimentiCosti!N$4+CEILING((Effort!H183/8)/8,1)*RiferimentiCosti!N$6</f>
        <v>0</v>
      </c>
      <c r="O192" s="63">
        <f>CEILING(Effort!I183/8,1)*RiferimentiCosti!O$4+CEILING((Effort!I183/8)/8,1)*RiferimentiCosti!O$6</f>
        <v>0</v>
      </c>
      <c r="P192" s="59">
        <f t="shared" si="92"/>
        <v>240</v>
      </c>
      <c r="Q192" s="63">
        <f>SUM(Effort!$C183:$E183)*RiferimentiCosti!Q$4</f>
        <v>0</v>
      </c>
      <c r="R192" s="63">
        <f>SUM(Effort!$C183:$E183)*RiferimentiCosti!R$4</f>
        <v>0</v>
      </c>
      <c r="S192" s="63">
        <f>SUM(Effort!$F183:$G183)*RiferimentiCosti!S$4</f>
        <v>0</v>
      </c>
      <c r="T192" s="63">
        <f>IFERROR(__xludf.DUMMYFUNCTION("IF(REGEXMATCH(A192,""[0-9]\.[0-9]\.3""),SUM(Effort!$F183:$G183)*RiferimentiCosti!T$4,0)"),0.0)</f>
        <v>0</v>
      </c>
      <c r="U192" s="63">
        <f>IFERROR(__xludf.DUMMYFUNCTION("IF(REGEXMATCH(A192,""[0-9]\.[0-9]\.3""),SUM(Effort!H183:I183)*RiferimentiCosti!U$4,0)"),0.0)</f>
        <v>0</v>
      </c>
      <c r="V192" s="60">
        <f t="shared" si="93"/>
        <v>0</v>
      </c>
      <c r="W192" s="61">
        <f t="shared" si="94"/>
        <v>640</v>
      </c>
    </row>
    <row r="193">
      <c r="A193" s="78" t="s">
        <v>239</v>
      </c>
      <c r="B193" s="63">
        <f>Effort!B184*RiferimentiCosti!B$4</f>
        <v>0</v>
      </c>
      <c r="C193" s="63">
        <f>Effort!C184*RiferimentiCosti!C$4</f>
        <v>0</v>
      </c>
      <c r="D193" s="63">
        <f>Effort!D184*RiferimentiCosti!D$4</f>
        <v>0</v>
      </c>
      <c r="E193" s="63">
        <f>Effort!E184*RiferimentiCosti!E$4</f>
        <v>0</v>
      </c>
      <c r="F193" s="63">
        <f>Effort!F184*RiferimentiCosti!F$4</f>
        <v>0</v>
      </c>
      <c r="G193" s="63">
        <f>Effort!G184*RiferimentiCosti!G$4</f>
        <v>0</v>
      </c>
      <c r="H193" s="63">
        <f>Effort!H184*RiferimentiCosti!H$4</f>
        <v>1440</v>
      </c>
      <c r="I193" s="63">
        <f>Effort!I184*RiferimentiCosti!I$4</f>
        <v>2520</v>
      </c>
      <c r="J193" s="64">
        <f t="shared" si="91"/>
        <v>3960</v>
      </c>
      <c r="K193" s="63">
        <f>CEILING(Effort!B184/8,1)*RiferimentiCosti!K$4</f>
        <v>0</v>
      </c>
      <c r="L193" s="63">
        <f>CEILING(Effort!F184/8,1)*RiferimentiCosti!L$4+CEILING((Effort!F184/8)/8,1)*RiferimentiCosti!L$6</f>
        <v>0</v>
      </c>
      <c r="M193" s="63">
        <f>CEILING(Effort!G184/8,1)*RiferimentiCosti!M$4+CEILING((Effort!G184/8)/8,1)*RiferimentiCosti!M$6</f>
        <v>0</v>
      </c>
      <c r="N193" s="63">
        <f>CEILING(Effort!H184/8,1)*RiferimentiCosti!N$4+CEILING((Effort!H184/8)/8,1)*RiferimentiCosti!N$6</f>
        <v>650</v>
      </c>
      <c r="O193" s="63">
        <f>CEILING(Effort!I184/8,1)*RiferimentiCosti!O$4+CEILING((Effort!I184/8)/8,1)*RiferimentiCosti!O$6</f>
        <v>1180</v>
      </c>
      <c r="P193" s="59">
        <f t="shared" si="92"/>
        <v>1830</v>
      </c>
      <c r="Q193" s="63">
        <f>SUM(Effort!$C184:$E184)*RiferimentiCosti!Q$4</f>
        <v>0</v>
      </c>
      <c r="R193" s="63">
        <f>SUM(Effort!$C184:$E184)*RiferimentiCosti!R$4</f>
        <v>0</v>
      </c>
      <c r="S193" s="63">
        <f>SUM(Effort!$F184:$G184)*RiferimentiCosti!S$4</f>
        <v>0</v>
      </c>
      <c r="T193" s="63">
        <f>IFERROR(__xludf.DUMMYFUNCTION("IF(REGEXMATCH(A193,""[0-9]\.[0-9]\.3""),SUM(Effort!$F184:$G184)*RiferimentiCosti!T$4,0)"),0.0)</f>
        <v>0</v>
      </c>
      <c r="U193" s="63">
        <f>IFERROR(__xludf.DUMMYFUNCTION("IF(REGEXMATCH(A193,""[0-9]\.[0-9]\.3""),SUM(Effort!H184:I184)*RiferimentiCosti!U$4,0)"),0.0)</f>
        <v>0</v>
      </c>
      <c r="V193" s="60">
        <f t="shared" si="93"/>
        <v>0</v>
      </c>
      <c r="W193" s="61">
        <f t="shared" si="94"/>
        <v>5790</v>
      </c>
    </row>
    <row r="194">
      <c r="A194" s="78" t="s">
        <v>240</v>
      </c>
      <c r="B194" s="63">
        <f>Effort!B185*RiferimentiCosti!B$4</f>
        <v>0</v>
      </c>
      <c r="C194" s="63">
        <f>Effort!C185*RiferimentiCosti!C$4</f>
        <v>0</v>
      </c>
      <c r="D194" s="63">
        <f>Effort!D185*RiferimentiCosti!D$4</f>
        <v>0</v>
      </c>
      <c r="E194" s="63">
        <f>Effort!E185*RiferimentiCosti!E$4</f>
        <v>0</v>
      </c>
      <c r="F194" s="63">
        <f>Effort!F185*RiferimentiCosti!F$4</f>
        <v>0</v>
      </c>
      <c r="G194" s="63">
        <f>Effort!G185*RiferimentiCosti!G$4</f>
        <v>0</v>
      </c>
      <c r="H194" s="63">
        <f>Effort!H185*RiferimentiCosti!H$4</f>
        <v>1440</v>
      </c>
      <c r="I194" s="63">
        <f>Effort!I185*RiferimentiCosti!I$4</f>
        <v>2160</v>
      </c>
      <c r="J194" s="64">
        <f t="shared" si="91"/>
        <v>3600</v>
      </c>
      <c r="K194" s="63">
        <f>CEILING(Effort!B185/8,1)*RiferimentiCosti!K$4</f>
        <v>0</v>
      </c>
      <c r="L194" s="63">
        <f>CEILING(Effort!F185/8,1)*RiferimentiCosti!L$4+CEILING((Effort!F185/8)/8,1)*RiferimentiCosti!L$6</f>
        <v>0</v>
      </c>
      <c r="M194" s="63">
        <f>CEILING(Effort!G185/8,1)*RiferimentiCosti!M$4+CEILING((Effort!G185/8)/8,1)*RiferimentiCosti!M$6</f>
        <v>0</v>
      </c>
      <c r="N194" s="63">
        <f>CEILING(Effort!H185/8,1)*RiferimentiCosti!N$4+CEILING((Effort!H185/8)/8,1)*RiferimentiCosti!N$6</f>
        <v>650</v>
      </c>
      <c r="O194" s="63">
        <f>CEILING(Effort!I185/8,1)*RiferimentiCosti!O$4+CEILING((Effort!I185/8)/8,1)*RiferimentiCosti!O$6</f>
        <v>1040</v>
      </c>
      <c r="P194" s="59">
        <f t="shared" si="92"/>
        <v>1690</v>
      </c>
      <c r="Q194" s="63">
        <f>SUM(Effort!$C185:$E185)*RiferimentiCosti!Q$4</f>
        <v>0</v>
      </c>
      <c r="R194" s="63">
        <f>SUM(Effort!$C185:$E185)*RiferimentiCosti!R$4</f>
        <v>0</v>
      </c>
      <c r="S194" s="63">
        <f>SUM(Effort!$F185:$G185)*RiferimentiCosti!S$4</f>
        <v>0</v>
      </c>
      <c r="T194" s="63">
        <f>IFERROR(__xludf.DUMMYFUNCTION("IF(REGEXMATCH(A194,""[0-9]\.[0-9]\.3""),SUM(Effort!$F185:$G185)*RiferimentiCosti!T$4,0)"),0.0)</f>
        <v>0</v>
      </c>
      <c r="U194" s="63">
        <f>IFERROR(__xludf.DUMMYFUNCTION("IF(REGEXMATCH(A194,""[0-9]\.[0-9]\.3""),SUM(Effort!H185:I185)*RiferimentiCosti!U$4,0)"),0.0)</f>
        <v>0</v>
      </c>
      <c r="V194" s="60">
        <f t="shared" si="93"/>
        <v>0</v>
      </c>
      <c r="W194" s="61">
        <f t="shared" si="94"/>
        <v>5290</v>
      </c>
    </row>
    <row r="195">
      <c r="A195" s="78" t="s">
        <v>241</v>
      </c>
      <c r="B195" s="63">
        <f>Effort!B186*RiferimentiCosti!B$4</f>
        <v>0</v>
      </c>
      <c r="C195" s="63">
        <f>Effort!C186*RiferimentiCosti!C$4</f>
        <v>0</v>
      </c>
      <c r="D195" s="63">
        <f>Effort!D186*RiferimentiCosti!D$4</f>
        <v>0</v>
      </c>
      <c r="E195" s="63">
        <f>Effort!E186*RiferimentiCosti!E$4</f>
        <v>0</v>
      </c>
      <c r="F195" s="63">
        <f>Effort!F186*RiferimentiCosti!F$4</f>
        <v>0</v>
      </c>
      <c r="G195" s="63">
        <f>Effort!G186*RiferimentiCosti!G$4</f>
        <v>0</v>
      </c>
      <c r="H195" s="63">
        <f>Effort!H186*RiferimentiCosti!H$4</f>
        <v>1440</v>
      </c>
      <c r="I195" s="63">
        <f>Effort!I186*RiferimentiCosti!I$4</f>
        <v>2160</v>
      </c>
      <c r="J195" s="64">
        <f t="shared" si="91"/>
        <v>3600</v>
      </c>
      <c r="K195" s="63">
        <f>CEILING(Effort!B186/8,1)*RiferimentiCosti!K$4</f>
        <v>0</v>
      </c>
      <c r="L195" s="63">
        <f>CEILING(Effort!F186/8,1)*RiferimentiCosti!L$4+CEILING((Effort!F186/8)/8,1)*RiferimentiCosti!L$6</f>
        <v>0</v>
      </c>
      <c r="M195" s="63">
        <f>CEILING(Effort!G186/8,1)*RiferimentiCosti!M$4+CEILING((Effort!G186/8)/8,1)*RiferimentiCosti!M$6</f>
        <v>0</v>
      </c>
      <c r="N195" s="63">
        <f>CEILING(Effort!H186/8,1)*RiferimentiCosti!N$4+CEILING((Effort!H186/8)/8,1)*RiferimentiCosti!N$6</f>
        <v>650</v>
      </c>
      <c r="O195" s="63">
        <f>CEILING(Effort!I186/8,1)*RiferimentiCosti!O$4+CEILING((Effort!I186/8)/8,1)*RiferimentiCosti!O$6</f>
        <v>1040</v>
      </c>
      <c r="P195" s="59">
        <f t="shared" si="92"/>
        <v>1690</v>
      </c>
      <c r="Q195" s="63">
        <f>SUM(Effort!$C186:$E186)*RiferimentiCosti!Q$4</f>
        <v>0</v>
      </c>
      <c r="R195" s="63">
        <f>SUM(Effort!$C186:$E186)*RiferimentiCosti!R$4</f>
        <v>0</v>
      </c>
      <c r="S195" s="63">
        <f>SUM(Effort!$F186:$G186)*RiferimentiCosti!S$4</f>
        <v>0</v>
      </c>
      <c r="T195" s="63">
        <f>IFERROR(__xludf.DUMMYFUNCTION("IF(REGEXMATCH(A195,""[0-9]\.[0-9]\.3""),SUM(Effort!$F186:$G186)*RiferimentiCosti!T$4,0)"),0.0)</f>
        <v>0</v>
      </c>
      <c r="U195" s="63">
        <f>IFERROR(__xludf.DUMMYFUNCTION("IF(REGEXMATCH(A195,""[0-9]\.[0-9]\.3""),SUM(Effort!H186:I186)*RiferimentiCosti!U$4,0)"),5760.0)</f>
        <v>5760</v>
      </c>
      <c r="V195" s="60">
        <f t="shared" si="93"/>
        <v>5760</v>
      </c>
      <c r="W195" s="61">
        <f t="shared" si="94"/>
        <v>11050</v>
      </c>
    </row>
    <row r="196">
      <c r="A196" s="65" t="s">
        <v>137</v>
      </c>
      <c r="B196" s="66">
        <f t="shared" ref="B196:I196" si="95">SUM(B191:B195)</f>
        <v>800</v>
      </c>
      <c r="C196" s="66">
        <f t="shared" si="95"/>
        <v>0</v>
      </c>
      <c r="D196" s="66">
        <f t="shared" si="95"/>
        <v>0</v>
      </c>
      <c r="E196" s="66">
        <f t="shared" si="95"/>
        <v>0</v>
      </c>
      <c r="F196" s="66">
        <f t="shared" si="95"/>
        <v>0</v>
      </c>
      <c r="G196" s="66">
        <f t="shared" si="95"/>
        <v>0</v>
      </c>
      <c r="H196" s="66">
        <f t="shared" si="95"/>
        <v>4320</v>
      </c>
      <c r="I196" s="66">
        <f t="shared" si="95"/>
        <v>6840</v>
      </c>
      <c r="J196" s="64">
        <f t="shared" si="91"/>
        <v>11960</v>
      </c>
      <c r="K196" s="66">
        <f t="shared" ref="K196:U196" si="96">SUM(K191:K195)</f>
        <v>680</v>
      </c>
      <c r="L196" s="66">
        <f t="shared" si="96"/>
        <v>0</v>
      </c>
      <c r="M196" s="66">
        <f t="shared" si="96"/>
        <v>0</v>
      </c>
      <c r="N196" s="66">
        <f t="shared" si="96"/>
        <v>1950</v>
      </c>
      <c r="O196" s="66">
        <f t="shared" si="96"/>
        <v>3260</v>
      </c>
      <c r="P196" s="59">
        <f t="shared" si="96"/>
        <v>5890</v>
      </c>
      <c r="Q196" s="66">
        <f t="shared" si="96"/>
        <v>0</v>
      </c>
      <c r="R196" s="66">
        <f t="shared" si="96"/>
        <v>0</v>
      </c>
      <c r="S196" s="66">
        <f t="shared" si="96"/>
        <v>0</v>
      </c>
      <c r="T196" s="66">
        <f t="shared" si="96"/>
        <v>0</v>
      </c>
      <c r="U196" s="66">
        <f t="shared" si="96"/>
        <v>5760</v>
      </c>
      <c r="V196" s="60">
        <f t="shared" si="93"/>
        <v>5760</v>
      </c>
      <c r="W196" s="61">
        <f t="shared" si="94"/>
        <v>23610</v>
      </c>
    </row>
    <row r="198">
      <c r="A198" s="81" t="s">
        <v>242</v>
      </c>
      <c r="B198" s="82">
        <f t="shared" ref="B198:W198" si="97">SUM(B11,B23,B35,B56,B68,B82,B102,B118,B134,B149,B170,B182,B189,B196)</f>
        <v>17800</v>
      </c>
      <c r="C198" s="82">
        <f t="shared" si="97"/>
        <v>72960</v>
      </c>
      <c r="D198" s="82">
        <f t="shared" si="97"/>
        <v>98880</v>
      </c>
      <c r="E198" s="82">
        <f t="shared" si="97"/>
        <v>14200</v>
      </c>
      <c r="F198" s="82">
        <f t="shared" si="97"/>
        <v>33120</v>
      </c>
      <c r="G198" s="82">
        <f t="shared" si="97"/>
        <v>46240</v>
      </c>
      <c r="H198" s="82">
        <f t="shared" si="97"/>
        <v>51360</v>
      </c>
      <c r="I198" s="82">
        <f t="shared" si="97"/>
        <v>76320</v>
      </c>
      <c r="J198" s="83">
        <f t="shared" si="97"/>
        <v>410880</v>
      </c>
      <c r="K198" s="82">
        <f t="shared" si="97"/>
        <v>12840</v>
      </c>
      <c r="L198" s="82">
        <f t="shared" si="97"/>
        <v>14400</v>
      </c>
      <c r="M198" s="82">
        <f t="shared" si="97"/>
        <v>23840</v>
      </c>
      <c r="N198" s="82">
        <f t="shared" si="97"/>
        <v>23000</v>
      </c>
      <c r="O198" s="82">
        <f t="shared" si="97"/>
        <v>33220</v>
      </c>
      <c r="P198" s="83">
        <f t="shared" si="97"/>
        <v>107300</v>
      </c>
      <c r="Q198" s="82">
        <f t="shared" si="97"/>
        <v>99600</v>
      </c>
      <c r="R198" s="82">
        <f t="shared" si="97"/>
        <v>411840</v>
      </c>
      <c r="S198" s="82">
        <f t="shared" si="97"/>
        <v>33280</v>
      </c>
      <c r="T198" s="82">
        <f t="shared" si="97"/>
        <v>57600</v>
      </c>
      <c r="U198" s="82">
        <f t="shared" si="97"/>
        <v>51840</v>
      </c>
      <c r="V198" s="83">
        <f t="shared" si="97"/>
        <v>654160</v>
      </c>
      <c r="W198" s="84">
        <f t="shared" si="97"/>
        <v>1172340</v>
      </c>
    </row>
    <row r="199">
      <c r="J199" s="3">
        <f>SUM(B198:I198)</f>
        <v>410880</v>
      </c>
      <c r="P199" s="3">
        <f>SUM(K198:O198)</f>
        <v>107300</v>
      </c>
      <c r="V199" s="3">
        <f>SUM(Q198:U198)</f>
        <v>654160</v>
      </c>
      <c r="W199" s="3">
        <f>SUM(J199,P199,V199)</f>
        <v>1172340</v>
      </c>
    </row>
  </sheetData>
  <mergeCells count="10">
    <mergeCell ref="N2:O2"/>
    <mergeCell ref="Q2:R2"/>
    <mergeCell ref="B1:J1"/>
    <mergeCell ref="K1:O1"/>
    <mergeCell ref="Q1:V1"/>
    <mergeCell ref="C2:E2"/>
    <mergeCell ref="F2:G2"/>
    <mergeCell ref="H2:I2"/>
    <mergeCell ref="L2:M2"/>
    <mergeCell ref="S2:T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10" t="s">
        <v>55</v>
      </c>
      <c r="B1" s="111" t="s">
        <v>51</v>
      </c>
      <c r="C1" s="111" t="s">
        <v>117</v>
      </c>
      <c r="D1" s="111" t="s">
        <v>118</v>
      </c>
      <c r="E1" s="111" t="s">
        <v>119</v>
      </c>
      <c r="F1" s="111" t="s">
        <v>117</v>
      </c>
      <c r="G1" s="111" t="s">
        <v>120</v>
      </c>
      <c r="H1" s="111" t="s">
        <v>117</v>
      </c>
      <c r="I1" s="111" t="s">
        <v>120</v>
      </c>
      <c r="J1" s="111" t="s">
        <v>15</v>
      </c>
    </row>
    <row r="2">
      <c r="A2" s="112"/>
      <c r="B2" s="38"/>
      <c r="C2" s="38"/>
      <c r="D2" s="38"/>
      <c r="E2" s="38"/>
      <c r="F2" s="38"/>
      <c r="G2" s="38"/>
      <c r="H2" s="38"/>
      <c r="I2" s="38"/>
      <c r="J2" s="113"/>
    </row>
    <row r="3">
      <c r="A3" s="114" t="s">
        <v>59</v>
      </c>
      <c r="B3" s="115">
        <v>16.0</v>
      </c>
      <c r="C3" s="116"/>
      <c r="D3" s="116"/>
      <c r="E3" s="116"/>
      <c r="F3" s="116"/>
      <c r="G3" s="116"/>
      <c r="H3" s="116"/>
      <c r="I3" s="116"/>
      <c r="J3" s="115">
        <v>16.0</v>
      </c>
    </row>
    <row r="4">
      <c r="A4" s="117" t="s">
        <v>58</v>
      </c>
      <c r="B4" s="118">
        <v>16.0</v>
      </c>
      <c r="C4" s="119"/>
      <c r="D4" s="119"/>
      <c r="E4" s="119"/>
      <c r="F4" s="119"/>
      <c r="G4" s="119"/>
      <c r="H4" s="119">
        <v>0.0</v>
      </c>
      <c r="I4" s="119">
        <v>0.0</v>
      </c>
      <c r="J4" s="118">
        <v>176.0</v>
      </c>
    </row>
    <row r="5">
      <c r="A5" s="117" t="s">
        <v>133</v>
      </c>
      <c r="B5" s="119"/>
      <c r="C5" s="118">
        <v>24.0</v>
      </c>
      <c r="D5" s="118">
        <v>8.0</v>
      </c>
      <c r="E5" s="119">
        <v>0.0</v>
      </c>
      <c r="F5" s="119">
        <v>0.0</v>
      </c>
      <c r="G5" s="119">
        <v>0.0</v>
      </c>
      <c r="H5" s="119">
        <v>0.0</v>
      </c>
      <c r="I5" s="119">
        <v>0.0</v>
      </c>
      <c r="J5" s="119"/>
    </row>
    <row r="6">
      <c r="A6" s="117" t="s">
        <v>134</v>
      </c>
      <c r="B6" s="119"/>
      <c r="C6" s="118">
        <v>8.0</v>
      </c>
      <c r="D6" s="118">
        <v>104.0</v>
      </c>
      <c r="E6" s="119">
        <v>0.0</v>
      </c>
      <c r="F6" s="119">
        <v>0.0</v>
      </c>
      <c r="G6" s="119">
        <v>0.0</v>
      </c>
      <c r="H6" s="119">
        <v>0.0</v>
      </c>
      <c r="I6" s="119">
        <v>0.0</v>
      </c>
      <c r="J6" s="119"/>
    </row>
    <row r="7">
      <c r="A7" s="117" t="s">
        <v>135</v>
      </c>
      <c r="B7" s="119"/>
      <c r="C7" s="118">
        <v>24.0</v>
      </c>
      <c r="D7" s="118">
        <v>8.0</v>
      </c>
      <c r="E7" s="119">
        <v>0.0</v>
      </c>
      <c r="F7" s="119">
        <v>0.0</v>
      </c>
      <c r="G7" s="119">
        <v>0.0</v>
      </c>
      <c r="H7" s="119">
        <v>0.0</v>
      </c>
      <c r="I7" s="119">
        <v>0.0</v>
      </c>
      <c r="J7" s="119"/>
    </row>
    <row r="8">
      <c r="A8" s="117" t="s">
        <v>136</v>
      </c>
      <c r="B8" s="119"/>
      <c r="C8" s="118">
        <v>16.0</v>
      </c>
      <c r="D8" s="118">
        <v>24.0</v>
      </c>
      <c r="E8" s="119">
        <v>0.0</v>
      </c>
      <c r="F8" s="119">
        <v>0.0</v>
      </c>
      <c r="G8" s="119">
        <v>0.0</v>
      </c>
      <c r="H8" s="119">
        <v>0.0</v>
      </c>
      <c r="I8" s="119">
        <v>0.0</v>
      </c>
      <c r="J8" s="119"/>
    </row>
    <row r="9">
      <c r="A9" s="120" t="s">
        <v>137</v>
      </c>
      <c r="B9" s="121">
        <v>32.0</v>
      </c>
      <c r="C9" s="121">
        <f t="shared" ref="C9:I9" si="1">SUM(C5:C8)</f>
        <v>72</v>
      </c>
      <c r="D9" s="121">
        <f t="shared" si="1"/>
        <v>144</v>
      </c>
      <c r="E9" s="121">
        <f t="shared" si="1"/>
        <v>0</v>
      </c>
      <c r="F9" s="121">
        <f t="shared" si="1"/>
        <v>0</v>
      </c>
      <c r="G9" s="121">
        <f t="shared" si="1"/>
        <v>0</v>
      </c>
      <c r="H9" s="121">
        <f t="shared" si="1"/>
        <v>0</v>
      </c>
      <c r="I9" s="121">
        <f t="shared" si="1"/>
        <v>0</v>
      </c>
      <c r="J9" s="121">
        <f>SUM(J3:J8)</f>
        <v>192</v>
      </c>
    </row>
    <row r="10">
      <c r="A10" s="122" t="s">
        <v>243</v>
      </c>
      <c r="B10" s="38"/>
      <c r="C10" s="38"/>
      <c r="D10" s="38"/>
      <c r="E10" s="38"/>
      <c r="F10" s="38"/>
      <c r="G10" s="38"/>
      <c r="H10" s="38"/>
      <c r="I10" s="38"/>
      <c r="J10" s="113"/>
    </row>
    <row r="11">
      <c r="A11" s="114" t="s">
        <v>63</v>
      </c>
      <c r="B11" s="115">
        <v>16.0</v>
      </c>
      <c r="C11" s="116"/>
      <c r="D11" s="116"/>
      <c r="E11" s="116"/>
      <c r="F11" s="116"/>
      <c r="G11" s="116"/>
      <c r="H11" s="116"/>
      <c r="I11" s="116"/>
      <c r="J11" s="115">
        <v>16.0</v>
      </c>
    </row>
    <row r="12">
      <c r="A12" s="117" t="s">
        <v>62</v>
      </c>
      <c r="B12" s="118">
        <v>16.0</v>
      </c>
      <c r="C12" s="119"/>
      <c r="D12" s="119"/>
      <c r="E12" s="119"/>
      <c r="F12" s="119"/>
      <c r="G12" s="119"/>
      <c r="H12" s="119"/>
      <c r="I12" s="119"/>
      <c r="J12" s="118">
        <f t="shared" ref="J12:J20" si="2">SUM(B12:I12)</f>
        <v>16</v>
      </c>
    </row>
    <row r="13">
      <c r="A13" s="117" t="s">
        <v>138</v>
      </c>
      <c r="B13" s="119"/>
      <c r="C13" s="118">
        <v>24.0</v>
      </c>
      <c r="D13" s="118">
        <v>8.0</v>
      </c>
      <c r="E13" s="119">
        <v>0.0</v>
      </c>
      <c r="F13" s="119">
        <v>0.0</v>
      </c>
      <c r="G13" s="119">
        <v>0.0</v>
      </c>
      <c r="H13" s="119">
        <v>0.0</v>
      </c>
      <c r="I13" s="119">
        <v>0.0</v>
      </c>
      <c r="J13" s="118">
        <f t="shared" si="2"/>
        <v>32</v>
      </c>
    </row>
    <row r="14">
      <c r="A14" s="117" t="s">
        <v>139</v>
      </c>
      <c r="B14" s="119"/>
      <c r="C14" s="118">
        <v>8.0</v>
      </c>
      <c r="D14" s="118">
        <v>104.0</v>
      </c>
      <c r="E14" s="119">
        <v>0.0</v>
      </c>
      <c r="F14" s="119">
        <v>0.0</v>
      </c>
      <c r="G14" s="119">
        <v>0.0</v>
      </c>
      <c r="H14" s="119">
        <v>0.0</v>
      </c>
      <c r="I14" s="119">
        <v>0.0</v>
      </c>
      <c r="J14" s="118">
        <f t="shared" si="2"/>
        <v>112</v>
      </c>
    </row>
    <row r="15">
      <c r="A15" s="117" t="s">
        <v>140</v>
      </c>
      <c r="B15" s="119"/>
      <c r="C15" s="118">
        <v>24.0</v>
      </c>
      <c r="D15" s="118">
        <v>8.0</v>
      </c>
      <c r="E15" s="119">
        <v>0.0</v>
      </c>
      <c r="F15" s="119">
        <v>0.0</v>
      </c>
      <c r="G15" s="119">
        <v>0.0</v>
      </c>
      <c r="H15" s="119">
        <v>0.0</v>
      </c>
      <c r="I15" s="119">
        <v>0.0</v>
      </c>
      <c r="J15" s="118">
        <f t="shared" si="2"/>
        <v>32</v>
      </c>
    </row>
    <row r="16">
      <c r="A16" s="117" t="s">
        <v>141</v>
      </c>
      <c r="B16" s="119"/>
      <c r="C16" s="118">
        <v>16.0</v>
      </c>
      <c r="D16" s="118">
        <v>24.0</v>
      </c>
      <c r="E16" s="119">
        <v>0.0</v>
      </c>
      <c r="F16" s="119">
        <v>0.0</v>
      </c>
      <c r="G16" s="119">
        <v>0.0</v>
      </c>
      <c r="H16" s="119">
        <v>0.0</v>
      </c>
      <c r="I16" s="119">
        <v>0.0</v>
      </c>
      <c r="J16" s="118">
        <f t="shared" si="2"/>
        <v>40</v>
      </c>
    </row>
    <row r="17">
      <c r="A17" s="117" t="s">
        <v>60</v>
      </c>
      <c r="B17" s="118">
        <v>16.0</v>
      </c>
      <c r="C17" s="119"/>
      <c r="D17" s="119"/>
      <c r="E17" s="119"/>
      <c r="F17" s="119"/>
      <c r="G17" s="119"/>
      <c r="H17" s="119"/>
      <c r="I17" s="119"/>
      <c r="J17" s="118">
        <f t="shared" si="2"/>
        <v>16</v>
      </c>
    </row>
    <row r="18">
      <c r="A18" s="117" t="s">
        <v>142</v>
      </c>
      <c r="B18" s="119"/>
      <c r="C18" s="119">
        <v>0.0</v>
      </c>
      <c r="D18" s="119">
        <v>0.0</v>
      </c>
      <c r="E18" s="119">
        <v>0.0</v>
      </c>
      <c r="F18" s="118">
        <v>24.0</v>
      </c>
      <c r="G18" s="118">
        <v>8.0</v>
      </c>
      <c r="H18" s="119">
        <v>0.0</v>
      </c>
      <c r="I18" s="119">
        <v>0.0</v>
      </c>
      <c r="J18" s="118">
        <f t="shared" si="2"/>
        <v>32</v>
      </c>
    </row>
    <row r="19">
      <c r="A19" s="117" t="s">
        <v>143</v>
      </c>
      <c r="B19" s="119"/>
      <c r="C19" s="119">
        <v>0.0</v>
      </c>
      <c r="D19" s="119">
        <v>0.0</v>
      </c>
      <c r="E19" s="119">
        <v>0.0</v>
      </c>
      <c r="F19" s="118">
        <v>24.0</v>
      </c>
      <c r="G19" s="118">
        <v>8.0</v>
      </c>
      <c r="H19" s="119">
        <v>0.0</v>
      </c>
      <c r="I19" s="119">
        <v>0.0</v>
      </c>
      <c r="J19" s="118">
        <f t="shared" si="2"/>
        <v>32</v>
      </c>
    </row>
    <row r="20">
      <c r="A20" s="117" t="s">
        <v>144</v>
      </c>
      <c r="B20" s="119"/>
      <c r="C20" s="119">
        <v>0.0</v>
      </c>
      <c r="D20" s="119">
        <v>0.0</v>
      </c>
      <c r="E20" s="119">
        <v>0.0</v>
      </c>
      <c r="F20" s="118">
        <v>24.0</v>
      </c>
      <c r="G20" s="118">
        <v>120.0</v>
      </c>
      <c r="H20" s="119">
        <v>0.0</v>
      </c>
      <c r="I20" s="119">
        <v>0.0</v>
      </c>
      <c r="J20" s="118">
        <f t="shared" si="2"/>
        <v>144</v>
      </c>
    </row>
    <row r="21">
      <c r="A21" s="120" t="s">
        <v>137</v>
      </c>
      <c r="B21" s="121">
        <f>SUM(B11:B20)</f>
        <v>48</v>
      </c>
      <c r="C21" s="121">
        <f>SUM(C13:C16)</f>
        <v>72</v>
      </c>
      <c r="D21" s="121">
        <f t="shared" ref="D21:I21" si="3">SUM(D13:D16,D18:D20)</f>
        <v>144</v>
      </c>
      <c r="E21" s="121">
        <f t="shared" si="3"/>
        <v>0</v>
      </c>
      <c r="F21" s="121">
        <f t="shared" si="3"/>
        <v>72</v>
      </c>
      <c r="G21" s="121">
        <f t="shared" si="3"/>
        <v>136</v>
      </c>
      <c r="H21" s="121">
        <f t="shared" si="3"/>
        <v>0</v>
      </c>
      <c r="I21" s="121">
        <f t="shared" si="3"/>
        <v>0</v>
      </c>
      <c r="J21" s="121">
        <f>SUM(J11:J20)</f>
        <v>472</v>
      </c>
    </row>
    <row r="22">
      <c r="A22" s="112"/>
      <c r="B22" s="38"/>
      <c r="C22" s="38"/>
      <c r="D22" s="38"/>
      <c r="E22" s="38"/>
      <c r="F22" s="38"/>
      <c r="G22" s="38"/>
      <c r="H22" s="38"/>
      <c r="I22" s="38"/>
      <c r="J22" s="113"/>
    </row>
    <row r="23">
      <c r="A23" s="114" t="s">
        <v>66</v>
      </c>
      <c r="B23" s="115">
        <v>16.0</v>
      </c>
      <c r="C23" s="116"/>
      <c r="D23" s="116"/>
      <c r="E23" s="116"/>
      <c r="F23" s="116"/>
      <c r="G23" s="116"/>
      <c r="H23" s="116"/>
      <c r="I23" s="116"/>
      <c r="J23" s="115">
        <f t="shared" ref="J23:J32" si="4">SUM(B23:I23)</f>
        <v>16</v>
      </c>
    </row>
    <row r="24">
      <c r="A24" s="117" t="s">
        <v>65</v>
      </c>
      <c r="B24" s="118">
        <v>16.0</v>
      </c>
      <c r="C24" s="119"/>
      <c r="D24" s="119"/>
      <c r="E24" s="119"/>
      <c r="F24" s="119"/>
      <c r="G24" s="119"/>
      <c r="H24" s="119"/>
      <c r="I24" s="119"/>
      <c r="J24" s="118">
        <f t="shared" si="4"/>
        <v>16</v>
      </c>
    </row>
    <row r="25">
      <c r="A25" s="123" t="s">
        <v>145</v>
      </c>
      <c r="B25" s="119"/>
      <c r="C25" s="118">
        <v>24.0</v>
      </c>
      <c r="D25" s="118">
        <v>8.0</v>
      </c>
      <c r="E25" s="119">
        <v>0.0</v>
      </c>
      <c r="F25" s="119">
        <v>0.0</v>
      </c>
      <c r="G25" s="119">
        <v>0.0</v>
      </c>
      <c r="H25" s="119">
        <v>0.0</v>
      </c>
      <c r="I25" s="119">
        <v>0.0</v>
      </c>
      <c r="J25" s="118">
        <f t="shared" si="4"/>
        <v>32</v>
      </c>
    </row>
    <row r="26">
      <c r="A26" s="123" t="s">
        <v>146</v>
      </c>
      <c r="B26" s="119"/>
      <c r="C26" s="118">
        <v>8.0</v>
      </c>
      <c r="D26" s="118">
        <v>104.0</v>
      </c>
      <c r="E26" s="119">
        <v>0.0</v>
      </c>
      <c r="F26" s="119">
        <v>0.0</v>
      </c>
      <c r="G26" s="119">
        <v>0.0</v>
      </c>
      <c r="H26" s="119">
        <v>0.0</v>
      </c>
      <c r="I26" s="119">
        <v>0.0</v>
      </c>
      <c r="J26" s="118">
        <f t="shared" si="4"/>
        <v>112</v>
      </c>
    </row>
    <row r="27">
      <c r="A27" s="123" t="s">
        <v>147</v>
      </c>
      <c r="B27" s="119"/>
      <c r="C27" s="118">
        <v>24.0</v>
      </c>
      <c r="D27" s="118">
        <v>8.0</v>
      </c>
      <c r="E27" s="119">
        <v>0.0</v>
      </c>
      <c r="F27" s="119">
        <v>0.0</v>
      </c>
      <c r="G27" s="119">
        <v>0.0</v>
      </c>
      <c r="H27" s="119">
        <v>0.0</v>
      </c>
      <c r="I27" s="119">
        <v>0.0</v>
      </c>
      <c r="J27" s="118">
        <f t="shared" si="4"/>
        <v>32</v>
      </c>
    </row>
    <row r="28">
      <c r="A28" s="123" t="s">
        <v>148</v>
      </c>
      <c r="B28" s="119"/>
      <c r="C28" s="118">
        <v>16.0</v>
      </c>
      <c r="D28" s="118">
        <v>24.0</v>
      </c>
      <c r="E28" s="119">
        <v>0.0</v>
      </c>
      <c r="F28" s="119">
        <v>0.0</v>
      </c>
      <c r="G28" s="119">
        <v>0.0</v>
      </c>
      <c r="H28" s="119">
        <v>0.0</v>
      </c>
      <c r="I28" s="119">
        <v>0.0</v>
      </c>
      <c r="J28" s="118">
        <f t="shared" si="4"/>
        <v>40</v>
      </c>
    </row>
    <row r="29">
      <c r="A29" s="117" t="s">
        <v>61</v>
      </c>
      <c r="B29" s="118">
        <v>16.0</v>
      </c>
      <c r="C29" s="119"/>
      <c r="D29" s="119"/>
      <c r="E29" s="119"/>
      <c r="F29" s="119"/>
      <c r="G29" s="119"/>
      <c r="H29" s="119"/>
      <c r="I29" s="119"/>
      <c r="J29" s="118">
        <f t="shared" si="4"/>
        <v>16</v>
      </c>
    </row>
    <row r="30">
      <c r="A30" s="117" t="s">
        <v>149</v>
      </c>
      <c r="B30" s="119"/>
      <c r="C30" s="119">
        <v>0.0</v>
      </c>
      <c r="D30" s="119">
        <v>0.0</v>
      </c>
      <c r="E30" s="119">
        <v>0.0</v>
      </c>
      <c r="F30" s="119">
        <v>0.0</v>
      </c>
      <c r="G30" s="119">
        <v>0.0</v>
      </c>
      <c r="H30" s="118">
        <v>24.0</v>
      </c>
      <c r="I30" s="118">
        <v>56.0</v>
      </c>
      <c r="J30" s="118">
        <f t="shared" si="4"/>
        <v>80</v>
      </c>
    </row>
    <row r="31">
      <c r="A31" s="117" t="s">
        <v>150</v>
      </c>
      <c r="B31" s="119"/>
      <c r="C31" s="119">
        <v>0.0</v>
      </c>
      <c r="D31" s="119">
        <v>0.0</v>
      </c>
      <c r="E31" s="119">
        <v>0.0</v>
      </c>
      <c r="F31" s="119">
        <v>0.0</v>
      </c>
      <c r="G31" s="119">
        <v>0.0</v>
      </c>
      <c r="H31" s="118">
        <v>24.0</v>
      </c>
      <c r="I31" s="118">
        <v>48.0</v>
      </c>
      <c r="J31" s="118">
        <f t="shared" si="4"/>
        <v>72</v>
      </c>
    </row>
    <row r="32">
      <c r="A32" s="117" t="s">
        <v>151</v>
      </c>
      <c r="B32" s="119"/>
      <c r="C32" s="119">
        <v>0.0</v>
      </c>
      <c r="D32" s="119">
        <v>0.0</v>
      </c>
      <c r="E32" s="119">
        <v>0.0</v>
      </c>
      <c r="F32" s="119">
        <v>0.0</v>
      </c>
      <c r="G32" s="119">
        <v>0.0</v>
      </c>
      <c r="H32" s="118">
        <v>24.0</v>
      </c>
      <c r="I32" s="118">
        <v>48.0</v>
      </c>
      <c r="J32" s="118">
        <f t="shared" si="4"/>
        <v>72</v>
      </c>
    </row>
    <row r="33">
      <c r="A33" s="120" t="s">
        <v>137</v>
      </c>
      <c r="B33" s="121">
        <f t="shared" ref="B33:J33" si="5">SUM(B23:B32)</f>
        <v>48</v>
      </c>
      <c r="C33" s="121">
        <f t="shared" si="5"/>
        <v>72</v>
      </c>
      <c r="D33" s="121">
        <f t="shared" si="5"/>
        <v>144</v>
      </c>
      <c r="E33" s="121">
        <f t="shared" si="5"/>
        <v>0</v>
      </c>
      <c r="F33" s="121">
        <f t="shared" si="5"/>
        <v>0</v>
      </c>
      <c r="G33" s="121">
        <f t="shared" si="5"/>
        <v>0</v>
      </c>
      <c r="H33" s="121">
        <f t="shared" si="5"/>
        <v>72</v>
      </c>
      <c r="I33" s="121">
        <f t="shared" si="5"/>
        <v>152</v>
      </c>
      <c r="J33" s="121">
        <f t="shared" si="5"/>
        <v>488</v>
      </c>
    </row>
    <row r="34">
      <c r="A34" s="112"/>
      <c r="B34" s="38"/>
      <c r="C34" s="38"/>
      <c r="D34" s="38"/>
      <c r="E34" s="38"/>
      <c r="F34" s="38"/>
      <c r="G34" s="38"/>
      <c r="H34" s="38"/>
      <c r="I34" s="38"/>
      <c r="J34" s="113"/>
    </row>
    <row r="35">
      <c r="A35" s="114" t="s">
        <v>70</v>
      </c>
      <c r="B35" s="115">
        <v>16.0</v>
      </c>
      <c r="C35" s="116"/>
      <c r="D35" s="116"/>
      <c r="E35" s="116"/>
      <c r="F35" s="116"/>
      <c r="G35" s="116"/>
      <c r="H35" s="116"/>
      <c r="I35" s="116"/>
      <c r="J35" s="115">
        <f t="shared" ref="J35:J53" si="6">SUM(B35:I35)</f>
        <v>16</v>
      </c>
    </row>
    <row r="36">
      <c r="A36" s="117" t="s">
        <v>69</v>
      </c>
      <c r="B36" s="118">
        <v>8.0</v>
      </c>
      <c r="C36" s="119"/>
      <c r="D36" s="119"/>
      <c r="E36" s="119"/>
      <c r="F36" s="119">
        <v>0.0</v>
      </c>
      <c r="G36" s="119"/>
      <c r="H36" s="119">
        <v>0.0</v>
      </c>
      <c r="I36" s="119"/>
      <c r="J36" s="118">
        <f t="shared" si="6"/>
        <v>8</v>
      </c>
    </row>
    <row r="37">
      <c r="A37" s="123" t="s">
        <v>152</v>
      </c>
      <c r="B37" s="119"/>
      <c r="C37" s="118">
        <v>32.0</v>
      </c>
      <c r="D37" s="118">
        <v>8.0</v>
      </c>
      <c r="E37" s="119"/>
      <c r="F37" s="119"/>
      <c r="G37" s="119"/>
      <c r="H37" s="119"/>
      <c r="I37" s="119"/>
      <c r="J37" s="118">
        <f t="shared" si="6"/>
        <v>40</v>
      </c>
    </row>
    <row r="38">
      <c r="A38" s="123" t="s">
        <v>153</v>
      </c>
      <c r="B38" s="119"/>
      <c r="C38" s="118">
        <v>8.0</v>
      </c>
      <c r="D38" s="118">
        <v>104.0</v>
      </c>
      <c r="E38" s="119"/>
      <c r="F38" s="119"/>
      <c r="G38" s="119"/>
      <c r="H38" s="119"/>
      <c r="I38" s="119"/>
      <c r="J38" s="118">
        <f t="shared" si="6"/>
        <v>112</v>
      </c>
    </row>
    <row r="39">
      <c r="A39" s="123" t="s">
        <v>154</v>
      </c>
      <c r="B39" s="119"/>
      <c r="C39" s="118">
        <v>16.0</v>
      </c>
      <c r="D39" s="118">
        <v>16.0</v>
      </c>
      <c r="E39" s="119"/>
      <c r="F39" s="119"/>
      <c r="G39" s="119"/>
      <c r="H39" s="119"/>
      <c r="I39" s="119"/>
      <c r="J39" s="118">
        <f t="shared" si="6"/>
        <v>32</v>
      </c>
    </row>
    <row r="40">
      <c r="A40" s="123" t="s">
        <v>155</v>
      </c>
      <c r="B40" s="119"/>
      <c r="C40" s="118">
        <v>24.0</v>
      </c>
      <c r="D40" s="118">
        <v>24.0</v>
      </c>
      <c r="E40" s="119"/>
      <c r="F40" s="119"/>
      <c r="G40" s="119"/>
      <c r="H40" s="119"/>
      <c r="I40" s="119"/>
      <c r="J40" s="118">
        <f t="shared" si="6"/>
        <v>48</v>
      </c>
    </row>
    <row r="41">
      <c r="A41" s="117" t="s">
        <v>71</v>
      </c>
      <c r="B41" s="118">
        <v>8.0</v>
      </c>
      <c r="C41" s="119"/>
      <c r="D41" s="119"/>
      <c r="E41" s="119"/>
      <c r="F41" s="119">
        <v>0.0</v>
      </c>
      <c r="G41" s="119"/>
      <c r="H41" s="119">
        <v>0.0</v>
      </c>
      <c r="I41" s="119"/>
      <c r="J41" s="118">
        <f t="shared" si="6"/>
        <v>8</v>
      </c>
    </row>
    <row r="42">
      <c r="A42" s="123" t="s">
        <v>156</v>
      </c>
      <c r="B42" s="119"/>
      <c r="C42" s="118">
        <v>32.0</v>
      </c>
      <c r="D42" s="119"/>
      <c r="E42" s="118">
        <v>8.0</v>
      </c>
      <c r="F42" s="119"/>
      <c r="G42" s="119"/>
      <c r="H42" s="119"/>
      <c r="I42" s="119"/>
      <c r="J42" s="118">
        <f t="shared" si="6"/>
        <v>40</v>
      </c>
    </row>
    <row r="43">
      <c r="A43" s="123" t="s">
        <v>157</v>
      </c>
      <c r="B43" s="119"/>
      <c r="C43" s="118">
        <v>8.0</v>
      </c>
      <c r="D43" s="119"/>
      <c r="E43" s="118">
        <v>104.0</v>
      </c>
      <c r="F43" s="119"/>
      <c r="G43" s="119"/>
      <c r="H43" s="119"/>
      <c r="I43" s="119"/>
      <c r="J43" s="118">
        <f t="shared" si="6"/>
        <v>112</v>
      </c>
    </row>
    <row r="44">
      <c r="A44" s="123" t="s">
        <v>158</v>
      </c>
      <c r="B44" s="119"/>
      <c r="C44" s="118">
        <v>16.0</v>
      </c>
      <c r="D44" s="119"/>
      <c r="E44" s="118">
        <v>16.0</v>
      </c>
      <c r="F44" s="119"/>
      <c r="G44" s="119"/>
      <c r="H44" s="119"/>
      <c r="I44" s="119"/>
      <c r="J44" s="118">
        <f t="shared" si="6"/>
        <v>32</v>
      </c>
    </row>
    <row r="45">
      <c r="A45" s="123" t="s">
        <v>159</v>
      </c>
      <c r="B45" s="119"/>
      <c r="C45" s="118">
        <v>24.0</v>
      </c>
      <c r="D45" s="119"/>
      <c r="E45" s="118">
        <v>24.0</v>
      </c>
      <c r="F45" s="119"/>
      <c r="G45" s="119"/>
      <c r="H45" s="119"/>
      <c r="I45" s="119"/>
      <c r="J45" s="118">
        <f t="shared" si="6"/>
        <v>48</v>
      </c>
    </row>
    <row r="46">
      <c r="A46" s="117" t="s">
        <v>67</v>
      </c>
      <c r="B46" s="118">
        <v>16.0</v>
      </c>
      <c r="C46" s="119">
        <v>0.0</v>
      </c>
      <c r="D46" s="119"/>
      <c r="E46" s="119"/>
      <c r="F46" s="119"/>
      <c r="G46" s="119"/>
      <c r="H46" s="119">
        <v>0.0</v>
      </c>
      <c r="I46" s="119"/>
      <c r="J46" s="118">
        <f t="shared" si="6"/>
        <v>16</v>
      </c>
    </row>
    <row r="47">
      <c r="A47" s="123" t="s">
        <v>160</v>
      </c>
      <c r="B47" s="119"/>
      <c r="C47" s="119"/>
      <c r="D47" s="119"/>
      <c r="E47" s="119"/>
      <c r="F47" s="118">
        <v>24.0</v>
      </c>
      <c r="G47" s="118">
        <v>8.0</v>
      </c>
      <c r="H47" s="119"/>
      <c r="I47" s="119"/>
      <c r="J47" s="118">
        <f t="shared" si="6"/>
        <v>32</v>
      </c>
    </row>
    <row r="48">
      <c r="A48" s="123" t="s">
        <v>161</v>
      </c>
      <c r="B48" s="119"/>
      <c r="C48" s="119"/>
      <c r="D48" s="119"/>
      <c r="E48" s="119"/>
      <c r="F48" s="118">
        <v>24.0</v>
      </c>
      <c r="G48" s="118">
        <v>8.0</v>
      </c>
      <c r="H48" s="119"/>
      <c r="I48" s="119"/>
      <c r="J48" s="118">
        <f t="shared" si="6"/>
        <v>32</v>
      </c>
    </row>
    <row r="49">
      <c r="A49" s="123" t="s">
        <v>162</v>
      </c>
      <c r="B49" s="119"/>
      <c r="C49" s="119"/>
      <c r="D49" s="119"/>
      <c r="E49" s="119"/>
      <c r="F49" s="118">
        <v>24.0</v>
      </c>
      <c r="G49" s="118">
        <v>120.0</v>
      </c>
      <c r="H49" s="119"/>
      <c r="I49" s="119"/>
      <c r="J49" s="118">
        <f t="shared" si="6"/>
        <v>144</v>
      </c>
    </row>
    <row r="50">
      <c r="A50" s="123" t="s">
        <v>64</v>
      </c>
      <c r="B50" s="118">
        <v>16.0</v>
      </c>
      <c r="C50" s="119">
        <v>0.0</v>
      </c>
      <c r="D50" s="119"/>
      <c r="E50" s="119"/>
      <c r="F50" s="119">
        <v>0.0</v>
      </c>
      <c r="G50" s="119"/>
      <c r="H50" s="119"/>
      <c r="I50" s="119"/>
      <c r="J50" s="118">
        <f t="shared" si="6"/>
        <v>16</v>
      </c>
    </row>
    <row r="51">
      <c r="A51" s="123" t="s">
        <v>163</v>
      </c>
      <c r="B51" s="119"/>
      <c r="C51" s="119"/>
      <c r="D51" s="119"/>
      <c r="E51" s="119"/>
      <c r="F51" s="119"/>
      <c r="G51" s="119"/>
      <c r="H51" s="118">
        <v>24.0</v>
      </c>
      <c r="I51" s="118">
        <v>56.0</v>
      </c>
      <c r="J51" s="118">
        <f t="shared" si="6"/>
        <v>80</v>
      </c>
    </row>
    <row r="52">
      <c r="A52" s="123" t="s">
        <v>164</v>
      </c>
      <c r="B52" s="119"/>
      <c r="C52" s="119"/>
      <c r="D52" s="119"/>
      <c r="E52" s="119"/>
      <c r="F52" s="119"/>
      <c r="G52" s="119"/>
      <c r="H52" s="118">
        <v>24.0</v>
      </c>
      <c r="I52" s="118">
        <v>48.0</v>
      </c>
      <c r="J52" s="118">
        <f t="shared" si="6"/>
        <v>72</v>
      </c>
    </row>
    <row r="53">
      <c r="A53" s="123" t="s">
        <v>165</v>
      </c>
      <c r="B53" s="119"/>
      <c r="C53" s="119"/>
      <c r="D53" s="119"/>
      <c r="E53" s="119"/>
      <c r="F53" s="119"/>
      <c r="G53" s="119"/>
      <c r="H53" s="118">
        <v>24.0</v>
      </c>
      <c r="I53" s="118">
        <v>48.0</v>
      </c>
      <c r="J53" s="118">
        <f t="shared" si="6"/>
        <v>72</v>
      </c>
    </row>
    <row r="54">
      <c r="A54" s="120" t="s">
        <v>137</v>
      </c>
      <c r="B54" s="121">
        <f t="shared" ref="B54:J54" si="7">SUM(B35:B53)</f>
        <v>64</v>
      </c>
      <c r="C54" s="121">
        <f t="shared" si="7"/>
        <v>160</v>
      </c>
      <c r="D54" s="121">
        <f t="shared" si="7"/>
        <v>152</v>
      </c>
      <c r="E54" s="121">
        <f t="shared" si="7"/>
        <v>152</v>
      </c>
      <c r="F54" s="121">
        <f t="shared" si="7"/>
        <v>72</v>
      </c>
      <c r="G54" s="121">
        <f t="shared" si="7"/>
        <v>136</v>
      </c>
      <c r="H54" s="121">
        <f t="shared" si="7"/>
        <v>72</v>
      </c>
      <c r="I54" s="121">
        <f t="shared" si="7"/>
        <v>152</v>
      </c>
      <c r="J54" s="121">
        <f t="shared" si="7"/>
        <v>960</v>
      </c>
    </row>
    <row r="55">
      <c r="A55" s="112"/>
      <c r="B55" s="38"/>
      <c r="C55" s="38"/>
      <c r="D55" s="38"/>
      <c r="E55" s="38"/>
      <c r="F55" s="38"/>
      <c r="G55" s="38"/>
      <c r="H55" s="38"/>
      <c r="I55" s="38"/>
      <c r="J55" s="113"/>
    </row>
    <row r="56">
      <c r="A56" s="114" t="s">
        <v>74</v>
      </c>
      <c r="B56" s="115">
        <v>16.0</v>
      </c>
      <c r="C56" s="116"/>
      <c r="D56" s="116"/>
      <c r="E56" s="116"/>
      <c r="F56" s="116"/>
      <c r="G56" s="116"/>
      <c r="H56" s="116"/>
      <c r="I56" s="116"/>
      <c r="J56" s="115">
        <f t="shared" ref="J56:J65" si="8">SUM(B56:I56)</f>
        <v>16</v>
      </c>
    </row>
    <row r="57">
      <c r="A57" s="123" t="s">
        <v>73</v>
      </c>
      <c r="B57" s="119">
        <v>16.0</v>
      </c>
      <c r="C57" s="119"/>
      <c r="D57" s="119"/>
      <c r="E57" s="119"/>
      <c r="F57" s="119">
        <v>0.0</v>
      </c>
      <c r="G57" s="119"/>
      <c r="H57" s="119">
        <v>0.0</v>
      </c>
      <c r="I57" s="119"/>
      <c r="J57" s="119">
        <f t="shared" si="8"/>
        <v>16</v>
      </c>
    </row>
    <row r="58">
      <c r="A58" s="123" t="s">
        <v>166</v>
      </c>
      <c r="B58" s="119"/>
      <c r="C58" s="119">
        <v>56.0</v>
      </c>
      <c r="D58" s="119">
        <v>8.0</v>
      </c>
      <c r="E58" s="119"/>
      <c r="F58" s="119"/>
      <c r="G58" s="119"/>
      <c r="H58" s="119"/>
      <c r="I58" s="119"/>
      <c r="J58" s="119">
        <f t="shared" si="8"/>
        <v>64</v>
      </c>
    </row>
    <row r="59">
      <c r="A59" s="123" t="s">
        <v>167</v>
      </c>
      <c r="B59" s="119"/>
      <c r="C59" s="119">
        <v>8.0</v>
      </c>
      <c r="D59" s="119">
        <v>104.0</v>
      </c>
      <c r="E59" s="119"/>
      <c r="F59" s="119"/>
      <c r="G59" s="119"/>
      <c r="H59" s="119"/>
      <c r="I59" s="119"/>
      <c r="J59" s="119">
        <f t="shared" si="8"/>
        <v>112</v>
      </c>
    </row>
    <row r="60">
      <c r="A60" s="123" t="s">
        <v>168</v>
      </c>
      <c r="B60" s="119"/>
      <c r="C60" s="119">
        <v>24.0</v>
      </c>
      <c r="D60" s="119">
        <v>16.0</v>
      </c>
      <c r="E60" s="119"/>
      <c r="F60" s="119"/>
      <c r="G60" s="119"/>
      <c r="H60" s="119"/>
      <c r="I60" s="119"/>
      <c r="J60" s="119">
        <f t="shared" si="8"/>
        <v>40</v>
      </c>
    </row>
    <row r="61">
      <c r="A61" s="123" t="s">
        <v>169</v>
      </c>
      <c r="B61" s="119"/>
      <c r="C61" s="119">
        <v>16.0</v>
      </c>
      <c r="D61" s="119">
        <v>24.0</v>
      </c>
      <c r="E61" s="119"/>
      <c r="F61" s="119"/>
      <c r="G61" s="119"/>
      <c r="H61" s="119"/>
      <c r="I61" s="119"/>
      <c r="J61" s="119">
        <f t="shared" si="8"/>
        <v>40</v>
      </c>
    </row>
    <row r="62">
      <c r="A62" s="123" t="s">
        <v>68</v>
      </c>
      <c r="B62" s="118">
        <v>16.0</v>
      </c>
      <c r="C62" s="119">
        <v>0.0</v>
      </c>
      <c r="D62" s="119"/>
      <c r="E62" s="119"/>
      <c r="F62" s="119">
        <v>0.0</v>
      </c>
      <c r="G62" s="119"/>
      <c r="H62" s="119"/>
      <c r="I62" s="119"/>
      <c r="J62" s="118">
        <f t="shared" si="8"/>
        <v>16</v>
      </c>
    </row>
    <row r="63">
      <c r="A63" s="123" t="s">
        <v>170</v>
      </c>
      <c r="B63" s="119"/>
      <c r="C63" s="119"/>
      <c r="D63" s="119"/>
      <c r="E63" s="119"/>
      <c r="F63" s="119"/>
      <c r="G63" s="119"/>
      <c r="H63" s="118">
        <v>24.0</v>
      </c>
      <c r="I63" s="118">
        <v>56.0</v>
      </c>
      <c r="J63" s="118">
        <f t="shared" si="8"/>
        <v>80</v>
      </c>
    </row>
    <row r="64">
      <c r="A64" s="123" t="s">
        <v>171</v>
      </c>
      <c r="B64" s="119"/>
      <c r="C64" s="119"/>
      <c r="D64" s="119"/>
      <c r="E64" s="119"/>
      <c r="F64" s="119"/>
      <c r="G64" s="119"/>
      <c r="H64" s="118">
        <v>24.0</v>
      </c>
      <c r="I64" s="118">
        <v>48.0</v>
      </c>
      <c r="J64" s="118">
        <f t="shared" si="8"/>
        <v>72</v>
      </c>
    </row>
    <row r="65">
      <c r="A65" s="123" t="s">
        <v>172</v>
      </c>
      <c r="B65" s="119"/>
      <c r="C65" s="119"/>
      <c r="D65" s="119"/>
      <c r="E65" s="119"/>
      <c r="F65" s="119"/>
      <c r="G65" s="119"/>
      <c r="H65" s="118">
        <v>24.0</v>
      </c>
      <c r="I65" s="118">
        <v>48.0</v>
      </c>
      <c r="J65" s="118">
        <f t="shared" si="8"/>
        <v>72</v>
      </c>
    </row>
    <row r="66">
      <c r="A66" s="120" t="s">
        <v>137</v>
      </c>
      <c r="B66" s="121">
        <f t="shared" ref="B66:J66" si="9">SUM(B56:B65)</f>
        <v>48</v>
      </c>
      <c r="C66" s="121">
        <f t="shared" si="9"/>
        <v>104</v>
      </c>
      <c r="D66" s="121">
        <f t="shared" si="9"/>
        <v>152</v>
      </c>
      <c r="E66" s="121">
        <f t="shared" si="9"/>
        <v>0</v>
      </c>
      <c r="F66" s="121">
        <f t="shared" si="9"/>
        <v>0</v>
      </c>
      <c r="G66" s="121">
        <f t="shared" si="9"/>
        <v>0</v>
      </c>
      <c r="H66" s="121">
        <f t="shared" si="9"/>
        <v>72</v>
      </c>
      <c r="I66" s="121">
        <f t="shared" si="9"/>
        <v>152</v>
      </c>
      <c r="J66" s="121">
        <f t="shared" si="9"/>
        <v>528</v>
      </c>
    </row>
    <row r="67">
      <c r="A67" s="112"/>
      <c r="B67" s="38"/>
      <c r="C67" s="38"/>
      <c r="D67" s="38"/>
      <c r="E67" s="38"/>
      <c r="F67" s="38"/>
      <c r="G67" s="38"/>
      <c r="H67" s="38"/>
      <c r="I67" s="38"/>
      <c r="J67" s="113"/>
    </row>
    <row r="68">
      <c r="A68" s="114" t="s">
        <v>79</v>
      </c>
      <c r="B68" s="115">
        <v>16.0</v>
      </c>
      <c r="C68" s="116"/>
      <c r="D68" s="116"/>
      <c r="E68" s="116"/>
      <c r="F68" s="116"/>
      <c r="G68" s="116"/>
      <c r="H68" s="116"/>
      <c r="I68" s="116"/>
      <c r="J68" s="115">
        <f t="shared" ref="J68:J79" si="10">SUM(B68:I68)</f>
        <v>16</v>
      </c>
    </row>
    <row r="69">
      <c r="A69" s="123" t="s">
        <v>78</v>
      </c>
      <c r="B69" s="119">
        <v>16.0</v>
      </c>
      <c r="C69" s="119"/>
      <c r="D69" s="119"/>
      <c r="E69" s="119"/>
      <c r="F69" s="119">
        <v>0.0</v>
      </c>
      <c r="G69" s="119"/>
      <c r="H69" s="119">
        <v>0.0</v>
      </c>
      <c r="I69" s="119"/>
      <c r="J69" s="119">
        <f t="shared" si="10"/>
        <v>16</v>
      </c>
    </row>
    <row r="70">
      <c r="A70" s="123" t="s">
        <v>173</v>
      </c>
      <c r="B70" s="119"/>
      <c r="C70" s="119">
        <v>56.0</v>
      </c>
      <c r="D70" s="119">
        <v>8.0</v>
      </c>
      <c r="E70" s="119"/>
      <c r="F70" s="119"/>
      <c r="G70" s="119"/>
      <c r="H70" s="119"/>
      <c r="I70" s="119"/>
      <c r="J70" s="119">
        <f t="shared" si="10"/>
        <v>64</v>
      </c>
    </row>
    <row r="71">
      <c r="A71" s="123" t="s">
        <v>174</v>
      </c>
      <c r="B71" s="119"/>
      <c r="C71" s="119">
        <v>8.0</v>
      </c>
      <c r="D71" s="119">
        <v>104.0</v>
      </c>
      <c r="E71" s="119"/>
      <c r="F71" s="119"/>
      <c r="G71" s="119"/>
      <c r="H71" s="119"/>
      <c r="I71" s="119"/>
      <c r="J71" s="119">
        <f t="shared" si="10"/>
        <v>112</v>
      </c>
    </row>
    <row r="72">
      <c r="A72" s="123" t="s">
        <v>175</v>
      </c>
      <c r="B72" s="119"/>
      <c r="C72" s="119">
        <v>24.0</v>
      </c>
      <c r="D72" s="119">
        <v>16.0</v>
      </c>
      <c r="E72" s="119"/>
      <c r="F72" s="119"/>
      <c r="G72" s="119"/>
      <c r="H72" s="119"/>
      <c r="I72" s="119"/>
      <c r="J72" s="119">
        <f t="shared" si="10"/>
        <v>40</v>
      </c>
    </row>
    <row r="73">
      <c r="A73" s="123" t="s">
        <v>75</v>
      </c>
      <c r="B73" s="119">
        <v>16.0</v>
      </c>
      <c r="C73" s="119">
        <v>16.0</v>
      </c>
      <c r="D73" s="119">
        <v>24.0</v>
      </c>
      <c r="E73" s="119"/>
      <c r="F73" s="119"/>
      <c r="G73" s="119"/>
      <c r="H73" s="119">
        <v>0.0</v>
      </c>
      <c r="I73" s="119"/>
      <c r="J73" s="119">
        <f t="shared" si="10"/>
        <v>56</v>
      </c>
    </row>
    <row r="74">
      <c r="A74" s="123" t="s">
        <v>176</v>
      </c>
      <c r="B74" s="119"/>
      <c r="C74" s="119"/>
      <c r="D74" s="119"/>
      <c r="E74" s="119"/>
      <c r="F74" s="119">
        <v>24.0</v>
      </c>
      <c r="G74" s="119">
        <v>8.0</v>
      </c>
      <c r="H74" s="119"/>
      <c r="I74" s="119"/>
      <c r="J74" s="119">
        <f t="shared" si="10"/>
        <v>32</v>
      </c>
    </row>
    <row r="75">
      <c r="A75" s="123" t="s">
        <v>177</v>
      </c>
      <c r="B75" s="119"/>
      <c r="C75" s="119"/>
      <c r="D75" s="119"/>
      <c r="E75" s="119"/>
      <c r="F75" s="119">
        <v>24.0</v>
      </c>
      <c r="G75" s="119">
        <v>8.0</v>
      </c>
      <c r="H75" s="119"/>
      <c r="I75" s="119"/>
      <c r="J75" s="119">
        <f t="shared" si="10"/>
        <v>32</v>
      </c>
    </row>
    <row r="76">
      <c r="A76" s="123" t="s">
        <v>178</v>
      </c>
      <c r="B76" s="119"/>
      <c r="C76" s="119"/>
      <c r="D76" s="119"/>
      <c r="E76" s="119"/>
      <c r="F76" s="119">
        <v>24.0</v>
      </c>
      <c r="G76" s="119">
        <v>120.0</v>
      </c>
      <c r="H76" s="119"/>
      <c r="I76" s="119"/>
      <c r="J76" s="119">
        <f t="shared" si="10"/>
        <v>144</v>
      </c>
    </row>
    <row r="77">
      <c r="A77" s="123" t="s">
        <v>72</v>
      </c>
      <c r="B77" s="124">
        <v>16.0</v>
      </c>
      <c r="C77" s="119">
        <v>0.0</v>
      </c>
      <c r="D77" s="119"/>
      <c r="E77" s="119"/>
      <c r="F77" s="119">
        <v>0.0</v>
      </c>
      <c r="G77" s="119"/>
      <c r="H77" s="119"/>
      <c r="I77" s="119"/>
      <c r="J77" s="124">
        <f t="shared" si="10"/>
        <v>16</v>
      </c>
    </row>
    <row r="78">
      <c r="A78" s="123" t="s">
        <v>179</v>
      </c>
      <c r="B78" s="119"/>
      <c r="C78" s="119"/>
      <c r="D78" s="119"/>
      <c r="E78" s="119"/>
      <c r="F78" s="119"/>
      <c r="G78" s="119"/>
      <c r="H78" s="124">
        <v>40.0</v>
      </c>
      <c r="I78" s="124">
        <v>56.0</v>
      </c>
      <c r="J78" s="124">
        <f t="shared" si="10"/>
        <v>96</v>
      </c>
    </row>
    <row r="79">
      <c r="A79" s="123" t="s">
        <v>180</v>
      </c>
      <c r="B79" s="119"/>
      <c r="C79" s="119"/>
      <c r="D79" s="119"/>
      <c r="E79" s="119"/>
      <c r="F79" s="119"/>
      <c r="G79" s="119"/>
      <c r="H79" s="124">
        <v>40.0</v>
      </c>
      <c r="I79" s="124">
        <v>56.0</v>
      </c>
      <c r="J79" s="124">
        <f t="shared" si="10"/>
        <v>96</v>
      </c>
    </row>
    <row r="80">
      <c r="A80" s="120" t="s">
        <v>137</v>
      </c>
      <c r="B80" s="121">
        <f t="shared" ref="B80:J80" si="11">SUM(B68:B79)</f>
        <v>64</v>
      </c>
      <c r="C80" s="121">
        <f t="shared" si="11"/>
        <v>104</v>
      </c>
      <c r="D80" s="121">
        <f t="shared" si="11"/>
        <v>152</v>
      </c>
      <c r="E80" s="121">
        <f t="shared" si="11"/>
        <v>0</v>
      </c>
      <c r="F80" s="121">
        <f t="shared" si="11"/>
        <v>72</v>
      </c>
      <c r="G80" s="121">
        <f t="shared" si="11"/>
        <v>136</v>
      </c>
      <c r="H80" s="121">
        <f t="shared" si="11"/>
        <v>80</v>
      </c>
      <c r="I80" s="121">
        <f t="shared" si="11"/>
        <v>112</v>
      </c>
      <c r="J80" s="121">
        <f t="shared" si="11"/>
        <v>720</v>
      </c>
    </row>
    <row r="81">
      <c r="A81" s="112"/>
      <c r="B81" s="38"/>
      <c r="C81" s="38"/>
      <c r="D81" s="38"/>
      <c r="E81" s="38"/>
      <c r="F81" s="38"/>
      <c r="G81" s="38"/>
      <c r="H81" s="38"/>
      <c r="I81" s="38"/>
      <c r="J81" s="113"/>
    </row>
    <row r="82">
      <c r="A82" s="114" t="s">
        <v>83</v>
      </c>
      <c r="B82" s="115">
        <v>16.0</v>
      </c>
      <c r="C82" s="116"/>
      <c r="D82" s="116"/>
      <c r="E82" s="116"/>
      <c r="F82" s="116"/>
      <c r="G82" s="116"/>
      <c r="H82" s="116"/>
      <c r="I82" s="116"/>
      <c r="J82" s="115">
        <f t="shared" ref="J82:J96" si="12">SUM(B82:I82)</f>
        <v>16</v>
      </c>
    </row>
    <row r="83">
      <c r="A83" s="123" t="s">
        <v>82</v>
      </c>
      <c r="B83" s="119">
        <v>8.0</v>
      </c>
      <c r="C83" s="119"/>
      <c r="D83" s="119"/>
      <c r="E83" s="119"/>
      <c r="F83" s="119">
        <v>0.0</v>
      </c>
      <c r="G83" s="119"/>
      <c r="H83" s="119">
        <v>0.0</v>
      </c>
      <c r="I83" s="119"/>
      <c r="J83" s="119">
        <f t="shared" si="12"/>
        <v>8</v>
      </c>
    </row>
    <row r="84">
      <c r="A84" s="123" t="s">
        <v>181</v>
      </c>
      <c r="B84" s="119"/>
      <c r="C84" s="119">
        <v>32.0</v>
      </c>
      <c r="D84" s="119">
        <v>8.0</v>
      </c>
      <c r="E84" s="119"/>
      <c r="F84" s="119"/>
      <c r="G84" s="119"/>
      <c r="H84" s="119"/>
      <c r="I84" s="119"/>
      <c r="J84" s="119">
        <f t="shared" si="12"/>
        <v>40</v>
      </c>
    </row>
    <row r="85">
      <c r="A85" s="123" t="s">
        <v>182</v>
      </c>
      <c r="B85" s="119"/>
      <c r="C85" s="119">
        <v>8.0</v>
      </c>
      <c r="D85" s="119">
        <v>104.0</v>
      </c>
      <c r="E85" s="119"/>
      <c r="F85" s="119"/>
      <c r="G85" s="119"/>
      <c r="H85" s="119"/>
      <c r="I85" s="119"/>
      <c r="J85" s="119">
        <f t="shared" si="12"/>
        <v>112</v>
      </c>
    </row>
    <row r="86">
      <c r="A86" s="123" t="s">
        <v>183</v>
      </c>
      <c r="B86" s="119"/>
      <c r="C86" s="119">
        <v>16.0</v>
      </c>
      <c r="D86" s="119">
        <v>16.0</v>
      </c>
      <c r="E86" s="119"/>
      <c r="F86" s="119"/>
      <c r="G86" s="119"/>
      <c r="H86" s="119"/>
      <c r="I86" s="119"/>
      <c r="J86" s="119">
        <f t="shared" si="12"/>
        <v>32</v>
      </c>
    </row>
    <row r="87">
      <c r="A87" s="123" t="s">
        <v>184</v>
      </c>
      <c r="B87" s="119"/>
      <c r="C87" s="119">
        <v>24.0</v>
      </c>
      <c r="D87" s="119">
        <v>24.0</v>
      </c>
      <c r="E87" s="119"/>
      <c r="F87" s="119"/>
      <c r="G87" s="119"/>
      <c r="H87" s="119"/>
      <c r="I87" s="119"/>
      <c r="J87" s="119">
        <f t="shared" si="12"/>
        <v>48</v>
      </c>
    </row>
    <row r="88">
      <c r="A88" s="123" t="s">
        <v>84</v>
      </c>
      <c r="B88" s="119">
        <v>8.0</v>
      </c>
      <c r="C88" s="119"/>
      <c r="D88" s="119"/>
      <c r="E88" s="119"/>
      <c r="F88" s="119">
        <v>0.0</v>
      </c>
      <c r="G88" s="119"/>
      <c r="H88" s="119">
        <v>0.0</v>
      </c>
      <c r="I88" s="119"/>
      <c r="J88" s="119">
        <f t="shared" si="12"/>
        <v>8</v>
      </c>
    </row>
    <row r="89">
      <c r="A89" s="123" t="s">
        <v>185</v>
      </c>
      <c r="B89" s="119"/>
      <c r="C89" s="119">
        <v>32.0</v>
      </c>
      <c r="D89" s="119"/>
      <c r="E89" s="119">
        <v>8.0</v>
      </c>
      <c r="F89" s="119"/>
      <c r="G89" s="119"/>
      <c r="H89" s="119"/>
      <c r="I89" s="119"/>
      <c r="J89" s="119">
        <f t="shared" si="12"/>
        <v>40</v>
      </c>
    </row>
    <row r="90">
      <c r="A90" s="123" t="s">
        <v>186</v>
      </c>
      <c r="B90" s="119"/>
      <c r="C90" s="119">
        <v>8.0</v>
      </c>
      <c r="D90" s="119"/>
      <c r="E90" s="119">
        <v>104.0</v>
      </c>
      <c r="F90" s="119"/>
      <c r="G90" s="119"/>
      <c r="H90" s="119"/>
      <c r="I90" s="119"/>
      <c r="J90" s="119">
        <f t="shared" si="12"/>
        <v>112</v>
      </c>
    </row>
    <row r="91">
      <c r="A91" s="123" t="s">
        <v>187</v>
      </c>
      <c r="B91" s="119"/>
      <c r="C91" s="119">
        <v>16.0</v>
      </c>
      <c r="D91" s="119"/>
      <c r="E91" s="119">
        <v>16.0</v>
      </c>
      <c r="F91" s="119"/>
      <c r="G91" s="119"/>
      <c r="H91" s="119"/>
      <c r="I91" s="119"/>
      <c r="J91" s="119">
        <f t="shared" si="12"/>
        <v>32</v>
      </c>
    </row>
    <row r="92">
      <c r="A92" s="123" t="s">
        <v>188</v>
      </c>
      <c r="B92" s="119"/>
      <c r="C92" s="119">
        <v>24.0</v>
      </c>
      <c r="D92" s="119"/>
      <c r="E92" s="119">
        <v>24.0</v>
      </c>
      <c r="F92" s="119"/>
      <c r="G92" s="119"/>
      <c r="H92" s="119"/>
      <c r="I92" s="119"/>
      <c r="J92" s="119">
        <f t="shared" si="12"/>
        <v>48</v>
      </c>
    </row>
    <row r="93">
      <c r="A93" s="123" t="s">
        <v>76</v>
      </c>
      <c r="B93" s="119">
        <v>16.0</v>
      </c>
      <c r="C93" s="119">
        <v>0.0</v>
      </c>
      <c r="D93" s="119"/>
      <c r="E93" s="119"/>
      <c r="F93" s="119"/>
      <c r="G93" s="119"/>
      <c r="H93" s="119">
        <v>0.0</v>
      </c>
      <c r="I93" s="119"/>
      <c r="J93" s="119">
        <f t="shared" si="12"/>
        <v>16</v>
      </c>
    </row>
    <row r="94">
      <c r="A94" s="123" t="s">
        <v>189</v>
      </c>
      <c r="B94" s="119"/>
      <c r="C94" s="119"/>
      <c r="D94" s="119"/>
      <c r="E94" s="119"/>
      <c r="F94" s="119">
        <v>24.0</v>
      </c>
      <c r="G94" s="119">
        <v>8.0</v>
      </c>
      <c r="H94" s="119"/>
      <c r="I94" s="119"/>
      <c r="J94" s="119">
        <f t="shared" si="12"/>
        <v>32</v>
      </c>
    </row>
    <row r="95">
      <c r="A95" s="123" t="s">
        <v>190</v>
      </c>
      <c r="B95" s="119"/>
      <c r="C95" s="119"/>
      <c r="D95" s="119"/>
      <c r="E95" s="119"/>
      <c r="F95" s="119">
        <v>24.0</v>
      </c>
      <c r="G95" s="119">
        <v>8.0</v>
      </c>
      <c r="H95" s="119"/>
      <c r="I95" s="119"/>
      <c r="J95" s="119">
        <f t="shared" si="12"/>
        <v>32</v>
      </c>
    </row>
    <row r="96">
      <c r="A96" s="123" t="s">
        <v>191</v>
      </c>
      <c r="B96" s="119"/>
      <c r="C96" s="119"/>
      <c r="D96" s="119"/>
      <c r="E96" s="119"/>
      <c r="F96" s="119">
        <v>24.0</v>
      </c>
      <c r="G96" s="119">
        <v>120.0</v>
      </c>
      <c r="H96" s="119"/>
      <c r="I96" s="119"/>
      <c r="J96" s="119">
        <f t="shared" si="12"/>
        <v>144</v>
      </c>
    </row>
    <row r="97">
      <c r="A97" s="120" t="s">
        <v>137</v>
      </c>
      <c r="B97" s="121">
        <f t="shared" ref="B97:J97" si="13">SUM(B82:B96)</f>
        <v>48</v>
      </c>
      <c r="C97" s="121">
        <f t="shared" si="13"/>
        <v>160</v>
      </c>
      <c r="D97" s="121">
        <f t="shared" si="13"/>
        <v>152</v>
      </c>
      <c r="E97" s="121">
        <f t="shared" si="13"/>
        <v>152</v>
      </c>
      <c r="F97" s="121">
        <f t="shared" si="13"/>
        <v>72</v>
      </c>
      <c r="G97" s="121">
        <f t="shared" si="13"/>
        <v>136</v>
      </c>
      <c r="H97" s="121">
        <f t="shared" si="13"/>
        <v>0</v>
      </c>
      <c r="I97" s="121">
        <f t="shared" si="13"/>
        <v>0</v>
      </c>
      <c r="J97" s="121">
        <f t="shared" si="13"/>
        <v>720</v>
      </c>
    </row>
    <row r="98">
      <c r="A98" s="112"/>
      <c r="B98" s="38"/>
      <c r="C98" s="38"/>
      <c r="D98" s="38"/>
      <c r="E98" s="38"/>
      <c r="F98" s="38"/>
      <c r="G98" s="38"/>
      <c r="H98" s="38"/>
      <c r="I98" s="38"/>
      <c r="J98" s="113"/>
    </row>
    <row r="99">
      <c r="A99" s="114" t="s">
        <v>87</v>
      </c>
      <c r="B99" s="115">
        <v>16.0</v>
      </c>
      <c r="C99" s="116"/>
      <c r="D99" s="116"/>
      <c r="E99" s="116"/>
      <c r="F99" s="116"/>
      <c r="G99" s="116"/>
      <c r="H99" s="116"/>
      <c r="I99" s="116"/>
      <c r="J99" s="115">
        <f t="shared" ref="J99:J112" si="14">SUM(B99:I99)</f>
        <v>16</v>
      </c>
    </row>
    <row r="100">
      <c r="A100" s="117" t="s">
        <v>86</v>
      </c>
      <c r="B100" s="119">
        <v>16.0</v>
      </c>
      <c r="C100" s="119"/>
      <c r="D100" s="119"/>
      <c r="E100" s="119"/>
      <c r="F100" s="119">
        <v>0.0</v>
      </c>
      <c r="G100" s="119"/>
      <c r="H100" s="119">
        <v>0.0</v>
      </c>
      <c r="I100" s="119"/>
      <c r="J100" s="119">
        <f t="shared" si="14"/>
        <v>16</v>
      </c>
    </row>
    <row r="101">
      <c r="A101" s="123" t="s">
        <v>192</v>
      </c>
      <c r="B101" s="119"/>
      <c r="C101" s="119">
        <v>56.0</v>
      </c>
      <c r="D101" s="119">
        <v>8.0</v>
      </c>
      <c r="E101" s="119"/>
      <c r="F101" s="119"/>
      <c r="G101" s="119"/>
      <c r="H101" s="119"/>
      <c r="I101" s="119"/>
      <c r="J101" s="119">
        <f t="shared" si="14"/>
        <v>64</v>
      </c>
    </row>
    <row r="102">
      <c r="A102" s="123" t="s">
        <v>193</v>
      </c>
      <c r="B102" s="119"/>
      <c r="C102" s="119">
        <v>8.0</v>
      </c>
      <c r="D102" s="119">
        <v>104.0</v>
      </c>
      <c r="E102" s="119"/>
      <c r="F102" s="119"/>
      <c r="G102" s="119"/>
      <c r="H102" s="119"/>
      <c r="I102" s="119"/>
      <c r="J102" s="119">
        <f t="shared" si="14"/>
        <v>112</v>
      </c>
    </row>
    <row r="103">
      <c r="A103" s="123" t="s">
        <v>194</v>
      </c>
      <c r="B103" s="119"/>
      <c r="C103" s="119">
        <v>24.0</v>
      </c>
      <c r="D103" s="119">
        <v>16.0</v>
      </c>
      <c r="E103" s="119"/>
      <c r="F103" s="119"/>
      <c r="G103" s="119"/>
      <c r="H103" s="119"/>
      <c r="I103" s="119"/>
      <c r="J103" s="119">
        <f t="shared" si="14"/>
        <v>40</v>
      </c>
    </row>
    <row r="104">
      <c r="A104" s="123" t="s">
        <v>195</v>
      </c>
      <c r="B104" s="119"/>
      <c r="C104" s="119">
        <v>16.0</v>
      </c>
      <c r="D104" s="119">
        <v>24.0</v>
      </c>
      <c r="E104" s="119"/>
      <c r="F104" s="119"/>
      <c r="G104" s="119"/>
      <c r="H104" s="119"/>
      <c r="I104" s="119"/>
      <c r="J104" s="119">
        <f t="shared" si="14"/>
        <v>40</v>
      </c>
    </row>
    <row r="105">
      <c r="A105" s="123" t="s">
        <v>80</v>
      </c>
      <c r="B105" s="119">
        <v>16.0</v>
      </c>
      <c r="C105" s="119">
        <v>0.0</v>
      </c>
      <c r="D105" s="119"/>
      <c r="E105" s="119"/>
      <c r="F105" s="119"/>
      <c r="G105" s="119"/>
      <c r="H105" s="119">
        <v>0.0</v>
      </c>
      <c r="I105" s="119"/>
      <c r="J105" s="119">
        <f t="shared" si="14"/>
        <v>16</v>
      </c>
    </row>
    <row r="106">
      <c r="A106" s="123" t="s">
        <v>196</v>
      </c>
      <c r="B106" s="119"/>
      <c r="C106" s="119"/>
      <c r="D106" s="119"/>
      <c r="E106" s="119"/>
      <c r="F106" s="119">
        <v>24.0</v>
      </c>
      <c r="G106" s="119">
        <v>8.0</v>
      </c>
      <c r="H106" s="119"/>
      <c r="I106" s="119"/>
      <c r="J106" s="119">
        <f t="shared" si="14"/>
        <v>32</v>
      </c>
    </row>
    <row r="107">
      <c r="A107" s="123" t="s">
        <v>197</v>
      </c>
      <c r="B107" s="119"/>
      <c r="C107" s="119"/>
      <c r="D107" s="119"/>
      <c r="E107" s="119"/>
      <c r="F107" s="119">
        <v>24.0</v>
      </c>
      <c r="G107" s="119">
        <v>8.0</v>
      </c>
      <c r="H107" s="119"/>
      <c r="I107" s="119"/>
      <c r="J107" s="119">
        <f t="shared" si="14"/>
        <v>32</v>
      </c>
    </row>
    <row r="108">
      <c r="A108" s="123" t="s">
        <v>198</v>
      </c>
      <c r="B108" s="119"/>
      <c r="C108" s="119"/>
      <c r="D108" s="119"/>
      <c r="E108" s="119"/>
      <c r="F108" s="119">
        <v>24.0</v>
      </c>
      <c r="G108" s="119">
        <v>120.0</v>
      </c>
      <c r="H108" s="119"/>
      <c r="I108" s="119"/>
      <c r="J108" s="119">
        <f t="shared" si="14"/>
        <v>144</v>
      </c>
    </row>
    <row r="109">
      <c r="A109" s="123" t="s">
        <v>77</v>
      </c>
      <c r="B109" s="119">
        <v>16.0</v>
      </c>
      <c r="C109" s="119">
        <v>0.0</v>
      </c>
      <c r="D109" s="119"/>
      <c r="E109" s="119"/>
      <c r="F109" s="119">
        <v>0.0</v>
      </c>
      <c r="G109" s="119"/>
      <c r="H109" s="119"/>
      <c r="I109" s="119"/>
      <c r="J109" s="119">
        <f t="shared" si="14"/>
        <v>16</v>
      </c>
    </row>
    <row r="110">
      <c r="A110" s="123" t="s">
        <v>199</v>
      </c>
      <c r="B110" s="119"/>
      <c r="C110" s="119"/>
      <c r="D110" s="119"/>
      <c r="E110" s="119"/>
      <c r="F110" s="119"/>
      <c r="G110" s="119"/>
      <c r="H110" s="119">
        <v>24.0</v>
      </c>
      <c r="I110" s="119">
        <v>56.0</v>
      </c>
      <c r="J110" s="119">
        <f t="shared" si="14"/>
        <v>80</v>
      </c>
    </row>
    <row r="111">
      <c r="A111" s="123" t="s">
        <v>200</v>
      </c>
      <c r="B111" s="119"/>
      <c r="C111" s="119"/>
      <c r="D111" s="119"/>
      <c r="E111" s="119"/>
      <c r="F111" s="119"/>
      <c r="G111" s="119"/>
      <c r="H111" s="119">
        <v>24.0</v>
      </c>
      <c r="I111" s="119">
        <v>48.0</v>
      </c>
      <c r="J111" s="119">
        <f t="shared" si="14"/>
        <v>72</v>
      </c>
    </row>
    <row r="112">
      <c r="A112" s="123" t="s">
        <v>201</v>
      </c>
      <c r="B112" s="119"/>
      <c r="C112" s="119"/>
      <c r="D112" s="119"/>
      <c r="E112" s="119"/>
      <c r="F112" s="119"/>
      <c r="G112" s="119"/>
      <c r="H112" s="119">
        <v>24.0</v>
      </c>
      <c r="I112" s="119">
        <v>48.0</v>
      </c>
      <c r="J112" s="119">
        <f t="shared" si="14"/>
        <v>72</v>
      </c>
    </row>
    <row r="113">
      <c r="A113" s="120" t="s">
        <v>137</v>
      </c>
      <c r="B113" s="121">
        <f t="shared" ref="B113:J113" si="15">SUM(B99:B112)</f>
        <v>64</v>
      </c>
      <c r="C113" s="121">
        <f t="shared" si="15"/>
        <v>104</v>
      </c>
      <c r="D113" s="121">
        <f t="shared" si="15"/>
        <v>152</v>
      </c>
      <c r="E113" s="121">
        <f t="shared" si="15"/>
        <v>0</v>
      </c>
      <c r="F113" s="121">
        <f t="shared" si="15"/>
        <v>72</v>
      </c>
      <c r="G113" s="121">
        <f t="shared" si="15"/>
        <v>136</v>
      </c>
      <c r="H113" s="121">
        <f t="shared" si="15"/>
        <v>72</v>
      </c>
      <c r="I113" s="121">
        <f t="shared" si="15"/>
        <v>152</v>
      </c>
      <c r="J113" s="121">
        <f t="shared" si="15"/>
        <v>752</v>
      </c>
    </row>
    <row r="114">
      <c r="A114" s="112"/>
      <c r="B114" s="38"/>
      <c r="C114" s="38"/>
      <c r="D114" s="38"/>
      <c r="E114" s="38"/>
      <c r="F114" s="38"/>
      <c r="G114" s="38"/>
      <c r="H114" s="38"/>
      <c r="I114" s="38"/>
      <c r="J114" s="113"/>
    </row>
    <row r="115">
      <c r="A115" s="114" t="s">
        <v>91</v>
      </c>
      <c r="B115" s="115">
        <v>16.0</v>
      </c>
      <c r="C115" s="116"/>
      <c r="D115" s="116"/>
      <c r="E115" s="116"/>
      <c r="F115" s="116"/>
      <c r="G115" s="116"/>
      <c r="H115" s="116"/>
      <c r="I115" s="116"/>
      <c r="J115" s="115">
        <f t="shared" ref="J115:J128" si="16">SUM(B115:I115)</f>
        <v>16</v>
      </c>
    </row>
    <row r="116">
      <c r="A116" s="123" t="s">
        <v>90</v>
      </c>
      <c r="B116" s="119">
        <v>16.0</v>
      </c>
      <c r="C116" s="119"/>
      <c r="D116" s="119"/>
      <c r="E116" s="119"/>
      <c r="F116" s="119">
        <v>0.0</v>
      </c>
      <c r="G116" s="119"/>
      <c r="H116" s="119">
        <v>0.0</v>
      </c>
      <c r="I116" s="119"/>
      <c r="J116" s="119">
        <f t="shared" si="16"/>
        <v>16</v>
      </c>
    </row>
    <row r="117">
      <c r="A117" s="123" t="s">
        <v>202</v>
      </c>
      <c r="B117" s="119"/>
      <c r="C117" s="119">
        <v>56.0</v>
      </c>
      <c r="D117" s="119">
        <v>8.0</v>
      </c>
      <c r="E117" s="119"/>
      <c r="F117" s="119"/>
      <c r="G117" s="119"/>
      <c r="H117" s="119"/>
      <c r="I117" s="119"/>
      <c r="J117" s="119">
        <f t="shared" si="16"/>
        <v>64</v>
      </c>
    </row>
    <row r="118">
      <c r="A118" s="123" t="s">
        <v>203</v>
      </c>
      <c r="B118" s="119"/>
      <c r="C118" s="119">
        <v>8.0</v>
      </c>
      <c r="D118" s="119">
        <v>104.0</v>
      </c>
      <c r="E118" s="119"/>
      <c r="F118" s="119"/>
      <c r="G118" s="119"/>
      <c r="H118" s="119"/>
      <c r="I118" s="119"/>
      <c r="J118" s="119">
        <f t="shared" si="16"/>
        <v>112</v>
      </c>
    </row>
    <row r="119">
      <c r="A119" s="123" t="s">
        <v>204</v>
      </c>
      <c r="B119" s="119"/>
      <c r="C119" s="119">
        <v>24.0</v>
      </c>
      <c r="D119" s="119">
        <v>16.0</v>
      </c>
      <c r="E119" s="119"/>
      <c r="F119" s="119"/>
      <c r="G119" s="119"/>
      <c r="H119" s="119"/>
      <c r="I119" s="119"/>
      <c r="J119" s="119">
        <f t="shared" si="16"/>
        <v>40</v>
      </c>
    </row>
    <row r="120">
      <c r="A120" s="123" t="s">
        <v>205</v>
      </c>
      <c r="B120" s="119"/>
      <c r="C120" s="119">
        <v>16.0</v>
      </c>
      <c r="D120" s="119">
        <v>24.0</v>
      </c>
      <c r="E120" s="119"/>
      <c r="F120" s="119"/>
      <c r="G120" s="119"/>
      <c r="H120" s="119"/>
      <c r="I120" s="119"/>
      <c r="J120" s="119">
        <f t="shared" si="16"/>
        <v>40</v>
      </c>
    </row>
    <row r="121">
      <c r="A121" s="123" t="s">
        <v>88</v>
      </c>
      <c r="B121" s="119">
        <v>16.0</v>
      </c>
      <c r="C121" s="119">
        <v>0.0</v>
      </c>
      <c r="D121" s="119"/>
      <c r="E121" s="119"/>
      <c r="F121" s="119"/>
      <c r="G121" s="119"/>
      <c r="H121" s="119">
        <v>0.0</v>
      </c>
      <c r="I121" s="119"/>
      <c r="J121" s="119">
        <f t="shared" si="16"/>
        <v>16</v>
      </c>
    </row>
    <row r="122">
      <c r="A122" s="123" t="s">
        <v>206</v>
      </c>
      <c r="B122" s="119"/>
      <c r="C122" s="119"/>
      <c r="D122" s="119"/>
      <c r="E122" s="119"/>
      <c r="F122" s="119">
        <v>24.0</v>
      </c>
      <c r="G122" s="119">
        <v>8.0</v>
      </c>
      <c r="H122" s="119"/>
      <c r="I122" s="119"/>
      <c r="J122" s="119">
        <f t="shared" si="16"/>
        <v>32</v>
      </c>
    </row>
    <row r="123">
      <c r="A123" s="123" t="s">
        <v>207</v>
      </c>
      <c r="B123" s="119"/>
      <c r="C123" s="119"/>
      <c r="D123" s="119"/>
      <c r="E123" s="119"/>
      <c r="F123" s="119">
        <v>24.0</v>
      </c>
      <c r="G123" s="119">
        <v>8.0</v>
      </c>
      <c r="H123" s="119"/>
      <c r="I123" s="119"/>
      <c r="J123" s="119">
        <f t="shared" si="16"/>
        <v>32</v>
      </c>
    </row>
    <row r="124">
      <c r="A124" s="123" t="s">
        <v>208</v>
      </c>
      <c r="B124" s="119"/>
      <c r="C124" s="119"/>
      <c r="D124" s="119"/>
      <c r="E124" s="119"/>
      <c r="F124" s="119">
        <v>24.0</v>
      </c>
      <c r="G124" s="119">
        <v>120.0</v>
      </c>
      <c r="H124" s="119"/>
      <c r="I124" s="119"/>
      <c r="J124" s="119">
        <f t="shared" si="16"/>
        <v>144</v>
      </c>
    </row>
    <row r="125">
      <c r="A125" s="123" t="s">
        <v>81</v>
      </c>
      <c r="B125" s="119">
        <v>16.0</v>
      </c>
      <c r="C125" s="119">
        <v>0.0</v>
      </c>
      <c r="D125" s="119"/>
      <c r="E125" s="119"/>
      <c r="F125" s="119">
        <v>0.0</v>
      </c>
      <c r="G125" s="119"/>
      <c r="H125" s="119"/>
      <c r="I125" s="119"/>
      <c r="J125" s="119">
        <f t="shared" si="16"/>
        <v>16</v>
      </c>
    </row>
    <row r="126">
      <c r="A126" s="123" t="s">
        <v>209</v>
      </c>
      <c r="B126" s="119"/>
      <c r="C126" s="119"/>
      <c r="D126" s="119"/>
      <c r="E126" s="119"/>
      <c r="F126" s="119"/>
      <c r="G126" s="119"/>
      <c r="H126" s="119">
        <v>24.0</v>
      </c>
      <c r="I126" s="119">
        <v>56.0</v>
      </c>
      <c r="J126" s="119">
        <f t="shared" si="16"/>
        <v>80</v>
      </c>
    </row>
    <row r="127">
      <c r="A127" s="123" t="s">
        <v>210</v>
      </c>
      <c r="B127" s="119"/>
      <c r="C127" s="119"/>
      <c r="D127" s="119"/>
      <c r="E127" s="119"/>
      <c r="F127" s="119"/>
      <c r="G127" s="119"/>
      <c r="H127" s="119">
        <v>24.0</v>
      </c>
      <c r="I127" s="119">
        <v>48.0</v>
      </c>
      <c r="J127" s="119">
        <f t="shared" si="16"/>
        <v>72</v>
      </c>
    </row>
    <row r="128">
      <c r="A128" s="123" t="s">
        <v>211</v>
      </c>
      <c r="B128" s="119"/>
      <c r="C128" s="119"/>
      <c r="D128" s="119"/>
      <c r="E128" s="119"/>
      <c r="F128" s="119"/>
      <c r="G128" s="119"/>
      <c r="H128" s="119">
        <v>24.0</v>
      </c>
      <c r="I128" s="119">
        <v>48.0</v>
      </c>
      <c r="J128" s="119">
        <f t="shared" si="16"/>
        <v>72</v>
      </c>
    </row>
    <row r="129">
      <c r="A129" s="120" t="s">
        <v>137</v>
      </c>
      <c r="B129" s="121">
        <f t="shared" ref="B129:J129" si="17">SUM(B115:B128)</f>
        <v>64</v>
      </c>
      <c r="C129" s="121">
        <f t="shared" si="17"/>
        <v>104</v>
      </c>
      <c r="D129" s="121">
        <f t="shared" si="17"/>
        <v>152</v>
      </c>
      <c r="E129" s="121">
        <f t="shared" si="17"/>
        <v>0</v>
      </c>
      <c r="F129" s="121">
        <f t="shared" si="17"/>
        <v>72</v>
      </c>
      <c r="G129" s="121">
        <f t="shared" si="17"/>
        <v>136</v>
      </c>
      <c r="H129" s="121">
        <f t="shared" si="17"/>
        <v>72</v>
      </c>
      <c r="I129" s="121">
        <f t="shared" si="17"/>
        <v>152</v>
      </c>
      <c r="J129" s="121">
        <f t="shared" si="17"/>
        <v>752</v>
      </c>
    </row>
    <row r="130">
      <c r="A130" s="112"/>
      <c r="B130" s="38"/>
      <c r="C130" s="38"/>
      <c r="D130" s="38"/>
      <c r="E130" s="38"/>
      <c r="F130" s="38"/>
      <c r="G130" s="38"/>
      <c r="H130" s="38"/>
      <c r="I130" s="38"/>
      <c r="J130" s="113"/>
    </row>
    <row r="131">
      <c r="A131" s="114" t="s">
        <v>95</v>
      </c>
      <c r="B131" s="115">
        <v>16.0</v>
      </c>
      <c r="C131" s="116"/>
      <c r="D131" s="116"/>
      <c r="E131" s="116"/>
      <c r="F131" s="116"/>
      <c r="G131" s="116"/>
      <c r="H131" s="116"/>
      <c r="I131" s="116"/>
      <c r="J131" s="115">
        <f t="shared" ref="J131:J143" si="18">SUM(B131:I131)</f>
        <v>16</v>
      </c>
    </row>
    <row r="132">
      <c r="A132" s="123" t="s">
        <v>94</v>
      </c>
      <c r="B132" s="119">
        <v>16.0</v>
      </c>
      <c r="C132" s="119"/>
      <c r="D132" s="119"/>
      <c r="E132" s="119"/>
      <c r="F132" s="119">
        <v>0.0</v>
      </c>
      <c r="G132" s="119"/>
      <c r="H132" s="119">
        <v>0.0</v>
      </c>
      <c r="I132" s="119"/>
      <c r="J132" s="119">
        <f t="shared" si="18"/>
        <v>16</v>
      </c>
    </row>
    <row r="133">
      <c r="A133" s="123" t="s">
        <v>212</v>
      </c>
      <c r="B133" s="119"/>
      <c r="C133" s="119">
        <v>56.0</v>
      </c>
      <c r="D133" s="119">
        <v>8.0</v>
      </c>
      <c r="E133" s="119"/>
      <c r="F133" s="119"/>
      <c r="G133" s="119"/>
      <c r="H133" s="119"/>
      <c r="I133" s="119"/>
      <c r="J133" s="119">
        <f t="shared" si="18"/>
        <v>64</v>
      </c>
    </row>
    <row r="134">
      <c r="A134" s="123" t="s">
        <v>213</v>
      </c>
      <c r="B134" s="119"/>
      <c r="C134" s="119">
        <v>8.0</v>
      </c>
      <c r="D134" s="119">
        <v>104.0</v>
      </c>
      <c r="E134" s="119"/>
      <c r="F134" s="119"/>
      <c r="G134" s="119"/>
      <c r="H134" s="119"/>
      <c r="I134" s="119"/>
      <c r="J134" s="119">
        <f t="shared" si="18"/>
        <v>112</v>
      </c>
    </row>
    <row r="135">
      <c r="A135" s="123" t="s">
        <v>214</v>
      </c>
      <c r="B135" s="119"/>
      <c r="C135" s="119">
        <v>24.0</v>
      </c>
      <c r="D135" s="119">
        <v>16.0</v>
      </c>
      <c r="E135" s="119"/>
      <c r="F135" s="119"/>
      <c r="G135" s="119"/>
      <c r="H135" s="119"/>
      <c r="I135" s="119"/>
      <c r="J135" s="119">
        <f t="shared" si="18"/>
        <v>40</v>
      </c>
    </row>
    <row r="136">
      <c r="A136" s="123" t="s">
        <v>92</v>
      </c>
      <c r="B136" s="119">
        <v>16.0</v>
      </c>
      <c r="C136" s="119">
        <v>16.0</v>
      </c>
      <c r="D136" s="119">
        <v>24.0</v>
      </c>
      <c r="E136" s="119"/>
      <c r="F136" s="119"/>
      <c r="G136" s="119"/>
      <c r="H136" s="119">
        <v>0.0</v>
      </c>
      <c r="I136" s="119"/>
      <c r="J136" s="119">
        <f t="shared" si="18"/>
        <v>56</v>
      </c>
    </row>
    <row r="137">
      <c r="A137" s="123" t="s">
        <v>215</v>
      </c>
      <c r="B137" s="119"/>
      <c r="C137" s="119"/>
      <c r="D137" s="119"/>
      <c r="E137" s="119"/>
      <c r="F137" s="119">
        <v>24.0</v>
      </c>
      <c r="G137" s="119">
        <v>8.0</v>
      </c>
      <c r="H137" s="119"/>
      <c r="I137" s="119"/>
      <c r="J137" s="119">
        <f t="shared" si="18"/>
        <v>32</v>
      </c>
    </row>
    <row r="138">
      <c r="A138" s="123" t="s">
        <v>216</v>
      </c>
      <c r="B138" s="119"/>
      <c r="C138" s="119"/>
      <c r="D138" s="119"/>
      <c r="E138" s="119"/>
      <c r="F138" s="119">
        <v>24.0</v>
      </c>
      <c r="G138" s="119">
        <v>8.0</v>
      </c>
      <c r="H138" s="119"/>
      <c r="I138" s="119"/>
      <c r="J138" s="119">
        <f t="shared" si="18"/>
        <v>32</v>
      </c>
    </row>
    <row r="139">
      <c r="A139" s="123" t="s">
        <v>217</v>
      </c>
      <c r="B139" s="119"/>
      <c r="C139" s="119"/>
      <c r="D139" s="119"/>
      <c r="E139" s="119"/>
      <c r="F139" s="119">
        <v>24.0</v>
      </c>
      <c r="G139" s="119">
        <v>120.0</v>
      </c>
      <c r="H139" s="119"/>
      <c r="I139" s="119"/>
      <c r="J139" s="119">
        <f t="shared" si="18"/>
        <v>144</v>
      </c>
    </row>
    <row r="140">
      <c r="A140" s="123" t="s">
        <v>85</v>
      </c>
      <c r="B140" s="119">
        <v>16.0</v>
      </c>
      <c r="C140" s="119">
        <v>0.0</v>
      </c>
      <c r="D140" s="119"/>
      <c r="E140" s="119"/>
      <c r="F140" s="119">
        <v>0.0</v>
      </c>
      <c r="G140" s="119"/>
      <c r="H140" s="119"/>
      <c r="I140" s="119"/>
      <c r="J140" s="119">
        <f t="shared" si="18"/>
        <v>16</v>
      </c>
    </row>
    <row r="141">
      <c r="A141" s="123" t="s">
        <v>218</v>
      </c>
      <c r="B141" s="119"/>
      <c r="C141" s="119"/>
      <c r="D141" s="119"/>
      <c r="E141" s="119"/>
      <c r="F141" s="119"/>
      <c r="G141" s="119"/>
      <c r="H141" s="119">
        <v>24.0</v>
      </c>
      <c r="I141" s="119">
        <v>56.0</v>
      </c>
      <c r="J141" s="119">
        <f t="shared" si="18"/>
        <v>80</v>
      </c>
    </row>
    <row r="142">
      <c r="A142" s="123" t="s">
        <v>219</v>
      </c>
      <c r="B142" s="119"/>
      <c r="C142" s="119"/>
      <c r="D142" s="119"/>
      <c r="E142" s="119"/>
      <c r="F142" s="119"/>
      <c r="G142" s="119"/>
      <c r="H142" s="119">
        <v>24.0</v>
      </c>
      <c r="I142" s="119">
        <v>48.0</v>
      </c>
      <c r="J142" s="119">
        <f t="shared" si="18"/>
        <v>72</v>
      </c>
    </row>
    <row r="143">
      <c r="A143" s="123" t="s">
        <v>220</v>
      </c>
      <c r="B143" s="119"/>
      <c r="C143" s="119"/>
      <c r="D143" s="119"/>
      <c r="E143" s="119"/>
      <c r="F143" s="119"/>
      <c r="G143" s="119"/>
      <c r="H143" s="119">
        <v>24.0</v>
      </c>
      <c r="I143" s="119">
        <v>48.0</v>
      </c>
      <c r="J143" s="119">
        <f t="shared" si="18"/>
        <v>72</v>
      </c>
    </row>
    <row r="144">
      <c r="A144" s="120" t="s">
        <v>137</v>
      </c>
      <c r="B144" s="121">
        <f t="shared" ref="B144:I144" si="19">SUM(B132:B143)</f>
        <v>48</v>
      </c>
      <c r="C144" s="121">
        <f t="shared" si="19"/>
        <v>104</v>
      </c>
      <c r="D144" s="121">
        <f t="shared" si="19"/>
        <v>152</v>
      </c>
      <c r="E144" s="121">
        <f t="shared" si="19"/>
        <v>0</v>
      </c>
      <c r="F144" s="121">
        <f t="shared" si="19"/>
        <v>72</v>
      </c>
      <c r="G144" s="121">
        <f t="shared" si="19"/>
        <v>136</v>
      </c>
      <c r="H144" s="121">
        <f t="shared" si="19"/>
        <v>72</v>
      </c>
      <c r="I144" s="121">
        <f t="shared" si="19"/>
        <v>152</v>
      </c>
      <c r="J144" s="121">
        <f>SUM(J131:J143)</f>
        <v>752</v>
      </c>
    </row>
    <row r="145">
      <c r="A145" s="112"/>
      <c r="B145" s="38"/>
      <c r="C145" s="38"/>
      <c r="D145" s="38"/>
      <c r="E145" s="38"/>
      <c r="F145" s="38"/>
      <c r="G145" s="38"/>
      <c r="H145" s="38"/>
      <c r="I145" s="38"/>
      <c r="J145" s="113"/>
    </row>
    <row r="146">
      <c r="A146" s="114" t="s">
        <v>100</v>
      </c>
      <c r="B146" s="115">
        <v>16.0</v>
      </c>
      <c r="C146" s="116"/>
      <c r="D146" s="116"/>
      <c r="E146" s="116"/>
      <c r="F146" s="116"/>
      <c r="G146" s="116"/>
      <c r="H146" s="116"/>
      <c r="I146" s="116"/>
      <c r="J146" s="115">
        <f t="shared" ref="J146:J155" si="20">SUM(B146:I146)</f>
        <v>16</v>
      </c>
    </row>
    <row r="147">
      <c r="A147" s="123" t="s">
        <v>99</v>
      </c>
      <c r="B147" s="119">
        <v>8.0</v>
      </c>
      <c r="C147" s="119"/>
      <c r="D147" s="119"/>
      <c r="E147" s="119"/>
      <c r="F147" s="119">
        <v>0.0</v>
      </c>
      <c r="G147" s="119"/>
      <c r="H147" s="119">
        <v>0.0</v>
      </c>
      <c r="I147" s="119"/>
      <c r="J147" s="119">
        <f t="shared" si="20"/>
        <v>8</v>
      </c>
    </row>
    <row r="148">
      <c r="A148" s="123" t="s">
        <v>221</v>
      </c>
      <c r="B148" s="119"/>
      <c r="C148" s="119">
        <v>32.0</v>
      </c>
      <c r="D148" s="119">
        <v>8.0</v>
      </c>
      <c r="E148" s="119"/>
      <c r="F148" s="119"/>
      <c r="G148" s="119"/>
      <c r="H148" s="119"/>
      <c r="I148" s="119"/>
      <c r="J148" s="119">
        <f t="shared" si="20"/>
        <v>40</v>
      </c>
    </row>
    <row r="149">
      <c r="A149" s="123" t="s">
        <v>222</v>
      </c>
      <c r="B149" s="119"/>
      <c r="C149" s="119">
        <v>8.0</v>
      </c>
      <c r="D149" s="119">
        <v>104.0</v>
      </c>
      <c r="E149" s="119"/>
      <c r="F149" s="119"/>
      <c r="G149" s="119"/>
      <c r="H149" s="119"/>
      <c r="I149" s="119"/>
      <c r="J149" s="119">
        <f t="shared" si="20"/>
        <v>112</v>
      </c>
    </row>
    <row r="150">
      <c r="A150" s="123" t="s">
        <v>223</v>
      </c>
      <c r="B150" s="119"/>
      <c r="C150" s="119">
        <v>16.0</v>
      </c>
      <c r="D150" s="119">
        <v>16.0</v>
      </c>
      <c r="E150" s="119"/>
      <c r="F150" s="119"/>
      <c r="G150" s="119"/>
      <c r="H150" s="119"/>
      <c r="I150" s="119"/>
      <c r="J150" s="119">
        <f t="shared" si="20"/>
        <v>32</v>
      </c>
    </row>
    <row r="151">
      <c r="A151" s="123" t="s">
        <v>224</v>
      </c>
      <c r="B151" s="119"/>
      <c r="C151" s="119">
        <v>24.0</v>
      </c>
      <c r="D151" s="119">
        <v>24.0</v>
      </c>
      <c r="E151" s="119"/>
      <c r="F151" s="119"/>
      <c r="G151" s="119"/>
      <c r="H151" s="119"/>
      <c r="I151" s="119"/>
      <c r="J151" s="119">
        <f t="shared" si="20"/>
        <v>48</v>
      </c>
    </row>
    <row r="152">
      <c r="A152" s="123" t="s">
        <v>101</v>
      </c>
      <c r="B152" s="119">
        <v>8.0</v>
      </c>
      <c r="C152" s="119"/>
      <c r="D152" s="119"/>
      <c r="E152" s="119"/>
      <c r="F152" s="119">
        <v>0.0</v>
      </c>
      <c r="G152" s="119"/>
      <c r="H152" s="119">
        <v>0.0</v>
      </c>
      <c r="I152" s="119"/>
      <c r="J152" s="119">
        <f t="shared" si="20"/>
        <v>8</v>
      </c>
    </row>
    <row r="153">
      <c r="A153" s="123" t="s">
        <v>225</v>
      </c>
      <c r="B153" s="119"/>
      <c r="C153" s="119">
        <v>32.0</v>
      </c>
      <c r="D153" s="119"/>
      <c r="E153" s="119">
        <v>8.0</v>
      </c>
      <c r="F153" s="119"/>
      <c r="G153" s="119"/>
      <c r="H153" s="119"/>
      <c r="I153" s="119"/>
      <c r="J153" s="119">
        <f t="shared" si="20"/>
        <v>40</v>
      </c>
    </row>
    <row r="154">
      <c r="A154" s="123" t="s">
        <v>226</v>
      </c>
      <c r="B154" s="119"/>
      <c r="C154" s="119">
        <v>8.0</v>
      </c>
      <c r="D154" s="119"/>
      <c r="E154" s="119">
        <v>104.0</v>
      </c>
      <c r="F154" s="119"/>
      <c r="G154" s="119"/>
      <c r="H154" s="119"/>
      <c r="I154" s="119"/>
      <c r="J154" s="119">
        <f t="shared" si="20"/>
        <v>112</v>
      </c>
    </row>
    <row r="155">
      <c r="A155" s="123" t="s">
        <v>227</v>
      </c>
      <c r="B155" s="119"/>
      <c r="C155" s="119">
        <v>16.0</v>
      </c>
      <c r="D155" s="119"/>
      <c r="E155" s="119">
        <v>16.0</v>
      </c>
      <c r="F155" s="119"/>
      <c r="G155" s="119"/>
      <c r="H155" s="119"/>
      <c r="I155" s="119"/>
      <c r="J155" s="119">
        <f t="shared" si="20"/>
        <v>32</v>
      </c>
    </row>
    <row r="156">
      <c r="A156" s="123" t="s">
        <v>228</v>
      </c>
      <c r="B156" s="119"/>
      <c r="C156" s="119">
        <v>24.0</v>
      </c>
      <c r="D156" s="119"/>
      <c r="E156" s="119">
        <v>24.0</v>
      </c>
      <c r="F156" s="119"/>
      <c r="G156" s="119"/>
      <c r="H156" s="119"/>
      <c r="I156" s="119"/>
      <c r="J156" s="119"/>
    </row>
    <row r="157">
      <c r="A157" s="123" t="s">
        <v>96</v>
      </c>
      <c r="B157" s="119">
        <v>16.0</v>
      </c>
      <c r="C157" s="119"/>
      <c r="D157" s="119"/>
      <c r="E157" s="119">
        <v>0.0</v>
      </c>
      <c r="F157" s="119"/>
      <c r="G157" s="119"/>
      <c r="H157" s="119">
        <v>0.0</v>
      </c>
      <c r="I157" s="119"/>
      <c r="J157" s="119">
        <f t="shared" ref="J157:J164" si="21">SUM(B157:I157)</f>
        <v>16</v>
      </c>
    </row>
    <row r="158">
      <c r="A158" s="123" t="s">
        <v>229</v>
      </c>
      <c r="B158" s="119"/>
      <c r="C158" s="119"/>
      <c r="D158" s="119"/>
      <c r="E158" s="119"/>
      <c r="F158" s="119">
        <v>24.0</v>
      </c>
      <c r="G158" s="119">
        <v>8.0</v>
      </c>
      <c r="H158" s="119"/>
      <c r="I158" s="119"/>
      <c r="J158" s="119">
        <f t="shared" si="21"/>
        <v>32</v>
      </c>
    </row>
    <row r="159">
      <c r="A159" s="123" t="s">
        <v>230</v>
      </c>
      <c r="B159" s="119"/>
      <c r="C159" s="119"/>
      <c r="D159" s="119"/>
      <c r="E159" s="119"/>
      <c r="F159" s="119">
        <v>24.0</v>
      </c>
      <c r="G159" s="119">
        <v>8.0</v>
      </c>
      <c r="H159" s="119"/>
      <c r="I159" s="119"/>
      <c r="J159" s="119">
        <f t="shared" si="21"/>
        <v>32</v>
      </c>
    </row>
    <row r="160">
      <c r="A160" s="123" t="s">
        <v>231</v>
      </c>
      <c r="B160" s="119"/>
      <c r="C160" s="119"/>
      <c r="D160" s="119"/>
      <c r="E160" s="119"/>
      <c r="F160" s="119">
        <v>24.0</v>
      </c>
      <c r="G160" s="119">
        <v>120.0</v>
      </c>
      <c r="H160" s="119"/>
      <c r="I160" s="119"/>
      <c r="J160" s="119">
        <f t="shared" si="21"/>
        <v>144</v>
      </c>
    </row>
    <row r="161">
      <c r="A161" s="123" t="s">
        <v>89</v>
      </c>
      <c r="B161" s="119">
        <v>16.0</v>
      </c>
      <c r="C161" s="119">
        <v>0.0</v>
      </c>
      <c r="D161" s="119"/>
      <c r="E161" s="119"/>
      <c r="F161" s="119">
        <v>0.0</v>
      </c>
      <c r="G161" s="119"/>
      <c r="H161" s="119"/>
      <c r="I161" s="119"/>
      <c r="J161" s="119">
        <f t="shared" si="21"/>
        <v>16</v>
      </c>
    </row>
    <row r="162">
      <c r="A162" s="123" t="s">
        <v>232</v>
      </c>
      <c r="B162" s="119"/>
      <c r="C162" s="119"/>
      <c r="D162" s="119"/>
      <c r="E162" s="119"/>
      <c r="F162" s="119"/>
      <c r="G162" s="119"/>
      <c r="H162" s="119">
        <v>24.0</v>
      </c>
      <c r="I162" s="119">
        <v>56.0</v>
      </c>
      <c r="J162" s="119">
        <f t="shared" si="21"/>
        <v>80</v>
      </c>
    </row>
    <row r="163">
      <c r="A163" s="123" t="s">
        <v>232</v>
      </c>
      <c r="B163" s="119"/>
      <c r="C163" s="119"/>
      <c r="D163" s="119"/>
      <c r="E163" s="119"/>
      <c r="F163" s="119"/>
      <c r="G163" s="119"/>
      <c r="H163" s="119">
        <v>24.0</v>
      </c>
      <c r="I163" s="119">
        <v>48.0</v>
      </c>
      <c r="J163" s="119">
        <f t="shared" si="21"/>
        <v>72</v>
      </c>
    </row>
    <row r="164">
      <c r="A164" s="123" t="s">
        <v>232</v>
      </c>
      <c r="B164" s="119"/>
      <c r="C164" s="119"/>
      <c r="D164" s="119"/>
      <c r="E164" s="119"/>
      <c r="F164" s="119"/>
      <c r="G164" s="119"/>
      <c r="H164" s="119">
        <v>24.0</v>
      </c>
      <c r="I164" s="119">
        <v>48.0</v>
      </c>
      <c r="J164" s="119">
        <f t="shared" si="21"/>
        <v>72</v>
      </c>
    </row>
    <row r="165">
      <c r="A165" s="120" t="s">
        <v>137</v>
      </c>
      <c r="B165" s="121">
        <f t="shared" ref="B165:J165" si="22">SUM(B147:B164)</f>
        <v>48</v>
      </c>
      <c r="C165" s="121">
        <f t="shared" si="22"/>
        <v>160</v>
      </c>
      <c r="D165" s="121">
        <f t="shared" si="22"/>
        <v>152</v>
      </c>
      <c r="E165" s="121">
        <f t="shared" si="22"/>
        <v>152</v>
      </c>
      <c r="F165" s="121">
        <f t="shared" si="22"/>
        <v>72</v>
      </c>
      <c r="G165" s="121">
        <f t="shared" si="22"/>
        <v>136</v>
      </c>
      <c r="H165" s="121">
        <f t="shared" si="22"/>
        <v>72</v>
      </c>
      <c r="I165" s="121">
        <f t="shared" si="22"/>
        <v>152</v>
      </c>
      <c r="J165" s="121">
        <f t="shared" si="22"/>
        <v>896</v>
      </c>
    </row>
    <row r="166">
      <c r="A166" s="112"/>
      <c r="B166" s="38"/>
      <c r="C166" s="38"/>
      <c r="D166" s="38"/>
      <c r="E166" s="38"/>
      <c r="F166" s="38"/>
      <c r="G166" s="38"/>
      <c r="H166" s="38"/>
      <c r="I166" s="38"/>
      <c r="J166" s="113"/>
    </row>
    <row r="167">
      <c r="A167" s="114" t="s">
        <v>102</v>
      </c>
      <c r="B167" s="115">
        <v>16.0</v>
      </c>
      <c r="C167" s="116"/>
      <c r="D167" s="116"/>
      <c r="E167" s="116"/>
      <c r="F167" s="116"/>
      <c r="G167" s="116"/>
      <c r="H167" s="116"/>
      <c r="I167" s="116"/>
      <c r="J167" s="115">
        <f t="shared" ref="J167:J171" si="23">SUM(B167:I167)</f>
        <v>16</v>
      </c>
    </row>
    <row r="168">
      <c r="A168" s="117" t="s">
        <v>93</v>
      </c>
      <c r="B168" s="119">
        <v>16.0</v>
      </c>
      <c r="C168" s="119">
        <v>0.0</v>
      </c>
      <c r="D168" s="119"/>
      <c r="E168" s="119"/>
      <c r="F168" s="119">
        <v>0.0</v>
      </c>
      <c r="G168" s="119"/>
      <c r="H168" s="119"/>
      <c r="I168" s="119"/>
      <c r="J168" s="119">
        <f t="shared" si="23"/>
        <v>16</v>
      </c>
    </row>
    <row r="169">
      <c r="A169" s="123" t="s">
        <v>233</v>
      </c>
      <c r="B169" s="119"/>
      <c r="C169" s="119"/>
      <c r="D169" s="119"/>
      <c r="E169" s="119"/>
      <c r="F169" s="119"/>
      <c r="G169" s="119"/>
      <c r="H169" s="119">
        <v>24.0</v>
      </c>
      <c r="I169" s="119">
        <v>56.0</v>
      </c>
      <c r="J169" s="119">
        <f t="shared" si="23"/>
        <v>80</v>
      </c>
    </row>
    <row r="170">
      <c r="A170" s="123" t="s">
        <v>234</v>
      </c>
      <c r="B170" s="119"/>
      <c r="C170" s="119"/>
      <c r="D170" s="119"/>
      <c r="E170" s="119"/>
      <c r="F170" s="119"/>
      <c r="G170" s="119"/>
      <c r="H170" s="119">
        <v>24.0</v>
      </c>
      <c r="I170" s="119">
        <v>48.0</v>
      </c>
      <c r="J170" s="119">
        <f t="shared" si="23"/>
        <v>72</v>
      </c>
    </row>
    <row r="171">
      <c r="A171" s="123" t="s">
        <v>235</v>
      </c>
      <c r="B171" s="119"/>
      <c r="C171" s="119"/>
      <c r="D171" s="119"/>
      <c r="E171" s="119"/>
      <c r="F171" s="119"/>
      <c r="G171" s="119"/>
      <c r="H171" s="119">
        <v>24.0</v>
      </c>
      <c r="I171" s="119">
        <v>48.0</v>
      </c>
      <c r="J171" s="119">
        <f t="shared" si="23"/>
        <v>72</v>
      </c>
    </row>
    <row r="172">
      <c r="A172" s="120" t="s">
        <v>137</v>
      </c>
      <c r="B172" s="121">
        <f t="shared" ref="B172:J172" si="24">SUM(B167:B171)</f>
        <v>32</v>
      </c>
      <c r="C172" s="121">
        <f t="shared" si="24"/>
        <v>0</v>
      </c>
      <c r="D172" s="121">
        <f t="shared" si="24"/>
        <v>0</v>
      </c>
      <c r="E172" s="121">
        <f t="shared" si="24"/>
        <v>0</v>
      </c>
      <c r="F172" s="121">
        <f t="shared" si="24"/>
        <v>0</v>
      </c>
      <c r="G172" s="121">
        <f t="shared" si="24"/>
        <v>0</v>
      </c>
      <c r="H172" s="121">
        <f t="shared" si="24"/>
        <v>72</v>
      </c>
      <c r="I172" s="121">
        <f t="shared" si="24"/>
        <v>152</v>
      </c>
      <c r="J172" s="121">
        <f t="shared" si="24"/>
        <v>256</v>
      </c>
    </row>
    <row r="173">
      <c r="A173" s="112"/>
      <c r="B173" s="38"/>
      <c r="C173" s="38"/>
      <c r="D173" s="38"/>
      <c r="E173" s="38"/>
      <c r="F173" s="38"/>
      <c r="G173" s="38"/>
      <c r="H173" s="38"/>
      <c r="I173" s="38"/>
      <c r="J173" s="113"/>
    </row>
    <row r="174">
      <c r="A174" s="114" t="s">
        <v>98</v>
      </c>
      <c r="B174" s="115">
        <v>16.0</v>
      </c>
      <c r="C174" s="116"/>
      <c r="D174" s="116"/>
      <c r="E174" s="116"/>
      <c r="F174" s="116"/>
      <c r="G174" s="116"/>
      <c r="H174" s="116"/>
      <c r="I174" s="116"/>
      <c r="J174" s="115">
        <f t="shared" ref="J174:J178" si="25">SUM(B174:I174)</f>
        <v>16</v>
      </c>
    </row>
    <row r="175">
      <c r="A175" s="117" t="s">
        <v>97</v>
      </c>
      <c r="B175" s="119">
        <v>16.0</v>
      </c>
      <c r="C175" s="119">
        <v>0.0</v>
      </c>
      <c r="D175" s="119"/>
      <c r="E175" s="119"/>
      <c r="F175" s="119">
        <v>0.0</v>
      </c>
      <c r="G175" s="119"/>
      <c r="H175" s="119"/>
      <c r="I175" s="119"/>
      <c r="J175" s="119">
        <f t="shared" si="25"/>
        <v>16</v>
      </c>
    </row>
    <row r="176">
      <c r="A176" s="123" t="s">
        <v>236</v>
      </c>
      <c r="B176" s="119"/>
      <c r="C176" s="119"/>
      <c r="D176" s="119"/>
      <c r="E176" s="119"/>
      <c r="F176" s="119"/>
      <c r="G176" s="119"/>
      <c r="H176" s="119">
        <v>24.0</v>
      </c>
      <c r="I176" s="119">
        <v>56.0</v>
      </c>
      <c r="J176" s="119">
        <f t="shared" si="25"/>
        <v>80</v>
      </c>
    </row>
    <row r="177">
      <c r="A177" s="123" t="s">
        <v>237</v>
      </c>
      <c r="B177" s="119"/>
      <c r="C177" s="119"/>
      <c r="D177" s="119"/>
      <c r="E177" s="119"/>
      <c r="F177" s="119"/>
      <c r="G177" s="119"/>
      <c r="H177" s="119">
        <v>24.0</v>
      </c>
      <c r="I177" s="119">
        <v>48.0</v>
      </c>
      <c r="J177" s="119">
        <f t="shared" si="25"/>
        <v>72</v>
      </c>
    </row>
    <row r="178">
      <c r="A178" s="123" t="s">
        <v>238</v>
      </c>
      <c r="B178" s="119"/>
      <c r="C178" s="119"/>
      <c r="D178" s="119"/>
      <c r="E178" s="119"/>
      <c r="F178" s="119"/>
      <c r="G178" s="119"/>
      <c r="H178" s="119">
        <v>24.0</v>
      </c>
      <c r="I178" s="119">
        <v>48.0</v>
      </c>
      <c r="J178" s="119">
        <f t="shared" si="25"/>
        <v>72</v>
      </c>
    </row>
    <row r="179">
      <c r="A179" s="120" t="s">
        <v>137</v>
      </c>
      <c r="B179" s="121">
        <f t="shared" ref="B179:J179" si="26">SUM(B174:B178)</f>
        <v>32</v>
      </c>
      <c r="C179" s="121">
        <f t="shared" si="26"/>
        <v>0</v>
      </c>
      <c r="D179" s="121">
        <f t="shared" si="26"/>
        <v>0</v>
      </c>
      <c r="E179" s="121">
        <f t="shared" si="26"/>
        <v>0</v>
      </c>
      <c r="F179" s="121">
        <f t="shared" si="26"/>
        <v>0</v>
      </c>
      <c r="G179" s="121">
        <f t="shared" si="26"/>
        <v>0</v>
      </c>
      <c r="H179" s="121">
        <f t="shared" si="26"/>
        <v>72</v>
      </c>
      <c r="I179" s="121">
        <f t="shared" si="26"/>
        <v>152</v>
      </c>
      <c r="J179" s="121">
        <f t="shared" si="26"/>
        <v>256</v>
      </c>
    </row>
    <row r="180">
      <c r="A180" s="112"/>
      <c r="B180" s="38"/>
      <c r="C180" s="38"/>
      <c r="D180" s="38"/>
      <c r="E180" s="38"/>
      <c r="F180" s="38"/>
      <c r="G180" s="38"/>
      <c r="H180" s="38"/>
      <c r="I180" s="38"/>
      <c r="J180" s="113"/>
    </row>
    <row r="181">
      <c r="A181" s="114" t="s">
        <v>104</v>
      </c>
      <c r="B181" s="115">
        <v>16.0</v>
      </c>
      <c r="C181" s="116"/>
      <c r="D181" s="116"/>
      <c r="E181" s="116"/>
      <c r="F181" s="116"/>
      <c r="G181" s="116"/>
      <c r="H181" s="116"/>
      <c r="I181" s="116"/>
      <c r="J181" s="115">
        <v>16.0</v>
      </c>
    </row>
    <row r="182">
      <c r="A182" s="117" t="s">
        <v>103</v>
      </c>
      <c r="B182" s="119">
        <v>16.0</v>
      </c>
      <c r="C182" s="119">
        <v>0.0</v>
      </c>
      <c r="D182" s="119"/>
      <c r="E182" s="119"/>
      <c r="F182" s="119">
        <v>0.0</v>
      </c>
      <c r="G182" s="119"/>
      <c r="H182" s="119"/>
      <c r="I182" s="119"/>
      <c r="J182" s="119">
        <f t="shared" ref="J182:J185" si="27">SUM(B182:I182)</f>
        <v>16</v>
      </c>
    </row>
    <row r="183">
      <c r="A183" s="123" t="s">
        <v>239</v>
      </c>
      <c r="B183" s="119"/>
      <c r="C183" s="119"/>
      <c r="D183" s="119"/>
      <c r="E183" s="119"/>
      <c r="F183" s="119"/>
      <c r="G183" s="119"/>
      <c r="H183" s="119">
        <v>24.0</v>
      </c>
      <c r="I183" s="119">
        <v>56.0</v>
      </c>
      <c r="J183" s="119">
        <f t="shared" si="27"/>
        <v>80</v>
      </c>
    </row>
    <row r="184">
      <c r="A184" s="123" t="s">
        <v>240</v>
      </c>
      <c r="B184" s="119"/>
      <c r="C184" s="119"/>
      <c r="D184" s="119"/>
      <c r="E184" s="119"/>
      <c r="F184" s="119"/>
      <c r="G184" s="119"/>
      <c r="H184" s="119">
        <v>24.0</v>
      </c>
      <c r="I184" s="119">
        <v>48.0</v>
      </c>
      <c r="J184" s="119">
        <f t="shared" si="27"/>
        <v>72</v>
      </c>
    </row>
    <row r="185">
      <c r="A185" s="123" t="s">
        <v>241</v>
      </c>
      <c r="B185" s="119"/>
      <c r="C185" s="119"/>
      <c r="D185" s="119"/>
      <c r="E185" s="119"/>
      <c r="F185" s="119"/>
      <c r="G185" s="119"/>
      <c r="H185" s="119">
        <v>24.0</v>
      </c>
      <c r="I185" s="119">
        <v>48.0</v>
      </c>
      <c r="J185" s="119">
        <f t="shared" si="27"/>
        <v>72</v>
      </c>
    </row>
    <row r="186">
      <c r="A186" s="120" t="s">
        <v>137</v>
      </c>
      <c r="B186" s="121">
        <f t="shared" ref="B186:J186" si="28">SUM(B181:B185)</f>
        <v>32</v>
      </c>
      <c r="C186" s="121">
        <f t="shared" si="28"/>
        <v>0</v>
      </c>
      <c r="D186" s="121">
        <f t="shared" si="28"/>
        <v>0</v>
      </c>
      <c r="E186" s="121">
        <f t="shared" si="28"/>
        <v>0</v>
      </c>
      <c r="F186" s="121">
        <f t="shared" si="28"/>
        <v>0</v>
      </c>
      <c r="G186" s="121">
        <f t="shared" si="28"/>
        <v>0</v>
      </c>
      <c r="H186" s="121">
        <f t="shared" si="28"/>
        <v>72</v>
      </c>
      <c r="I186" s="121">
        <f t="shared" si="28"/>
        <v>152</v>
      </c>
      <c r="J186" s="121">
        <f t="shared" si="28"/>
        <v>256</v>
      </c>
    </row>
    <row r="187">
      <c r="A187" s="112"/>
      <c r="B187" s="38"/>
      <c r="C187" s="38"/>
      <c r="D187" s="38"/>
      <c r="E187" s="38"/>
      <c r="F187" s="38"/>
      <c r="G187" s="38"/>
      <c r="H187" s="38"/>
      <c r="I187" s="38"/>
      <c r="J187" s="113"/>
    </row>
    <row r="188">
      <c r="A188" s="120" t="s">
        <v>245</v>
      </c>
      <c r="B188" s="121">
        <f t="shared" ref="B188:I188" si="29">SUM(B186,B179,B172,B165,B144,B129,B113,B97,B80,B66,B54,B33,B21,B9,)</f>
        <v>672</v>
      </c>
      <c r="C188" s="121">
        <f t="shared" si="29"/>
        <v>1216</v>
      </c>
      <c r="D188" s="121">
        <f t="shared" si="29"/>
        <v>1648</v>
      </c>
      <c r="E188" s="121">
        <f t="shared" si="29"/>
        <v>456</v>
      </c>
      <c r="F188" s="121">
        <f t="shared" si="29"/>
        <v>576</v>
      </c>
      <c r="G188" s="121">
        <f t="shared" si="29"/>
        <v>1088</v>
      </c>
      <c r="H188" s="121">
        <f t="shared" si="29"/>
        <v>800</v>
      </c>
      <c r="I188" s="121">
        <f t="shared" si="29"/>
        <v>1632</v>
      </c>
      <c r="J188" s="121">
        <f>SUM(B188:I188)</f>
        <v>8088</v>
      </c>
    </row>
    <row r="189">
      <c r="A189" s="120" t="s">
        <v>246</v>
      </c>
      <c r="B189" s="121">
        <f t="shared" ref="B189:J189" si="30">B188/8</f>
        <v>84</v>
      </c>
      <c r="C189" s="121">
        <f t="shared" si="30"/>
        <v>152</v>
      </c>
      <c r="D189" s="121">
        <f t="shared" si="30"/>
        <v>206</v>
      </c>
      <c r="E189" s="121">
        <f t="shared" si="30"/>
        <v>57</v>
      </c>
      <c r="F189" s="121">
        <f t="shared" si="30"/>
        <v>72</v>
      </c>
      <c r="G189" s="121">
        <f t="shared" si="30"/>
        <v>136</v>
      </c>
      <c r="H189" s="121">
        <f t="shared" si="30"/>
        <v>100</v>
      </c>
      <c r="I189" s="121">
        <f t="shared" si="30"/>
        <v>204</v>
      </c>
      <c r="J189" s="121">
        <f t="shared" si="30"/>
        <v>1011</v>
      </c>
    </row>
  </sheetData>
  <mergeCells count="15">
    <mergeCell ref="A98:J98"/>
    <mergeCell ref="A114:J114"/>
    <mergeCell ref="A130:J130"/>
    <mergeCell ref="A145:J145"/>
    <mergeCell ref="A166:J166"/>
    <mergeCell ref="A173:J173"/>
    <mergeCell ref="A180:J180"/>
    <mergeCell ref="A187:J187"/>
    <mergeCell ref="A2:J2"/>
    <mergeCell ref="A10:J10"/>
    <mergeCell ref="A22:J22"/>
    <mergeCell ref="A34:J34"/>
    <mergeCell ref="A55:J55"/>
    <mergeCell ref="A67:J67"/>
    <mergeCell ref="A81:J8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9"/>
      <c r="B1" s="39"/>
      <c r="C1" s="40" t="s">
        <v>52</v>
      </c>
      <c r="D1" s="38"/>
      <c r="E1" s="38"/>
      <c r="F1" s="40" t="s">
        <v>115</v>
      </c>
      <c r="G1" s="38"/>
      <c r="H1" s="40" t="s">
        <v>116</v>
      </c>
      <c r="I1" s="38"/>
      <c r="J1" s="39"/>
    </row>
    <row r="2">
      <c r="A2" s="43" t="s">
        <v>55</v>
      </c>
      <c r="B2" s="44" t="s">
        <v>51</v>
      </c>
      <c r="C2" s="44" t="s">
        <v>117</v>
      </c>
      <c r="D2" s="44" t="s">
        <v>118</v>
      </c>
      <c r="E2" s="44" t="s">
        <v>119</v>
      </c>
      <c r="F2" s="44" t="s">
        <v>117</v>
      </c>
      <c r="G2" s="44" t="s">
        <v>120</v>
      </c>
      <c r="H2" s="44" t="s">
        <v>117</v>
      </c>
      <c r="I2" s="44" t="s">
        <v>120</v>
      </c>
      <c r="J2" s="44" t="s">
        <v>15</v>
      </c>
    </row>
    <row r="3">
      <c r="A3" s="112"/>
      <c r="B3" s="38"/>
      <c r="C3" s="38"/>
      <c r="D3" s="38"/>
      <c r="E3" s="38"/>
      <c r="F3" s="38"/>
      <c r="G3" s="38"/>
      <c r="H3" s="38"/>
      <c r="I3" s="38"/>
      <c r="J3" s="113"/>
    </row>
    <row r="4">
      <c r="A4" s="114" t="s">
        <v>59</v>
      </c>
      <c r="B4" s="115">
        <v>16.0</v>
      </c>
      <c r="C4" s="116"/>
      <c r="D4" s="116"/>
      <c r="E4" s="116"/>
      <c r="F4" s="116"/>
      <c r="G4" s="116"/>
      <c r="H4" s="116"/>
      <c r="I4" s="116"/>
      <c r="J4" s="115">
        <v>16.0</v>
      </c>
    </row>
    <row r="5">
      <c r="A5" s="117" t="s">
        <v>58</v>
      </c>
      <c r="B5" s="118">
        <v>16.0</v>
      </c>
      <c r="C5" s="119"/>
      <c r="D5" s="119"/>
      <c r="E5" s="119"/>
      <c r="F5" s="119"/>
      <c r="G5" s="119"/>
      <c r="H5" s="119">
        <v>0.0</v>
      </c>
      <c r="I5" s="119">
        <v>0.0</v>
      </c>
      <c r="J5" s="118">
        <v>176.0</v>
      </c>
    </row>
    <row r="6">
      <c r="A6" s="117" t="s">
        <v>133</v>
      </c>
      <c r="B6" s="119"/>
      <c r="C6" s="118">
        <v>24.0</v>
      </c>
      <c r="D6" s="118">
        <v>8.0</v>
      </c>
      <c r="E6" s="119">
        <v>0.0</v>
      </c>
      <c r="F6" s="119">
        <v>0.0</v>
      </c>
      <c r="G6" s="119">
        <v>0.0</v>
      </c>
      <c r="H6" s="119">
        <v>0.0</v>
      </c>
      <c r="I6" s="119">
        <v>0.0</v>
      </c>
      <c r="J6" s="119"/>
    </row>
    <row r="7">
      <c r="A7" s="117" t="s">
        <v>134</v>
      </c>
      <c r="B7" s="119"/>
      <c r="C7" s="118">
        <v>8.0</v>
      </c>
      <c r="D7" s="118">
        <v>104.0</v>
      </c>
      <c r="E7" s="119">
        <v>0.0</v>
      </c>
      <c r="F7" s="119">
        <v>0.0</v>
      </c>
      <c r="G7" s="119">
        <v>0.0</v>
      </c>
      <c r="H7" s="119">
        <v>0.0</v>
      </c>
      <c r="I7" s="119">
        <v>0.0</v>
      </c>
      <c r="J7" s="119"/>
    </row>
    <row r="8">
      <c r="A8" s="117" t="s">
        <v>135</v>
      </c>
      <c r="B8" s="119"/>
      <c r="C8" s="118">
        <v>24.0</v>
      </c>
      <c r="D8" s="118">
        <v>8.0</v>
      </c>
      <c r="E8" s="119">
        <v>0.0</v>
      </c>
      <c r="F8" s="119">
        <v>0.0</v>
      </c>
      <c r="G8" s="119">
        <v>0.0</v>
      </c>
      <c r="H8" s="119">
        <v>0.0</v>
      </c>
      <c r="I8" s="119">
        <v>0.0</v>
      </c>
      <c r="J8" s="119"/>
    </row>
    <row r="9">
      <c r="A9" s="117" t="s">
        <v>136</v>
      </c>
      <c r="B9" s="119"/>
      <c r="C9" s="118">
        <v>16.0</v>
      </c>
      <c r="D9" s="118">
        <v>24.0</v>
      </c>
      <c r="E9" s="119">
        <v>0.0</v>
      </c>
      <c r="F9" s="119">
        <v>0.0</v>
      </c>
      <c r="G9" s="119">
        <v>0.0</v>
      </c>
      <c r="H9" s="119">
        <v>0.0</v>
      </c>
      <c r="I9" s="119">
        <v>0.0</v>
      </c>
      <c r="J9" s="119"/>
    </row>
    <row r="10">
      <c r="A10" s="120" t="s">
        <v>137</v>
      </c>
      <c r="B10" s="121">
        <v>32.0</v>
      </c>
      <c r="C10" s="121">
        <f t="shared" ref="C10:I10" si="1">SUM(C6:C9)</f>
        <v>72</v>
      </c>
      <c r="D10" s="121">
        <f t="shared" si="1"/>
        <v>144</v>
      </c>
      <c r="E10" s="121">
        <f t="shared" si="1"/>
        <v>0</v>
      </c>
      <c r="F10" s="121">
        <f t="shared" si="1"/>
        <v>0</v>
      </c>
      <c r="G10" s="121">
        <f t="shared" si="1"/>
        <v>0</v>
      </c>
      <c r="H10" s="121">
        <f t="shared" si="1"/>
        <v>0</v>
      </c>
      <c r="I10" s="121">
        <f t="shared" si="1"/>
        <v>0</v>
      </c>
      <c r="J10" s="121">
        <f>SUM(J4:J9)</f>
        <v>192</v>
      </c>
    </row>
    <row r="11">
      <c r="A11" s="122" t="s">
        <v>243</v>
      </c>
      <c r="B11" s="38"/>
      <c r="C11" s="38"/>
      <c r="D11" s="38"/>
      <c r="E11" s="38"/>
      <c r="F11" s="38"/>
      <c r="G11" s="38"/>
      <c r="H11" s="38"/>
      <c r="I11" s="38"/>
      <c r="J11" s="113"/>
    </row>
    <row r="12">
      <c r="A12" s="114" t="s">
        <v>63</v>
      </c>
      <c r="B12" s="115">
        <v>16.0</v>
      </c>
      <c r="C12" s="116"/>
      <c r="D12" s="116"/>
      <c r="E12" s="116"/>
      <c r="F12" s="116"/>
      <c r="G12" s="116"/>
      <c r="H12" s="116"/>
      <c r="I12" s="116"/>
      <c r="J12" s="115">
        <v>16.0</v>
      </c>
    </row>
    <row r="13">
      <c r="A13" s="117" t="s">
        <v>62</v>
      </c>
      <c r="B13" s="118">
        <v>16.0</v>
      </c>
      <c r="C13" s="119"/>
      <c r="D13" s="119"/>
      <c r="E13" s="119"/>
      <c r="F13" s="119"/>
      <c r="G13" s="119"/>
      <c r="H13" s="119"/>
      <c r="I13" s="119"/>
      <c r="J13" s="118">
        <f t="shared" ref="J13:J21" si="2">SUM(B13:I13)</f>
        <v>16</v>
      </c>
    </row>
    <row r="14">
      <c r="A14" s="117" t="s">
        <v>138</v>
      </c>
      <c r="B14" s="119"/>
      <c r="C14" s="118">
        <v>24.0</v>
      </c>
      <c r="D14" s="118">
        <v>8.0</v>
      </c>
      <c r="E14" s="119">
        <v>0.0</v>
      </c>
      <c r="F14" s="119">
        <v>0.0</v>
      </c>
      <c r="G14" s="119">
        <v>0.0</v>
      </c>
      <c r="H14" s="119">
        <v>0.0</v>
      </c>
      <c r="I14" s="119">
        <v>0.0</v>
      </c>
      <c r="J14" s="118">
        <f t="shared" si="2"/>
        <v>32</v>
      </c>
    </row>
    <row r="15">
      <c r="A15" s="117" t="s">
        <v>139</v>
      </c>
      <c r="B15" s="119"/>
      <c r="C15" s="118">
        <v>8.0</v>
      </c>
      <c r="D15" s="118">
        <v>104.0</v>
      </c>
      <c r="E15" s="119">
        <v>0.0</v>
      </c>
      <c r="F15" s="119">
        <v>0.0</v>
      </c>
      <c r="G15" s="119">
        <v>0.0</v>
      </c>
      <c r="H15" s="119">
        <v>0.0</v>
      </c>
      <c r="I15" s="119">
        <v>0.0</v>
      </c>
      <c r="J15" s="118">
        <f t="shared" si="2"/>
        <v>112</v>
      </c>
    </row>
    <row r="16">
      <c r="A16" s="117" t="s">
        <v>140</v>
      </c>
      <c r="B16" s="119"/>
      <c r="C16" s="118">
        <v>24.0</v>
      </c>
      <c r="D16" s="118">
        <v>8.0</v>
      </c>
      <c r="E16" s="119">
        <v>0.0</v>
      </c>
      <c r="F16" s="119">
        <v>0.0</v>
      </c>
      <c r="G16" s="119">
        <v>0.0</v>
      </c>
      <c r="H16" s="119">
        <v>0.0</v>
      </c>
      <c r="I16" s="119">
        <v>0.0</v>
      </c>
      <c r="J16" s="118">
        <f t="shared" si="2"/>
        <v>32</v>
      </c>
    </row>
    <row r="17">
      <c r="A17" s="117" t="s">
        <v>141</v>
      </c>
      <c r="B17" s="119"/>
      <c r="C17" s="118">
        <v>16.0</v>
      </c>
      <c r="D17" s="118">
        <v>24.0</v>
      </c>
      <c r="E17" s="119">
        <v>0.0</v>
      </c>
      <c r="F17" s="119">
        <v>0.0</v>
      </c>
      <c r="G17" s="119">
        <v>0.0</v>
      </c>
      <c r="H17" s="119">
        <v>0.0</v>
      </c>
      <c r="I17" s="119">
        <v>0.0</v>
      </c>
      <c r="J17" s="118">
        <f t="shared" si="2"/>
        <v>40</v>
      </c>
    </row>
    <row r="18">
      <c r="A18" s="117" t="s">
        <v>60</v>
      </c>
      <c r="B18" s="118">
        <v>16.0</v>
      </c>
      <c r="C18" s="119"/>
      <c r="D18" s="119"/>
      <c r="E18" s="119"/>
      <c r="F18" s="119"/>
      <c r="G18" s="119"/>
      <c r="H18" s="119"/>
      <c r="I18" s="119"/>
      <c r="J18" s="118">
        <f t="shared" si="2"/>
        <v>16</v>
      </c>
    </row>
    <row r="19">
      <c r="A19" s="117" t="s">
        <v>142</v>
      </c>
      <c r="B19" s="119"/>
      <c r="C19" s="119">
        <v>0.0</v>
      </c>
      <c r="D19" s="119">
        <v>0.0</v>
      </c>
      <c r="E19" s="119">
        <v>0.0</v>
      </c>
      <c r="F19" s="118">
        <v>24.0</v>
      </c>
      <c r="G19" s="118">
        <v>8.0</v>
      </c>
      <c r="H19" s="119">
        <v>0.0</v>
      </c>
      <c r="I19" s="119">
        <v>0.0</v>
      </c>
      <c r="J19" s="118">
        <f t="shared" si="2"/>
        <v>32</v>
      </c>
    </row>
    <row r="20">
      <c r="A20" s="117" t="s">
        <v>143</v>
      </c>
      <c r="B20" s="119"/>
      <c r="C20" s="119">
        <v>0.0</v>
      </c>
      <c r="D20" s="119">
        <v>0.0</v>
      </c>
      <c r="E20" s="119">
        <v>0.0</v>
      </c>
      <c r="F20" s="118">
        <v>24.0</v>
      </c>
      <c r="G20" s="118">
        <v>8.0</v>
      </c>
      <c r="H20" s="119">
        <v>0.0</v>
      </c>
      <c r="I20" s="119">
        <v>0.0</v>
      </c>
      <c r="J20" s="118">
        <f t="shared" si="2"/>
        <v>32</v>
      </c>
    </row>
    <row r="21">
      <c r="A21" s="117" t="s">
        <v>144</v>
      </c>
      <c r="B21" s="119"/>
      <c r="C21" s="119">
        <v>0.0</v>
      </c>
      <c r="D21" s="119">
        <v>0.0</v>
      </c>
      <c r="E21" s="119">
        <v>0.0</v>
      </c>
      <c r="F21" s="118">
        <v>24.0</v>
      </c>
      <c r="G21" s="118">
        <v>120.0</v>
      </c>
      <c r="H21" s="119">
        <v>0.0</v>
      </c>
      <c r="I21" s="119">
        <v>0.0</v>
      </c>
      <c r="J21" s="118">
        <f t="shared" si="2"/>
        <v>144</v>
      </c>
    </row>
    <row r="22">
      <c r="A22" s="120" t="s">
        <v>137</v>
      </c>
      <c r="B22" s="121">
        <f>SUM(B12:B21)</f>
        <v>48</v>
      </c>
      <c r="C22" s="121">
        <f>SUM(C14:C17)</f>
        <v>72</v>
      </c>
      <c r="D22" s="121">
        <f t="shared" ref="D22:I22" si="3">SUM(D14:D17,D19:D21)</f>
        <v>144</v>
      </c>
      <c r="E22" s="121">
        <f t="shared" si="3"/>
        <v>0</v>
      </c>
      <c r="F22" s="121">
        <f t="shared" si="3"/>
        <v>72</v>
      </c>
      <c r="G22" s="121">
        <f t="shared" si="3"/>
        <v>136</v>
      </c>
      <c r="H22" s="121">
        <f t="shared" si="3"/>
        <v>0</v>
      </c>
      <c r="I22" s="121">
        <f t="shared" si="3"/>
        <v>0</v>
      </c>
      <c r="J22" s="121">
        <f>SUM(J12:J21)</f>
        <v>472</v>
      </c>
    </row>
    <row r="23">
      <c r="A23" s="112"/>
      <c r="B23" s="38"/>
      <c r="C23" s="38"/>
      <c r="D23" s="38"/>
      <c r="E23" s="38"/>
      <c r="F23" s="38"/>
      <c r="G23" s="38"/>
      <c r="H23" s="38"/>
      <c r="I23" s="38"/>
      <c r="J23" s="113"/>
    </row>
    <row r="24">
      <c r="A24" s="114" t="s">
        <v>66</v>
      </c>
      <c r="B24" s="115">
        <v>16.0</v>
      </c>
      <c r="C24" s="116"/>
      <c r="D24" s="116"/>
      <c r="E24" s="116"/>
      <c r="F24" s="116"/>
      <c r="G24" s="116"/>
      <c r="H24" s="116"/>
      <c r="I24" s="116"/>
      <c r="J24" s="115">
        <f t="shared" ref="J24:J33" si="4">SUM(B24:I24)</f>
        <v>16</v>
      </c>
    </row>
    <row r="25">
      <c r="A25" s="117" t="s">
        <v>65</v>
      </c>
      <c r="B25" s="118">
        <v>16.0</v>
      </c>
      <c r="C25" s="119"/>
      <c r="D25" s="119"/>
      <c r="E25" s="119"/>
      <c r="F25" s="119"/>
      <c r="G25" s="119"/>
      <c r="H25" s="119"/>
      <c r="I25" s="119"/>
      <c r="J25" s="118">
        <f t="shared" si="4"/>
        <v>16</v>
      </c>
    </row>
    <row r="26">
      <c r="A26" s="123" t="s">
        <v>145</v>
      </c>
      <c r="B26" s="119"/>
      <c r="C26" s="118">
        <v>24.0</v>
      </c>
      <c r="D26" s="118">
        <v>8.0</v>
      </c>
      <c r="E26" s="119">
        <v>0.0</v>
      </c>
      <c r="F26" s="119">
        <v>0.0</v>
      </c>
      <c r="G26" s="119">
        <v>0.0</v>
      </c>
      <c r="H26" s="119">
        <v>0.0</v>
      </c>
      <c r="I26" s="119">
        <v>0.0</v>
      </c>
      <c r="J26" s="118">
        <f t="shared" si="4"/>
        <v>32</v>
      </c>
    </row>
    <row r="27">
      <c r="A27" s="123" t="s">
        <v>146</v>
      </c>
      <c r="B27" s="119"/>
      <c r="C27" s="118">
        <v>8.0</v>
      </c>
      <c r="D27" s="118">
        <v>104.0</v>
      </c>
      <c r="E27" s="119">
        <v>0.0</v>
      </c>
      <c r="F27" s="119">
        <v>0.0</v>
      </c>
      <c r="G27" s="119">
        <v>0.0</v>
      </c>
      <c r="H27" s="119">
        <v>0.0</v>
      </c>
      <c r="I27" s="119">
        <v>0.0</v>
      </c>
      <c r="J27" s="118">
        <f t="shared" si="4"/>
        <v>112</v>
      </c>
    </row>
    <row r="28">
      <c r="A28" s="123" t="s">
        <v>147</v>
      </c>
      <c r="B28" s="119"/>
      <c r="C28" s="118">
        <v>24.0</v>
      </c>
      <c r="D28" s="118">
        <v>8.0</v>
      </c>
      <c r="E28" s="119">
        <v>0.0</v>
      </c>
      <c r="F28" s="119">
        <v>0.0</v>
      </c>
      <c r="G28" s="119">
        <v>0.0</v>
      </c>
      <c r="H28" s="119">
        <v>0.0</v>
      </c>
      <c r="I28" s="119">
        <v>0.0</v>
      </c>
      <c r="J28" s="118">
        <f t="shared" si="4"/>
        <v>32</v>
      </c>
    </row>
    <row r="29">
      <c r="A29" s="123" t="s">
        <v>148</v>
      </c>
      <c r="B29" s="119"/>
      <c r="C29" s="118">
        <v>16.0</v>
      </c>
      <c r="D29" s="118">
        <v>24.0</v>
      </c>
      <c r="E29" s="119">
        <v>0.0</v>
      </c>
      <c r="F29" s="119">
        <v>0.0</v>
      </c>
      <c r="G29" s="119">
        <v>0.0</v>
      </c>
      <c r="H29" s="119">
        <v>0.0</v>
      </c>
      <c r="I29" s="119">
        <v>0.0</v>
      </c>
      <c r="J29" s="118">
        <f t="shared" si="4"/>
        <v>40</v>
      </c>
    </row>
    <row r="30">
      <c r="A30" s="117" t="s">
        <v>61</v>
      </c>
      <c r="B30" s="118">
        <v>16.0</v>
      </c>
      <c r="C30" s="119"/>
      <c r="D30" s="119"/>
      <c r="E30" s="119"/>
      <c r="F30" s="119"/>
      <c r="G30" s="119"/>
      <c r="H30" s="119"/>
      <c r="I30" s="119"/>
      <c r="J30" s="118">
        <f t="shared" si="4"/>
        <v>16</v>
      </c>
    </row>
    <row r="31">
      <c r="A31" s="117" t="s">
        <v>149</v>
      </c>
      <c r="B31" s="119"/>
      <c r="C31" s="119">
        <v>0.0</v>
      </c>
      <c r="D31" s="119">
        <v>0.0</v>
      </c>
      <c r="E31" s="119">
        <v>0.0</v>
      </c>
      <c r="F31" s="119">
        <v>0.0</v>
      </c>
      <c r="G31" s="119">
        <v>0.0</v>
      </c>
      <c r="H31" s="118">
        <v>24.0</v>
      </c>
      <c r="I31" s="118">
        <v>56.0</v>
      </c>
      <c r="J31" s="118">
        <f t="shared" si="4"/>
        <v>80</v>
      </c>
    </row>
    <row r="32">
      <c r="A32" s="117" t="s">
        <v>150</v>
      </c>
      <c r="B32" s="119"/>
      <c r="C32" s="119">
        <v>0.0</v>
      </c>
      <c r="D32" s="119">
        <v>0.0</v>
      </c>
      <c r="E32" s="119">
        <v>0.0</v>
      </c>
      <c r="F32" s="119">
        <v>0.0</v>
      </c>
      <c r="G32" s="119">
        <v>0.0</v>
      </c>
      <c r="H32" s="118">
        <v>24.0</v>
      </c>
      <c r="I32" s="118">
        <v>48.0</v>
      </c>
      <c r="J32" s="118">
        <f t="shared" si="4"/>
        <v>72</v>
      </c>
    </row>
    <row r="33">
      <c r="A33" s="117" t="s">
        <v>151</v>
      </c>
      <c r="B33" s="119"/>
      <c r="C33" s="119">
        <v>0.0</v>
      </c>
      <c r="D33" s="119">
        <v>0.0</v>
      </c>
      <c r="E33" s="119">
        <v>0.0</v>
      </c>
      <c r="F33" s="119">
        <v>0.0</v>
      </c>
      <c r="G33" s="119">
        <v>0.0</v>
      </c>
      <c r="H33" s="118">
        <v>24.0</v>
      </c>
      <c r="I33" s="118">
        <v>48.0</v>
      </c>
      <c r="J33" s="118">
        <f t="shared" si="4"/>
        <v>72</v>
      </c>
    </row>
    <row r="34">
      <c r="A34" s="120" t="s">
        <v>137</v>
      </c>
      <c r="B34" s="121">
        <f t="shared" ref="B34:J34" si="5">SUM(B24:B33)</f>
        <v>48</v>
      </c>
      <c r="C34" s="121">
        <f t="shared" si="5"/>
        <v>72</v>
      </c>
      <c r="D34" s="121">
        <f t="shared" si="5"/>
        <v>144</v>
      </c>
      <c r="E34" s="121">
        <f t="shared" si="5"/>
        <v>0</v>
      </c>
      <c r="F34" s="121">
        <f t="shared" si="5"/>
        <v>0</v>
      </c>
      <c r="G34" s="121">
        <f t="shared" si="5"/>
        <v>0</v>
      </c>
      <c r="H34" s="121">
        <f t="shared" si="5"/>
        <v>72</v>
      </c>
      <c r="I34" s="121">
        <f t="shared" si="5"/>
        <v>152</v>
      </c>
      <c r="J34" s="121">
        <f t="shared" si="5"/>
        <v>488</v>
      </c>
    </row>
    <row r="35">
      <c r="A35" s="112"/>
      <c r="B35" s="38"/>
      <c r="C35" s="38"/>
      <c r="D35" s="38"/>
      <c r="E35" s="38"/>
      <c r="F35" s="38"/>
      <c r="G35" s="38"/>
      <c r="H35" s="38"/>
      <c r="I35" s="38"/>
      <c r="J35" s="113"/>
    </row>
    <row r="36">
      <c r="A36" s="114" t="s">
        <v>70</v>
      </c>
      <c r="B36" s="115">
        <v>16.0</v>
      </c>
      <c r="C36" s="116"/>
      <c r="D36" s="116"/>
      <c r="E36" s="116"/>
      <c r="F36" s="116"/>
      <c r="G36" s="116"/>
      <c r="H36" s="116"/>
      <c r="I36" s="116"/>
      <c r="J36" s="115">
        <f t="shared" ref="J36:J54" si="6">SUM(B36:I36)</f>
        <v>16</v>
      </c>
    </row>
    <row r="37">
      <c r="A37" s="117" t="s">
        <v>69</v>
      </c>
      <c r="B37" s="118">
        <v>8.0</v>
      </c>
      <c r="C37" s="119"/>
      <c r="D37" s="119"/>
      <c r="E37" s="119"/>
      <c r="F37" s="119">
        <v>0.0</v>
      </c>
      <c r="G37" s="119"/>
      <c r="H37" s="119">
        <v>0.0</v>
      </c>
      <c r="I37" s="119"/>
      <c r="J37" s="118">
        <f t="shared" si="6"/>
        <v>8</v>
      </c>
    </row>
    <row r="38">
      <c r="A38" s="123" t="s">
        <v>152</v>
      </c>
      <c r="B38" s="119"/>
      <c r="C38" s="118">
        <v>32.0</v>
      </c>
      <c r="D38" s="118">
        <v>8.0</v>
      </c>
      <c r="E38" s="119"/>
      <c r="F38" s="119"/>
      <c r="G38" s="119"/>
      <c r="H38" s="119"/>
      <c r="I38" s="119"/>
      <c r="J38" s="118">
        <f t="shared" si="6"/>
        <v>40</v>
      </c>
    </row>
    <row r="39">
      <c r="A39" s="123" t="s">
        <v>153</v>
      </c>
      <c r="B39" s="119"/>
      <c r="C39" s="118">
        <v>8.0</v>
      </c>
      <c r="D39" s="118">
        <v>104.0</v>
      </c>
      <c r="E39" s="119"/>
      <c r="F39" s="119"/>
      <c r="G39" s="119"/>
      <c r="H39" s="119"/>
      <c r="I39" s="119"/>
      <c r="J39" s="118">
        <f t="shared" si="6"/>
        <v>112</v>
      </c>
    </row>
    <row r="40">
      <c r="A40" s="123" t="s">
        <v>154</v>
      </c>
      <c r="B40" s="119"/>
      <c r="C40" s="118">
        <v>16.0</v>
      </c>
      <c r="D40" s="118">
        <v>16.0</v>
      </c>
      <c r="E40" s="119"/>
      <c r="F40" s="119"/>
      <c r="G40" s="119"/>
      <c r="H40" s="119"/>
      <c r="I40" s="119"/>
      <c r="J40" s="118">
        <f t="shared" si="6"/>
        <v>32</v>
      </c>
    </row>
    <row r="41">
      <c r="A41" s="123" t="s">
        <v>155</v>
      </c>
      <c r="B41" s="119"/>
      <c r="C41" s="118">
        <v>24.0</v>
      </c>
      <c r="D41" s="118">
        <v>24.0</v>
      </c>
      <c r="E41" s="119"/>
      <c r="F41" s="119"/>
      <c r="G41" s="119"/>
      <c r="H41" s="119"/>
      <c r="I41" s="119"/>
      <c r="J41" s="118">
        <f t="shared" si="6"/>
        <v>48</v>
      </c>
    </row>
    <row r="42">
      <c r="A42" s="117" t="s">
        <v>71</v>
      </c>
      <c r="B42" s="118">
        <v>8.0</v>
      </c>
      <c r="C42" s="119"/>
      <c r="D42" s="119"/>
      <c r="E42" s="119"/>
      <c r="F42" s="119">
        <v>0.0</v>
      </c>
      <c r="G42" s="119"/>
      <c r="H42" s="119">
        <v>0.0</v>
      </c>
      <c r="I42" s="119"/>
      <c r="J42" s="118">
        <f t="shared" si="6"/>
        <v>8</v>
      </c>
    </row>
    <row r="43">
      <c r="A43" s="123" t="s">
        <v>156</v>
      </c>
      <c r="B43" s="119"/>
      <c r="C43" s="118">
        <v>32.0</v>
      </c>
      <c r="D43" s="119"/>
      <c r="E43" s="118">
        <v>8.0</v>
      </c>
      <c r="F43" s="119"/>
      <c r="G43" s="119"/>
      <c r="H43" s="119"/>
      <c r="I43" s="119"/>
      <c r="J43" s="118">
        <f t="shared" si="6"/>
        <v>40</v>
      </c>
    </row>
    <row r="44">
      <c r="A44" s="123" t="s">
        <v>157</v>
      </c>
      <c r="B44" s="119"/>
      <c r="C44" s="118">
        <v>8.0</v>
      </c>
      <c r="D44" s="119"/>
      <c r="E44" s="118">
        <v>104.0</v>
      </c>
      <c r="F44" s="119"/>
      <c r="G44" s="119"/>
      <c r="H44" s="119"/>
      <c r="I44" s="119"/>
      <c r="J44" s="118">
        <f t="shared" si="6"/>
        <v>112</v>
      </c>
    </row>
    <row r="45">
      <c r="A45" s="123" t="s">
        <v>158</v>
      </c>
      <c r="B45" s="119"/>
      <c r="C45" s="118">
        <v>16.0</v>
      </c>
      <c r="D45" s="119"/>
      <c r="E45" s="118">
        <v>16.0</v>
      </c>
      <c r="F45" s="119"/>
      <c r="G45" s="119"/>
      <c r="H45" s="119"/>
      <c r="I45" s="119"/>
      <c r="J45" s="118">
        <f t="shared" si="6"/>
        <v>32</v>
      </c>
    </row>
    <row r="46">
      <c r="A46" s="123" t="s">
        <v>159</v>
      </c>
      <c r="B46" s="119"/>
      <c r="C46" s="118">
        <v>24.0</v>
      </c>
      <c r="D46" s="119"/>
      <c r="E46" s="118">
        <v>24.0</v>
      </c>
      <c r="F46" s="119"/>
      <c r="G46" s="119"/>
      <c r="H46" s="119"/>
      <c r="I46" s="119"/>
      <c r="J46" s="118">
        <f t="shared" si="6"/>
        <v>48</v>
      </c>
    </row>
    <row r="47">
      <c r="A47" s="117" t="s">
        <v>67</v>
      </c>
      <c r="B47" s="118">
        <v>16.0</v>
      </c>
      <c r="C47" s="119">
        <v>0.0</v>
      </c>
      <c r="D47" s="119"/>
      <c r="E47" s="119"/>
      <c r="F47" s="119"/>
      <c r="G47" s="119"/>
      <c r="H47" s="119">
        <v>0.0</v>
      </c>
      <c r="I47" s="119"/>
      <c r="J47" s="118">
        <f t="shared" si="6"/>
        <v>16</v>
      </c>
    </row>
    <row r="48">
      <c r="A48" s="123" t="s">
        <v>160</v>
      </c>
      <c r="B48" s="119"/>
      <c r="C48" s="119"/>
      <c r="D48" s="119"/>
      <c r="E48" s="119"/>
      <c r="F48" s="118">
        <v>24.0</v>
      </c>
      <c r="G48" s="118">
        <v>8.0</v>
      </c>
      <c r="H48" s="119"/>
      <c r="I48" s="119"/>
      <c r="J48" s="118">
        <f t="shared" si="6"/>
        <v>32</v>
      </c>
    </row>
    <row r="49">
      <c r="A49" s="123" t="s">
        <v>161</v>
      </c>
      <c r="B49" s="119"/>
      <c r="C49" s="119"/>
      <c r="D49" s="119"/>
      <c r="E49" s="119"/>
      <c r="F49" s="118">
        <v>24.0</v>
      </c>
      <c r="G49" s="118">
        <v>8.0</v>
      </c>
      <c r="H49" s="119"/>
      <c r="I49" s="119"/>
      <c r="J49" s="118">
        <f t="shared" si="6"/>
        <v>32</v>
      </c>
    </row>
    <row r="50">
      <c r="A50" s="123" t="s">
        <v>162</v>
      </c>
      <c r="B50" s="119"/>
      <c r="C50" s="119"/>
      <c r="D50" s="119"/>
      <c r="E50" s="119"/>
      <c r="F50" s="118">
        <v>24.0</v>
      </c>
      <c r="G50" s="118">
        <v>120.0</v>
      </c>
      <c r="H50" s="119"/>
      <c r="I50" s="119"/>
      <c r="J50" s="118">
        <f t="shared" si="6"/>
        <v>144</v>
      </c>
    </row>
    <row r="51">
      <c r="A51" s="123" t="s">
        <v>64</v>
      </c>
      <c r="B51" s="118">
        <v>16.0</v>
      </c>
      <c r="C51" s="119">
        <v>0.0</v>
      </c>
      <c r="D51" s="119"/>
      <c r="E51" s="119"/>
      <c r="F51" s="119">
        <v>0.0</v>
      </c>
      <c r="G51" s="119"/>
      <c r="H51" s="119"/>
      <c r="I51" s="119"/>
      <c r="J51" s="118">
        <f t="shared" si="6"/>
        <v>16</v>
      </c>
    </row>
    <row r="52">
      <c r="A52" s="123" t="s">
        <v>163</v>
      </c>
      <c r="B52" s="119"/>
      <c r="C52" s="119"/>
      <c r="D52" s="119"/>
      <c r="E52" s="119"/>
      <c r="F52" s="119"/>
      <c r="G52" s="119"/>
      <c r="H52" s="118">
        <v>24.0</v>
      </c>
      <c r="I52" s="118">
        <v>56.0</v>
      </c>
      <c r="J52" s="118">
        <f t="shared" si="6"/>
        <v>80</v>
      </c>
    </row>
    <row r="53">
      <c r="A53" s="123" t="s">
        <v>164</v>
      </c>
      <c r="B53" s="119"/>
      <c r="C53" s="119"/>
      <c r="D53" s="119"/>
      <c r="E53" s="119"/>
      <c r="F53" s="119"/>
      <c r="G53" s="119"/>
      <c r="H53" s="118">
        <v>24.0</v>
      </c>
      <c r="I53" s="118">
        <v>48.0</v>
      </c>
      <c r="J53" s="118">
        <f t="shared" si="6"/>
        <v>72</v>
      </c>
    </row>
    <row r="54">
      <c r="A54" s="123" t="s">
        <v>165</v>
      </c>
      <c r="B54" s="119"/>
      <c r="C54" s="119"/>
      <c r="D54" s="119"/>
      <c r="E54" s="119"/>
      <c r="F54" s="119"/>
      <c r="G54" s="119"/>
      <c r="H54" s="118">
        <v>24.0</v>
      </c>
      <c r="I54" s="118">
        <v>48.0</v>
      </c>
      <c r="J54" s="118">
        <f t="shared" si="6"/>
        <v>72</v>
      </c>
    </row>
    <row r="55">
      <c r="A55" s="120" t="s">
        <v>137</v>
      </c>
      <c r="B55" s="121">
        <f t="shared" ref="B55:J55" si="7">SUM(B36:B54)</f>
        <v>64</v>
      </c>
      <c r="C55" s="121">
        <f t="shared" si="7"/>
        <v>160</v>
      </c>
      <c r="D55" s="121">
        <f t="shared" si="7"/>
        <v>152</v>
      </c>
      <c r="E55" s="121">
        <f t="shared" si="7"/>
        <v>152</v>
      </c>
      <c r="F55" s="121">
        <f t="shared" si="7"/>
        <v>72</v>
      </c>
      <c r="G55" s="121">
        <f t="shared" si="7"/>
        <v>136</v>
      </c>
      <c r="H55" s="121">
        <f t="shared" si="7"/>
        <v>72</v>
      </c>
      <c r="I55" s="121">
        <f t="shared" si="7"/>
        <v>152</v>
      </c>
      <c r="J55" s="121">
        <f t="shared" si="7"/>
        <v>960</v>
      </c>
    </row>
    <row r="56">
      <c r="A56" s="112"/>
      <c r="B56" s="38"/>
      <c r="C56" s="38"/>
      <c r="D56" s="38"/>
      <c r="E56" s="38"/>
      <c r="F56" s="38"/>
      <c r="G56" s="38"/>
      <c r="H56" s="38"/>
      <c r="I56" s="38"/>
      <c r="J56" s="113"/>
    </row>
    <row r="57">
      <c r="A57" s="114" t="s">
        <v>74</v>
      </c>
      <c r="B57" s="115">
        <v>16.0</v>
      </c>
      <c r="C57" s="116"/>
      <c r="D57" s="116"/>
      <c r="E57" s="116"/>
      <c r="F57" s="116"/>
      <c r="G57" s="116"/>
      <c r="H57" s="116"/>
      <c r="I57" s="116"/>
      <c r="J57" s="115">
        <f t="shared" ref="J57:J66" si="8">SUM(B57:I57)</f>
        <v>16</v>
      </c>
    </row>
    <row r="58">
      <c r="A58" s="123" t="s">
        <v>73</v>
      </c>
      <c r="B58" s="118">
        <v>16.0</v>
      </c>
      <c r="C58" s="119"/>
      <c r="D58" s="119"/>
      <c r="E58" s="119"/>
      <c r="F58" s="119">
        <v>0.0</v>
      </c>
      <c r="G58" s="119"/>
      <c r="H58" s="119">
        <v>0.0</v>
      </c>
      <c r="I58" s="119"/>
      <c r="J58" s="118">
        <f t="shared" si="8"/>
        <v>16</v>
      </c>
    </row>
    <row r="59">
      <c r="A59" s="123" t="s">
        <v>166</v>
      </c>
      <c r="B59" s="119"/>
      <c r="C59" s="118">
        <v>56.0</v>
      </c>
      <c r="D59" s="118">
        <v>8.0</v>
      </c>
      <c r="E59" s="119"/>
      <c r="F59" s="119"/>
      <c r="G59" s="119"/>
      <c r="H59" s="119"/>
      <c r="I59" s="119"/>
      <c r="J59" s="118">
        <f t="shared" si="8"/>
        <v>64</v>
      </c>
    </row>
    <row r="60">
      <c r="A60" s="123" t="s">
        <v>167</v>
      </c>
      <c r="B60" s="119"/>
      <c r="C60" s="118">
        <v>8.0</v>
      </c>
      <c r="D60" s="118">
        <v>104.0</v>
      </c>
      <c r="E60" s="119"/>
      <c r="F60" s="119"/>
      <c r="G60" s="119"/>
      <c r="H60" s="119"/>
      <c r="I60" s="119"/>
      <c r="J60" s="118">
        <f t="shared" si="8"/>
        <v>112</v>
      </c>
    </row>
    <row r="61">
      <c r="A61" s="123" t="s">
        <v>168</v>
      </c>
      <c r="B61" s="119"/>
      <c r="C61" s="118">
        <v>24.0</v>
      </c>
      <c r="D61" s="118">
        <v>16.0</v>
      </c>
      <c r="E61" s="119"/>
      <c r="F61" s="119"/>
      <c r="G61" s="119"/>
      <c r="H61" s="119"/>
      <c r="I61" s="119"/>
      <c r="J61" s="118">
        <f t="shared" si="8"/>
        <v>40</v>
      </c>
    </row>
    <row r="62">
      <c r="A62" s="123" t="s">
        <v>169</v>
      </c>
      <c r="B62" s="119"/>
      <c r="C62" s="118">
        <v>16.0</v>
      </c>
      <c r="D62" s="118">
        <v>24.0</v>
      </c>
      <c r="E62" s="119"/>
      <c r="F62" s="119"/>
      <c r="G62" s="119"/>
      <c r="H62" s="119"/>
      <c r="I62" s="119"/>
      <c r="J62" s="118">
        <f t="shared" si="8"/>
        <v>40</v>
      </c>
    </row>
    <row r="63">
      <c r="A63" s="123" t="s">
        <v>68</v>
      </c>
      <c r="B63" s="118">
        <v>16.0</v>
      </c>
      <c r="C63" s="119">
        <v>0.0</v>
      </c>
      <c r="D63" s="119"/>
      <c r="E63" s="119"/>
      <c r="F63" s="119">
        <v>0.0</v>
      </c>
      <c r="G63" s="119"/>
      <c r="H63" s="119"/>
      <c r="I63" s="119"/>
      <c r="J63" s="118">
        <f t="shared" si="8"/>
        <v>16</v>
      </c>
    </row>
    <row r="64">
      <c r="A64" s="123" t="s">
        <v>170</v>
      </c>
      <c r="B64" s="119"/>
      <c r="C64" s="119"/>
      <c r="D64" s="119"/>
      <c r="E64" s="119"/>
      <c r="F64" s="119"/>
      <c r="G64" s="119"/>
      <c r="H64" s="118">
        <v>24.0</v>
      </c>
      <c r="I64" s="118">
        <v>56.0</v>
      </c>
      <c r="J64" s="118">
        <f t="shared" si="8"/>
        <v>80</v>
      </c>
    </row>
    <row r="65">
      <c r="A65" s="123" t="s">
        <v>171</v>
      </c>
      <c r="B65" s="119"/>
      <c r="C65" s="119"/>
      <c r="D65" s="119"/>
      <c r="E65" s="119"/>
      <c r="F65" s="119"/>
      <c r="G65" s="119"/>
      <c r="H65" s="118">
        <v>24.0</v>
      </c>
      <c r="I65" s="118">
        <v>48.0</v>
      </c>
      <c r="J65" s="118">
        <f t="shared" si="8"/>
        <v>72</v>
      </c>
    </row>
    <row r="66">
      <c r="A66" s="123" t="s">
        <v>172</v>
      </c>
      <c r="B66" s="119"/>
      <c r="C66" s="119"/>
      <c r="D66" s="119"/>
      <c r="E66" s="119"/>
      <c r="F66" s="119"/>
      <c r="G66" s="119"/>
      <c r="H66" s="118">
        <v>24.0</v>
      </c>
      <c r="I66" s="118">
        <v>48.0</v>
      </c>
      <c r="J66" s="118">
        <f t="shared" si="8"/>
        <v>72</v>
      </c>
    </row>
    <row r="67">
      <c r="A67" s="120" t="s">
        <v>137</v>
      </c>
      <c r="B67" s="121">
        <f t="shared" ref="B67:J67" si="9">SUM(B57:B66)</f>
        <v>48</v>
      </c>
      <c r="C67" s="121">
        <f t="shared" si="9"/>
        <v>104</v>
      </c>
      <c r="D67" s="121">
        <f t="shared" si="9"/>
        <v>152</v>
      </c>
      <c r="E67" s="121">
        <f t="shared" si="9"/>
        <v>0</v>
      </c>
      <c r="F67" s="121">
        <f t="shared" si="9"/>
        <v>0</v>
      </c>
      <c r="G67" s="121">
        <f t="shared" si="9"/>
        <v>0</v>
      </c>
      <c r="H67" s="121">
        <f t="shared" si="9"/>
        <v>72</v>
      </c>
      <c r="I67" s="121">
        <f t="shared" si="9"/>
        <v>152</v>
      </c>
      <c r="J67" s="121">
        <f t="shared" si="9"/>
        <v>528</v>
      </c>
    </row>
    <row r="68">
      <c r="A68" s="112"/>
      <c r="B68" s="38"/>
      <c r="C68" s="38"/>
      <c r="D68" s="38"/>
      <c r="E68" s="38"/>
      <c r="F68" s="38"/>
      <c r="G68" s="38"/>
      <c r="H68" s="38"/>
      <c r="I68" s="38"/>
      <c r="J68" s="113"/>
    </row>
    <row r="69">
      <c r="A69" s="114" t="s">
        <v>79</v>
      </c>
      <c r="B69" s="115">
        <v>16.0</v>
      </c>
      <c r="C69" s="116"/>
      <c r="D69" s="116"/>
      <c r="E69" s="116"/>
      <c r="F69" s="116"/>
      <c r="G69" s="116"/>
      <c r="H69" s="116"/>
      <c r="I69" s="116"/>
      <c r="J69" s="115">
        <f t="shared" ref="J69:J80" si="10">SUM(B69:I69)</f>
        <v>16</v>
      </c>
    </row>
    <row r="70">
      <c r="A70" s="123" t="s">
        <v>78</v>
      </c>
      <c r="B70" s="118">
        <v>16.0</v>
      </c>
      <c r="C70" s="119"/>
      <c r="D70" s="119"/>
      <c r="E70" s="119"/>
      <c r="F70" s="119">
        <v>0.0</v>
      </c>
      <c r="G70" s="119"/>
      <c r="H70" s="119">
        <v>0.0</v>
      </c>
      <c r="I70" s="119"/>
      <c r="J70" s="118">
        <f t="shared" si="10"/>
        <v>16</v>
      </c>
    </row>
    <row r="71">
      <c r="A71" s="123" t="s">
        <v>173</v>
      </c>
      <c r="B71" s="119"/>
      <c r="C71" s="118">
        <v>56.0</v>
      </c>
      <c r="D71" s="118">
        <v>8.0</v>
      </c>
      <c r="E71" s="119"/>
      <c r="F71" s="119"/>
      <c r="G71" s="119"/>
      <c r="H71" s="119"/>
      <c r="I71" s="119"/>
      <c r="J71" s="118">
        <f t="shared" si="10"/>
        <v>64</v>
      </c>
    </row>
    <row r="72">
      <c r="A72" s="123" t="s">
        <v>174</v>
      </c>
      <c r="B72" s="119"/>
      <c r="C72" s="118">
        <v>8.0</v>
      </c>
      <c r="D72" s="118">
        <v>104.0</v>
      </c>
      <c r="E72" s="119"/>
      <c r="F72" s="119"/>
      <c r="G72" s="119"/>
      <c r="H72" s="119"/>
      <c r="I72" s="119"/>
      <c r="J72" s="118">
        <f t="shared" si="10"/>
        <v>112</v>
      </c>
    </row>
    <row r="73">
      <c r="A73" s="123" t="s">
        <v>175</v>
      </c>
      <c r="B73" s="119"/>
      <c r="C73" s="118">
        <v>24.0</v>
      </c>
      <c r="D73" s="118">
        <v>16.0</v>
      </c>
      <c r="E73" s="119"/>
      <c r="F73" s="119"/>
      <c r="G73" s="119"/>
      <c r="H73" s="119"/>
      <c r="I73" s="119"/>
      <c r="J73" s="118">
        <f t="shared" si="10"/>
        <v>40</v>
      </c>
    </row>
    <row r="74">
      <c r="A74" s="123" t="s">
        <v>75</v>
      </c>
      <c r="B74" s="118">
        <v>16.0</v>
      </c>
      <c r="C74" s="118">
        <v>16.0</v>
      </c>
      <c r="D74" s="118">
        <v>24.0</v>
      </c>
      <c r="E74" s="119"/>
      <c r="F74" s="119"/>
      <c r="G74" s="119"/>
      <c r="H74" s="119">
        <v>0.0</v>
      </c>
      <c r="I74" s="119"/>
      <c r="J74" s="118">
        <f t="shared" si="10"/>
        <v>56</v>
      </c>
    </row>
    <row r="75">
      <c r="A75" s="123" t="s">
        <v>176</v>
      </c>
      <c r="B75" s="119"/>
      <c r="C75" s="119"/>
      <c r="D75" s="119"/>
      <c r="E75" s="119"/>
      <c r="F75" s="118">
        <v>24.0</v>
      </c>
      <c r="G75" s="118">
        <v>8.0</v>
      </c>
      <c r="H75" s="119"/>
      <c r="I75" s="119"/>
      <c r="J75" s="118">
        <f t="shared" si="10"/>
        <v>32</v>
      </c>
    </row>
    <row r="76">
      <c r="A76" s="123" t="s">
        <v>177</v>
      </c>
      <c r="B76" s="119"/>
      <c r="C76" s="119"/>
      <c r="D76" s="119"/>
      <c r="E76" s="119"/>
      <c r="F76" s="118">
        <v>24.0</v>
      </c>
      <c r="G76" s="118">
        <v>8.0</v>
      </c>
      <c r="H76" s="119"/>
      <c r="I76" s="119"/>
      <c r="J76" s="118">
        <f t="shared" si="10"/>
        <v>32</v>
      </c>
    </row>
    <row r="77">
      <c r="A77" s="123" t="s">
        <v>178</v>
      </c>
      <c r="B77" s="119"/>
      <c r="C77" s="119"/>
      <c r="D77" s="119"/>
      <c r="E77" s="119"/>
      <c r="F77" s="118">
        <v>24.0</v>
      </c>
      <c r="G77" s="118">
        <v>120.0</v>
      </c>
      <c r="H77" s="119"/>
      <c r="I77" s="119"/>
      <c r="J77" s="118">
        <f t="shared" si="10"/>
        <v>144</v>
      </c>
    </row>
    <row r="78">
      <c r="A78" s="123" t="s">
        <v>72</v>
      </c>
      <c r="B78" s="124">
        <v>16.0</v>
      </c>
      <c r="C78" s="119">
        <v>0.0</v>
      </c>
      <c r="D78" s="119"/>
      <c r="E78" s="119"/>
      <c r="F78" s="119">
        <v>0.0</v>
      </c>
      <c r="G78" s="119"/>
      <c r="H78" s="119"/>
      <c r="I78" s="119"/>
      <c r="J78" s="124">
        <f t="shared" si="10"/>
        <v>16</v>
      </c>
    </row>
    <row r="79">
      <c r="A79" s="123" t="s">
        <v>179</v>
      </c>
      <c r="B79" s="119"/>
      <c r="C79" s="119"/>
      <c r="D79" s="119"/>
      <c r="E79" s="119"/>
      <c r="F79" s="119"/>
      <c r="G79" s="119"/>
      <c r="H79" s="124">
        <v>80.0</v>
      </c>
      <c r="I79" s="124">
        <v>112.0</v>
      </c>
      <c r="J79" s="124">
        <f t="shared" si="10"/>
        <v>192</v>
      </c>
    </row>
    <row r="80">
      <c r="A80" s="123" t="s">
        <v>180</v>
      </c>
      <c r="B80" s="119"/>
      <c r="C80" s="119"/>
      <c r="D80" s="119"/>
      <c r="E80" s="119"/>
      <c r="F80" s="119"/>
      <c r="G80" s="119"/>
      <c r="H80" s="124">
        <v>0.0</v>
      </c>
      <c r="I80" s="124">
        <v>0.0</v>
      </c>
      <c r="J80" s="124">
        <f t="shared" si="10"/>
        <v>0</v>
      </c>
    </row>
    <row r="81">
      <c r="A81" s="120" t="s">
        <v>137</v>
      </c>
      <c r="B81" s="121">
        <f t="shared" ref="B81:J81" si="11">SUM(B69:B80)</f>
        <v>64</v>
      </c>
      <c r="C81" s="121">
        <f t="shared" si="11"/>
        <v>104</v>
      </c>
      <c r="D81" s="121">
        <f t="shared" si="11"/>
        <v>152</v>
      </c>
      <c r="E81" s="121">
        <f t="shared" si="11"/>
        <v>0</v>
      </c>
      <c r="F81" s="121">
        <f t="shared" si="11"/>
        <v>72</v>
      </c>
      <c r="G81" s="121">
        <f t="shared" si="11"/>
        <v>136</v>
      </c>
      <c r="H81" s="121">
        <f t="shared" si="11"/>
        <v>80</v>
      </c>
      <c r="I81" s="121">
        <f t="shared" si="11"/>
        <v>112</v>
      </c>
      <c r="J81" s="121">
        <f t="shared" si="11"/>
        <v>720</v>
      </c>
    </row>
    <row r="82">
      <c r="A82" s="112"/>
      <c r="B82" s="38"/>
      <c r="C82" s="38"/>
      <c r="D82" s="38"/>
      <c r="E82" s="38"/>
      <c r="F82" s="38"/>
      <c r="G82" s="38"/>
      <c r="H82" s="38"/>
      <c r="I82" s="38"/>
      <c r="J82" s="113"/>
    </row>
    <row r="83">
      <c r="A83" s="114" t="s">
        <v>83</v>
      </c>
      <c r="B83" s="115">
        <v>16.0</v>
      </c>
      <c r="C83" s="116"/>
      <c r="D83" s="116"/>
      <c r="E83" s="116"/>
      <c r="F83" s="116"/>
      <c r="G83" s="116"/>
      <c r="H83" s="116"/>
      <c r="I83" s="116"/>
      <c r="J83" s="115">
        <f t="shared" ref="J83:J100" si="12">SUM(B83:I83)</f>
        <v>16</v>
      </c>
    </row>
    <row r="84">
      <c r="A84" s="123" t="s">
        <v>82</v>
      </c>
      <c r="B84" s="118">
        <v>8.0</v>
      </c>
      <c r="C84" s="119"/>
      <c r="D84" s="119"/>
      <c r="E84" s="119"/>
      <c r="F84" s="119">
        <v>0.0</v>
      </c>
      <c r="G84" s="119"/>
      <c r="H84" s="119">
        <v>0.0</v>
      </c>
      <c r="I84" s="119"/>
      <c r="J84" s="118">
        <f t="shared" si="12"/>
        <v>8</v>
      </c>
    </row>
    <row r="85">
      <c r="A85" s="123" t="s">
        <v>181</v>
      </c>
      <c r="B85" s="119"/>
      <c r="C85" s="118">
        <v>32.0</v>
      </c>
      <c r="D85" s="118">
        <v>8.0</v>
      </c>
      <c r="E85" s="119"/>
      <c r="F85" s="119"/>
      <c r="G85" s="119"/>
      <c r="H85" s="119"/>
      <c r="I85" s="119"/>
      <c r="J85" s="118">
        <f t="shared" si="12"/>
        <v>40</v>
      </c>
    </row>
    <row r="86">
      <c r="A86" s="123" t="s">
        <v>182</v>
      </c>
      <c r="B86" s="119"/>
      <c r="C86" s="118">
        <v>8.0</v>
      </c>
      <c r="D86" s="118">
        <v>104.0</v>
      </c>
      <c r="E86" s="119"/>
      <c r="F86" s="119"/>
      <c r="G86" s="119"/>
      <c r="H86" s="119"/>
      <c r="I86" s="119"/>
      <c r="J86" s="118">
        <f t="shared" si="12"/>
        <v>112</v>
      </c>
    </row>
    <row r="87">
      <c r="A87" s="123" t="s">
        <v>183</v>
      </c>
      <c r="B87" s="119"/>
      <c r="C87" s="118">
        <v>16.0</v>
      </c>
      <c r="D87" s="118">
        <v>16.0</v>
      </c>
      <c r="E87" s="119"/>
      <c r="F87" s="119"/>
      <c r="G87" s="119"/>
      <c r="H87" s="119"/>
      <c r="I87" s="119"/>
      <c r="J87" s="118">
        <f t="shared" si="12"/>
        <v>32</v>
      </c>
    </row>
    <row r="88">
      <c r="A88" s="123" t="s">
        <v>184</v>
      </c>
      <c r="B88" s="119"/>
      <c r="C88" s="118">
        <v>24.0</v>
      </c>
      <c r="D88" s="118">
        <v>24.0</v>
      </c>
      <c r="E88" s="119"/>
      <c r="F88" s="119"/>
      <c r="G88" s="119"/>
      <c r="H88" s="119"/>
      <c r="I88" s="119"/>
      <c r="J88" s="118">
        <f t="shared" si="12"/>
        <v>48</v>
      </c>
    </row>
    <row r="89">
      <c r="A89" s="123" t="s">
        <v>84</v>
      </c>
      <c r="B89" s="118">
        <v>8.0</v>
      </c>
      <c r="C89" s="119"/>
      <c r="D89" s="119"/>
      <c r="E89" s="119"/>
      <c r="F89" s="119">
        <v>0.0</v>
      </c>
      <c r="G89" s="119"/>
      <c r="H89" s="119">
        <v>0.0</v>
      </c>
      <c r="I89" s="119"/>
      <c r="J89" s="118">
        <f t="shared" si="12"/>
        <v>8</v>
      </c>
    </row>
    <row r="90">
      <c r="A90" s="123" t="s">
        <v>185</v>
      </c>
      <c r="B90" s="119"/>
      <c r="C90" s="118">
        <v>32.0</v>
      </c>
      <c r="D90" s="119"/>
      <c r="E90" s="118">
        <v>8.0</v>
      </c>
      <c r="F90" s="119"/>
      <c r="G90" s="119"/>
      <c r="H90" s="119"/>
      <c r="I90" s="119"/>
      <c r="J90" s="118">
        <f t="shared" si="12"/>
        <v>40</v>
      </c>
    </row>
    <row r="91">
      <c r="A91" s="123" t="s">
        <v>186</v>
      </c>
      <c r="B91" s="119"/>
      <c r="C91" s="118">
        <v>8.0</v>
      </c>
      <c r="D91" s="119"/>
      <c r="E91" s="118">
        <v>104.0</v>
      </c>
      <c r="F91" s="119"/>
      <c r="G91" s="119"/>
      <c r="H91" s="119"/>
      <c r="I91" s="119"/>
      <c r="J91" s="118">
        <f t="shared" si="12"/>
        <v>112</v>
      </c>
    </row>
    <row r="92">
      <c r="A92" s="123" t="s">
        <v>187</v>
      </c>
      <c r="B92" s="119"/>
      <c r="C92" s="118">
        <v>16.0</v>
      </c>
      <c r="D92" s="119"/>
      <c r="E92" s="118">
        <v>16.0</v>
      </c>
      <c r="F92" s="119"/>
      <c r="G92" s="119"/>
      <c r="H92" s="119"/>
      <c r="I92" s="119"/>
      <c r="J92" s="118">
        <f t="shared" si="12"/>
        <v>32</v>
      </c>
    </row>
    <row r="93">
      <c r="A93" s="123" t="s">
        <v>188</v>
      </c>
      <c r="B93" s="119"/>
      <c r="C93" s="118">
        <v>24.0</v>
      </c>
      <c r="D93" s="119"/>
      <c r="E93" s="118">
        <v>24.0</v>
      </c>
      <c r="F93" s="119"/>
      <c r="G93" s="119"/>
      <c r="H93" s="119"/>
      <c r="I93" s="119"/>
      <c r="J93" s="118">
        <f t="shared" si="12"/>
        <v>48</v>
      </c>
    </row>
    <row r="94">
      <c r="A94" s="123" t="s">
        <v>76</v>
      </c>
      <c r="B94" s="118">
        <v>16.0</v>
      </c>
      <c r="C94" s="119">
        <v>0.0</v>
      </c>
      <c r="D94" s="119"/>
      <c r="E94" s="119"/>
      <c r="F94" s="119"/>
      <c r="G94" s="119"/>
      <c r="H94" s="119">
        <v>0.0</v>
      </c>
      <c r="I94" s="119"/>
      <c r="J94" s="118">
        <f t="shared" si="12"/>
        <v>16</v>
      </c>
    </row>
    <row r="95">
      <c r="A95" s="123" t="s">
        <v>189</v>
      </c>
      <c r="B95" s="119"/>
      <c r="C95" s="119"/>
      <c r="D95" s="119"/>
      <c r="E95" s="119"/>
      <c r="F95" s="118">
        <v>24.0</v>
      </c>
      <c r="G95" s="118">
        <v>8.0</v>
      </c>
      <c r="H95" s="119"/>
      <c r="I95" s="119"/>
      <c r="J95" s="118">
        <f t="shared" si="12"/>
        <v>32</v>
      </c>
    </row>
    <row r="96">
      <c r="A96" s="123" t="s">
        <v>190</v>
      </c>
      <c r="B96" s="119"/>
      <c r="C96" s="119"/>
      <c r="D96" s="119"/>
      <c r="E96" s="119"/>
      <c r="F96" s="118">
        <v>24.0</v>
      </c>
      <c r="G96" s="118">
        <v>8.0</v>
      </c>
      <c r="H96" s="119"/>
      <c r="I96" s="119"/>
      <c r="J96" s="118">
        <f t="shared" si="12"/>
        <v>32</v>
      </c>
    </row>
    <row r="97">
      <c r="A97" s="123" t="s">
        <v>191</v>
      </c>
      <c r="B97" s="119"/>
      <c r="C97" s="119"/>
      <c r="D97" s="119"/>
      <c r="E97" s="119"/>
      <c r="F97" s="118">
        <v>24.0</v>
      </c>
      <c r="G97" s="118">
        <v>120.0</v>
      </c>
      <c r="H97" s="119"/>
      <c r="I97" s="119"/>
      <c r="J97" s="118">
        <f t="shared" si="12"/>
        <v>144</v>
      </c>
    </row>
    <row r="98">
      <c r="A98" s="123" t="s">
        <v>72</v>
      </c>
      <c r="B98" s="124">
        <v>16.0</v>
      </c>
      <c r="C98" s="119">
        <v>0.0</v>
      </c>
      <c r="D98" s="119"/>
      <c r="E98" s="119"/>
      <c r="F98" s="119">
        <v>0.0</v>
      </c>
      <c r="G98" s="119"/>
      <c r="H98" s="119"/>
      <c r="I98" s="119"/>
      <c r="J98" s="124">
        <f t="shared" si="12"/>
        <v>16</v>
      </c>
    </row>
    <row r="99">
      <c r="A99" s="123" t="s">
        <v>179</v>
      </c>
      <c r="B99" s="119"/>
      <c r="C99" s="119"/>
      <c r="D99" s="119"/>
      <c r="E99" s="119"/>
      <c r="F99" s="119"/>
      <c r="G99" s="119"/>
      <c r="H99" s="124">
        <v>0.0</v>
      </c>
      <c r="I99" s="124">
        <v>0.0</v>
      </c>
      <c r="J99" s="124">
        <f t="shared" si="12"/>
        <v>0</v>
      </c>
    </row>
    <row r="100">
      <c r="A100" s="123" t="s">
        <v>180</v>
      </c>
      <c r="B100" s="119"/>
      <c r="C100" s="119"/>
      <c r="D100" s="119"/>
      <c r="E100" s="119"/>
      <c r="F100" s="119"/>
      <c r="G100" s="119"/>
      <c r="H100" s="124">
        <v>80.0</v>
      </c>
      <c r="I100" s="124">
        <v>112.0</v>
      </c>
      <c r="J100" s="124">
        <f t="shared" si="12"/>
        <v>192</v>
      </c>
    </row>
    <row r="101">
      <c r="A101" s="120" t="s">
        <v>137</v>
      </c>
      <c r="B101" s="121">
        <f>SUM(B83:B100)</f>
        <v>64</v>
      </c>
      <c r="C101" s="121">
        <f t="shared" ref="C101:G101" si="13">SUM(C83:C97)</f>
        <v>160</v>
      </c>
      <c r="D101" s="121">
        <f t="shared" si="13"/>
        <v>152</v>
      </c>
      <c r="E101" s="121">
        <f t="shared" si="13"/>
        <v>152</v>
      </c>
      <c r="F101" s="121">
        <f t="shared" si="13"/>
        <v>72</v>
      </c>
      <c r="G101" s="121">
        <f t="shared" si="13"/>
        <v>136</v>
      </c>
      <c r="H101" s="121">
        <f t="shared" ref="H101:J101" si="14">SUM(H83:H100)</f>
        <v>80</v>
      </c>
      <c r="I101" s="121">
        <f t="shared" si="14"/>
        <v>112</v>
      </c>
      <c r="J101" s="121">
        <f t="shared" si="14"/>
        <v>928</v>
      </c>
    </row>
    <row r="102">
      <c r="A102" s="112"/>
      <c r="B102" s="38"/>
      <c r="C102" s="38"/>
      <c r="D102" s="38"/>
      <c r="E102" s="38"/>
      <c r="F102" s="38"/>
      <c r="G102" s="38"/>
      <c r="H102" s="38"/>
      <c r="I102" s="38"/>
      <c r="J102" s="113"/>
    </row>
    <row r="103">
      <c r="A103" s="114" t="s">
        <v>87</v>
      </c>
      <c r="B103" s="115">
        <v>16.0</v>
      </c>
      <c r="C103" s="116"/>
      <c r="D103" s="116"/>
      <c r="E103" s="116"/>
      <c r="F103" s="116"/>
      <c r="G103" s="116"/>
      <c r="H103" s="116"/>
      <c r="I103" s="116"/>
      <c r="J103" s="115">
        <f t="shared" ref="J103:J116" si="15">SUM(B103:I103)</f>
        <v>16</v>
      </c>
    </row>
    <row r="104">
      <c r="A104" s="117" t="s">
        <v>86</v>
      </c>
      <c r="B104" s="119">
        <v>16.0</v>
      </c>
      <c r="C104" s="119"/>
      <c r="D104" s="119"/>
      <c r="E104" s="119"/>
      <c r="F104" s="119">
        <v>0.0</v>
      </c>
      <c r="G104" s="119"/>
      <c r="H104" s="119">
        <v>0.0</v>
      </c>
      <c r="I104" s="119"/>
      <c r="J104" s="119">
        <f t="shared" si="15"/>
        <v>16</v>
      </c>
    </row>
    <row r="105">
      <c r="A105" s="123" t="s">
        <v>192</v>
      </c>
      <c r="B105" s="119"/>
      <c r="C105" s="119">
        <v>56.0</v>
      </c>
      <c r="D105" s="119">
        <v>8.0</v>
      </c>
      <c r="E105" s="119"/>
      <c r="F105" s="119"/>
      <c r="G105" s="119"/>
      <c r="H105" s="119"/>
      <c r="I105" s="119"/>
      <c r="J105" s="119">
        <f t="shared" si="15"/>
        <v>64</v>
      </c>
    </row>
    <row r="106">
      <c r="A106" s="123" t="s">
        <v>193</v>
      </c>
      <c r="B106" s="119"/>
      <c r="C106" s="119">
        <v>8.0</v>
      </c>
      <c r="D106" s="119">
        <v>104.0</v>
      </c>
      <c r="E106" s="119"/>
      <c r="F106" s="119"/>
      <c r="G106" s="119"/>
      <c r="H106" s="119"/>
      <c r="I106" s="119"/>
      <c r="J106" s="119">
        <f t="shared" si="15"/>
        <v>112</v>
      </c>
    </row>
    <row r="107">
      <c r="A107" s="123" t="s">
        <v>194</v>
      </c>
      <c r="B107" s="119"/>
      <c r="C107" s="119">
        <v>24.0</v>
      </c>
      <c r="D107" s="119">
        <v>16.0</v>
      </c>
      <c r="E107" s="119"/>
      <c r="F107" s="119"/>
      <c r="G107" s="119"/>
      <c r="H107" s="119"/>
      <c r="I107" s="119"/>
      <c r="J107" s="119">
        <f t="shared" si="15"/>
        <v>40</v>
      </c>
    </row>
    <row r="108">
      <c r="A108" s="123" t="s">
        <v>195</v>
      </c>
      <c r="B108" s="119"/>
      <c r="C108" s="119">
        <v>16.0</v>
      </c>
      <c r="D108" s="119">
        <v>24.0</v>
      </c>
      <c r="E108" s="119"/>
      <c r="F108" s="119"/>
      <c r="G108" s="119"/>
      <c r="H108" s="119"/>
      <c r="I108" s="119"/>
      <c r="J108" s="119">
        <f t="shared" si="15"/>
        <v>40</v>
      </c>
    </row>
    <row r="109">
      <c r="A109" s="123" t="s">
        <v>80</v>
      </c>
      <c r="B109" s="118">
        <v>16.0</v>
      </c>
      <c r="C109" s="119">
        <v>0.0</v>
      </c>
      <c r="D109" s="119"/>
      <c r="E109" s="119"/>
      <c r="F109" s="119"/>
      <c r="G109" s="119"/>
      <c r="H109" s="119">
        <v>0.0</v>
      </c>
      <c r="I109" s="119"/>
      <c r="J109" s="118">
        <f t="shared" si="15"/>
        <v>16</v>
      </c>
    </row>
    <row r="110">
      <c r="A110" s="123" t="s">
        <v>196</v>
      </c>
      <c r="B110" s="119"/>
      <c r="C110" s="119"/>
      <c r="D110" s="119"/>
      <c r="E110" s="119"/>
      <c r="F110" s="118">
        <v>24.0</v>
      </c>
      <c r="G110" s="118">
        <v>8.0</v>
      </c>
      <c r="H110" s="119"/>
      <c r="I110" s="119"/>
      <c r="J110" s="118">
        <f t="shared" si="15"/>
        <v>32</v>
      </c>
    </row>
    <row r="111">
      <c r="A111" s="123" t="s">
        <v>197</v>
      </c>
      <c r="B111" s="119"/>
      <c r="C111" s="119"/>
      <c r="D111" s="119"/>
      <c r="E111" s="119"/>
      <c r="F111" s="118">
        <v>24.0</v>
      </c>
      <c r="G111" s="118">
        <v>8.0</v>
      </c>
      <c r="H111" s="119"/>
      <c r="I111" s="119"/>
      <c r="J111" s="118">
        <f t="shared" si="15"/>
        <v>32</v>
      </c>
    </row>
    <row r="112">
      <c r="A112" s="123" t="s">
        <v>198</v>
      </c>
      <c r="B112" s="119"/>
      <c r="C112" s="119"/>
      <c r="D112" s="119"/>
      <c r="E112" s="119"/>
      <c r="F112" s="118">
        <v>24.0</v>
      </c>
      <c r="G112" s="118">
        <v>120.0</v>
      </c>
      <c r="H112" s="119"/>
      <c r="I112" s="119"/>
      <c r="J112" s="118">
        <f t="shared" si="15"/>
        <v>144</v>
      </c>
    </row>
    <row r="113">
      <c r="A113" s="123" t="s">
        <v>77</v>
      </c>
      <c r="B113" s="118">
        <v>16.0</v>
      </c>
      <c r="C113" s="119">
        <v>0.0</v>
      </c>
      <c r="D113" s="119"/>
      <c r="E113" s="119"/>
      <c r="F113" s="119">
        <v>0.0</v>
      </c>
      <c r="G113" s="119"/>
      <c r="H113" s="119"/>
      <c r="I113" s="119"/>
      <c r="J113" s="118">
        <f t="shared" si="15"/>
        <v>16</v>
      </c>
    </row>
    <row r="114">
      <c r="A114" s="123" t="s">
        <v>199</v>
      </c>
      <c r="B114" s="119"/>
      <c r="C114" s="119"/>
      <c r="D114" s="119"/>
      <c r="E114" s="119"/>
      <c r="F114" s="119"/>
      <c r="G114" s="119"/>
      <c r="H114" s="118">
        <v>24.0</v>
      </c>
      <c r="I114" s="118">
        <v>56.0</v>
      </c>
      <c r="J114" s="118">
        <f t="shared" si="15"/>
        <v>80</v>
      </c>
    </row>
    <row r="115">
      <c r="A115" s="123" t="s">
        <v>200</v>
      </c>
      <c r="B115" s="119"/>
      <c r="C115" s="119"/>
      <c r="D115" s="119"/>
      <c r="E115" s="119"/>
      <c r="F115" s="119"/>
      <c r="G115" s="119"/>
      <c r="H115" s="118">
        <v>24.0</v>
      </c>
      <c r="I115" s="118">
        <v>48.0</v>
      </c>
      <c r="J115" s="118">
        <f t="shared" si="15"/>
        <v>72</v>
      </c>
    </row>
    <row r="116">
      <c r="A116" s="123" t="s">
        <v>201</v>
      </c>
      <c r="B116" s="119"/>
      <c r="C116" s="119"/>
      <c r="D116" s="119"/>
      <c r="E116" s="119"/>
      <c r="F116" s="119"/>
      <c r="G116" s="119"/>
      <c r="H116" s="118">
        <v>24.0</v>
      </c>
      <c r="I116" s="118">
        <v>48.0</v>
      </c>
      <c r="J116" s="118">
        <f t="shared" si="15"/>
        <v>72</v>
      </c>
    </row>
    <row r="117">
      <c r="A117" s="120" t="s">
        <v>137</v>
      </c>
      <c r="B117" s="121">
        <f t="shared" ref="B117:J117" si="16">SUM(B103:B116)</f>
        <v>64</v>
      </c>
      <c r="C117" s="121">
        <f t="shared" si="16"/>
        <v>104</v>
      </c>
      <c r="D117" s="121">
        <f t="shared" si="16"/>
        <v>152</v>
      </c>
      <c r="E117" s="121">
        <f t="shared" si="16"/>
        <v>0</v>
      </c>
      <c r="F117" s="121">
        <f t="shared" si="16"/>
        <v>72</v>
      </c>
      <c r="G117" s="121">
        <f t="shared" si="16"/>
        <v>136</v>
      </c>
      <c r="H117" s="121">
        <f t="shared" si="16"/>
        <v>72</v>
      </c>
      <c r="I117" s="121">
        <f t="shared" si="16"/>
        <v>152</v>
      </c>
      <c r="J117" s="121">
        <f t="shared" si="16"/>
        <v>752</v>
      </c>
    </row>
    <row r="118">
      <c r="A118" s="112"/>
      <c r="B118" s="38"/>
      <c r="C118" s="38"/>
      <c r="D118" s="38"/>
      <c r="E118" s="38"/>
      <c r="F118" s="38"/>
      <c r="G118" s="38"/>
      <c r="H118" s="38"/>
      <c r="I118" s="38"/>
      <c r="J118" s="113"/>
    </row>
    <row r="119">
      <c r="A119" s="114" t="s">
        <v>91</v>
      </c>
      <c r="B119" s="115">
        <v>16.0</v>
      </c>
      <c r="C119" s="116"/>
      <c r="D119" s="116"/>
      <c r="E119" s="116"/>
      <c r="F119" s="116"/>
      <c r="G119" s="116"/>
      <c r="H119" s="116"/>
      <c r="I119" s="116"/>
      <c r="J119" s="115">
        <f t="shared" ref="J119:J132" si="17">SUM(B119:I119)</f>
        <v>16</v>
      </c>
    </row>
    <row r="120">
      <c r="A120" s="123" t="s">
        <v>90</v>
      </c>
      <c r="B120" s="119">
        <v>16.0</v>
      </c>
      <c r="C120" s="119"/>
      <c r="D120" s="119"/>
      <c r="E120" s="119"/>
      <c r="F120" s="119">
        <v>0.0</v>
      </c>
      <c r="G120" s="119"/>
      <c r="H120" s="119">
        <v>0.0</v>
      </c>
      <c r="I120" s="119"/>
      <c r="J120" s="119">
        <f t="shared" si="17"/>
        <v>16</v>
      </c>
    </row>
    <row r="121">
      <c r="A121" s="123" t="s">
        <v>202</v>
      </c>
      <c r="B121" s="119"/>
      <c r="C121" s="119">
        <v>56.0</v>
      </c>
      <c r="D121" s="119">
        <v>8.0</v>
      </c>
      <c r="E121" s="119"/>
      <c r="F121" s="119"/>
      <c r="G121" s="119"/>
      <c r="H121" s="119"/>
      <c r="I121" s="119"/>
      <c r="J121" s="119">
        <f t="shared" si="17"/>
        <v>64</v>
      </c>
    </row>
    <row r="122">
      <c r="A122" s="123" t="s">
        <v>203</v>
      </c>
      <c r="B122" s="119"/>
      <c r="C122" s="119">
        <v>8.0</v>
      </c>
      <c r="D122" s="119">
        <v>104.0</v>
      </c>
      <c r="E122" s="119"/>
      <c r="F122" s="119"/>
      <c r="G122" s="119"/>
      <c r="H122" s="119"/>
      <c r="I122" s="119"/>
      <c r="J122" s="119">
        <f t="shared" si="17"/>
        <v>112</v>
      </c>
    </row>
    <row r="123">
      <c r="A123" s="123" t="s">
        <v>204</v>
      </c>
      <c r="B123" s="119"/>
      <c r="C123" s="119">
        <v>24.0</v>
      </c>
      <c r="D123" s="119">
        <v>16.0</v>
      </c>
      <c r="E123" s="119"/>
      <c r="F123" s="119"/>
      <c r="G123" s="119"/>
      <c r="H123" s="119"/>
      <c r="I123" s="119"/>
      <c r="J123" s="119">
        <f t="shared" si="17"/>
        <v>40</v>
      </c>
    </row>
    <row r="124">
      <c r="A124" s="123" t="s">
        <v>205</v>
      </c>
      <c r="B124" s="119"/>
      <c r="C124" s="119">
        <v>16.0</v>
      </c>
      <c r="D124" s="119">
        <v>24.0</v>
      </c>
      <c r="E124" s="119"/>
      <c r="F124" s="119"/>
      <c r="G124" s="119"/>
      <c r="H124" s="119"/>
      <c r="I124" s="119"/>
      <c r="J124" s="119">
        <f t="shared" si="17"/>
        <v>40</v>
      </c>
    </row>
    <row r="125">
      <c r="A125" s="123" t="s">
        <v>88</v>
      </c>
      <c r="B125" s="119">
        <v>16.0</v>
      </c>
      <c r="C125" s="119">
        <v>0.0</v>
      </c>
      <c r="D125" s="119"/>
      <c r="E125" s="119"/>
      <c r="F125" s="119"/>
      <c r="G125" s="119"/>
      <c r="H125" s="119">
        <v>0.0</v>
      </c>
      <c r="I125" s="119"/>
      <c r="J125" s="119">
        <f t="shared" si="17"/>
        <v>16</v>
      </c>
    </row>
    <row r="126">
      <c r="A126" s="123" t="s">
        <v>206</v>
      </c>
      <c r="B126" s="119"/>
      <c r="C126" s="119"/>
      <c r="D126" s="119"/>
      <c r="E126" s="119"/>
      <c r="F126" s="119">
        <v>24.0</v>
      </c>
      <c r="G126" s="119">
        <v>8.0</v>
      </c>
      <c r="H126" s="119"/>
      <c r="I126" s="119"/>
      <c r="J126" s="119">
        <f t="shared" si="17"/>
        <v>32</v>
      </c>
    </row>
    <row r="127">
      <c r="A127" s="123" t="s">
        <v>207</v>
      </c>
      <c r="B127" s="119"/>
      <c r="C127" s="119"/>
      <c r="D127" s="119"/>
      <c r="E127" s="119"/>
      <c r="F127" s="119">
        <v>24.0</v>
      </c>
      <c r="G127" s="119">
        <v>8.0</v>
      </c>
      <c r="H127" s="119"/>
      <c r="I127" s="119"/>
      <c r="J127" s="119">
        <f t="shared" si="17"/>
        <v>32</v>
      </c>
    </row>
    <row r="128">
      <c r="A128" s="123" t="s">
        <v>208</v>
      </c>
      <c r="B128" s="119"/>
      <c r="C128" s="119"/>
      <c r="D128" s="119"/>
      <c r="E128" s="119"/>
      <c r="F128" s="119">
        <v>24.0</v>
      </c>
      <c r="G128" s="119">
        <v>120.0</v>
      </c>
      <c r="H128" s="119"/>
      <c r="I128" s="119"/>
      <c r="J128" s="119">
        <f t="shared" si="17"/>
        <v>144</v>
      </c>
    </row>
    <row r="129">
      <c r="A129" s="123" t="s">
        <v>81</v>
      </c>
      <c r="B129" s="118">
        <v>16.0</v>
      </c>
      <c r="C129" s="119">
        <v>0.0</v>
      </c>
      <c r="D129" s="119"/>
      <c r="E129" s="119"/>
      <c r="F129" s="119">
        <v>0.0</v>
      </c>
      <c r="G129" s="119"/>
      <c r="H129" s="119"/>
      <c r="I129" s="119"/>
      <c r="J129" s="118">
        <f t="shared" si="17"/>
        <v>16</v>
      </c>
    </row>
    <row r="130">
      <c r="A130" s="123" t="s">
        <v>209</v>
      </c>
      <c r="B130" s="119"/>
      <c r="C130" s="119"/>
      <c r="D130" s="119"/>
      <c r="E130" s="119"/>
      <c r="F130" s="119"/>
      <c r="G130" s="119"/>
      <c r="H130" s="118">
        <v>24.0</v>
      </c>
      <c r="I130" s="118">
        <v>56.0</v>
      </c>
      <c r="J130" s="118">
        <f t="shared" si="17"/>
        <v>80</v>
      </c>
    </row>
    <row r="131">
      <c r="A131" s="123" t="s">
        <v>210</v>
      </c>
      <c r="B131" s="119"/>
      <c r="C131" s="119"/>
      <c r="D131" s="119"/>
      <c r="E131" s="119"/>
      <c r="F131" s="119"/>
      <c r="G131" s="119"/>
      <c r="H131" s="118">
        <v>24.0</v>
      </c>
      <c r="I131" s="118">
        <v>48.0</v>
      </c>
      <c r="J131" s="118">
        <f t="shared" si="17"/>
        <v>72</v>
      </c>
    </row>
    <row r="132">
      <c r="A132" s="123" t="s">
        <v>211</v>
      </c>
      <c r="B132" s="119"/>
      <c r="C132" s="119"/>
      <c r="D132" s="119"/>
      <c r="E132" s="119"/>
      <c r="F132" s="119"/>
      <c r="G132" s="119"/>
      <c r="H132" s="118">
        <v>24.0</v>
      </c>
      <c r="I132" s="118">
        <v>48.0</v>
      </c>
      <c r="J132" s="118">
        <f t="shared" si="17"/>
        <v>72</v>
      </c>
    </row>
    <row r="133">
      <c r="A133" s="120" t="s">
        <v>137</v>
      </c>
      <c r="B133" s="121">
        <f t="shared" ref="B133:J133" si="18">SUM(B119:B132)</f>
        <v>64</v>
      </c>
      <c r="C133" s="121">
        <f t="shared" si="18"/>
        <v>104</v>
      </c>
      <c r="D133" s="121">
        <f t="shared" si="18"/>
        <v>152</v>
      </c>
      <c r="E133" s="121">
        <f t="shared" si="18"/>
        <v>0</v>
      </c>
      <c r="F133" s="121">
        <f t="shared" si="18"/>
        <v>72</v>
      </c>
      <c r="G133" s="121">
        <f t="shared" si="18"/>
        <v>136</v>
      </c>
      <c r="H133" s="121">
        <f t="shared" si="18"/>
        <v>72</v>
      </c>
      <c r="I133" s="121">
        <f t="shared" si="18"/>
        <v>152</v>
      </c>
      <c r="J133" s="121">
        <f t="shared" si="18"/>
        <v>752</v>
      </c>
    </row>
    <row r="134">
      <c r="A134" s="112"/>
      <c r="B134" s="38"/>
      <c r="C134" s="38"/>
      <c r="D134" s="38"/>
      <c r="E134" s="38"/>
      <c r="F134" s="38"/>
      <c r="G134" s="38"/>
      <c r="H134" s="38"/>
      <c r="I134" s="38"/>
      <c r="J134" s="113"/>
    </row>
    <row r="135">
      <c r="A135" s="114" t="s">
        <v>95</v>
      </c>
      <c r="B135" s="115">
        <v>16.0</v>
      </c>
      <c r="C135" s="116"/>
      <c r="D135" s="116"/>
      <c r="E135" s="116"/>
      <c r="F135" s="116"/>
      <c r="G135" s="116"/>
      <c r="H135" s="116"/>
      <c r="I135" s="116"/>
      <c r="J135" s="115">
        <f t="shared" ref="J135:J147" si="19">SUM(B135:I135)</f>
        <v>16</v>
      </c>
    </row>
    <row r="136">
      <c r="A136" s="123" t="s">
        <v>94</v>
      </c>
      <c r="B136" s="119">
        <v>16.0</v>
      </c>
      <c r="C136" s="119"/>
      <c r="D136" s="119"/>
      <c r="E136" s="119"/>
      <c r="F136" s="119">
        <v>0.0</v>
      </c>
      <c r="G136" s="119"/>
      <c r="H136" s="119">
        <v>0.0</v>
      </c>
      <c r="I136" s="119"/>
      <c r="J136" s="119">
        <f t="shared" si="19"/>
        <v>16</v>
      </c>
    </row>
    <row r="137">
      <c r="A137" s="123" t="s">
        <v>212</v>
      </c>
      <c r="B137" s="119"/>
      <c r="C137" s="119">
        <v>56.0</v>
      </c>
      <c r="D137" s="119">
        <v>8.0</v>
      </c>
      <c r="E137" s="119"/>
      <c r="F137" s="119"/>
      <c r="G137" s="119"/>
      <c r="H137" s="119"/>
      <c r="I137" s="119"/>
      <c r="J137" s="119">
        <f t="shared" si="19"/>
        <v>64</v>
      </c>
    </row>
    <row r="138">
      <c r="A138" s="123" t="s">
        <v>213</v>
      </c>
      <c r="B138" s="119"/>
      <c r="C138" s="119">
        <v>8.0</v>
      </c>
      <c r="D138" s="119">
        <v>104.0</v>
      </c>
      <c r="E138" s="119"/>
      <c r="F138" s="119"/>
      <c r="G138" s="119"/>
      <c r="H138" s="119"/>
      <c r="I138" s="119"/>
      <c r="J138" s="119">
        <f t="shared" si="19"/>
        <v>112</v>
      </c>
    </row>
    <row r="139">
      <c r="A139" s="123" t="s">
        <v>214</v>
      </c>
      <c r="B139" s="119"/>
      <c r="C139" s="119">
        <v>24.0</v>
      </c>
      <c r="D139" s="119">
        <v>16.0</v>
      </c>
      <c r="E139" s="119"/>
      <c r="F139" s="119"/>
      <c r="G139" s="119"/>
      <c r="H139" s="119"/>
      <c r="I139" s="119"/>
      <c r="J139" s="119">
        <f t="shared" si="19"/>
        <v>40</v>
      </c>
    </row>
    <row r="140">
      <c r="A140" s="123" t="s">
        <v>92</v>
      </c>
      <c r="B140" s="119">
        <v>16.0</v>
      </c>
      <c r="C140" s="119">
        <v>16.0</v>
      </c>
      <c r="D140" s="119">
        <v>24.0</v>
      </c>
      <c r="E140" s="119"/>
      <c r="F140" s="119"/>
      <c r="G140" s="119"/>
      <c r="H140" s="119">
        <v>0.0</v>
      </c>
      <c r="I140" s="119"/>
      <c r="J140" s="119">
        <f t="shared" si="19"/>
        <v>56</v>
      </c>
    </row>
    <row r="141">
      <c r="A141" s="123" t="s">
        <v>215</v>
      </c>
      <c r="B141" s="119"/>
      <c r="C141" s="119"/>
      <c r="D141" s="119"/>
      <c r="E141" s="119"/>
      <c r="F141" s="119">
        <v>24.0</v>
      </c>
      <c r="G141" s="119">
        <v>8.0</v>
      </c>
      <c r="H141" s="119"/>
      <c r="I141" s="119"/>
      <c r="J141" s="119">
        <f t="shared" si="19"/>
        <v>32</v>
      </c>
    </row>
    <row r="142">
      <c r="A142" s="123" t="s">
        <v>216</v>
      </c>
      <c r="B142" s="119"/>
      <c r="C142" s="119"/>
      <c r="D142" s="119"/>
      <c r="E142" s="119"/>
      <c r="F142" s="119">
        <v>24.0</v>
      </c>
      <c r="G142" s="119">
        <v>8.0</v>
      </c>
      <c r="H142" s="119"/>
      <c r="I142" s="119"/>
      <c r="J142" s="119">
        <f t="shared" si="19"/>
        <v>32</v>
      </c>
    </row>
    <row r="143">
      <c r="A143" s="123" t="s">
        <v>217</v>
      </c>
      <c r="B143" s="119"/>
      <c r="C143" s="119"/>
      <c r="D143" s="119"/>
      <c r="E143" s="119"/>
      <c r="F143" s="119">
        <v>24.0</v>
      </c>
      <c r="G143" s="119">
        <v>120.0</v>
      </c>
      <c r="H143" s="119"/>
      <c r="I143" s="119"/>
      <c r="J143" s="119">
        <f t="shared" si="19"/>
        <v>144</v>
      </c>
    </row>
    <row r="144">
      <c r="A144" s="123" t="s">
        <v>85</v>
      </c>
      <c r="B144" s="118">
        <v>16.0</v>
      </c>
      <c r="C144" s="119">
        <v>0.0</v>
      </c>
      <c r="D144" s="119"/>
      <c r="E144" s="119"/>
      <c r="F144" s="119">
        <v>0.0</v>
      </c>
      <c r="G144" s="119"/>
      <c r="H144" s="119"/>
      <c r="I144" s="119"/>
      <c r="J144" s="118">
        <f t="shared" si="19"/>
        <v>16</v>
      </c>
    </row>
    <row r="145">
      <c r="A145" s="123" t="s">
        <v>218</v>
      </c>
      <c r="B145" s="119"/>
      <c r="C145" s="119"/>
      <c r="D145" s="119"/>
      <c r="E145" s="119"/>
      <c r="F145" s="119"/>
      <c r="G145" s="119"/>
      <c r="H145" s="118">
        <v>24.0</v>
      </c>
      <c r="I145" s="118">
        <v>56.0</v>
      </c>
      <c r="J145" s="118">
        <f t="shared" si="19"/>
        <v>80</v>
      </c>
    </row>
    <row r="146">
      <c r="A146" s="123" t="s">
        <v>219</v>
      </c>
      <c r="B146" s="119"/>
      <c r="C146" s="119"/>
      <c r="D146" s="119"/>
      <c r="E146" s="119"/>
      <c r="F146" s="119"/>
      <c r="G146" s="119"/>
      <c r="H146" s="118">
        <v>24.0</v>
      </c>
      <c r="I146" s="118">
        <v>48.0</v>
      </c>
      <c r="J146" s="118">
        <f t="shared" si="19"/>
        <v>72</v>
      </c>
    </row>
    <row r="147">
      <c r="A147" s="123" t="s">
        <v>220</v>
      </c>
      <c r="B147" s="119"/>
      <c r="C147" s="119"/>
      <c r="D147" s="119"/>
      <c r="E147" s="119"/>
      <c r="F147" s="119"/>
      <c r="G147" s="119"/>
      <c r="H147" s="118">
        <v>24.0</v>
      </c>
      <c r="I147" s="118">
        <v>48.0</v>
      </c>
      <c r="J147" s="118">
        <f t="shared" si="19"/>
        <v>72</v>
      </c>
    </row>
    <row r="148">
      <c r="A148" s="120" t="s">
        <v>137</v>
      </c>
      <c r="B148" s="121">
        <f t="shared" ref="B148:I148" si="20">SUM(B136:B147)</f>
        <v>48</v>
      </c>
      <c r="C148" s="121">
        <f t="shared" si="20"/>
        <v>104</v>
      </c>
      <c r="D148" s="121">
        <f t="shared" si="20"/>
        <v>152</v>
      </c>
      <c r="E148" s="121">
        <f t="shared" si="20"/>
        <v>0</v>
      </c>
      <c r="F148" s="121">
        <f t="shared" si="20"/>
        <v>72</v>
      </c>
      <c r="G148" s="121">
        <f t="shared" si="20"/>
        <v>136</v>
      </c>
      <c r="H148" s="121">
        <f t="shared" si="20"/>
        <v>72</v>
      </c>
      <c r="I148" s="121">
        <f t="shared" si="20"/>
        <v>152</v>
      </c>
      <c r="J148" s="121">
        <f>SUM(J135:J147)</f>
        <v>752</v>
      </c>
    </row>
    <row r="149">
      <c r="A149" s="112"/>
      <c r="B149" s="38"/>
      <c r="C149" s="38"/>
      <c r="D149" s="38"/>
      <c r="E149" s="38"/>
      <c r="F149" s="38"/>
      <c r="G149" s="38"/>
      <c r="H149" s="38"/>
      <c r="I149" s="38"/>
      <c r="J149" s="113"/>
    </row>
    <row r="150">
      <c r="A150" s="114" t="s">
        <v>100</v>
      </c>
      <c r="B150" s="115">
        <v>16.0</v>
      </c>
      <c r="C150" s="116"/>
      <c r="D150" s="116"/>
      <c r="E150" s="116"/>
      <c r="F150" s="116"/>
      <c r="G150" s="116"/>
      <c r="H150" s="116"/>
      <c r="I150" s="116"/>
      <c r="J150" s="115">
        <f t="shared" ref="J150:J159" si="21">SUM(B150:I150)</f>
        <v>16</v>
      </c>
    </row>
    <row r="151">
      <c r="A151" s="123" t="s">
        <v>99</v>
      </c>
      <c r="B151" s="119">
        <v>8.0</v>
      </c>
      <c r="C151" s="119"/>
      <c r="D151" s="119"/>
      <c r="E151" s="119"/>
      <c r="F151" s="119">
        <v>0.0</v>
      </c>
      <c r="G151" s="119"/>
      <c r="H151" s="119">
        <v>0.0</v>
      </c>
      <c r="I151" s="119"/>
      <c r="J151" s="119">
        <f t="shared" si="21"/>
        <v>8</v>
      </c>
    </row>
    <row r="152">
      <c r="A152" s="123" t="s">
        <v>221</v>
      </c>
      <c r="B152" s="119"/>
      <c r="C152" s="119">
        <v>32.0</v>
      </c>
      <c r="D152" s="119">
        <v>8.0</v>
      </c>
      <c r="E152" s="119"/>
      <c r="F152" s="119"/>
      <c r="G152" s="119"/>
      <c r="H152" s="119"/>
      <c r="I152" s="119"/>
      <c r="J152" s="119">
        <f t="shared" si="21"/>
        <v>40</v>
      </c>
    </row>
    <row r="153">
      <c r="A153" s="123" t="s">
        <v>222</v>
      </c>
      <c r="B153" s="119"/>
      <c r="C153" s="119">
        <v>8.0</v>
      </c>
      <c r="D153" s="119">
        <v>104.0</v>
      </c>
      <c r="E153" s="119"/>
      <c r="F153" s="119"/>
      <c r="G153" s="119"/>
      <c r="H153" s="119"/>
      <c r="I153" s="119"/>
      <c r="J153" s="119">
        <f t="shared" si="21"/>
        <v>112</v>
      </c>
    </row>
    <row r="154">
      <c r="A154" s="123" t="s">
        <v>223</v>
      </c>
      <c r="B154" s="119"/>
      <c r="C154" s="119">
        <v>16.0</v>
      </c>
      <c r="D154" s="119">
        <v>16.0</v>
      </c>
      <c r="E154" s="119"/>
      <c r="F154" s="119"/>
      <c r="G154" s="119"/>
      <c r="H154" s="119"/>
      <c r="I154" s="119"/>
      <c r="J154" s="119">
        <f t="shared" si="21"/>
        <v>32</v>
      </c>
    </row>
    <row r="155">
      <c r="A155" s="123" t="s">
        <v>224</v>
      </c>
      <c r="B155" s="119"/>
      <c r="C155" s="119">
        <v>24.0</v>
      </c>
      <c r="D155" s="119">
        <v>24.0</v>
      </c>
      <c r="E155" s="119"/>
      <c r="F155" s="119"/>
      <c r="G155" s="119"/>
      <c r="H155" s="119"/>
      <c r="I155" s="119"/>
      <c r="J155" s="119">
        <f t="shared" si="21"/>
        <v>48</v>
      </c>
    </row>
    <row r="156">
      <c r="A156" s="123" t="s">
        <v>101</v>
      </c>
      <c r="B156" s="119">
        <v>8.0</v>
      </c>
      <c r="C156" s="119"/>
      <c r="D156" s="119"/>
      <c r="E156" s="119"/>
      <c r="F156" s="119">
        <v>0.0</v>
      </c>
      <c r="G156" s="119"/>
      <c r="H156" s="119">
        <v>0.0</v>
      </c>
      <c r="I156" s="119"/>
      <c r="J156" s="119">
        <f t="shared" si="21"/>
        <v>8</v>
      </c>
    </row>
    <row r="157">
      <c r="A157" s="123" t="s">
        <v>225</v>
      </c>
      <c r="B157" s="119"/>
      <c r="C157" s="119">
        <v>32.0</v>
      </c>
      <c r="D157" s="119"/>
      <c r="E157" s="119">
        <v>8.0</v>
      </c>
      <c r="F157" s="119"/>
      <c r="G157" s="119"/>
      <c r="H157" s="119"/>
      <c r="I157" s="119"/>
      <c r="J157" s="119">
        <f t="shared" si="21"/>
        <v>40</v>
      </c>
    </row>
    <row r="158">
      <c r="A158" s="123" t="s">
        <v>226</v>
      </c>
      <c r="B158" s="119"/>
      <c r="C158" s="119">
        <v>8.0</v>
      </c>
      <c r="D158" s="119"/>
      <c r="E158" s="119">
        <v>104.0</v>
      </c>
      <c r="F158" s="119"/>
      <c r="G158" s="119"/>
      <c r="H158" s="119"/>
      <c r="I158" s="119"/>
      <c r="J158" s="119">
        <f t="shared" si="21"/>
        <v>112</v>
      </c>
    </row>
    <row r="159">
      <c r="A159" s="123" t="s">
        <v>227</v>
      </c>
      <c r="B159" s="119"/>
      <c r="C159" s="119">
        <v>16.0</v>
      </c>
      <c r="D159" s="119"/>
      <c r="E159" s="119">
        <v>16.0</v>
      </c>
      <c r="F159" s="119"/>
      <c r="G159" s="119"/>
      <c r="H159" s="119"/>
      <c r="I159" s="119"/>
      <c r="J159" s="119">
        <f t="shared" si="21"/>
        <v>32</v>
      </c>
    </row>
    <row r="160">
      <c r="A160" s="123" t="s">
        <v>228</v>
      </c>
      <c r="B160" s="119"/>
      <c r="C160" s="119">
        <v>24.0</v>
      </c>
      <c r="D160" s="119"/>
      <c r="E160" s="119">
        <v>24.0</v>
      </c>
      <c r="F160" s="119"/>
      <c r="G160" s="119"/>
      <c r="H160" s="119"/>
      <c r="I160" s="119"/>
      <c r="J160" s="119"/>
    </row>
    <row r="161">
      <c r="A161" s="123" t="s">
        <v>96</v>
      </c>
      <c r="B161" s="119">
        <v>16.0</v>
      </c>
      <c r="C161" s="119"/>
      <c r="D161" s="119"/>
      <c r="E161" s="119">
        <v>0.0</v>
      </c>
      <c r="F161" s="119"/>
      <c r="G161" s="119"/>
      <c r="H161" s="119">
        <v>0.0</v>
      </c>
      <c r="I161" s="119"/>
      <c r="J161" s="119">
        <f t="shared" ref="J161:J168" si="22">SUM(B161:I161)</f>
        <v>16</v>
      </c>
    </row>
    <row r="162">
      <c r="A162" s="123" t="s">
        <v>229</v>
      </c>
      <c r="B162" s="119"/>
      <c r="C162" s="119"/>
      <c r="D162" s="119"/>
      <c r="E162" s="119"/>
      <c r="F162" s="119">
        <v>24.0</v>
      </c>
      <c r="G162" s="119">
        <v>8.0</v>
      </c>
      <c r="H162" s="119"/>
      <c r="I162" s="119"/>
      <c r="J162" s="119">
        <f t="shared" si="22"/>
        <v>32</v>
      </c>
    </row>
    <row r="163">
      <c r="A163" s="123" t="s">
        <v>230</v>
      </c>
      <c r="B163" s="119"/>
      <c r="C163" s="119"/>
      <c r="D163" s="119"/>
      <c r="E163" s="119"/>
      <c r="F163" s="119">
        <v>24.0</v>
      </c>
      <c r="G163" s="119">
        <v>8.0</v>
      </c>
      <c r="H163" s="119"/>
      <c r="I163" s="119"/>
      <c r="J163" s="119">
        <f t="shared" si="22"/>
        <v>32</v>
      </c>
    </row>
    <row r="164">
      <c r="A164" s="123" t="s">
        <v>231</v>
      </c>
      <c r="B164" s="119"/>
      <c r="C164" s="119"/>
      <c r="D164" s="119"/>
      <c r="E164" s="119"/>
      <c r="F164" s="119">
        <v>24.0</v>
      </c>
      <c r="G164" s="119">
        <v>120.0</v>
      </c>
      <c r="H164" s="119"/>
      <c r="I164" s="119"/>
      <c r="J164" s="119">
        <f t="shared" si="22"/>
        <v>144</v>
      </c>
    </row>
    <row r="165">
      <c r="A165" s="123" t="s">
        <v>89</v>
      </c>
      <c r="B165" s="119">
        <v>16.0</v>
      </c>
      <c r="C165" s="119">
        <v>0.0</v>
      </c>
      <c r="D165" s="119"/>
      <c r="E165" s="119"/>
      <c r="F165" s="119">
        <v>0.0</v>
      </c>
      <c r="G165" s="119"/>
      <c r="H165" s="119"/>
      <c r="I165" s="119"/>
      <c r="J165" s="119">
        <f t="shared" si="22"/>
        <v>16</v>
      </c>
    </row>
    <row r="166">
      <c r="A166" s="123" t="s">
        <v>232</v>
      </c>
      <c r="B166" s="119"/>
      <c r="C166" s="119"/>
      <c r="D166" s="119"/>
      <c r="E166" s="119"/>
      <c r="F166" s="119"/>
      <c r="G166" s="119"/>
      <c r="H166" s="119">
        <v>24.0</v>
      </c>
      <c r="I166" s="119">
        <v>56.0</v>
      </c>
      <c r="J166" s="119">
        <f t="shared" si="22"/>
        <v>80</v>
      </c>
    </row>
    <row r="167">
      <c r="A167" s="123" t="s">
        <v>232</v>
      </c>
      <c r="B167" s="119"/>
      <c r="C167" s="119"/>
      <c r="D167" s="119"/>
      <c r="E167" s="119"/>
      <c r="F167" s="119"/>
      <c r="G167" s="119"/>
      <c r="H167" s="119">
        <v>24.0</v>
      </c>
      <c r="I167" s="119">
        <v>48.0</v>
      </c>
      <c r="J167" s="119">
        <f t="shared" si="22"/>
        <v>72</v>
      </c>
    </row>
    <row r="168">
      <c r="A168" s="123" t="s">
        <v>232</v>
      </c>
      <c r="B168" s="119"/>
      <c r="C168" s="119"/>
      <c r="D168" s="119"/>
      <c r="E168" s="119"/>
      <c r="F168" s="119"/>
      <c r="G168" s="119"/>
      <c r="H168" s="119">
        <v>24.0</v>
      </c>
      <c r="I168" s="119">
        <v>48.0</v>
      </c>
      <c r="J168" s="119">
        <f t="shared" si="22"/>
        <v>72</v>
      </c>
    </row>
    <row r="169">
      <c r="A169" s="120" t="s">
        <v>137</v>
      </c>
      <c r="B169" s="121">
        <f t="shared" ref="B169:J169" si="23">SUM(B151:B168)</f>
        <v>48</v>
      </c>
      <c r="C169" s="121">
        <f t="shared" si="23"/>
        <v>160</v>
      </c>
      <c r="D169" s="121">
        <f t="shared" si="23"/>
        <v>152</v>
      </c>
      <c r="E169" s="121">
        <f t="shared" si="23"/>
        <v>152</v>
      </c>
      <c r="F169" s="121">
        <f t="shared" si="23"/>
        <v>72</v>
      </c>
      <c r="G169" s="121">
        <f t="shared" si="23"/>
        <v>136</v>
      </c>
      <c r="H169" s="121">
        <f t="shared" si="23"/>
        <v>72</v>
      </c>
      <c r="I169" s="121">
        <f t="shared" si="23"/>
        <v>152</v>
      </c>
      <c r="J169" s="121">
        <f t="shared" si="23"/>
        <v>896</v>
      </c>
    </row>
    <row r="170">
      <c r="A170" s="112"/>
      <c r="B170" s="38"/>
      <c r="C170" s="38"/>
      <c r="D170" s="38"/>
      <c r="E170" s="38"/>
      <c r="F170" s="38"/>
      <c r="G170" s="38"/>
      <c r="H170" s="38"/>
      <c r="I170" s="38"/>
      <c r="J170" s="113"/>
    </row>
    <row r="171">
      <c r="A171" s="114" t="s">
        <v>102</v>
      </c>
      <c r="B171" s="115">
        <v>16.0</v>
      </c>
      <c r="C171" s="116"/>
      <c r="D171" s="116"/>
      <c r="E171" s="116"/>
      <c r="F171" s="116"/>
      <c r="G171" s="116"/>
      <c r="H171" s="116"/>
      <c r="I171" s="116"/>
      <c r="J171" s="115">
        <f t="shared" ref="J171:J175" si="24">SUM(B171:I171)</f>
        <v>16</v>
      </c>
    </row>
    <row r="172">
      <c r="A172" s="117" t="s">
        <v>93</v>
      </c>
      <c r="B172" s="119">
        <v>16.0</v>
      </c>
      <c r="C172" s="119">
        <v>0.0</v>
      </c>
      <c r="D172" s="119"/>
      <c r="E172" s="119"/>
      <c r="F172" s="119">
        <v>0.0</v>
      </c>
      <c r="G172" s="119"/>
      <c r="H172" s="119"/>
      <c r="I172" s="119"/>
      <c r="J172" s="119">
        <f t="shared" si="24"/>
        <v>16</v>
      </c>
    </row>
    <row r="173">
      <c r="A173" s="123" t="s">
        <v>233</v>
      </c>
      <c r="B173" s="119"/>
      <c r="C173" s="119"/>
      <c r="D173" s="119"/>
      <c r="E173" s="119"/>
      <c r="F173" s="119"/>
      <c r="G173" s="119"/>
      <c r="H173" s="119">
        <v>24.0</v>
      </c>
      <c r="I173" s="119">
        <v>56.0</v>
      </c>
      <c r="J173" s="119">
        <f t="shared" si="24"/>
        <v>80</v>
      </c>
    </row>
    <row r="174">
      <c r="A174" s="123" t="s">
        <v>234</v>
      </c>
      <c r="B174" s="119"/>
      <c r="C174" s="119"/>
      <c r="D174" s="119"/>
      <c r="E174" s="119"/>
      <c r="F174" s="119"/>
      <c r="G174" s="119"/>
      <c r="H174" s="119">
        <v>24.0</v>
      </c>
      <c r="I174" s="119">
        <v>48.0</v>
      </c>
      <c r="J174" s="119">
        <f t="shared" si="24"/>
        <v>72</v>
      </c>
    </row>
    <row r="175">
      <c r="A175" s="123" t="s">
        <v>235</v>
      </c>
      <c r="B175" s="119"/>
      <c r="C175" s="119"/>
      <c r="D175" s="119"/>
      <c r="E175" s="119"/>
      <c r="F175" s="119"/>
      <c r="G175" s="119"/>
      <c r="H175" s="119">
        <v>24.0</v>
      </c>
      <c r="I175" s="119">
        <v>48.0</v>
      </c>
      <c r="J175" s="119">
        <f t="shared" si="24"/>
        <v>72</v>
      </c>
    </row>
    <row r="176">
      <c r="A176" s="120" t="s">
        <v>137</v>
      </c>
      <c r="B176" s="121">
        <f t="shared" ref="B176:J176" si="25">SUM(B171:B175)</f>
        <v>32</v>
      </c>
      <c r="C176" s="121">
        <f t="shared" si="25"/>
        <v>0</v>
      </c>
      <c r="D176" s="121">
        <f t="shared" si="25"/>
        <v>0</v>
      </c>
      <c r="E176" s="121">
        <f t="shared" si="25"/>
        <v>0</v>
      </c>
      <c r="F176" s="121">
        <f t="shared" si="25"/>
        <v>0</v>
      </c>
      <c r="G176" s="121">
        <f t="shared" si="25"/>
        <v>0</v>
      </c>
      <c r="H176" s="121">
        <f t="shared" si="25"/>
        <v>72</v>
      </c>
      <c r="I176" s="121">
        <f t="shared" si="25"/>
        <v>152</v>
      </c>
      <c r="J176" s="121">
        <f t="shared" si="25"/>
        <v>256</v>
      </c>
    </row>
    <row r="177">
      <c r="A177" s="112"/>
      <c r="B177" s="38"/>
      <c r="C177" s="38"/>
      <c r="D177" s="38"/>
      <c r="E177" s="38"/>
      <c r="F177" s="38"/>
      <c r="G177" s="38"/>
      <c r="H177" s="38"/>
      <c r="I177" s="38"/>
      <c r="J177" s="113"/>
    </row>
    <row r="178">
      <c r="A178" s="114" t="s">
        <v>98</v>
      </c>
      <c r="B178" s="115">
        <v>16.0</v>
      </c>
      <c r="C178" s="116"/>
      <c r="D178" s="116"/>
      <c r="E178" s="116"/>
      <c r="F178" s="116"/>
      <c r="G178" s="116"/>
      <c r="H178" s="116"/>
      <c r="I178" s="116"/>
      <c r="J178" s="115">
        <f t="shared" ref="J178:J182" si="26">SUM(B178:I178)</f>
        <v>16</v>
      </c>
    </row>
    <row r="179">
      <c r="A179" s="117" t="s">
        <v>97</v>
      </c>
      <c r="B179" s="119">
        <v>16.0</v>
      </c>
      <c r="C179" s="119">
        <v>0.0</v>
      </c>
      <c r="D179" s="119"/>
      <c r="E179" s="119"/>
      <c r="F179" s="119">
        <v>0.0</v>
      </c>
      <c r="G179" s="119"/>
      <c r="H179" s="119"/>
      <c r="I179" s="119"/>
      <c r="J179" s="119">
        <f t="shared" si="26"/>
        <v>16</v>
      </c>
    </row>
    <row r="180">
      <c r="A180" s="123" t="s">
        <v>236</v>
      </c>
      <c r="B180" s="119"/>
      <c r="C180" s="119"/>
      <c r="D180" s="119"/>
      <c r="E180" s="119"/>
      <c r="F180" s="119"/>
      <c r="G180" s="119"/>
      <c r="H180" s="119">
        <v>24.0</v>
      </c>
      <c r="I180" s="119">
        <v>56.0</v>
      </c>
      <c r="J180" s="119">
        <f t="shared" si="26"/>
        <v>80</v>
      </c>
    </row>
    <row r="181">
      <c r="A181" s="123" t="s">
        <v>237</v>
      </c>
      <c r="B181" s="119"/>
      <c r="C181" s="119"/>
      <c r="D181" s="119"/>
      <c r="E181" s="119"/>
      <c r="F181" s="119"/>
      <c r="G181" s="119"/>
      <c r="H181" s="119">
        <v>24.0</v>
      </c>
      <c r="I181" s="119">
        <v>48.0</v>
      </c>
      <c r="J181" s="119">
        <f t="shared" si="26"/>
        <v>72</v>
      </c>
    </row>
    <row r="182">
      <c r="A182" s="123" t="s">
        <v>238</v>
      </c>
      <c r="B182" s="119"/>
      <c r="C182" s="119"/>
      <c r="D182" s="119"/>
      <c r="E182" s="119"/>
      <c r="F182" s="119"/>
      <c r="G182" s="119"/>
      <c r="H182" s="119">
        <v>24.0</v>
      </c>
      <c r="I182" s="119">
        <v>48.0</v>
      </c>
      <c r="J182" s="119">
        <f t="shared" si="26"/>
        <v>72</v>
      </c>
    </row>
    <row r="183">
      <c r="A183" s="120" t="s">
        <v>137</v>
      </c>
      <c r="B183" s="121">
        <f t="shared" ref="B183:J183" si="27">SUM(B178:B182)</f>
        <v>32</v>
      </c>
      <c r="C183" s="121">
        <f t="shared" si="27"/>
        <v>0</v>
      </c>
      <c r="D183" s="121">
        <f t="shared" si="27"/>
        <v>0</v>
      </c>
      <c r="E183" s="121">
        <f t="shared" si="27"/>
        <v>0</v>
      </c>
      <c r="F183" s="121">
        <f t="shared" si="27"/>
        <v>0</v>
      </c>
      <c r="G183" s="121">
        <f t="shared" si="27"/>
        <v>0</v>
      </c>
      <c r="H183" s="121">
        <f t="shared" si="27"/>
        <v>72</v>
      </c>
      <c r="I183" s="121">
        <f t="shared" si="27"/>
        <v>152</v>
      </c>
      <c r="J183" s="121">
        <f t="shared" si="27"/>
        <v>256</v>
      </c>
    </row>
    <row r="184">
      <c r="A184" s="112"/>
      <c r="B184" s="38"/>
      <c r="C184" s="38"/>
      <c r="D184" s="38"/>
      <c r="E184" s="38"/>
      <c r="F184" s="38"/>
      <c r="G184" s="38"/>
      <c r="H184" s="38"/>
      <c r="I184" s="38"/>
      <c r="J184" s="113"/>
    </row>
    <row r="185">
      <c r="A185" s="114" t="s">
        <v>104</v>
      </c>
      <c r="B185" s="115">
        <v>16.0</v>
      </c>
      <c r="C185" s="116"/>
      <c r="D185" s="116"/>
      <c r="E185" s="116"/>
      <c r="F185" s="116"/>
      <c r="G185" s="116"/>
      <c r="H185" s="116"/>
      <c r="I185" s="116"/>
      <c r="J185" s="115">
        <v>16.0</v>
      </c>
    </row>
    <row r="186">
      <c r="A186" s="117" t="s">
        <v>103</v>
      </c>
      <c r="B186" s="119">
        <v>16.0</v>
      </c>
      <c r="C186" s="119">
        <v>0.0</v>
      </c>
      <c r="D186" s="119"/>
      <c r="E186" s="119"/>
      <c r="F186" s="119">
        <v>0.0</v>
      </c>
      <c r="G186" s="119"/>
      <c r="H186" s="119"/>
      <c r="I186" s="119"/>
      <c r="J186" s="119">
        <f t="shared" ref="J186:J189" si="28">SUM(B186:I186)</f>
        <v>16</v>
      </c>
    </row>
    <row r="187">
      <c r="A187" s="123" t="s">
        <v>239</v>
      </c>
      <c r="B187" s="119"/>
      <c r="C187" s="119"/>
      <c r="D187" s="119"/>
      <c r="E187" s="119"/>
      <c r="F187" s="119"/>
      <c r="G187" s="119"/>
      <c r="H187" s="119">
        <v>24.0</v>
      </c>
      <c r="I187" s="119">
        <v>56.0</v>
      </c>
      <c r="J187" s="119">
        <f t="shared" si="28"/>
        <v>80</v>
      </c>
    </row>
    <row r="188">
      <c r="A188" s="123" t="s">
        <v>240</v>
      </c>
      <c r="B188" s="119"/>
      <c r="C188" s="119"/>
      <c r="D188" s="119"/>
      <c r="E188" s="119"/>
      <c r="F188" s="119"/>
      <c r="G188" s="119"/>
      <c r="H188" s="119">
        <v>24.0</v>
      </c>
      <c r="I188" s="119">
        <v>48.0</v>
      </c>
      <c r="J188" s="119">
        <f t="shared" si="28"/>
        <v>72</v>
      </c>
    </row>
    <row r="189">
      <c r="A189" s="123" t="s">
        <v>241</v>
      </c>
      <c r="B189" s="119"/>
      <c r="C189" s="119"/>
      <c r="D189" s="119"/>
      <c r="E189" s="119"/>
      <c r="F189" s="119"/>
      <c r="G189" s="119"/>
      <c r="H189" s="119">
        <v>24.0</v>
      </c>
      <c r="I189" s="119">
        <v>48.0</v>
      </c>
      <c r="J189" s="119">
        <f t="shared" si="28"/>
        <v>72</v>
      </c>
    </row>
    <row r="190">
      <c r="A190" s="120" t="s">
        <v>137</v>
      </c>
      <c r="B190" s="121">
        <f t="shared" ref="B190:J190" si="29">SUM(B185:B189)</f>
        <v>32</v>
      </c>
      <c r="C190" s="121">
        <f t="shared" si="29"/>
        <v>0</v>
      </c>
      <c r="D190" s="121">
        <f t="shared" si="29"/>
        <v>0</v>
      </c>
      <c r="E190" s="121">
        <f t="shared" si="29"/>
        <v>0</v>
      </c>
      <c r="F190" s="121">
        <f t="shared" si="29"/>
        <v>0</v>
      </c>
      <c r="G190" s="121">
        <f t="shared" si="29"/>
        <v>0</v>
      </c>
      <c r="H190" s="121">
        <f t="shared" si="29"/>
        <v>72</v>
      </c>
      <c r="I190" s="121">
        <f t="shared" si="29"/>
        <v>152</v>
      </c>
      <c r="J190" s="121">
        <f t="shared" si="29"/>
        <v>256</v>
      </c>
    </row>
    <row r="191">
      <c r="A191" s="112"/>
      <c r="B191" s="38"/>
      <c r="C191" s="38"/>
      <c r="D191" s="38"/>
      <c r="E191" s="38"/>
      <c r="F191" s="38"/>
      <c r="G191" s="38"/>
      <c r="H191" s="38"/>
      <c r="I191" s="38"/>
      <c r="J191" s="113"/>
    </row>
    <row r="192">
      <c r="A192" s="120" t="s">
        <v>245</v>
      </c>
      <c r="B192" s="121">
        <f t="shared" ref="B192:I192" si="30">SUM(B190,B183,B176,B169,B148,B133,B117,B101,B81,B67,B55,B34,B22,B10,)</f>
        <v>688</v>
      </c>
      <c r="C192" s="121">
        <f t="shared" si="30"/>
        <v>1216</v>
      </c>
      <c r="D192" s="121">
        <f t="shared" si="30"/>
        <v>1648</v>
      </c>
      <c r="E192" s="121">
        <f t="shared" si="30"/>
        <v>456</v>
      </c>
      <c r="F192" s="121">
        <f t="shared" si="30"/>
        <v>576</v>
      </c>
      <c r="G192" s="121">
        <f t="shared" si="30"/>
        <v>1088</v>
      </c>
      <c r="H192" s="121">
        <f t="shared" si="30"/>
        <v>880</v>
      </c>
      <c r="I192" s="121">
        <f t="shared" si="30"/>
        <v>1744</v>
      </c>
      <c r="J192" s="121">
        <f>SUM(B192:I192)</f>
        <v>8296</v>
      </c>
    </row>
    <row r="193">
      <c r="A193" s="120" t="s">
        <v>246</v>
      </c>
      <c r="B193" s="121">
        <f t="shared" ref="B193:J193" si="31">B192/8</f>
        <v>86</v>
      </c>
      <c r="C193" s="121">
        <f t="shared" si="31"/>
        <v>152</v>
      </c>
      <c r="D193" s="121">
        <f t="shared" si="31"/>
        <v>206</v>
      </c>
      <c r="E193" s="121">
        <f t="shared" si="31"/>
        <v>57</v>
      </c>
      <c r="F193" s="121">
        <f t="shared" si="31"/>
        <v>72</v>
      </c>
      <c r="G193" s="121">
        <f t="shared" si="31"/>
        <v>136</v>
      </c>
      <c r="H193" s="121">
        <f t="shared" si="31"/>
        <v>110</v>
      </c>
      <c r="I193" s="121">
        <f t="shared" si="31"/>
        <v>218</v>
      </c>
      <c r="J193" s="121">
        <f t="shared" si="31"/>
        <v>1037</v>
      </c>
    </row>
  </sheetData>
  <mergeCells count="18">
    <mergeCell ref="C1:E1"/>
    <mergeCell ref="F1:G1"/>
    <mergeCell ref="H1:I1"/>
    <mergeCell ref="A3:J3"/>
    <mergeCell ref="A11:J11"/>
    <mergeCell ref="A23:J23"/>
    <mergeCell ref="A35:J35"/>
    <mergeCell ref="A170:J170"/>
    <mergeCell ref="A177:J177"/>
    <mergeCell ref="A184:J184"/>
    <mergeCell ref="A191:J191"/>
    <mergeCell ref="A56:J56"/>
    <mergeCell ref="A68:J68"/>
    <mergeCell ref="A82:J82"/>
    <mergeCell ref="A102:J102"/>
    <mergeCell ref="A118:J118"/>
    <mergeCell ref="A134:J134"/>
    <mergeCell ref="A149:J14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9"/>
      <c r="B1" s="39"/>
      <c r="C1" s="40" t="s">
        <v>52</v>
      </c>
      <c r="D1" s="38"/>
      <c r="E1" s="38"/>
      <c r="F1" s="40" t="s">
        <v>115</v>
      </c>
      <c r="G1" s="38"/>
      <c r="H1" s="40" t="s">
        <v>116</v>
      </c>
      <c r="I1" s="38"/>
      <c r="J1" s="39"/>
    </row>
    <row r="2">
      <c r="A2" s="43" t="s">
        <v>55</v>
      </c>
      <c r="B2" s="44" t="s">
        <v>51</v>
      </c>
      <c r="C2" s="44" t="s">
        <v>117</v>
      </c>
      <c r="D2" s="44" t="s">
        <v>118</v>
      </c>
      <c r="E2" s="44" t="s">
        <v>119</v>
      </c>
      <c r="F2" s="44" t="s">
        <v>117</v>
      </c>
      <c r="G2" s="44" t="s">
        <v>120</v>
      </c>
      <c r="H2" s="44" t="s">
        <v>117</v>
      </c>
      <c r="I2" s="44" t="s">
        <v>120</v>
      </c>
      <c r="J2" s="44" t="s">
        <v>15</v>
      </c>
    </row>
    <row r="3">
      <c r="A3" s="112"/>
      <c r="B3" s="38"/>
      <c r="C3" s="38"/>
      <c r="D3" s="38"/>
      <c r="E3" s="38"/>
      <c r="F3" s="38"/>
      <c r="G3" s="38"/>
      <c r="H3" s="38"/>
      <c r="I3" s="38"/>
      <c r="J3" s="113"/>
    </row>
    <row r="4">
      <c r="A4" s="114" t="s">
        <v>59</v>
      </c>
      <c r="B4" s="115">
        <v>16.0</v>
      </c>
      <c r="C4" s="116"/>
      <c r="D4" s="116"/>
      <c r="E4" s="116"/>
      <c r="F4" s="116"/>
      <c r="G4" s="116"/>
      <c r="H4" s="116"/>
      <c r="I4" s="116"/>
      <c r="J4" s="115">
        <v>16.0</v>
      </c>
    </row>
    <row r="5">
      <c r="A5" s="117" t="s">
        <v>58</v>
      </c>
      <c r="B5" s="118">
        <v>16.0</v>
      </c>
      <c r="C5" s="119"/>
      <c r="D5" s="119"/>
      <c r="E5" s="119"/>
      <c r="F5" s="119"/>
      <c r="G5" s="119"/>
      <c r="H5" s="119">
        <v>0.0</v>
      </c>
      <c r="I5" s="119">
        <v>0.0</v>
      </c>
      <c r="J5" s="118">
        <v>176.0</v>
      </c>
    </row>
    <row r="6">
      <c r="A6" s="117" t="s">
        <v>133</v>
      </c>
      <c r="B6" s="119"/>
      <c r="C6" s="118">
        <v>24.0</v>
      </c>
      <c r="D6" s="118">
        <v>8.0</v>
      </c>
      <c r="E6" s="119">
        <v>0.0</v>
      </c>
      <c r="F6" s="119">
        <v>0.0</v>
      </c>
      <c r="G6" s="119">
        <v>0.0</v>
      </c>
      <c r="H6" s="119">
        <v>0.0</v>
      </c>
      <c r="I6" s="119">
        <v>0.0</v>
      </c>
      <c r="J6" s="119"/>
    </row>
    <row r="7">
      <c r="A7" s="117" t="s">
        <v>134</v>
      </c>
      <c r="B7" s="119"/>
      <c r="C7" s="118">
        <v>8.0</v>
      </c>
      <c r="D7" s="118">
        <v>104.0</v>
      </c>
      <c r="E7" s="119">
        <v>0.0</v>
      </c>
      <c r="F7" s="119">
        <v>0.0</v>
      </c>
      <c r="G7" s="119">
        <v>0.0</v>
      </c>
      <c r="H7" s="119">
        <v>0.0</v>
      </c>
      <c r="I7" s="119">
        <v>0.0</v>
      </c>
      <c r="J7" s="119"/>
    </row>
    <row r="8">
      <c r="A8" s="117" t="s">
        <v>135</v>
      </c>
      <c r="B8" s="119"/>
      <c r="C8" s="118">
        <v>24.0</v>
      </c>
      <c r="D8" s="118">
        <v>8.0</v>
      </c>
      <c r="E8" s="119">
        <v>0.0</v>
      </c>
      <c r="F8" s="119">
        <v>0.0</v>
      </c>
      <c r="G8" s="119">
        <v>0.0</v>
      </c>
      <c r="H8" s="119">
        <v>0.0</v>
      </c>
      <c r="I8" s="119">
        <v>0.0</v>
      </c>
      <c r="J8" s="119"/>
    </row>
    <row r="9">
      <c r="A9" s="117" t="s">
        <v>136</v>
      </c>
      <c r="B9" s="119"/>
      <c r="C9" s="118">
        <v>16.0</v>
      </c>
      <c r="D9" s="118">
        <v>24.0</v>
      </c>
      <c r="E9" s="119">
        <v>0.0</v>
      </c>
      <c r="F9" s="119">
        <v>0.0</v>
      </c>
      <c r="G9" s="119">
        <v>0.0</v>
      </c>
      <c r="H9" s="119">
        <v>0.0</v>
      </c>
      <c r="I9" s="119">
        <v>0.0</v>
      </c>
      <c r="J9" s="119"/>
    </row>
    <row r="10">
      <c r="A10" s="120" t="s">
        <v>137</v>
      </c>
      <c r="B10" s="121">
        <v>32.0</v>
      </c>
      <c r="C10" s="121">
        <f t="shared" ref="C10:I10" si="1">SUM(C6:C9)</f>
        <v>72</v>
      </c>
      <c r="D10" s="121">
        <f t="shared" si="1"/>
        <v>144</v>
      </c>
      <c r="E10" s="121">
        <f t="shared" si="1"/>
        <v>0</v>
      </c>
      <c r="F10" s="121">
        <f t="shared" si="1"/>
        <v>0</v>
      </c>
      <c r="G10" s="121">
        <f t="shared" si="1"/>
        <v>0</v>
      </c>
      <c r="H10" s="121">
        <f t="shared" si="1"/>
        <v>0</v>
      </c>
      <c r="I10" s="121">
        <f t="shared" si="1"/>
        <v>0</v>
      </c>
      <c r="J10" s="121">
        <f>SUM(J4:J9)</f>
        <v>192</v>
      </c>
    </row>
    <row r="11">
      <c r="A11" s="122" t="s">
        <v>243</v>
      </c>
      <c r="B11" s="38"/>
      <c r="C11" s="38"/>
      <c r="D11" s="38"/>
      <c r="E11" s="38"/>
      <c r="F11" s="38"/>
      <c r="G11" s="38"/>
      <c r="H11" s="38"/>
      <c r="I11" s="38"/>
      <c r="J11" s="113"/>
    </row>
    <row r="12">
      <c r="A12" s="114" t="s">
        <v>63</v>
      </c>
      <c r="B12" s="115">
        <v>16.0</v>
      </c>
      <c r="C12" s="116"/>
      <c r="D12" s="116"/>
      <c r="E12" s="116"/>
      <c r="F12" s="116"/>
      <c r="G12" s="116"/>
      <c r="H12" s="116"/>
      <c r="I12" s="116"/>
      <c r="J12" s="115">
        <v>16.0</v>
      </c>
    </row>
    <row r="13">
      <c r="A13" s="117" t="s">
        <v>62</v>
      </c>
      <c r="B13" s="118">
        <v>16.0</v>
      </c>
      <c r="C13" s="119"/>
      <c r="D13" s="119"/>
      <c r="E13" s="119"/>
      <c r="F13" s="119"/>
      <c r="G13" s="119"/>
      <c r="H13" s="119"/>
      <c r="I13" s="119"/>
      <c r="J13" s="118">
        <f t="shared" ref="J13:J21" si="2">SUM(B13:I13)</f>
        <v>16</v>
      </c>
    </row>
    <row r="14">
      <c r="A14" s="117" t="s">
        <v>138</v>
      </c>
      <c r="B14" s="119"/>
      <c r="C14" s="118">
        <v>24.0</v>
      </c>
      <c r="D14" s="118">
        <v>8.0</v>
      </c>
      <c r="E14" s="119">
        <v>0.0</v>
      </c>
      <c r="F14" s="119">
        <v>0.0</v>
      </c>
      <c r="G14" s="119">
        <v>0.0</v>
      </c>
      <c r="H14" s="119">
        <v>0.0</v>
      </c>
      <c r="I14" s="119">
        <v>0.0</v>
      </c>
      <c r="J14" s="118">
        <f t="shared" si="2"/>
        <v>32</v>
      </c>
    </row>
    <row r="15">
      <c r="A15" s="117" t="s">
        <v>139</v>
      </c>
      <c r="B15" s="119"/>
      <c r="C15" s="118">
        <v>8.0</v>
      </c>
      <c r="D15" s="118">
        <v>104.0</v>
      </c>
      <c r="E15" s="119">
        <v>0.0</v>
      </c>
      <c r="F15" s="119">
        <v>0.0</v>
      </c>
      <c r="G15" s="119">
        <v>0.0</v>
      </c>
      <c r="H15" s="119">
        <v>0.0</v>
      </c>
      <c r="I15" s="119">
        <v>0.0</v>
      </c>
      <c r="J15" s="118">
        <f t="shared" si="2"/>
        <v>112</v>
      </c>
    </row>
    <row r="16">
      <c r="A16" s="117" t="s">
        <v>140</v>
      </c>
      <c r="B16" s="119"/>
      <c r="C16" s="118">
        <v>24.0</v>
      </c>
      <c r="D16" s="118">
        <v>8.0</v>
      </c>
      <c r="E16" s="119">
        <v>0.0</v>
      </c>
      <c r="F16" s="119">
        <v>0.0</v>
      </c>
      <c r="G16" s="119">
        <v>0.0</v>
      </c>
      <c r="H16" s="119">
        <v>0.0</v>
      </c>
      <c r="I16" s="119">
        <v>0.0</v>
      </c>
      <c r="J16" s="118">
        <f t="shared" si="2"/>
        <v>32</v>
      </c>
    </row>
    <row r="17">
      <c r="A17" s="117" t="s">
        <v>141</v>
      </c>
      <c r="B17" s="119"/>
      <c r="C17" s="118">
        <v>16.0</v>
      </c>
      <c r="D17" s="118">
        <v>24.0</v>
      </c>
      <c r="E17" s="119">
        <v>0.0</v>
      </c>
      <c r="F17" s="119">
        <v>0.0</v>
      </c>
      <c r="G17" s="119">
        <v>0.0</v>
      </c>
      <c r="H17" s="119">
        <v>0.0</v>
      </c>
      <c r="I17" s="119">
        <v>0.0</v>
      </c>
      <c r="J17" s="118">
        <f t="shared" si="2"/>
        <v>40</v>
      </c>
    </row>
    <row r="18">
      <c r="A18" s="117" t="s">
        <v>60</v>
      </c>
      <c r="B18" s="118">
        <v>16.0</v>
      </c>
      <c r="C18" s="119"/>
      <c r="D18" s="119"/>
      <c r="E18" s="119"/>
      <c r="F18" s="119"/>
      <c r="G18" s="119"/>
      <c r="H18" s="119"/>
      <c r="I18" s="119"/>
      <c r="J18" s="118">
        <f t="shared" si="2"/>
        <v>16</v>
      </c>
    </row>
    <row r="19">
      <c r="A19" s="117" t="s">
        <v>142</v>
      </c>
      <c r="B19" s="119"/>
      <c r="C19" s="119">
        <v>0.0</v>
      </c>
      <c r="D19" s="119">
        <v>0.0</v>
      </c>
      <c r="E19" s="119">
        <v>0.0</v>
      </c>
      <c r="F19" s="118">
        <v>24.0</v>
      </c>
      <c r="G19" s="118">
        <v>8.0</v>
      </c>
      <c r="H19" s="119">
        <v>0.0</v>
      </c>
      <c r="I19" s="119">
        <v>0.0</v>
      </c>
      <c r="J19" s="118">
        <f t="shared" si="2"/>
        <v>32</v>
      </c>
    </row>
    <row r="20">
      <c r="A20" s="117" t="s">
        <v>143</v>
      </c>
      <c r="B20" s="119"/>
      <c r="C20" s="119">
        <v>0.0</v>
      </c>
      <c r="D20" s="119">
        <v>0.0</v>
      </c>
      <c r="E20" s="119">
        <v>0.0</v>
      </c>
      <c r="F20" s="118">
        <v>24.0</v>
      </c>
      <c r="G20" s="118">
        <v>8.0</v>
      </c>
      <c r="H20" s="119">
        <v>0.0</v>
      </c>
      <c r="I20" s="119">
        <v>0.0</v>
      </c>
      <c r="J20" s="118">
        <f t="shared" si="2"/>
        <v>32</v>
      </c>
    </row>
    <row r="21">
      <c r="A21" s="117" t="s">
        <v>144</v>
      </c>
      <c r="B21" s="119"/>
      <c r="C21" s="119">
        <v>0.0</v>
      </c>
      <c r="D21" s="119">
        <v>0.0</v>
      </c>
      <c r="E21" s="119">
        <v>0.0</v>
      </c>
      <c r="F21" s="118">
        <v>24.0</v>
      </c>
      <c r="G21" s="118">
        <v>120.0</v>
      </c>
      <c r="H21" s="119">
        <v>0.0</v>
      </c>
      <c r="I21" s="119">
        <v>0.0</v>
      </c>
      <c r="J21" s="118">
        <f t="shared" si="2"/>
        <v>144</v>
      </c>
    </row>
    <row r="22">
      <c r="A22" s="120" t="s">
        <v>137</v>
      </c>
      <c r="B22" s="121">
        <f>SUM(B12:B21)</f>
        <v>48</v>
      </c>
      <c r="C22" s="121">
        <f>SUM(C14:C17)</f>
        <v>72</v>
      </c>
      <c r="D22" s="121">
        <f t="shared" ref="D22:I22" si="3">SUM(D14:D17,D19:D21)</f>
        <v>144</v>
      </c>
      <c r="E22" s="121">
        <f t="shared" si="3"/>
        <v>0</v>
      </c>
      <c r="F22" s="121">
        <f t="shared" si="3"/>
        <v>72</v>
      </c>
      <c r="G22" s="121">
        <f t="shared" si="3"/>
        <v>136</v>
      </c>
      <c r="H22" s="121">
        <f t="shared" si="3"/>
        <v>0</v>
      </c>
      <c r="I22" s="121">
        <f t="shared" si="3"/>
        <v>0</v>
      </c>
      <c r="J22" s="121">
        <f>SUM(J12:J21)</f>
        <v>472</v>
      </c>
    </row>
    <row r="23">
      <c r="A23" s="112"/>
      <c r="B23" s="38"/>
      <c r="C23" s="38"/>
      <c r="D23" s="38"/>
      <c r="E23" s="38"/>
      <c r="F23" s="38"/>
      <c r="G23" s="38"/>
      <c r="H23" s="38"/>
      <c r="I23" s="38"/>
      <c r="J23" s="113"/>
    </row>
    <row r="24">
      <c r="A24" s="114" t="s">
        <v>66</v>
      </c>
      <c r="B24" s="115">
        <v>16.0</v>
      </c>
      <c r="C24" s="116"/>
      <c r="D24" s="116"/>
      <c r="E24" s="116"/>
      <c r="F24" s="116"/>
      <c r="G24" s="116"/>
      <c r="H24" s="116"/>
      <c r="I24" s="116"/>
      <c r="J24" s="115">
        <f t="shared" ref="J24:J33" si="4">SUM(B24:I24)</f>
        <v>16</v>
      </c>
    </row>
    <row r="25">
      <c r="A25" s="117" t="s">
        <v>65</v>
      </c>
      <c r="B25" s="118">
        <v>16.0</v>
      </c>
      <c r="C25" s="119"/>
      <c r="D25" s="119"/>
      <c r="E25" s="119"/>
      <c r="F25" s="119"/>
      <c r="G25" s="119"/>
      <c r="H25" s="119"/>
      <c r="I25" s="119"/>
      <c r="J25" s="118">
        <f t="shared" si="4"/>
        <v>16</v>
      </c>
    </row>
    <row r="26">
      <c r="A26" s="123" t="s">
        <v>145</v>
      </c>
      <c r="B26" s="119"/>
      <c r="C26" s="118">
        <v>24.0</v>
      </c>
      <c r="D26" s="118">
        <v>8.0</v>
      </c>
      <c r="E26" s="119">
        <v>0.0</v>
      </c>
      <c r="F26" s="119">
        <v>0.0</v>
      </c>
      <c r="G26" s="119">
        <v>0.0</v>
      </c>
      <c r="H26" s="119">
        <v>0.0</v>
      </c>
      <c r="I26" s="119">
        <v>0.0</v>
      </c>
      <c r="J26" s="118">
        <f t="shared" si="4"/>
        <v>32</v>
      </c>
    </row>
    <row r="27">
      <c r="A27" s="123" t="s">
        <v>146</v>
      </c>
      <c r="B27" s="119"/>
      <c r="C27" s="118">
        <v>8.0</v>
      </c>
      <c r="D27" s="118">
        <v>104.0</v>
      </c>
      <c r="E27" s="119">
        <v>0.0</v>
      </c>
      <c r="F27" s="119">
        <v>0.0</v>
      </c>
      <c r="G27" s="119">
        <v>0.0</v>
      </c>
      <c r="H27" s="119">
        <v>0.0</v>
      </c>
      <c r="I27" s="119">
        <v>0.0</v>
      </c>
      <c r="J27" s="118">
        <f t="shared" si="4"/>
        <v>112</v>
      </c>
    </row>
    <row r="28">
      <c r="A28" s="123" t="s">
        <v>147</v>
      </c>
      <c r="B28" s="119"/>
      <c r="C28" s="118">
        <v>24.0</v>
      </c>
      <c r="D28" s="118">
        <v>8.0</v>
      </c>
      <c r="E28" s="119">
        <v>0.0</v>
      </c>
      <c r="F28" s="119">
        <v>0.0</v>
      </c>
      <c r="G28" s="119">
        <v>0.0</v>
      </c>
      <c r="H28" s="119">
        <v>0.0</v>
      </c>
      <c r="I28" s="119">
        <v>0.0</v>
      </c>
      <c r="J28" s="118">
        <f t="shared" si="4"/>
        <v>32</v>
      </c>
    </row>
    <row r="29">
      <c r="A29" s="123" t="s">
        <v>148</v>
      </c>
      <c r="B29" s="119"/>
      <c r="C29" s="118">
        <v>16.0</v>
      </c>
      <c r="D29" s="118">
        <v>24.0</v>
      </c>
      <c r="E29" s="119">
        <v>0.0</v>
      </c>
      <c r="F29" s="119">
        <v>0.0</v>
      </c>
      <c r="G29" s="119">
        <v>0.0</v>
      </c>
      <c r="H29" s="119">
        <v>0.0</v>
      </c>
      <c r="I29" s="119">
        <v>0.0</v>
      </c>
      <c r="J29" s="118">
        <f t="shared" si="4"/>
        <v>40</v>
      </c>
    </row>
    <row r="30">
      <c r="A30" s="117" t="s">
        <v>61</v>
      </c>
      <c r="B30" s="118">
        <v>16.0</v>
      </c>
      <c r="C30" s="119"/>
      <c r="D30" s="119"/>
      <c r="E30" s="119"/>
      <c r="F30" s="119"/>
      <c r="G30" s="119"/>
      <c r="H30" s="119"/>
      <c r="I30" s="119"/>
      <c r="J30" s="118">
        <f t="shared" si="4"/>
        <v>16</v>
      </c>
    </row>
    <row r="31">
      <c r="A31" s="117" t="s">
        <v>149</v>
      </c>
      <c r="B31" s="119"/>
      <c r="C31" s="119">
        <v>0.0</v>
      </c>
      <c r="D31" s="119">
        <v>0.0</v>
      </c>
      <c r="E31" s="119">
        <v>0.0</v>
      </c>
      <c r="F31" s="119">
        <v>0.0</v>
      </c>
      <c r="G31" s="119">
        <v>0.0</v>
      </c>
      <c r="H31" s="118">
        <v>24.0</v>
      </c>
      <c r="I31" s="118">
        <v>56.0</v>
      </c>
      <c r="J31" s="118">
        <f t="shared" si="4"/>
        <v>80</v>
      </c>
    </row>
    <row r="32">
      <c r="A32" s="117" t="s">
        <v>150</v>
      </c>
      <c r="B32" s="119"/>
      <c r="C32" s="119">
        <v>0.0</v>
      </c>
      <c r="D32" s="119">
        <v>0.0</v>
      </c>
      <c r="E32" s="119">
        <v>0.0</v>
      </c>
      <c r="F32" s="119">
        <v>0.0</v>
      </c>
      <c r="G32" s="119">
        <v>0.0</v>
      </c>
      <c r="H32" s="118">
        <v>24.0</v>
      </c>
      <c r="I32" s="118">
        <v>48.0</v>
      </c>
      <c r="J32" s="118">
        <f t="shared" si="4"/>
        <v>72</v>
      </c>
    </row>
    <row r="33">
      <c r="A33" s="117" t="s">
        <v>151</v>
      </c>
      <c r="B33" s="119"/>
      <c r="C33" s="119">
        <v>0.0</v>
      </c>
      <c r="D33" s="119">
        <v>0.0</v>
      </c>
      <c r="E33" s="119">
        <v>0.0</v>
      </c>
      <c r="F33" s="119">
        <v>0.0</v>
      </c>
      <c r="G33" s="119">
        <v>0.0</v>
      </c>
      <c r="H33" s="118">
        <v>24.0</v>
      </c>
      <c r="I33" s="118">
        <v>48.0</v>
      </c>
      <c r="J33" s="118">
        <f t="shared" si="4"/>
        <v>72</v>
      </c>
    </row>
    <row r="34">
      <c r="A34" s="120" t="s">
        <v>137</v>
      </c>
      <c r="B34" s="121">
        <f t="shared" ref="B34:J34" si="5">SUM(B24:B33)</f>
        <v>48</v>
      </c>
      <c r="C34" s="121">
        <f t="shared" si="5"/>
        <v>72</v>
      </c>
      <c r="D34" s="121">
        <f t="shared" si="5"/>
        <v>144</v>
      </c>
      <c r="E34" s="121">
        <f t="shared" si="5"/>
        <v>0</v>
      </c>
      <c r="F34" s="121">
        <f t="shared" si="5"/>
        <v>0</v>
      </c>
      <c r="G34" s="121">
        <f t="shared" si="5"/>
        <v>0</v>
      </c>
      <c r="H34" s="121">
        <f t="shared" si="5"/>
        <v>72</v>
      </c>
      <c r="I34" s="121">
        <f t="shared" si="5"/>
        <v>152</v>
      </c>
      <c r="J34" s="121">
        <f t="shared" si="5"/>
        <v>488</v>
      </c>
    </row>
    <row r="35">
      <c r="A35" s="112"/>
      <c r="B35" s="38"/>
      <c r="C35" s="38"/>
      <c r="D35" s="38"/>
      <c r="E35" s="38"/>
      <c r="F35" s="38"/>
      <c r="G35" s="38"/>
      <c r="H35" s="38"/>
      <c r="I35" s="38"/>
      <c r="J35" s="113"/>
    </row>
    <row r="36">
      <c r="A36" s="114" t="s">
        <v>70</v>
      </c>
      <c r="B36" s="115">
        <v>16.0</v>
      </c>
      <c r="C36" s="116"/>
      <c r="D36" s="116"/>
      <c r="E36" s="116"/>
      <c r="F36" s="116"/>
      <c r="G36" s="116"/>
      <c r="H36" s="116"/>
      <c r="I36" s="116"/>
      <c r="J36" s="115">
        <f t="shared" ref="J36:J54" si="6">SUM(B36:I36)</f>
        <v>16</v>
      </c>
    </row>
    <row r="37">
      <c r="A37" s="117" t="s">
        <v>69</v>
      </c>
      <c r="B37" s="118">
        <v>8.0</v>
      </c>
      <c r="C37" s="119"/>
      <c r="D37" s="119"/>
      <c r="E37" s="119"/>
      <c r="F37" s="119">
        <v>0.0</v>
      </c>
      <c r="G37" s="119"/>
      <c r="H37" s="119">
        <v>0.0</v>
      </c>
      <c r="I37" s="119"/>
      <c r="J37" s="118">
        <f t="shared" si="6"/>
        <v>8</v>
      </c>
    </row>
    <row r="38">
      <c r="A38" s="123" t="s">
        <v>152</v>
      </c>
      <c r="B38" s="119"/>
      <c r="C38" s="118">
        <v>32.0</v>
      </c>
      <c r="D38" s="118">
        <v>8.0</v>
      </c>
      <c r="E38" s="119"/>
      <c r="F38" s="119"/>
      <c r="G38" s="119"/>
      <c r="H38" s="119"/>
      <c r="I38" s="119"/>
      <c r="J38" s="118">
        <f t="shared" si="6"/>
        <v>40</v>
      </c>
    </row>
    <row r="39">
      <c r="A39" s="123" t="s">
        <v>153</v>
      </c>
      <c r="B39" s="119"/>
      <c r="C39" s="118">
        <v>8.0</v>
      </c>
      <c r="D39" s="118">
        <v>104.0</v>
      </c>
      <c r="E39" s="119"/>
      <c r="F39" s="119"/>
      <c r="G39" s="119"/>
      <c r="H39" s="119"/>
      <c r="I39" s="119"/>
      <c r="J39" s="118">
        <f t="shared" si="6"/>
        <v>112</v>
      </c>
    </row>
    <row r="40">
      <c r="A40" s="123" t="s">
        <v>154</v>
      </c>
      <c r="B40" s="119"/>
      <c r="C40" s="118">
        <v>16.0</v>
      </c>
      <c r="D40" s="118">
        <v>16.0</v>
      </c>
      <c r="E40" s="119"/>
      <c r="F40" s="119"/>
      <c r="G40" s="119"/>
      <c r="H40" s="119"/>
      <c r="I40" s="119"/>
      <c r="J40" s="118">
        <f t="shared" si="6"/>
        <v>32</v>
      </c>
    </row>
    <row r="41">
      <c r="A41" s="123" t="s">
        <v>155</v>
      </c>
      <c r="B41" s="119"/>
      <c r="C41" s="118">
        <v>24.0</v>
      </c>
      <c r="D41" s="118">
        <v>24.0</v>
      </c>
      <c r="E41" s="119"/>
      <c r="F41" s="119"/>
      <c r="G41" s="119"/>
      <c r="H41" s="119"/>
      <c r="I41" s="119"/>
      <c r="J41" s="118">
        <f t="shared" si="6"/>
        <v>48</v>
      </c>
    </row>
    <row r="42">
      <c r="A42" s="117" t="s">
        <v>71</v>
      </c>
      <c r="B42" s="118">
        <v>8.0</v>
      </c>
      <c r="C42" s="119"/>
      <c r="D42" s="119"/>
      <c r="E42" s="119"/>
      <c r="F42" s="119">
        <v>0.0</v>
      </c>
      <c r="G42" s="119"/>
      <c r="H42" s="119">
        <v>0.0</v>
      </c>
      <c r="I42" s="119"/>
      <c r="J42" s="118">
        <f t="shared" si="6"/>
        <v>8</v>
      </c>
    </row>
    <row r="43">
      <c r="A43" s="123" t="s">
        <v>156</v>
      </c>
      <c r="B43" s="119"/>
      <c r="C43" s="118">
        <v>32.0</v>
      </c>
      <c r="D43" s="119"/>
      <c r="E43" s="118">
        <v>8.0</v>
      </c>
      <c r="F43" s="119"/>
      <c r="G43" s="119"/>
      <c r="H43" s="119"/>
      <c r="I43" s="119"/>
      <c r="J43" s="118">
        <f t="shared" si="6"/>
        <v>40</v>
      </c>
    </row>
    <row r="44">
      <c r="A44" s="123" t="s">
        <v>157</v>
      </c>
      <c r="B44" s="119"/>
      <c r="C44" s="118">
        <v>8.0</v>
      </c>
      <c r="D44" s="119"/>
      <c r="E44" s="118">
        <v>104.0</v>
      </c>
      <c r="F44" s="119"/>
      <c r="G44" s="119"/>
      <c r="H44" s="119"/>
      <c r="I44" s="119"/>
      <c r="J44" s="118">
        <f t="shared" si="6"/>
        <v>112</v>
      </c>
    </row>
    <row r="45">
      <c r="A45" s="123" t="s">
        <v>158</v>
      </c>
      <c r="B45" s="119"/>
      <c r="C45" s="118">
        <v>16.0</v>
      </c>
      <c r="D45" s="119"/>
      <c r="E45" s="118">
        <v>16.0</v>
      </c>
      <c r="F45" s="119"/>
      <c r="G45" s="119"/>
      <c r="H45" s="119"/>
      <c r="I45" s="119"/>
      <c r="J45" s="118">
        <f t="shared" si="6"/>
        <v>32</v>
      </c>
    </row>
    <row r="46">
      <c r="A46" s="123" t="s">
        <v>159</v>
      </c>
      <c r="B46" s="119"/>
      <c r="C46" s="118">
        <v>24.0</v>
      </c>
      <c r="D46" s="119"/>
      <c r="E46" s="118">
        <v>24.0</v>
      </c>
      <c r="F46" s="119"/>
      <c r="G46" s="119"/>
      <c r="H46" s="119"/>
      <c r="I46" s="119"/>
      <c r="J46" s="118">
        <f t="shared" si="6"/>
        <v>48</v>
      </c>
    </row>
    <row r="47">
      <c r="A47" s="117" t="s">
        <v>67</v>
      </c>
      <c r="B47" s="118">
        <v>16.0</v>
      </c>
      <c r="C47" s="119">
        <v>0.0</v>
      </c>
      <c r="D47" s="119"/>
      <c r="E47" s="119"/>
      <c r="F47" s="119"/>
      <c r="G47" s="119"/>
      <c r="H47" s="119">
        <v>0.0</v>
      </c>
      <c r="I47" s="119"/>
      <c r="J47" s="118">
        <f t="shared" si="6"/>
        <v>16</v>
      </c>
    </row>
    <row r="48">
      <c r="A48" s="123" t="s">
        <v>160</v>
      </c>
      <c r="B48" s="119"/>
      <c r="C48" s="119"/>
      <c r="D48" s="119"/>
      <c r="E48" s="119"/>
      <c r="F48" s="118">
        <v>24.0</v>
      </c>
      <c r="G48" s="118">
        <v>8.0</v>
      </c>
      <c r="H48" s="119"/>
      <c r="I48" s="119"/>
      <c r="J48" s="118">
        <f t="shared" si="6"/>
        <v>32</v>
      </c>
    </row>
    <row r="49">
      <c r="A49" s="123" t="s">
        <v>161</v>
      </c>
      <c r="B49" s="119"/>
      <c r="C49" s="119"/>
      <c r="D49" s="119"/>
      <c r="E49" s="119"/>
      <c r="F49" s="118">
        <v>24.0</v>
      </c>
      <c r="G49" s="118">
        <v>8.0</v>
      </c>
      <c r="H49" s="119"/>
      <c r="I49" s="119"/>
      <c r="J49" s="118">
        <f t="shared" si="6"/>
        <v>32</v>
      </c>
    </row>
    <row r="50">
      <c r="A50" s="123" t="s">
        <v>162</v>
      </c>
      <c r="B50" s="119"/>
      <c r="C50" s="119"/>
      <c r="D50" s="119"/>
      <c r="E50" s="119"/>
      <c r="F50" s="118">
        <v>24.0</v>
      </c>
      <c r="G50" s="118">
        <v>120.0</v>
      </c>
      <c r="H50" s="119"/>
      <c r="I50" s="119"/>
      <c r="J50" s="118">
        <f t="shared" si="6"/>
        <v>144</v>
      </c>
    </row>
    <row r="51">
      <c r="A51" s="123" t="s">
        <v>64</v>
      </c>
      <c r="B51" s="118">
        <v>16.0</v>
      </c>
      <c r="C51" s="119">
        <v>0.0</v>
      </c>
      <c r="D51" s="119"/>
      <c r="E51" s="119"/>
      <c r="F51" s="119">
        <v>0.0</v>
      </c>
      <c r="G51" s="119"/>
      <c r="H51" s="119"/>
      <c r="I51" s="119"/>
      <c r="J51" s="118">
        <f t="shared" si="6"/>
        <v>16</v>
      </c>
    </row>
    <row r="52">
      <c r="A52" s="123" t="s">
        <v>163</v>
      </c>
      <c r="B52" s="119"/>
      <c r="C52" s="119"/>
      <c r="D52" s="119"/>
      <c r="E52" s="119"/>
      <c r="F52" s="119"/>
      <c r="G52" s="119"/>
      <c r="H52" s="118">
        <v>24.0</v>
      </c>
      <c r="I52" s="118">
        <v>56.0</v>
      </c>
      <c r="J52" s="118">
        <f t="shared" si="6"/>
        <v>80</v>
      </c>
    </row>
    <row r="53">
      <c r="A53" s="123" t="s">
        <v>164</v>
      </c>
      <c r="B53" s="119"/>
      <c r="C53" s="119"/>
      <c r="D53" s="119"/>
      <c r="E53" s="119"/>
      <c r="F53" s="119"/>
      <c r="G53" s="119"/>
      <c r="H53" s="118">
        <v>24.0</v>
      </c>
      <c r="I53" s="118">
        <v>48.0</v>
      </c>
      <c r="J53" s="118">
        <f t="shared" si="6"/>
        <v>72</v>
      </c>
    </row>
    <row r="54">
      <c r="A54" s="123" t="s">
        <v>165</v>
      </c>
      <c r="B54" s="119"/>
      <c r="C54" s="119"/>
      <c r="D54" s="119"/>
      <c r="E54" s="119"/>
      <c r="F54" s="119"/>
      <c r="G54" s="119"/>
      <c r="H54" s="118">
        <v>24.0</v>
      </c>
      <c r="I54" s="118">
        <v>48.0</v>
      </c>
      <c r="J54" s="118">
        <f t="shared" si="6"/>
        <v>72</v>
      </c>
    </row>
    <row r="55">
      <c r="A55" s="120" t="s">
        <v>137</v>
      </c>
      <c r="B55" s="121">
        <f t="shared" ref="B55:J55" si="7">SUM(B36:B54)</f>
        <v>64</v>
      </c>
      <c r="C55" s="121">
        <f t="shared" si="7"/>
        <v>160</v>
      </c>
      <c r="D55" s="121">
        <f t="shared" si="7"/>
        <v>152</v>
      </c>
      <c r="E55" s="121">
        <f t="shared" si="7"/>
        <v>152</v>
      </c>
      <c r="F55" s="121">
        <f t="shared" si="7"/>
        <v>72</v>
      </c>
      <c r="G55" s="121">
        <f t="shared" si="7"/>
        <v>136</v>
      </c>
      <c r="H55" s="121">
        <f t="shared" si="7"/>
        <v>72</v>
      </c>
      <c r="I55" s="121">
        <f t="shared" si="7"/>
        <v>152</v>
      </c>
      <c r="J55" s="121">
        <f t="shared" si="7"/>
        <v>960</v>
      </c>
    </row>
    <row r="56">
      <c r="A56" s="112"/>
      <c r="B56" s="38"/>
      <c r="C56" s="38"/>
      <c r="D56" s="38"/>
      <c r="E56" s="38"/>
      <c r="F56" s="38"/>
      <c r="G56" s="38"/>
      <c r="H56" s="38"/>
      <c r="I56" s="38"/>
      <c r="J56" s="113"/>
    </row>
    <row r="57">
      <c r="A57" s="114" t="s">
        <v>74</v>
      </c>
      <c r="B57" s="115">
        <v>16.0</v>
      </c>
      <c r="C57" s="116"/>
      <c r="D57" s="116"/>
      <c r="E57" s="116"/>
      <c r="F57" s="116"/>
      <c r="G57" s="116"/>
      <c r="H57" s="116"/>
      <c r="I57" s="116"/>
      <c r="J57" s="115">
        <f t="shared" ref="J57:J66" si="8">SUM(B57:I57)</f>
        <v>16</v>
      </c>
    </row>
    <row r="58">
      <c r="A58" s="123" t="s">
        <v>73</v>
      </c>
      <c r="B58" s="118">
        <v>16.0</v>
      </c>
      <c r="C58" s="119"/>
      <c r="D58" s="119"/>
      <c r="E58" s="119"/>
      <c r="F58" s="119">
        <v>0.0</v>
      </c>
      <c r="G58" s="119"/>
      <c r="H58" s="119">
        <v>0.0</v>
      </c>
      <c r="I58" s="119"/>
      <c r="J58" s="118">
        <f t="shared" si="8"/>
        <v>16</v>
      </c>
    </row>
    <row r="59">
      <c r="A59" s="123" t="s">
        <v>166</v>
      </c>
      <c r="B59" s="119"/>
      <c r="C59" s="118">
        <v>56.0</v>
      </c>
      <c r="D59" s="118">
        <v>8.0</v>
      </c>
      <c r="E59" s="119"/>
      <c r="F59" s="119"/>
      <c r="G59" s="119"/>
      <c r="H59" s="119"/>
      <c r="I59" s="119"/>
      <c r="J59" s="118">
        <f t="shared" si="8"/>
        <v>64</v>
      </c>
    </row>
    <row r="60">
      <c r="A60" s="123" t="s">
        <v>167</v>
      </c>
      <c r="B60" s="119"/>
      <c r="C60" s="118">
        <v>8.0</v>
      </c>
      <c r="D60" s="118">
        <v>104.0</v>
      </c>
      <c r="E60" s="119"/>
      <c r="F60" s="119"/>
      <c r="G60" s="119"/>
      <c r="H60" s="119"/>
      <c r="I60" s="119"/>
      <c r="J60" s="118">
        <f t="shared" si="8"/>
        <v>112</v>
      </c>
    </row>
    <row r="61">
      <c r="A61" s="123" t="s">
        <v>168</v>
      </c>
      <c r="B61" s="119"/>
      <c r="C61" s="118">
        <v>24.0</v>
      </c>
      <c r="D61" s="118">
        <v>16.0</v>
      </c>
      <c r="E61" s="119"/>
      <c r="F61" s="119"/>
      <c r="G61" s="119"/>
      <c r="H61" s="119"/>
      <c r="I61" s="119"/>
      <c r="J61" s="118">
        <f t="shared" si="8"/>
        <v>40</v>
      </c>
    </row>
    <row r="62">
      <c r="A62" s="123" t="s">
        <v>169</v>
      </c>
      <c r="B62" s="119"/>
      <c r="C62" s="118">
        <v>16.0</v>
      </c>
      <c r="D62" s="118">
        <v>24.0</v>
      </c>
      <c r="E62" s="119"/>
      <c r="F62" s="119"/>
      <c r="G62" s="119"/>
      <c r="H62" s="119"/>
      <c r="I62" s="119"/>
      <c r="J62" s="118">
        <f t="shared" si="8"/>
        <v>40</v>
      </c>
    </row>
    <row r="63">
      <c r="A63" s="123" t="s">
        <v>68</v>
      </c>
      <c r="B63" s="118">
        <v>16.0</v>
      </c>
      <c r="C63" s="119">
        <v>0.0</v>
      </c>
      <c r="D63" s="119"/>
      <c r="E63" s="119"/>
      <c r="F63" s="119">
        <v>0.0</v>
      </c>
      <c r="G63" s="119"/>
      <c r="H63" s="119"/>
      <c r="I63" s="119"/>
      <c r="J63" s="118">
        <f t="shared" si="8"/>
        <v>16</v>
      </c>
    </row>
    <row r="64">
      <c r="A64" s="123" t="s">
        <v>170</v>
      </c>
      <c r="B64" s="119"/>
      <c r="C64" s="119"/>
      <c r="D64" s="119"/>
      <c r="E64" s="119"/>
      <c r="F64" s="119"/>
      <c r="G64" s="119"/>
      <c r="H64" s="118">
        <v>24.0</v>
      </c>
      <c r="I64" s="118">
        <v>56.0</v>
      </c>
      <c r="J64" s="118">
        <f t="shared" si="8"/>
        <v>80</v>
      </c>
    </row>
    <row r="65">
      <c r="A65" s="123" t="s">
        <v>171</v>
      </c>
      <c r="B65" s="119"/>
      <c r="C65" s="119"/>
      <c r="D65" s="119"/>
      <c r="E65" s="119"/>
      <c r="F65" s="119"/>
      <c r="G65" s="119"/>
      <c r="H65" s="118">
        <v>24.0</v>
      </c>
      <c r="I65" s="118">
        <v>48.0</v>
      </c>
      <c r="J65" s="118">
        <f t="shared" si="8"/>
        <v>72</v>
      </c>
    </row>
    <row r="66">
      <c r="A66" s="123" t="s">
        <v>172</v>
      </c>
      <c r="B66" s="119"/>
      <c r="C66" s="119"/>
      <c r="D66" s="119"/>
      <c r="E66" s="119"/>
      <c r="F66" s="119"/>
      <c r="G66" s="119"/>
      <c r="H66" s="118">
        <v>24.0</v>
      </c>
      <c r="I66" s="118">
        <v>48.0</v>
      </c>
      <c r="J66" s="118">
        <f t="shared" si="8"/>
        <v>72</v>
      </c>
    </row>
    <row r="67">
      <c r="A67" s="120" t="s">
        <v>137</v>
      </c>
      <c r="B67" s="121">
        <f t="shared" ref="B67:J67" si="9">SUM(B57:B66)</f>
        <v>48</v>
      </c>
      <c r="C67" s="121">
        <f t="shared" si="9"/>
        <v>104</v>
      </c>
      <c r="D67" s="121">
        <f t="shared" si="9"/>
        <v>152</v>
      </c>
      <c r="E67" s="121">
        <f t="shared" si="9"/>
        <v>0</v>
      </c>
      <c r="F67" s="121">
        <f t="shared" si="9"/>
        <v>0</v>
      </c>
      <c r="G67" s="121">
        <f t="shared" si="9"/>
        <v>0</v>
      </c>
      <c r="H67" s="121">
        <f t="shared" si="9"/>
        <v>72</v>
      </c>
      <c r="I67" s="121">
        <f t="shared" si="9"/>
        <v>152</v>
      </c>
      <c r="J67" s="121">
        <f t="shared" si="9"/>
        <v>528</v>
      </c>
    </row>
    <row r="68">
      <c r="A68" s="112"/>
      <c r="B68" s="38"/>
      <c r="C68" s="38"/>
      <c r="D68" s="38"/>
      <c r="E68" s="38"/>
      <c r="F68" s="38"/>
      <c r="G68" s="38"/>
      <c r="H68" s="38"/>
      <c r="I68" s="38"/>
      <c r="J68" s="113"/>
    </row>
    <row r="69">
      <c r="A69" s="114" t="s">
        <v>79</v>
      </c>
      <c r="B69" s="115">
        <v>16.0</v>
      </c>
      <c r="C69" s="116"/>
      <c r="D69" s="116"/>
      <c r="E69" s="116"/>
      <c r="F69" s="116"/>
      <c r="G69" s="116"/>
      <c r="H69" s="116"/>
      <c r="I69" s="116"/>
      <c r="J69" s="115">
        <f t="shared" ref="J69:J80" si="10">SUM(B69:I69)</f>
        <v>16</v>
      </c>
    </row>
    <row r="70">
      <c r="A70" s="123" t="s">
        <v>78</v>
      </c>
      <c r="B70" s="118">
        <v>16.0</v>
      </c>
      <c r="C70" s="119"/>
      <c r="D70" s="119"/>
      <c r="E70" s="119"/>
      <c r="F70" s="119">
        <v>0.0</v>
      </c>
      <c r="G70" s="119"/>
      <c r="H70" s="119">
        <v>0.0</v>
      </c>
      <c r="I70" s="119"/>
      <c r="J70" s="118">
        <f t="shared" si="10"/>
        <v>16</v>
      </c>
    </row>
    <row r="71">
      <c r="A71" s="123" t="s">
        <v>173</v>
      </c>
      <c r="B71" s="119"/>
      <c r="C71" s="118">
        <v>56.0</v>
      </c>
      <c r="D71" s="118">
        <v>8.0</v>
      </c>
      <c r="E71" s="119"/>
      <c r="F71" s="119"/>
      <c r="G71" s="119"/>
      <c r="H71" s="119"/>
      <c r="I71" s="119"/>
      <c r="J71" s="118">
        <f t="shared" si="10"/>
        <v>64</v>
      </c>
    </row>
    <row r="72">
      <c r="A72" s="123" t="s">
        <v>174</v>
      </c>
      <c r="B72" s="119"/>
      <c r="C72" s="118">
        <v>8.0</v>
      </c>
      <c r="D72" s="118">
        <v>104.0</v>
      </c>
      <c r="E72" s="119"/>
      <c r="F72" s="119"/>
      <c r="G72" s="119"/>
      <c r="H72" s="119"/>
      <c r="I72" s="119"/>
      <c r="J72" s="118">
        <f t="shared" si="10"/>
        <v>112</v>
      </c>
    </row>
    <row r="73">
      <c r="A73" s="123" t="s">
        <v>175</v>
      </c>
      <c r="B73" s="119"/>
      <c r="C73" s="118">
        <v>24.0</v>
      </c>
      <c r="D73" s="118">
        <v>16.0</v>
      </c>
      <c r="E73" s="119"/>
      <c r="F73" s="119"/>
      <c r="G73" s="119"/>
      <c r="H73" s="119"/>
      <c r="I73" s="119"/>
      <c r="J73" s="118">
        <f t="shared" si="10"/>
        <v>40</v>
      </c>
    </row>
    <row r="74">
      <c r="A74" s="123" t="s">
        <v>75</v>
      </c>
      <c r="B74" s="118">
        <v>16.0</v>
      </c>
      <c r="C74" s="118">
        <v>16.0</v>
      </c>
      <c r="D74" s="118">
        <v>24.0</v>
      </c>
      <c r="E74" s="119"/>
      <c r="F74" s="119"/>
      <c r="G74" s="119"/>
      <c r="H74" s="119">
        <v>0.0</v>
      </c>
      <c r="I74" s="119"/>
      <c r="J74" s="118">
        <f t="shared" si="10"/>
        <v>56</v>
      </c>
    </row>
    <row r="75">
      <c r="A75" s="123" t="s">
        <v>176</v>
      </c>
      <c r="B75" s="119"/>
      <c r="C75" s="119"/>
      <c r="D75" s="119"/>
      <c r="E75" s="119"/>
      <c r="F75" s="118">
        <v>24.0</v>
      </c>
      <c r="G75" s="118">
        <v>8.0</v>
      </c>
      <c r="H75" s="119"/>
      <c r="I75" s="119"/>
      <c r="J75" s="118">
        <f t="shared" si="10"/>
        <v>32</v>
      </c>
    </row>
    <row r="76">
      <c r="A76" s="123" t="s">
        <v>177</v>
      </c>
      <c r="B76" s="119"/>
      <c r="C76" s="119"/>
      <c r="D76" s="119"/>
      <c r="E76" s="119"/>
      <c r="F76" s="118">
        <v>24.0</v>
      </c>
      <c r="G76" s="118">
        <v>8.0</v>
      </c>
      <c r="H76" s="119"/>
      <c r="I76" s="119"/>
      <c r="J76" s="118">
        <f t="shared" si="10"/>
        <v>32</v>
      </c>
    </row>
    <row r="77">
      <c r="A77" s="123" t="s">
        <v>178</v>
      </c>
      <c r="B77" s="119"/>
      <c r="C77" s="119"/>
      <c r="D77" s="119"/>
      <c r="E77" s="119"/>
      <c r="F77" s="118">
        <v>24.0</v>
      </c>
      <c r="G77" s="118">
        <v>120.0</v>
      </c>
      <c r="H77" s="119"/>
      <c r="I77" s="119"/>
      <c r="J77" s="118">
        <f t="shared" si="10"/>
        <v>144</v>
      </c>
    </row>
    <row r="78">
      <c r="A78" s="123" t="s">
        <v>72</v>
      </c>
      <c r="B78" s="124">
        <v>16.0</v>
      </c>
      <c r="C78" s="119">
        <v>0.0</v>
      </c>
      <c r="D78" s="119"/>
      <c r="E78" s="119"/>
      <c r="F78" s="119">
        <v>0.0</v>
      </c>
      <c r="G78" s="119"/>
      <c r="H78" s="119"/>
      <c r="I78" s="119"/>
      <c r="J78" s="124">
        <f t="shared" si="10"/>
        <v>16</v>
      </c>
    </row>
    <row r="79">
      <c r="A79" s="123" t="s">
        <v>179</v>
      </c>
      <c r="B79" s="119"/>
      <c r="C79" s="119"/>
      <c r="D79" s="119"/>
      <c r="E79" s="119"/>
      <c r="F79" s="119"/>
      <c r="G79" s="119"/>
      <c r="H79" s="124">
        <v>80.0</v>
      </c>
      <c r="I79" s="124">
        <v>112.0</v>
      </c>
      <c r="J79" s="124">
        <f t="shared" si="10"/>
        <v>192</v>
      </c>
    </row>
    <row r="80">
      <c r="A80" s="123" t="s">
        <v>180</v>
      </c>
      <c r="B80" s="119"/>
      <c r="C80" s="119"/>
      <c r="D80" s="119"/>
      <c r="E80" s="119"/>
      <c r="F80" s="119"/>
      <c r="G80" s="119"/>
      <c r="H80" s="124">
        <v>0.0</v>
      </c>
      <c r="I80" s="124">
        <v>0.0</v>
      </c>
      <c r="J80" s="124">
        <f t="shared" si="10"/>
        <v>0</v>
      </c>
    </row>
    <row r="81">
      <c r="A81" s="120" t="s">
        <v>137</v>
      </c>
      <c r="B81" s="121">
        <f t="shared" ref="B81:J81" si="11">SUM(B69:B80)</f>
        <v>64</v>
      </c>
      <c r="C81" s="121">
        <f t="shared" si="11"/>
        <v>104</v>
      </c>
      <c r="D81" s="121">
        <f t="shared" si="11"/>
        <v>152</v>
      </c>
      <c r="E81" s="121">
        <f t="shared" si="11"/>
        <v>0</v>
      </c>
      <c r="F81" s="121">
        <f t="shared" si="11"/>
        <v>72</v>
      </c>
      <c r="G81" s="121">
        <f t="shared" si="11"/>
        <v>136</v>
      </c>
      <c r="H81" s="121">
        <f t="shared" si="11"/>
        <v>80</v>
      </c>
      <c r="I81" s="121">
        <f t="shared" si="11"/>
        <v>112</v>
      </c>
      <c r="J81" s="121">
        <f t="shared" si="11"/>
        <v>720</v>
      </c>
    </row>
    <row r="82">
      <c r="A82" s="112"/>
      <c r="B82" s="38"/>
      <c r="C82" s="38"/>
      <c r="D82" s="38"/>
      <c r="E82" s="38"/>
      <c r="F82" s="38"/>
      <c r="G82" s="38"/>
      <c r="H82" s="38"/>
      <c r="I82" s="38"/>
      <c r="J82" s="113"/>
    </row>
    <row r="83">
      <c r="A83" s="114" t="s">
        <v>83</v>
      </c>
      <c r="B83" s="115">
        <v>16.0</v>
      </c>
      <c r="C83" s="116"/>
      <c r="D83" s="116"/>
      <c r="E83" s="116"/>
      <c r="F83" s="116"/>
      <c r="G83" s="116"/>
      <c r="H83" s="116"/>
      <c r="I83" s="116"/>
      <c r="J83" s="115">
        <f t="shared" ref="J83:J100" si="12">SUM(B83:I83)</f>
        <v>16</v>
      </c>
    </row>
    <row r="84">
      <c r="A84" s="123" t="s">
        <v>82</v>
      </c>
      <c r="B84" s="118">
        <v>8.0</v>
      </c>
      <c r="C84" s="119"/>
      <c r="D84" s="119"/>
      <c r="E84" s="119"/>
      <c r="F84" s="119">
        <v>0.0</v>
      </c>
      <c r="G84" s="119"/>
      <c r="H84" s="119">
        <v>0.0</v>
      </c>
      <c r="I84" s="119"/>
      <c r="J84" s="118">
        <f t="shared" si="12"/>
        <v>8</v>
      </c>
    </row>
    <row r="85">
      <c r="A85" s="123" t="s">
        <v>181</v>
      </c>
      <c r="B85" s="119"/>
      <c r="C85" s="118">
        <v>32.0</v>
      </c>
      <c r="D85" s="118">
        <v>8.0</v>
      </c>
      <c r="E85" s="119"/>
      <c r="F85" s="119"/>
      <c r="G85" s="119"/>
      <c r="H85" s="119"/>
      <c r="I85" s="119"/>
      <c r="J85" s="118">
        <f t="shared" si="12"/>
        <v>40</v>
      </c>
    </row>
    <row r="86">
      <c r="A86" s="123" t="s">
        <v>182</v>
      </c>
      <c r="B86" s="119"/>
      <c r="C86" s="118">
        <v>8.0</v>
      </c>
      <c r="D86" s="118">
        <v>104.0</v>
      </c>
      <c r="E86" s="119"/>
      <c r="F86" s="119"/>
      <c r="G86" s="119"/>
      <c r="H86" s="119"/>
      <c r="I86" s="119"/>
      <c r="J86" s="118">
        <f t="shared" si="12"/>
        <v>112</v>
      </c>
    </row>
    <row r="87">
      <c r="A87" s="123" t="s">
        <v>183</v>
      </c>
      <c r="B87" s="119"/>
      <c r="C87" s="118">
        <v>16.0</v>
      </c>
      <c r="D87" s="118">
        <v>16.0</v>
      </c>
      <c r="E87" s="119"/>
      <c r="F87" s="119"/>
      <c r="G87" s="119"/>
      <c r="H87" s="119"/>
      <c r="I87" s="119"/>
      <c r="J87" s="118">
        <f t="shared" si="12"/>
        <v>32</v>
      </c>
    </row>
    <row r="88">
      <c r="A88" s="123" t="s">
        <v>184</v>
      </c>
      <c r="B88" s="119"/>
      <c r="C88" s="118">
        <v>24.0</v>
      </c>
      <c r="D88" s="118">
        <v>24.0</v>
      </c>
      <c r="E88" s="119"/>
      <c r="F88" s="119"/>
      <c r="G88" s="119"/>
      <c r="H88" s="119"/>
      <c r="I88" s="119"/>
      <c r="J88" s="118">
        <f t="shared" si="12"/>
        <v>48</v>
      </c>
    </row>
    <row r="89">
      <c r="A89" s="123" t="s">
        <v>84</v>
      </c>
      <c r="B89" s="118">
        <v>8.0</v>
      </c>
      <c r="C89" s="119"/>
      <c r="D89" s="119"/>
      <c r="E89" s="119"/>
      <c r="F89" s="119">
        <v>0.0</v>
      </c>
      <c r="G89" s="119"/>
      <c r="H89" s="119">
        <v>0.0</v>
      </c>
      <c r="I89" s="119"/>
      <c r="J89" s="118">
        <f t="shared" si="12"/>
        <v>8</v>
      </c>
    </row>
    <row r="90">
      <c r="A90" s="123" t="s">
        <v>185</v>
      </c>
      <c r="B90" s="119"/>
      <c r="C90" s="118">
        <v>32.0</v>
      </c>
      <c r="D90" s="119"/>
      <c r="E90" s="118">
        <v>8.0</v>
      </c>
      <c r="F90" s="119"/>
      <c r="G90" s="119"/>
      <c r="H90" s="119"/>
      <c r="I90" s="119"/>
      <c r="J90" s="118">
        <f t="shared" si="12"/>
        <v>40</v>
      </c>
    </row>
    <row r="91">
      <c r="A91" s="123" t="s">
        <v>186</v>
      </c>
      <c r="B91" s="119"/>
      <c r="C91" s="118">
        <v>8.0</v>
      </c>
      <c r="D91" s="119"/>
      <c r="E91" s="118">
        <v>104.0</v>
      </c>
      <c r="F91" s="119"/>
      <c r="G91" s="119"/>
      <c r="H91" s="119"/>
      <c r="I91" s="119"/>
      <c r="J91" s="118">
        <f t="shared" si="12"/>
        <v>112</v>
      </c>
    </row>
    <row r="92">
      <c r="A92" s="123" t="s">
        <v>187</v>
      </c>
      <c r="B92" s="119"/>
      <c r="C92" s="118">
        <v>16.0</v>
      </c>
      <c r="D92" s="119"/>
      <c r="E92" s="118">
        <v>16.0</v>
      </c>
      <c r="F92" s="119"/>
      <c r="G92" s="119"/>
      <c r="H92" s="119"/>
      <c r="I92" s="119"/>
      <c r="J92" s="118">
        <f t="shared" si="12"/>
        <v>32</v>
      </c>
    </row>
    <row r="93">
      <c r="A93" s="123" t="s">
        <v>188</v>
      </c>
      <c r="B93" s="119"/>
      <c r="C93" s="118">
        <v>24.0</v>
      </c>
      <c r="D93" s="119"/>
      <c r="E93" s="118">
        <v>24.0</v>
      </c>
      <c r="F93" s="119"/>
      <c r="G93" s="119"/>
      <c r="H93" s="119"/>
      <c r="I93" s="119"/>
      <c r="J93" s="118">
        <f t="shared" si="12"/>
        <v>48</v>
      </c>
    </row>
    <row r="94">
      <c r="A94" s="123" t="s">
        <v>76</v>
      </c>
      <c r="B94" s="118">
        <v>16.0</v>
      </c>
      <c r="C94" s="119">
        <v>0.0</v>
      </c>
      <c r="D94" s="119"/>
      <c r="E94" s="119"/>
      <c r="F94" s="119"/>
      <c r="G94" s="119"/>
      <c r="H94" s="119">
        <v>0.0</v>
      </c>
      <c r="I94" s="119"/>
      <c r="J94" s="118">
        <f t="shared" si="12"/>
        <v>16</v>
      </c>
    </row>
    <row r="95">
      <c r="A95" s="123" t="s">
        <v>189</v>
      </c>
      <c r="B95" s="119"/>
      <c r="C95" s="119"/>
      <c r="D95" s="119"/>
      <c r="E95" s="119"/>
      <c r="F95" s="118">
        <v>24.0</v>
      </c>
      <c r="G95" s="118">
        <v>8.0</v>
      </c>
      <c r="H95" s="119"/>
      <c r="I95" s="119"/>
      <c r="J95" s="118">
        <f t="shared" si="12"/>
        <v>32</v>
      </c>
    </row>
    <row r="96">
      <c r="A96" s="123" t="s">
        <v>190</v>
      </c>
      <c r="B96" s="119"/>
      <c r="C96" s="119"/>
      <c r="D96" s="119"/>
      <c r="E96" s="119"/>
      <c r="F96" s="118">
        <v>24.0</v>
      </c>
      <c r="G96" s="118">
        <v>8.0</v>
      </c>
      <c r="H96" s="119"/>
      <c r="I96" s="119"/>
      <c r="J96" s="118">
        <f t="shared" si="12"/>
        <v>32</v>
      </c>
    </row>
    <row r="97">
      <c r="A97" s="123" t="s">
        <v>191</v>
      </c>
      <c r="B97" s="119"/>
      <c r="C97" s="119"/>
      <c r="D97" s="119"/>
      <c r="E97" s="119"/>
      <c r="F97" s="118">
        <v>24.0</v>
      </c>
      <c r="G97" s="118">
        <v>120.0</v>
      </c>
      <c r="H97" s="119"/>
      <c r="I97" s="119"/>
      <c r="J97" s="118">
        <f t="shared" si="12"/>
        <v>144</v>
      </c>
    </row>
    <row r="98">
      <c r="A98" s="123" t="s">
        <v>72</v>
      </c>
      <c r="B98" s="124">
        <v>16.0</v>
      </c>
      <c r="C98" s="119">
        <v>0.0</v>
      </c>
      <c r="D98" s="119"/>
      <c r="E98" s="119"/>
      <c r="F98" s="119">
        <v>0.0</v>
      </c>
      <c r="G98" s="119"/>
      <c r="H98" s="119"/>
      <c r="I98" s="119"/>
      <c r="J98" s="124">
        <f t="shared" si="12"/>
        <v>16</v>
      </c>
    </row>
    <row r="99">
      <c r="A99" s="123" t="s">
        <v>179</v>
      </c>
      <c r="B99" s="119"/>
      <c r="C99" s="119"/>
      <c r="D99" s="119"/>
      <c r="E99" s="119"/>
      <c r="F99" s="119"/>
      <c r="G99" s="119"/>
      <c r="H99" s="124">
        <v>0.0</v>
      </c>
      <c r="I99" s="124">
        <v>0.0</v>
      </c>
      <c r="J99" s="124">
        <f t="shared" si="12"/>
        <v>0</v>
      </c>
    </row>
    <row r="100">
      <c r="A100" s="123" t="s">
        <v>180</v>
      </c>
      <c r="B100" s="119"/>
      <c r="C100" s="119"/>
      <c r="D100" s="119"/>
      <c r="E100" s="119"/>
      <c r="F100" s="119"/>
      <c r="G100" s="119"/>
      <c r="H100" s="124">
        <v>80.0</v>
      </c>
      <c r="I100" s="124">
        <v>112.0</v>
      </c>
      <c r="J100" s="124">
        <f t="shared" si="12"/>
        <v>192</v>
      </c>
    </row>
    <row r="101">
      <c r="A101" s="120" t="s">
        <v>137</v>
      </c>
      <c r="B101" s="121">
        <f>SUM(B83:B100)</f>
        <v>64</v>
      </c>
      <c r="C101" s="121">
        <f t="shared" ref="C101:G101" si="13">SUM(C83:C97)</f>
        <v>160</v>
      </c>
      <c r="D101" s="121">
        <f t="shared" si="13"/>
        <v>152</v>
      </c>
      <c r="E101" s="121">
        <f t="shared" si="13"/>
        <v>152</v>
      </c>
      <c r="F101" s="121">
        <f t="shared" si="13"/>
        <v>72</v>
      </c>
      <c r="G101" s="121">
        <f t="shared" si="13"/>
        <v>136</v>
      </c>
      <c r="H101" s="121">
        <f t="shared" ref="H101:J101" si="14">SUM(H83:H100)</f>
        <v>80</v>
      </c>
      <c r="I101" s="121">
        <f t="shared" si="14"/>
        <v>112</v>
      </c>
      <c r="J101" s="121">
        <f t="shared" si="14"/>
        <v>928</v>
      </c>
    </row>
    <row r="102">
      <c r="A102" s="112"/>
      <c r="B102" s="38"/>
      <c r="C102" s="38"/>
      <c r="D102" s="38"/>
      <c r="E102" s="38"/>
      <c r="F102" s="38"/>
      <c r="G102" s="38"/>
      <c r="H102" s="38"/>
      <c r="I102" s="38"/>
      <c r="J102" s="113"/>
    </row>
    <row r="103">
      <c r="A103" s="114" t="s">
        <v>87</v>
      </c>
      <c r="B103" s="115">
        <v>16.0</v>
      </c>
      <c r="C103" s="116"/>
      <c r="D103" s="116"/>
      <c r="E103" s="116"/>
      <c r="F103" s="116"/>
      <c r="G103" s="116"/>
      <c r="H103" s="116"/>
      <c r="I103" s="116"/>
      <c r="J103" s="115">
        <f t="shared" ref="J103:J116" si="15">SUM(B103:I103)</f>
        <v>16</v>
      </c>
    </row>
    <row r="104">
      <c r="A104" s="117" t="s">
        <v>86</v>
      </c>
      <c r="B104" s="118">
        <v>16.0</v>
      </c>
      <c r="C104" s="119"/>
      <c r="D104" s="119"/>
      <c r="E104" s="119"/>
      <c r="F104" s="119">
        <v>0.0</v>
      </c>
      <c r="G104" s="119"/>
      <c r="H104" s="119">
        <v>0.0</v>
      </c>
      <c r="I104" s="119"/>
      <c r="J104" s="118">
        <f t="shared" si="15"/>
        <v>16</v>
      </c>
    </row>
    <row r="105">
      <c r="A105" s="123" t="s">
        <v>192</v>
      </c>
      <c r="B105" s="119"/>
      <c r="C105" s="118">
        <v>56.0</v>
      </c>
      <c r="D105" s="118">
        <v>8.0</v>
      </c>
      <c r="E105" s="119"/>
      <c r="F105" s="119"/>
      <c r="G105" s="119"/>
      <c r="H105" s="119"/>
      <c r="I105" s="119"/>
      <c r="J105" s="118">
        <f t="shared" si="15"/>
        <v>64</v>
      </c>
    </row>
    <row r="106">
      <c r="A106" s="123" t="s">
        <v>193</v>
      </c>
      <c r="B106" s="119"/>
      <c r="C106" s="118">
        <v>8.0</v>
      </c>
      <c r="D106" s="118">
        <v>104.0</v>
      </c>
      <c r="E106" s="119"/>
      <c r="F106" s="119"/>
      <c r="G106" s="119"/>
      <c r="H106" s="119"/>
      <c r="I106" s="119"/>
      <c r="J106" s="118">
        <f t="shared" si="15"/>
        <v>112</v>
      </c>
    </row>
    <row r="107">
      <c r="A107" s="123" t="s">
        <v>194</v>
      </c>
      <c r="B107" s="119"/>
      <c r="C107" s="118">
        <v>24.0</v>
      </c>
      <c r="D107" s="118">
        <v>16.0</v>
      </c>
      <c r="E107" s="119"/>
      <c r="F107" s="119"/>
      <c r="G107" s="119"/>
      <c r="H107" s="119"/>
      <c r="I107" s="119"/>
      <c r="J107" s="118">
        <f t="shared" si="15"/>
        <v>40</v>
      </c>
    </row>
    <row r="108">
      <c r="A108" s="123" t="s">
        <v>195</v>
      </c>
      <c r="B108" s="119"/>
      <c r="C108" s="118">
        <v>16.0</v>
      </c>
      <c r="D108" s="118">
        <v>24.0</v>
      </c>
      <c r="E108" s="119"/>
      <c r="F108" s="119"/>
      <c r="G108" s="119"/>
      <c r="H108" s="119"/>
      <c r="I108" s="119"/>
      <c r="J108" s="118">
        <f t="shared" si="15"/>
        <v>40</v>
      </c>
    </row>
    <row r="109">
      <c r="A109" s="123" t="s">
        <v>80</v>
      </c>
      <c r="B109" s="118">
        <v>16.0</v>
      </c>
      <c r="C109" s="119">
        <v>0.0</v>
      </c>
      <c r="D109" s="119"/>
      <c r="E109" s="119"/>
      <c r="F109" s="119"/>
      <c r="G109" s="119"/>
      <c r="H109" s="119">
        <v>0.0</v>
      </c>
      <c r="I109" s="119"/>
      <c r="J109" s="118">
        <f t="shared" si="15"/>
        <v>16</v>
      </c>
    </row>
    <row r="110">
      <c r="A110" s="123" t="s">
        <v>196</v>
      </c>
      <c r="B110" s="119"/>
      <c r="C110" s="119"/>
      <c r="D110" s="119"/>
      <c r="E110" s="119"/>
      <c r="F110" s="118">
        <v>24.0</v>
      </c>
      <c r="G110" s="118">
        <v>8.0</v>
      </c>
      <c r="H110" s="119"/>
      <c r="I110" s="119"/>
      <c r="J110" s="118">
        <f t="shared" si="15"/>
        <v>32</v>
      </c>
    </row>
    <row r="111">
      <c r="A111" s="123" t="s">
        <v>197</v>
      </c>
      <c r="B111" s="119"/>
      <c r="C111" s="119"/>
      <c r="D111" s="119"/>
      <c r="E111" s="119"/>
      <c r="F111" s="118">
        <v>24.0</v>
      </c>
      <c r="G111" s="118">
        <v>8.0</v>
      </c>
      <c r="H111" s="119"/>
      <c r="I111" s="119"/>
      <c r="J111" s="118">
        <f t="shared" si="15"/>
        <v>32</v>
      </c>
    </row>
    <row r="112">
      <c r="A112" s="123" t="s">
        <v>198</v>
      </c>
      <c r="B112" s="119"/>
      <c r="C112" s="119"/>
      <c r="D112" s="119"/>
      <c r="E112" s="119"/>
      <c r="F112" s="118">
        <v>24.0</v>
      </c>
      <c r="G112" s="118">
        <v>120.0</v>
      </c>
      <c r="H112" s="119"/>
      <c r="I112" s="119"/>
      <c r="J112" s="118">
        <f t="shared" si="15"/>
        <v>144</v>
      </c>
    </row>
    <row r="113">
      <c r="A113" s="123" t="s">
        <v>77</v>
      </c>
      <c r="B113" s="118">
        <v>16.0</v>
      </c>
      <c r="C113" s="119">
        <v>0.0</v>
      </c>
      <c r="D113" s="119"/>
      <c r="E113" s="119"/>
      <c r="F113" s="119">
        <v>0.0</v>
      </c>
      <c r="G113" s="119"/>
      <c r="H113" s="119"/>
      <c r="I113" s="119"/>
      <c r="J113" s="118">
        <f t="shared" si="15"/>
        <v>16</v>
      </c>
    </row>
    <row r="114">
      <c r="A114" s="123" t="s">
        <v>199</v>
      </c>
      <c r="B114" s="119"/>
      <c r="C114" s="119"/>
      <c r="D114" s="119"/>
      <c r="E114" s="119"/>
      <c r="F114" s="119"/>
      <c r="G114" s="119"/>
      <c r="H114" s="118">
        <v>24.0</v>
      </c>
      <c r="I114" s="118">
        <v>56.0</v>
      </c>
      <c r="J114" s="118">
        <f t="shared" si="15"/>
        <v>80</v>
      </c>
    </row>
    <row r="115">
      <c r="A115" s="123" t="s">
        <v>200</v>
      </c>
      <c r="B115" s="119"/>
      <c r="C115" s="119"/>
      <c r="D115" s="119"/>
      <c r="E115" s="119"/>
      <c r="F115" s="119"/>
      <c r="G115" s="119"/>
      <c r="H115" s="118">
        <v>24.0</v>
      </c>
      <c r="I115" s="118">
        <v>48.0</v>
      </c>
      <c r="J115" s="118">
        <f t="shared" si="15"/>
        <v>72</v>
      </c>
    </row>
    <row r="116">
      <c r="A116" s="123" t="s">
        <v>201</v>
      </c>
      <c r="B116" s="119"/>
      <c r="C116" s="119"/>
      <c r="D116" s="119"/>
      <c r="E116" s="119"/>
      <c r="F116" s="119"/>
      <c r="G116" s="119"/>
      <c r="H116" s="118">
        <v>24.0</v>
      </c>
      <c r="I116" s="118">
        <v>48.0</v>
      </c>
      <c r="J116" s="118">
        <f t="shared" si="15"/>
        <v>72</v>
      </c>
    </row>
    <row r="117">
      <c r="A117" s="120" t="s">
        <v>137</v>
      </c>
      <c r="B117" s="121">
        <f t="shared" ref="B117:J117" si="16">SUM(B103:B116)</f>
        <v>64</v>
      </c>
      <c r="C117" s="121">
        <f t="shared" si="16"/>
        <v>104</v>
      </c>
      <c r="D117" s="121">
        <f t="shared" si="16"/>
        <v>152</v>
      </c>
      <c r="E117" s="121">
        <f t="shared" si="16"/>
        <v>0</v>
      </c>
      <c r="F117" s="121">
        <f t="shared" si="16"/>
        <v>72</v>
      </c>
      <c r="G117" s="121">
        <f t="shared" si="16"/>
        <v>136</v>
      </c>
      <c r="H117" s="121">
        <f t="shared" si="16"/>
        <v>72</v>
      </c>
      <c r="I117" s="121">
        <f t="shared" si="16"/>
        <v>152</v>
      </c>
      <c r="J117" s="121">
        <f t="shared" si="16"/>
        <v>752</v>
      </c>
    </row>
    <row r="118">
      <c r="A118" s="112"/>
      <c r="B118" s="38"/>
      <c r="C118" s="38"/>
      <c r="D118" s="38"/>
      <c r="E118" s="38"/>
      <c r="F118" s="38"/>
      <c r="G118" s="38"/>
      <c r="H118" s="38"/>
      <c r="I118" s="38"/>
      <c r="J118" s="113"/>
    </row>
    <row r="119">
      <c r="A119" s="114" t="s">
        <v>91</v>
      </c>
      <c r="B119" s="115">
        <v>16.0</v>
      </c>
      <c r="C119" s="116"/>
      <c r="D119" s="116"/>
      <c r="E119" s="116"/>
      <c r="F119" s="116"/>
      <c r="G119" s="116"/>
      <c r="H119" s="116"/>
      <c r="I119" s="116"/>
      <c r="J119" s="115">
        <f t="shared" ref="J119:J132" si="17">SUM(B119:I119)</f>
        <v>16</v>
      </c>
    </row>
    <row r="120">
      <c r="A120" s="123" t="s">
        <v>90</v>
      </c>
      <c r="B120" s="118">
        <v>16.0</v>
      </c>
      <c r="C120" s="119"/>
      <c r="D120" s="119"/>
      <c r="E120" s="119"/>
      <c r="F120" s="119">
        <v>0.0</v>
      </c>
      <c r="G120" s="119"/>
      <c r="H120" s="119">
        <v>0.0</v>
      </c>
      <c r="I120" s="119"/>
      <c r="J120" s="118">
        <f t="shared" si="17"/>
        <v>16</v>
      </c>
    </row>
    <row r="121">
      <c r="A121" s="123" t="s">
        <v>202</v>
      </c>
      <c r="B121" s="119"/>
      <c r="C121" s="118">
        <v>56.0</v>
      </c>
      <c r="D121" s="118">
        <v>8.0</v>
      </c>
      <c r="E121" s="119"/>
      <c r="F121" s="119"/>
      <c r="G121" s="119"/>
      <c r="H121" s="119"/>
      <c r="I121" s="119"/>
      <c r="J121" s="118">
        <f t="shared" si="17"/>
        <v>64</v>
      </c>
    </row>
    <row r="122">
      <c r="A122" s="123" t="s">
        <v>203</v>
      </c>
      <c r="B122" s="119"/>
      <c r="C122" s="118">
        <v>8.0</v>
      </c>
      <c r="D122" s="118">
        <v>104.0</v>
      </c>
      <c r="E122" s="119"/>
      <c r="F122" s="119"/>
      <c r="G122" s="119"/>
      <c r="H122" s="119"/>
      <c r="I122" s="119"/>
      <c r="J122" s="118">
        <f t="shared" si="17"/>
        <v>112</v>
      </c>
    </row>
    <row r="123">
      <c r="A123" s="123" t="s">
        <v>204</v>
      </c>
      <c r="B123" s="119"/>
      <c r="C123" s="118">
        <v>24.0</v>
      </c>
      <c r="D123" s="118">
        <v>16.0</v>
      </c>
      <c r="E123" s="119"/>
      <c r="F123" s="119"/>
      <c r="G123" s="119"/>
      <c r="H123" s="119"/>
      <c r="I123" s="119"/>
      <c r="J123" s="118">
        <f t="shared" si="17"/>
        <v>40</v>
      </c>
    </row>
    <row r="124">
      <c r="A124" s="123" t="s">
        <v>205</v>
      </c>
      <c r="B124" s="119"/>
      <c r="C124" s="118">
        <v>16.0</v>
      </c>
      <c r="D124" s="118">
        <v>24.0</v>
      </c>
      <c r="E124" s="119"/>
      <c r="F124" s="119"/>
      <c r="G124" s="119"/>
      <c r="H124" s="119"/>
      <c r="I124" s="119"/>
      <c r="J124" s="118">
        <f t="shared" si="17"/>
        <v>40</v>
      </c>
    </row>
    <row r="125">
      <c r="A125" s="123" t="s">
        <v>88</v>
      </c>
      <c r="B125" s="124">
        <v>16.0</v>
      </c>
      <c r="C125" s="119">
        <v>0.0</v>
      </c>
      <c r="D125" s="119"/>
      <c r="E125" s="119"/>
      <c r="F125" s="119"/>
      <c r="G125" s="119"/>
      <c r="H125" s="119">
        <v>0.0</v>
      </c>
      <c r="I125" s="119"/>
      <c r="J125" s="124">
        <f t="shared" si="17"/>
        <v>16</v>
      </c>
    </row>
    <row r="126">
      <c r="A126" s="123" t="s">
        <v>206</v>
      </c>
      <c r="B126" s="119"/>
      <c r="C126" s="119"/>
      <c r="D126" s="119"/>
      <c r="E126" s="119"/>
      <c r="F126" s="124">
        <v>48.0</v>
      </c>
      <c r="G126" s="124">
        <v>8.0</v>
      </c>
      <c r="H126" s="119"/>
      <c r="I126" s="119"/>
      <c r="J126" s="124">
        <f t="shared" si="17"/>
        <v>56</v>
      </c>
    </row>
    <row r="127">
      <c r="A127" s="123" t="s">
        <v>207</v>
      </c>
      <c r="B127" s="119"/>
      <c r="C127" s="119"/>
      <c r="D127" s="119"/>
      <c r="E127" s="119"/>
      <c r="F127" s="124">
        <v>48.0</v>
      </c>
      <c r="G127" s="124">
        <v>8.0</v>
      </c>
      <c r="H127" s="119"/>
      <c r="I127" s="119"/>
      <c r="J127" s="124">
        <f t="shared" si="17"/>
        <v>56</v>
      </c>
    </row>
    <row r="128">
      <c r="A128" s="123" t="s">
        <v>208</v>
      </c>
      <c r="B128" s="119"/>
      <c r="C128" s="119"/>
      <c r="D128" s="119"/>
      <c r="E128" s="119"/>
      <c r="F128" s="124">
        <v>48.0</v>
      </c>
      <c r="G128" s="124">
        <v>120.0</v>
      </c>
      <c r="H128" s="119"/>
      <c r="I128" s="119"/>
      <c r="J128" s="124">
        <f t="shared" si="17"/>
        <v>168</v>
      </c>
    </row>
    <row r="129">
      <c r="A129" s="123" t="s">
        <v>81</v>
      </c>
      <c r="B129" s="118">
        <v>16.0</v>
      </c>
      <c r="C129" s="119">
        <v>0.0</v>
      </c>
      <c r="D129" s="119"/>
      <c r="E129" s="119"/>
      <c r="F129" s="119">
        <v>0.0</v>
      </c>
      <c r="G129" s="119"/>
      <c r="H129" s="119"/>
      <c r="I129" s="119"/>
      <c r="J129" s="118">
        <f t="shared" si="17"/>
        <v>16</v>
      </c>
    </row>
    <row r="130">
      <c r="A130" s="123" t="s">
        <v>209</v>
      </c>
      <c r="B130" s="119"/>
      <c r="C130" s="119"/>
      <c r="D130" s="119"/>
      <c r="E130" s="119"/>
      <c r="F130" s="119"/>
      <c r="G130" s="125"/>
      <c r="H130" s="118">
        <v>24.0</v>
      </c>
      <c r="I130" s="118">
        <v>56.0</v>
      </c>
      <c r="J130" s="118">
        <f t="shared" si="17"/>
        <v>80</v>
      </c>
    </row>
    <row r="131">
      <c r="A131" s="123" t="s">
        <v>210</v>
      </c>
      <c r="B131" s="119"/>
      <c r="C131" s="119"/>
      <c r="D131" s="119"/>
      <c r="E131" s="119"/>
      <c r="F131" s="119"/>
      <c r="G131" s="119"/>
      <c r="H131" s="118">
        <v>24.0</v>
      </c>
      <c r="I131" s="118">
        <v>48.0</v>
      </c>
      <c r="J131" s="118">
        <f t="shared" si="17"/>
        <v>72</v>
      </c>
    </row>
    <row r="132">
      <c r="A132" s="123" t="s">
        <v>211</v>
      </c>
      <c r="B132" s="119"/>
      <c r="C132" s="119"/>
      <c r="D132" s="119"/>
      <c r="E132" s="119"/>
      <c r="F132" s="119"/>
      <c r="G132" s="119"/>
      <c r="H132" s="118">
        <v>24.0</v>
      </c>
      <c r="I132" s="118">
        <v>48.0</v>
      </c>
      <c r="J132" s="118">
        <f t="shared" si="17"/>
        <v>72</v>
      </c>
    </row>
    <row r="133">
      <c r="A133" s="120" t="s">
        <v>137</v>
      </c>
      <c r="B133" s="121">
        <f t="shared" ref="B133:J133" si="18">SUM(B119:B132)</f>
        <v>64</v>
      </c>
      <c r="C133" s="121">
        <f t="shared" si="18"/>
        <v>104</v>
      </c>
      <c r="D133" s="121">
        <f t="shared" si="18"/>
        <v>152</v>
      </c>
      <c r="E133" s="121">
        <f t="shared" si="18"/>
        <v>0</v>
      </c>
      <c r="F133" s="121">
        <f t="shared" si="18"/>
        <v>144</v>
      </c>
      <c r="G133" s="121">
        <f t="shared" si="18"/>
        <v>136</v>
      </c>
      <c r="H133" s="121">
        <f t="shared" si="18"/>
        <v>72</v>
      </c>
      <c r="I133" s="121">
        <f t="shared" si="18"/>
        <v>152</v>
      </c>
      <c r="J133" s="121">
        <f t="shared" si="18"/>
        <v>824</v>
      </c>
    </row>
    <row r="134">
      <c r="A134" s="112"/>
      <c r="B134" s="38"/>
      <c r="C134" s="38"/>
      <c r="D134" s="38"/>
      <c r="E134" s="38"/>
      <c r="F134" s="38"/>
      <c r="G134" s="38"/>
      <c r="H134" s="38"/>
      <c r="I134" s="38"/>
      <c r="J134" s="113"/>
    </row>
    <row r="135">
      <c r="A135" s="114" t="s">
        <v>95</v>
      </c>
      <c r="B135" s="115">
        <v>16.0</v>
      </c>
      <c r="C135" s="116"/>
      <c r="D135" s="116"/>
      <c r="E135" s="116"/>
      <c r="F135" s="116"/>
      <c r="G135" s="116"/>
      <c r="H135" s="116"/>
      <c r="I135" s="116"/>
      <c r="J135" s="115">
        <f t="shared" ref="J135:J147" si="19">SUM(B135:I135)</f>
        <v>16</v>
      </c>
    </row>
    <row r="136">
      <c r="A136" s="123" t="s">
        <v>94</v>
      </c>
      <c r="B136" s="118">
        <v>16.0</v>
      </c>
      <c r="C136" s="119"/>
      <c r="D136" s="119"/>
      <c r="E136" s="119"/>
      <c r="F136" s="119">
        <v>0.0</v>
      </c>
      <c r="G136" s="119"/>
      <c r="H136" s="119">
        <v>0.0</v>
      </c>
      <c r="I136" s="119"/>
      <c r="J136" s="118">
        <f t="shared" si="19"/>
        <v>16</v>
      </c>
    </row>
    <row r="137">
      <c r="A137" s="123" t="s">
        <v>212</v>
      </c>
      <c r="B137" s="119"/>
      <c r="C137" s="118">
        <v>56.0</v>
      </c>
      <c r="D137" s="118">
        <v>8.0</v>
      </c>
      <c r="E137" s="119"/>
      <c r="F137" s="119"/>
      <c r="G137" s="119"/>
      <c r="H137" s="119"/>
      <c r="I137" s="119"/>
      <c r="J137" s="118">
        <f t="shared" si="19"/>
        <v>64</v>
      </c>
    </row>
    <row r="138">
      <c r="A138" s="123" t="s">
        <v>213</v>
      </c>
      <c r="B138" s="119"/>
      <c r="C138" s="118">
        <v>8.0</v>
      </c>
      <c r="D138" s="118">
        <v>104.0</v>
      </c>
      <c r="E138" s="119"/>
      <c r="F138" s="119"/>
      <c r="G138" s="119"/>
      <c r="H138" s="119"/>
      <c r="I138" s="119"/>
      <c r="J138" s="118">
        <f t="shared" si="19"/>
        <v>112</v>
      </c>
    </row>
    <row r="139">
      <c r="A139" s="123" t="s">
        <v>214</v>
      </c>
      <c r="B139" s="119"/>
      <c r="C139" s="118">
        <v>24.0</v>
      </c>
      <c r="D139" s="118">
        <v>16.0</v>
      </c>
      <c r="E139" s="119"/>
      <c r="F139" s="119"/>
      <c r="G139" s="119"/>
      <c r="H139" s="119"/>
      <c r="I139" s="119"/>
      <c r="J139" s="118">
        <f t="shared" si="19"/>
        <v>40</v>
      </c>
    </row>
    <row r="140">
      <c r="A140" s="123" t="s">
        <v>88</v>
      </c>
      <c r="B140" s="124">
        <v>16.0</v>
      </c>
      <c r="C140" s="124">
        <v>16.0</v>
      </c>
      <c r="D140" s="124">
        <v>24.0</v>
      </c>
      <c r="E140" s="119"/>
      <c r="F140" s="119"/>
      <c r="G140" s="119"/>
      <c r="H140" s="119">
        <v>0.0</v>
      </c>
      <c r="I140" s="119"/>
      <c r="J140" s="124">
        <f t="shared" si="19"/>
        <v>56</v>
      </c>
    </row>
    <row r="141">
      <c r="A141" s="123" t="s">
        <v>206</v>
      </c>
      <c r="B141" s="119"/>
      <c r="C141" s="119"/>
      <c r="D141" s="119"/>
      <c r="E141" s="119"/>
      <c r="F141" s="119">
        <v>0.0</v>
      </c>
      <c r="G141" s="124">
        <v>8.0</v>
      </c>
      <c r="H141" s="119"/>
      <c r="I141" s="119"/>
      <c r="J141" s="124">
        <f t="shared" si="19"/>
        <v>8</v>
      </c>
    </row>
    <row r="142">
      <c r="A142" s="123" t="s">
        <v>207</v>
      </c>
      <c r="B142" s="119"/>
      <c r="C142" s="119"/>
      <c r="D142" s="119"/>
      <c r="E142" s="119"/>
      <c r="F142" s="119">
        <v>0.0</v>
      </c>
      <c r="G142" s="124">
        <v>8.0</v>
      </c>
      <c r="H142" s="119"/>
      <c r="I142" s="119"/>
      <c r="J142" s="124">
        <f t="shared" si="19"/>
        <v>8</v>
      </c>
    </row>
    <row r="143">
      <c r="A143" s="123" t="s">
        <v>208</v>
      </c>
      <c r="B143" s="119"/>
      <c r="C143" s="119"/>
      <c r="D143" s="119"/>
      <c r="E143" s="119"/>
      <c r="F143" s="124">
        <v>24.0</v>
      </c>
      <c r="G143" s="124">
        <v>120.0</v>
      </c>
      <c r="H143" s="119"/>
      <c r="I143" s="119"/>
      <c r="J143" s="124">
        <f t="shared" si="19"/>
        <v>144</v>
      </c>
    </row>
    <row r="144">
      <c r="A144" s="123" t="s">
        <v>85</v>
      </c>
      <c r="B144" s="118">
        <v>16.0</v>
      </c>
      <c r="C144" s="119">
        <v>0.0</v>
      </c>
      <c r="D144" s="119"/>
      <c r="E144" s="119"/>
      <c r="F144" s="119">
        <v>0.0</v>
      </c>
      <c r="G144" s="119"/>
      <c r="H144" s="119"/>
      <c r="I144" s="119"/>
      <c r="J144" s="118">
        <f t="shared" si="19"/>
        <v>16</v>
      </c>
    </row>
    <row r="145">
      <c r="A145" s="123" t="s">
        <v>218</v>
      </c>
      <c r="B145" s="119"/>
      <c r="C145" s="119"/>
      <c r="D145" s="119"/>
      <c r="E145" s="119"/>
      <c r="F145" s="119"/>
      <c r="G145" s="119"/>
      <c r="H145" s="118">
        <v>24.0</v>
      </c>
      <c r="I145" s="118">
        <v>56.0</v>
      </c>
      <c r="J145" s="118">
        <f t="shared" si="19"/>
        <v>80</v>
      </c>
    </row>
    <row r="146">
      <c r="A146" s="123" t="s">
        <v>219</v>
      </c>
      <c r="B146" s="119"/>
      <c r="C146" s="119"/>
      <c r="D146" s="119"/>
      <c r="E146" s="119"/>
      <c r="F146" s="119"/>
      <c r="G146" s="119"/>
      <c r="H146" s="118">
        <v>24.0</v>
      </c>
      <c r="I146" s="118">
        <v>48.0</v>
      </c>
      <c r="J146" s="118">
        <f t="shared" si="19"/>
        <v>72</v>
      </c>
    </row>
    <row r="147">
      <c r="A147" s="123" t="s">
        <v>220</v>
      </c>
      <c r="B147" s="119"/>
      <c r="C147" s="119"/>
      <c r="D147" s="119"/>
      <c r="E147" s="119"/>
      <c r="F147" s="119"/>
      <c r="G147" s="119"/>
      <c r="H147" s="118">
        <v>24.0</v>
      </c>
      <c r="I147" s="118">
        <v>48.0</v>
      </c>
      <c r="J147" s="118">
        <f t="shared" si="19"/>
        <v>72</v>
      </c>
    </row>
    <row r="148">
      <c r="A148" s="120" t="s">
        <v>137</v>
      </c>
      <c r="B148" s="121">
        <f t="shared" ref="B148:I148" si="20">SUM(B136:B147)</f>
        <v>48</v>
      </c>
      <c r="C148" s="121">
        <f t="shared" si="20"/>
        <v>104</v>
      </c>
      <c r="D148" s="121">
        <f t="shared" si="20"/>
        <v>152</v>
      </c>
      <c r="E148" s="121">
        <f t="shared" si="20"/>
        <v>0</v>
      </c>
      <c r="F148" s="121">
        <f t="shared" si="20"/>
        <v>24</v>
      </c>
      <c r="G148" s="121">
        <f t="shared" si="20"/>
        <v>136</v>
      </c>
      <c r="H148" s="121">
        <f t="shared" si="20"/>
        <v>72</v>
      </c>
      <c r="I148" s="121">
        <f t="shared" si="20"/>
        <v>152</v>
      </c>
      <c r="J148" s="121">
        <f>SUM(J135:J147)</f>
        <v>704</v>
      </c>
    </row>
    <row r="149">
      <c r="A149" s="112"/>
      <c r="B149" s="38"/>
      <c r="C149" s="38"/>
      <c r="D149" s="38"/>
      <c r="E149" s="38"/>
      <c r="F149" s="38"/>
      <c r="G149" s="38"/>
      <c r="H149" s="38"/>
      <c r="I149" s="38"/>
      <c r="J149" s="113"/>
    </row>
    <row r="150">
      <c r="A150" s="114" t="s">
        <v>100</v>
      </c>
      <c r="B150" s="115">
        <v>16.0</v>
      </c>
      <c r="C150" s="116"/>
      <c r="D150" s="116"/>
      <c r="E150" s="116"/>
      <c r="F150" s="116"/>
      <c r="G150" s="116"/>
      <c r="H150" s="116"/>
      <c r="I150" s="116"/>
      <c r="J150" s="115">
        <f t="shared" ref="J150:J168" si="21">SUM(B150:I150)</f>
        <v>16</v>
      </c>
    </row>
    <row r="151">
      <c r="A151" s="123" t="s">
        <v>99</v>
      </c>
      <c r="B151" s="118">
        <v>8.0</v>
      </c>
      <c r="C151" s="119"/>
      <c r="D151" s="119"/>
      <c r="E151" s="119"/>
      <c r="F151" s="119">
        <v>0.0</v>
      </c>
      <c r="G151" s="119"/>
      <c r="H151" s="119">
        <v>0.0</v>
      </c>
      <c r="I151" s="119"/>
      <c r="J151" s="118">
        <f t="shared" si="21"/>
        <v>8</v>
      </c>
    </row>
    <row r="152">
      <c r="A152" s="123" t="s">
        <v>221</v>
      </c>
      <c r="B152" s="119"/>
      <c r="C152" s="118">
        <v>32.0</v>
      </c>
      <c r="D152" s="118">
        <v>8.0</v>
      </c>
      <c r="E152" s="119"/>
      <c r="F152" s="119"/>
      <c r="G152" s="119"/>
      <c r="H152" s="119"/>
      <c r="I152" s="119"/>
      <c r="J152" s="118">
        <f t="shared" si="21"/>
        <v>40</v>
      </c>
    </row>
    <row r="153">
      <c r="A153" s="123" t="s">
        <v>222</v>
      </c>
      <c r="B153" s="119"/>
      <c r="C153" s="118">
        <v>8.0</v>
      </c>
      <c r="D153" s="118">
        <v>104.0</v>
      </c>
      <c r="E153" s="119"/>
      <c r="F153" s="119"/>
      <c r="G153" s="119"/>
      <c r="H153" s="119"/>
      <c r="I153" s="119"/>
      <c r="J153" s="118">
        <f t="shared" si="21"/>
        <v>112</v>
      </c>
    </row>
    <row r="154">
      <c r="A154" s="123" t="s">
        <v>223</v>
      </c>
      <c r="B154" s="119"/>
      <c r="C154" s="118">
        <v>16.0</v>
      </c>
      <c r="D154" s="118">
        <v>16.0</v>
      </c>
      <c r="E154" s="119"/>
      <c r="F154" s="119"/>
      <c r="G154" s="119"/>
      <c r="H154" s="119"/>
      <c r="I154" s="119"/>
      <c r="J154" s="118">
        <f t="shared" si="21"/>
        <v>32</v>
      </c>
    </row>
    <row r="155">
      <c r="A155" s="123" t="s">
        <v>224</v>
      </c>
      <c r="B155" s="119"/>
      <c r="C155" s="118">
        <v>24.0</v>
      </c>
      <c r="D155" s="118">
        <v>24.0</v>
      </c>
      <c r="E155" s="119"/>
      <c r="F155" s="119"/>
      <c r="G155" s="119"/>
      <c r="H155" s="119"/>
      <c r="I155" s="119"/>
      <c r="J155" s="118">
        <f t="shared" si="21"/>
        <v>48</v>
      </c>
    </row>
    <row r="156">
      <c r="A156" s="123" t="s">
        <v>101</v>
      </c>
      <c r="B156" s="124">
        <v>8.0</v>
      </c>
      <c r="C156" s="119"/>
      <c r="D156" s="119"/>
      <c r="E156" s="119"/>
      <c r="F156" s="119">
        <v>0.0</v>
      </c>
      <c r="G156" s="119"/>
      <c r="H156" s="119">
        <v>0.0</v>
      </c>
      <c r="I156" s="119"/>
      <c r="J156" s="124">
        <f t="shared" si="21"/>
        <v>8</v>
      </c>
    </row>
    <row r="157">
      <c r="A157" s="123" t="s">
        <v>225</v>
      </c>
      <c r="B157" s="119"/>
      <c r="C157" s="124">
        <v>32.0</v>
      </c>
      <c r="D157" s="119"/>
      <c r="E157" s="124">
        <v>8.0</v>
      </c>
      <c r="F157" s="119"/>
      <c r="G157" s="119"/>
      <c r="H157" s="119"/>
      <c r="I157" s="119"/>
      <c r="J157" s="124">
        <f t="shared" si="21"/>
        <v>40</v>
      </c>
    </row>
    <row r="158">
      <c r="A158" s="123" t="s">
        <v>226</v>
      </c>
      <c r="B158" s="119"/>
      <c r="C158" s="124">
        <v>8.0</v>
      </c>
      <c r="D158" s="119"/>
      <c r="E158" s="124">
        <v>104.0</v>
      </c>
      <c r="F158" s="119"/>
      <c r="G158" s="119"/>
      <c r="H158" s="119"/>
      <c r="I158" s="119"/>
      <c r="J158" s="124">
        <f t="shared" si="21"/>
        <v>112</v>
      </c>
    </row>
    <row r="159">
      <c r="A159" s="123" t="s">
        <v>227</v>
      </c>
      <c r="B159" s="119"/>
      <c r="C159" s="124">
        <v>16.0</v>
      </c>
      <c r="D159" s="119"/>
      <c r="E159" s="124">
        <v>16.0</v>
      </c>
      <c r="F159" s="119"/>
      <c r="G159" s="119"/>
      <c r="H159" s="119"/>
      <c r="I159" s="119"/>
      <c r="J159" s="124">
        <f t="shared" si="21"/>
        <v>32</v>
      </c>
    </row>
    <row r="160">
      <c r="A160" s="123" t="s">
        <v>228</v>
      </c>
      <c r="B160" s="119"/>
      <c r="C160" s="124">
        <v>24.0</v>
      </c>
      <c r="D160" s="119"/>
      <c r="E160" s="124">
        <v>24.0</v>
      </c>
      <c r="F160" s="119"/>
      <c r="G160" s="119"/>
      <c r="H160" s="119"/>
      <c r="I160" s="119"/>
      <c r="J160" s="124">
        <f t="shared" si="21"/>
        <v>48</v>
      </c>
    </row>
    <row r="161">
      <c r="A161" s="123" t="s">
        <v>92</v>
      </c>
      <c r="B161" s="124">
        <v>16.0</v>
      </c>
      <c r="C161" s="119"/>
      <c r="D161" s="119"/>
      <c r="E161" s="119">
        <v>0.0</v>
      </c>
      <c r="F161" s="119"/>
      <c r="G161" s="119"/>
      <c r="H161" s="119">
        <v>0.0</v>
      </c>
      <c r="I161" s="119"/>
      <c r="J161" s="124">
        <f t="shared" si="21"/>
        <v>16</v>
      </c>
    </row>
    <row r="162">
      <c r="A162" s="123" t="s">
        <v>215</v>
      </c>
      <c r="B162" s="119"/>
      <c r="C162" s="119"/>
      <c r="D162" s="119"/>
      <c r="E162" s="119"/>
      <c r="F162" s="124">
        <v>24.0</v>
      </c>
      <c r="G162" s="124">
        <v>8.0</v>
      </c>
      <c r="H162" s="119"/>
      <c r="I162" s="119"/>
      <c r="J162" s="124">
        <f t="shared" si="21"/>
        <v>32</v>
      </c>
    </row>
    <row r="163">
      <c r="A163" s="123" t="s">
        <v>216</v>
      </c>
      <c r="B163" s="119"/>
      <c r="C163" s="119"/>
      <c r="D163" s="119"/>
      <c r="E163" s="119"/>
      <c r="F163" s="124">
        <v>24.0</v>
      </c>
      <c r="G163" s="124">
        <v>8.0</v>
      </c>
      <c r="H163" s="119"/>
      <c r="I163" s="119"/>
      <c r="J163" s="124">
        <f t="shared" si="21"/>
        <v>32</v>
      </c>
    </row>
    <row r="164">
      <c r="A164" s="123" t="s">
        <v>217</v>
      </c>
      <c r="B164" s="119"/>
      <c r="C164" s="119"/>
      <c r="D164" s="119"/>
      <c r="E164" s="119"/>
      <c r="F164" s="124">
        <v>24.0</v>
      </c>
      <c r="G164" s="124">
        <v>120.0</v>
      </c>
      <c r="H164" s="119"/>
      <c r="I164" s="119"/>
      <c r="J164" s="124">
        <f t="shared" si="21"/>
        <v>144</v>
      </c>
    </row>
    <row r="165">
      <c r="A165" s="123" t="s">
        <v>89</v>
      </c>
      <c r="B165" s="118">
        <v>16.0</v>
      </c>
      <c r="C165" s="119">
        <v>0.0</v>
      </c>
      <c r="D165" s="119"/>
      <c r="E165" s="119"/>
      <c r="F165" s="119">
        <v>0.0</v>
      </c>
      <c r="G165" s="119"/>
      <c r="H165" s="119"/>
      <c r="I165" s="119"/>
      <c r="J165" s="118">
        <f t="shared" si="21"/>
        <v>16</v>
      </c>
    </row>
    <row r="166">
      <c r="A166" s="123" t="s">
        <v>232</v>
      </c>
      <c r="B166" s="119"/>
      <c r="C166" s="119"/>
      <c r="D166" s="119"/>
      <c r="E166" s="119"/>
      <c r="F166" s="119"/>
      <c r="G166" s="119"/>
      <c r="H166" s="118">
        <v>24.0</v>
      </c>
      <c r="I166" s="118">
        <v>56.0</v>
      </c>
      <c r="J166" s="118">
        <f t="shared" si="21"/>
        <v>80</v>
      </c>
    </row>
    <row r="167">
      <c r="A167" s="123" t="s">
        <v>232</v>
      </c>
      <c r="B167" s="119"/>
      <c r="C167" s="119"/>
      <c r="D167" s="119"/>
      <c r="E167" s="119"/>
      <c r="F167" s="119"/>
      <c r="G167" s="119"/>
      <c r="H167" s="118">
        <v>24.0</v>
      </c>
      <c r="I167" s="118">
        <v>48.0</v>
      </c>
      <c r="J167" s="118">
        <f t="shared" si="21"/>
        <v>72</v>
      </c>
    </row>
    <row r="168">
      <c r="A168" s="123" t="s">
        <v>232</v>
      </c>
      <c r="B168" s="119"/>
      <c r="C168" s="119"/>
      <c r="D168" s="119"/>
      <c r="E168" s="119"/>
      <c r="F168" s="119"/>
      <c r="G168" s="119"/>
      <c r="H168" s="118">
        <v>24.0</v>
      </c>
      <c r="I168" s="118">
        <v>48.0</v>
      </c>
      <c r="J168" s="118">
        <f t="shared" si="21"/>
        <v>72</v>
      </c>
    </row>
    <row r="169">
      <c r="A169" s="120" t="s">
        <v>137</v>
      </c>
      <c r="B169" s="121">
        <f t="shared" ref="B169:J169" si="22">SUM(B151:B168)</f>
        <v>48</v>
      </c>
      <c r="C169" s="121">
        <f t="shared" si="22"/>
        <v>160</v>
      </c>
      <c r="D169" s="121">
        <f t="shared" si="22"/>
        <v>152</v>
      </c>
      <c r="E169" s="121">
        <f t="shared" si="22"/>
        <v>152</v>
      </c>
      <c r="F169" s="121">
        <f t="shared" si="22"/>
        <v>72</v>
      </c>
      <c r="G169" s="121">
        <f t="shared" si="22"/>
        <v>136</v>
      </c>
      <c r="H169" s="121">
        <f t="shared" si="22"/>
        <v>72</v>
      </c>
      <c r="I169" s="121">
        <f t="shared" si="22"/>
        <v>152</v>
      </c>
      <c r="J169" s="121">
        <f t="shared" si="22"/>
        <v>944</v>
      </c>
    </row>
    <row r="170">
      <c r="A170" s="112"/>
      <c r="B170" s="38"/>
      <c r="C170" s="38"/>
      <c r="D170" s="38"/>
      <c r="E170" s="38"/>
      <c r="F170" s="38"/>
      <c r="G170" s="38"/>
      <c r="H170" s="38"/>
      <c r="I170" s="38"/>
      <c r="J170" s="113"/>
    </row>
    <row r="171">
      <c r="A171" s="114" t="s">
        <v>102</v>
      </c>
      <c r="B171" s="115">
        <v>16.0</v>
      </c>
      <c r="C171" s="116"/>
      <c r="D171" s="116"/>
      <c r="E171" s="116"/>
      <c r="F171" s="116"/>
      <c r="G171" s="116"/>
      <c r="H171" s="116"/>
      <c r="I171" s="116"/>
      <c r="J171" s="115">
        <f t="shared" ref="J171:J179" si="23">SUM(B171:I171)</f>
        <v>16</v>
      </c>
    </row>
    <row r="172">
      <c r="A172" s="117" t="s">
        <v>93</v>
      </c>
      <c r="B172" s="118">
        <v>16.0</v>
      </c>
      <c r="C172" s="119">
        <v>0.0</v>
      </c>
      <c r="D172" s="119"/>
      <c r="E172" s="119"/>
      <c r="F172" s="119">
        <v>0.0</v>
      </c>
      <c r="G172" s="119"/>
      <c r="H172" s="119"/>
      <c r="I172" s="119"/>
      <c r="J172" s="118">
        <f t="shared" si="23"/>
        <v>16</v>
      </c>
    </row>
    <row r="173">
      <c r="A173" s="123" t="s">
        <v>233</v>
      </c>
      <c r="B173" s="119"/>
      <c r="C173" s="119"/>
      <c r="D173" s="119"/>
      <c r="E173" s="119"/>
      <c r="F173" s="119"/>
      <c r="G173" s="119"/>
      <c r="H173" s="118">
        <v>24.0</v>
      </c>
      <c r="I173" s="118">
        <v>56.0</v>
      </c>
      <c r="J173" s="118">
        <f t="shared" si="23"/>
        <v>80</v>
      </c>
    </row>
    <row r="174">
      <c r="A174" s="123" t="s">
        <v>234</v>
      </c>
      <c r="B174" s="119"/>
      <c r="C174" s="119"/>
      <c r="D174" s="119"/>
      <c r="E174" s="119"/>
      <c r="F174" s="119"/>
      <c r="G174" s="119"/>
      <c r="H174" s="118">
        <v>24.0</v>
      </c>
      <c r="I174" s="118">
        <v>48.0</v>
      </c>
      <c r="J174" s="118">
        <f t="shared" si="23"/>
        <v>72</v>
      </c>
    </row>
    <row r="175">
      <c r="A175" s="123" t="s">
        <v>235</v>
      </c>
      <c r="B175" s="119"/>
      <c r="C175" s="119"/>
      <c r="D175" s="119"/>
      <c r="E175" s="119"/>
      <c r="F175" s="119"/>
      <c r="G175" s="119"/>
      <c r="H175" s="118">
        <v>24.0</v>
      </c>
      <c r="I175" s="118">
        <v>48.0</v>
      </c>
      <c r="J175" s="118">
        <f t="shared" si="23"/>
        <v>72</v>
      </c>
    </row>
    <row r="176">
      <c r="A176" s="123" t="s">
        <v>96</v>
      </c>
      <c r="B176" s="124">
        <v>16.0</v>
      </c>
      <c r="C176" s="119"/>
      <c r="D176" s="119"/>
      <c r="E176" s="119">
        <v>0.0</v>
      </c>
      <c r="F176" s="119"/>
      <c r="G176" s="119"/>
      <c r="H176" s="119">
        <v>0.0</v>
      </c>
      <c r="I176" s="119"/>
      <c r="J176" s="124">
        <f t="shared" si="23"/>
        <v>16</v>
      </c>
    </row>
    <row r="177">
      <c r="A177" s="123" t="s">
        <v>229</v>
      </c>
      <c r="B177" s="119"/>
      <c r="C177" s="119"/>
      <c r="D177" s="119"/>
      <c r="E177" s="119"/>
      <c r="F177" s="124">
        <v>24.0</v>
      </c>
      <c r="G177" s="124">
        <v>8.0</v>
      </c>
      <c r="H177" s="119"/>
      <c r="I177" s="119"/>
      <c r="J177" s="124">
        <f t="shared" si="23"/>
        <v>32</v>
      </c>
    </row>
    <row r="178">
      <c r="A178" s="123" t="s">
        <v>230</v>
      </c>
      <c r="B178" s="119"/>
      <c r="C178" s="119"/>
      <c r="D178" s="119"/>
      <c r="E178" s="119"/>
      <c r="F178" s="124">
        <v>24.0</v>
      </c>
      <c r="G178" s="124">
        <v>8.0</v>
      </c>
      <c r="H178" s="119"/>
      <c r="I178" s="119"/>
      <c r="J178" s="124">
        <f t="shared" si="23"/>
        <v>32</v>
      </c>
    </row>
    <row r="179">
      <c r="A179" s="123" t="s">
        <v>231</v>
      </c>
      <c r="B179" s="119"/>
      <c r="C179" s="119"/>
      <c r="D179" s="119"/>
      <c r="E179" s="119"/>
      <c r="F179" s="124">
        <v>24.0</v>
      </c>
      <c r="G179" s="124">
        <v>120.0</v>
      </c>
      <c r="H179" s="119"/>
      <c r="I179" s="119"/>
      <c r="J179" s="124">
        <f t="shared" si="23"/>
        <v>144</v>
      </c>
    </row>
    <row r="180">
      <c r="A180" s="120" t="s">
        <v>137</v>
      </c>
      <c r="B180" s="121">
        <f t="shared" ref="B180:J180" si="24">SUM(B171:B175)</f>
        <v>32</v>
      </c>
      <c r="C180" s="121">
        <f t="shared" si="24"/>
        <v>0</v>
      </c>
      <c r="D180" s="121">
        <f t="shared" si="24"/>
        <v>0</v>
      </c>
      <c r="E180" s="121">
        <f t="shared" si="24"/>
        <v>0</v>
      </c>
      <c r="F180" s="121">
        <f t="shared" si="24"/>
        <v>0</v>
      </c>
      <c r="G180" s="121">
        <f t="shared" si="24"/>
        <v>0</v>
      </c>
      <c r="H180" s="121">
        <f t="shared" si="24"/>
        <v>72</v>
      </c>
      <c r="I180" s="121">
        <f t="shared" si="24"/>
        <v>152</v>
      </c>
      <c r="J180" s="121">
        <f t="shared" si="24"/>
        <v>256</v>
      </c>
    </row>
    <row r="181">
      <c r="A181" s="112"/>
      <c r="B181" s="38"/>
      <c r="C181" s="38"/>
      <c r="D181" s="38"/>
      <c r="E181" s="38"/>
      <c r="F181" s="38"/>
      <c r="G181" s="38"/>
      <c r="H181" s="38"/>
      <c r="I181" s="38"/>
      <c r="J181" s="113"/>
    </row>
    <row r="182">
      <c r="A182" s="114" t="s">
        <v>98</v>
      </c>
      <c r="B182" s="115">
        <v>16.0</v>
      </c>
      <c r="C182" s="116"/>
      <c r="D182" s="116"/>
      <c r="E182" s="116"/>
      <c r="F182" s="116"/>
      <c r="G182" s="116"/>
      <c r="H182" s="116"/>
      <c r="I182" s="116"/>
      <c r="J182" s="115">
        <f t="shared" ref="J182:J186" si="25">SUM(B182:I182)</f>
        <v>16</v>
      </c>
    </row>
    <row r="183">
      <c r="A183" s="117" t="s">
        <v>97</v>
      </c>
      <c r="B183" s="118">
        <v>16.0</v>
      </c>
      <c r="C183" s="119">
        <v>0.0</v>
      </c>
      <c r="D183" s="119"/>
      <c r="E183" s="119"/>
      <c r="F183" s="119">
        <v>0.0</v>
      </c>
      <c r="G183" s="119"/>
      <c r="H183" s="119"/>
      <c r="I183" s="119"/>
      <c r="J183" s="118">
        <f t="shared" si="25"/>
        <v>16</v>
      </c>
    </row>
    <row r="184">
      <c r="A184" s="123" t="s">
        <v>236</v>
      </c>
      <c r="B184" s="119"/>
      <c r="C184" s="119"/>
      <c r="D184" s="119"/>
      <c r="E184" s="119"/>
      <c r="F184" s="119"/>
      <c r="G184" s="119"/>
      <c r="H184" s="118">
        <v>24.0</v>
      </c>
      <c r="I184" s="118">
        <v>56.0</v>
      </c>
      <c r="J184" s="118">
        <f t="shared" si="25"/>
        <v>80</v>
      </c>
    </row>
    <row r="185">
      <c r="A185" s="123" t="s">
        <v>237</v>
      </c>
      <c r="B185" s="119"/>
      <c r="C185" s="119"/>
      <c r="D185" s="119"/>
      <c r="E185" s="119"/>
      <c r="F185" s="119"/>
      <c r="G185" s="119"/>
      <c r="H185" s="118">
        <v>24.0</v>
      </c>
      <c r="I185" s="118">
        <v>48.0</v>
      </c>
      <c r="J185" s="118">
        <f t="shared" si="25"/>
        <v>72</v>
      </c>
    </row>
    <row r="186">
      <c r="A186" s="123" t="s">
        <v>238</v>
      </c>
      <c r="B186" s="119"/>
      <c r="C186" s="119"/>
      <c r="D186" s="119"/>
      <c r="E186" s="119"/>
      <c r="F186" s="119"/>
      <c r="G186" s="119"/>
      <c r="H186" s="118">
        <v>24.0</v>
      </c>
      <c r="I186" s="118">
        <v>48.0</v>
      </c>
      <c r="J186" s="118">
        <f t="shared" si="25"/>
        <v>72</v>
      </c>
    </row>
    <row r="187">
      <c r="A187" s="120" t="s">
        <v>137</v>
      </c>
      <c r="B187" s="121">
        <f t="shared" ref="B187:J187" si="26">SUM(B182:B186)</f>
        <v>32</v>
      </c>
      <c r="C187" s="121">
        <f t="shared" si="26"/>
        <v>0</v>
      </c>
      <c r="D187" s="121">
        <f t="shared" si="26"/>
        <v>0</v>
      </c>
      <c r="E187" s="121">
        <f t="shared" si="26"/>
        <v>0</v>
      </c>
      <c r="F187" s="121">
        <f t="shared" si="26"/>
        <v>0</v>
      </c>
      <c r="G187" s="121">
        <f t="shared" si="26"/>
        <v>0</v>
      </c>
      <c r="H187" s="121">
        <f t="shared" si="26"/>
        <v>72</v>
      </c>
      <c r="I187" s="121">
        <f t="shared" si="26"/>
        <v>152</v>
      </c>
      <c r="J187" s="121">
        <f t="shared" si="26"/>
        <v>256</v>
      </c>
    </row>
    <row r="188">
      <c r="A188" s="112"/>
      <c r="B188" s="38"/>
      <c r="C188" s="38"/>
      <c r="D188" s="38"/>
      <c r="E188" s="38"/>
      <c r="F188" s="38"/>
      <c r="G188" s="38"/>
      <c r="H188" s="38"/>
      <c r="I188" s="38"/>
      <c r="J188" s="113"/>
    </row>
    <row r="189">
      <c r="A189" s="114" t="s">
        <v>104</v>
      </c>
      <c r="B189" s="115">
        <v>16.0</v>
      </c>
      <c r="C189" s="116"/>
      <c r="D189" s="116"/>
      <c r="E189" s="116"/>
      <c r="F189" s="116"/>
      <c r="G189" s="116"/>
      <c r="H189" s="116"/>
      <c r="I189" s="116"/>
      <c r="J189" s="115">
        <v>16.0</v>
      </c>
    </row>
    <row r="190">
      <c r="A190" s="117" t="s">
        <v>103</v>
      </c>
      <c r="B190" s="118">
        <v>16.0</v>
      </c>
      <c r="C190" s="119">
        <v>0.0</v>
      </c>
      <c r="D190" s="119"/>
      <c r="E190" s="119"/>
      <c r="F190" s="119">
        <v>0.0</v>
      </c>
      <c r="G190" s="119"/>
      <c r="H190" s="119"/>
      <c r="I190" s="119"/>
      <c r="J190" s="118">
        <f t="shared" ref="J190:J193" si="27">SUM(B190:I190)</f>
        <v>16</v>
      </c>
    </row>
    <row r="191">
      <c r="A191" s="123" t="s">
        <v>239</v>
      </c>
      <c r="B191" s="119"/>
      <c r="C191" s="119"/>
      <c r="D191" s="119"/>
      <c r="E191" s="119"/>
      <c r="F191" s="119"/>
      <c r="G191" s="119"/>
      <c r="H191" s="118">
        <v>24.0</v>
      </c>
      <c r="I191" s="118">
        <v>56.0</v>
      </c>
      <c r="J191" s="118">
        <f t="shared" si="27"/>
        <v>80</v>
      </c>
    </row>
    <row r="192">
      <c r="A192" s="123" t="s">
        <v>240</v>
      </c>
      <c r="B192" s="119"/>
      <c r="C192" s="119"/>
      <c r="D192" s="119"/>
      <c r="E192" s="119"/>
      <c r="F192" s="119"/>
      <c r="G192" s="119"/>
      <c r="H192" s="118">
        <v>24.0</v>
      </c>
      <c r="I192" s="118">
        <v>48.0</v>
      </c>
      <c r="J192" s="118">
        <f t="shared" si="27"/>
        <v>72</v>
      </c>
    </row>
    <row r="193">
      <c r="A193" s="123" t="s">
        <v>241</v>
      </c>
      <c r="B193" s="119"/>
      <c r="C193" s="119"/>
      <c r="D193" s="119"/>
      <c r="E193" s="119"/>
      <c r="F193" s="119"/>
      <c r="G193" s="119"/>
      <c r="H193" s="118">
        <v>24.0</v>
      </c>
      <c r="I193" s="118">
        <v>48.0</v>
      </c>
      <c r="J193" s="118">
        <f t="shared" si="27"/>
        <v>72</v>
      </c>
    </row>
    <row r="194">
      <c r="A194" s="120" t="s">
        <v>137</v>
      </c>
      <c r="B194" s="121">
        <f t="shared" ref="B194:J194" si="28">SUM(B189:B193)</f>
        <v>32</v>
      </c>
      <c r="C194" s="121">
        <f t="shared" si="28"/>
        <v>0</v>
      </c>
      <c r="D194" s="121">
        <f t="shared" si="28"/>
        <v>0</v>
      </c>
      <c r="E194" s="121">
        <f t="shared" si="28"/>
        <v>0</v>
      </c>
      <c r="F194" s="121">
        <f t="shared" si="28"/>
        <v>0</v>
      </c>
      <c r="G194" s="121">
        <f t="shared" si="28"/>
        <v>0</v>
      </c>
      <c r="H194" s="121">
        <f t="shared" si="28"/>
        <v>72</v>
      </c>
      <c r="I194" s="121">
        <f t="shared" si="28"/>
        <v>152</v>
      </c>
      <c r="J194" s="121">
        <f t="shared" si="28"/>
        <v>256</v>
      </c>
    </row>
    <row r="195">
      <c r="A195" s="112"/>
      <c r="B195" s="38"/>
      <c r="C195" s="38"/>
      <c r="D195" s="38"/>
      <c r="E195" s="38"/>
      <c r="F195" s="38"/>
      <c r="G195" s="38"/>
      <c r="H195" s="38"/>
      <c r="I195" s="38"/>
      <c r="J195" s="113"/>
    </row>
    <row r="196">
      <c r="A196" s="120" t="s">
        <v>245</v>
      </c>
      <c r="B196" s="121">
        <f t="shared" ref="B196:I196" si="29">SUM(B194,B187,B180,B169,B148,B133,B117,B101,B81,B67,B55,B34,B22,B10,)</f>
        <v>688</v>
      </c>
      <c r="C196" s="121">
        <f t="shared" si="29"/>
        <v>1216</v>
      </c>
      <c r="D196" s="121">
        <f t="shared" si="29"/>
        <v>1648</v>
      </c>
      <c r="E196" s="121">
        <f t="shared" si="29"/>
        <v>456</v>
      </c>
      <c r="F196" s="121">
        <f t="shared" si="29"/>
        <v>600</v>
      </c>
      <c r="G196" s="121">
        <f t="shared" si="29"/>
        <v>1088</v>
      </c>
      <c r="H196" s="121">
        <f t="shared" si="29"/>
        <v>880</v>
      </c>
      <c r="I196" s="121">
        <f t="shared" si="29"/>
        <v>1744</v>
      </c>
      <c r="J196" s="121">
        <f>SUM(B196:I196)</f>
        <v>8320</v>
      </c>
    </row>
    <row r="197">
      <c r="A197" s="120" t="s">
        <v>246</v>
      </c>
      <c r="B197" s="121">
        <f t="shared" ref="B197:J197" si="30">B196/8</f>
        <v>86</v>
      </c>
      <c r="C197" s="121">
        <f t="shared" si="30"/>
        <v>152</v>
      </c>
      <c r="D197" s="121">
        <f t="shared" si="30"/>
        <v>206</v>
      </c>
      <c r="E197" s="121">
        <f t="shared" si="30"/>
        <v>57</v>
      </c>
      <c r="F197" s="121">
        <f t="shared" si="30"/>
        <v>75</v>
      </c>
      <c r="G197" s="121">
        <f t="shared" si="30"/>
        <v>136</v>
      </c>
      <c r="H197" s="121">
        <f t="shared" si="30"/>
        <v>110</v>
      </c>
      <c r="I197" s="121">
        <f t="shared" si="30"/>
        <v>218</v>
      </c>
      <c r="J197" s="121">
        <f t="shared" si="30"/>
        <v>1040</v>
      </c>
    </row>
  </sheetData>
  <mergeCells count="18">
    <mergeCell ref="C1:E1"/>
    <mergeCell ref="F1:G1"/>
    <mergeCell ref="H1:I1"/>
    <mergeCell ref="A3:J3"/>
    <mergeCell ref="A11:J11"/>
    <mergeCell ref="A23:J23"/>
    <mergeCell ref="A35:J35"/>
    <mergeCell ref="A170:J170"/>
    <mergeCell ref="A181:J181"/>
    <mergeCell ref="A188:J188"/>
    <mergeCell ref="A195:J195"/>
    <mergeCell ref="A56:J56"/>
    <mergeCell ref="A68:J68"/>
    <mergeCell ref="A82:J82"/>
    <mergeCell ref="A102:J102"/>
    <mergeCell ref="A118:J118"/>
    <mergeCell ref="A134:J134"/>
    <mergeCell ref="A149:J149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2023-05-10T13:33:23Z</dcterms:created>
  <dc:creator>Giovanni Della Pelle</dc:creator>
</cp:coreProperties>
</file>