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<sst xmlns="http://schemas.openxmlformats.org/spreadsheetml/2006/main" count="97" uniqueCount="71">
  <si>
    <t>function_points, 86</t>
  </si>
  <si>
    <t>language, Java</t>
  </si>
  <si>
    <t>prec, Extra_High</t>
  </si>
  <si>
    <t>flex, Nominal</t>
  </si>
  <si>
    <t>rely, Nominal</t>
  </si>
  <si>
    <t>data, Nominal</t>
  </si>
  <si>
    <t>cplx, Low</t>
  </si>
  <si>
    <t>ruse, Nominal</t>
  </si>
  <si>
    <t>docu, Nominal</t>
  </si>
  <si>
    <t>resl, Nominal</t>
  </si>
  <si>
    <t>team, Nominal</t>
  </si>
  <si>
    <t>acap, Nominal</t>
  </si>
  <si>
    <t>pcap, Nominal</t>
  </si>
  <si>
    <t>pcon, Nominal</t>
  </si>
  <si>
    <t>apex, Nominal</t>
  </si>
  <si>
    <t>pexp, Nominal</t>
  </si>
  <si>
    <t>ltex, Nominal</t>
  </si>
  <si>
    <t>pmat, Low</t>
  </si>
  <si>
    <t>time, Nominal</t>
  </si>
  <si>
    <t>stor, Nominal</t>
  </si>
  <si>
    <t>pvol, Nominal</t>
  </si>
  <si>
    <t>tool, Nominal</t>
  </si>
  <si>
    <t>site, Nominal</t>
  </si>
  <si>
    <t>sced, Nominal</t>
  </si>
  <si>
    <t>software_EAF, 0.87</t>
  </si>
  <si>
    <t>size_exponent, 1.0781</t>
  </si>
  <si>
    <t>schedule_exponent, 0.314</t>
  </si>
  <si>
    <t>software_effort, 13.1</t>
  </si>
  <si>
    <t>software_schedule, 8.2</t>
  </si>
  <si>
    <t>RESULTS</t>
  </si>
  <si>
    <t>Software Development (Elaboration and Construction)</t>
  </si>
  <si>
    <t>Effort = 13.1 Person-months</t>
  </si>
  <si>
    <t>Schedule = 8.2 Months</t>
  </si>
  <si>
    <t>Total Equivalent Size = 4558 SLOC</t>
  </si>
  <si>
    <t>Effort Adjustment Factor (EAF) = 0.87</t>
  </si>
  <si>
    <t>Acquisition Phase Distribution</t>
  </si>
  <si>
    <t>Phase</t>
  </si>
  <si>
    <t>Effort (Person-months)</t>
  </si>
  <si>
    <t>Schedule (Months)</t>
  </si>
  <si>
    <t>Average Staff</t>
  </si>
  <si>
    <t>Inception</t>
  </si>
  <si>
    <t>0.8</t>
  </si>
  <si>
    <t>1.0</t>
  </si>
  <si>
    <t>Elaboration</t>
  </si>
  <si>
    <t>3.1</t>
  </si>
  <si>
    <t>Construction</t>
  </si>
  <si>
    <t>10.0</t>
  </si>
  <si>
    <t>5.1</t>
  </si>
  <si>
    <t>1.9</t>
  </si>
  <si>
    <t>Transition</t>
  </si>
  <si>
    <t>1.6</t>
  </si>
  <si>
    <t>1.5</t>
  </si>
  <si>
    <t>Software Effort Distribution for RUP/MBASE (Person-Months)</t>
  </si>
  <si>
    <t>Phase/Activity</t>
  </si>
  <si>
    <t>Management</t>
  </si>
  <si>
    <t>0.1</t>
  </si>
  <si>
    <t>0.4</t>
  </si>
  <si>
    <t>0.2</t>
  </si>
  <si>
    <t>Environment/CM</t>
  </si>
  <si>
    <t>0.3</t>
  </si>
  <si>
    <t>0.5</t>
  </si>
  <si>
    <t>Requirements</t>
  </si>
  <si>
    <t>0.6</t>
  </si>
  <si>
    <t>Design</t>
  </si>
  <si>
    <t>1.1</t>
  </si>
  <si>
    <t>Implementation</t>
  </si>
  <si>
    <t>3.4</t>
  </si>
  <si>
    <t>Assessment</t>
  </si>
  <si>
    <t>2.4</t>
  </si>
  <si>
    <t>Deployment</t>
  </si>
  <si>
    <t>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</si>
</sst>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Roboto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FFFFFF"/>
      <name val="Arial"/>
    </font>
    <font>
      <sz val="9.0"/>
      <color rgb="FFFF0000"/>
      <name val="Arial"/>
    </font>
    <font>
      <sz val="9.0"/>
      <color rgb="FF980000"/>
      <name val="Arial"/>
    </font>
    <font>
      <sz val="9.0"/>
      <color rgb="FF0B5394"/>
      <name val="Arial"/>
    </font>
    <font>
      <sz val="9.0"/>
      <color rgb="FF38761D"/>
      <name val="Arial"/>
    </font>
    <font>
      <sz val="9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3" fontId="3" numFmtId="0" xfId="0" applyAlignment="1" applyFill="1" applyFont="1">
      <alignment readingOrder="0"/>
    </xf>
    <xf borderId="0" fillId="0" fontId="1" numFmtId="164" xfId="0" applyAlignment="1" applyFont="1" applyNumberForma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164" xfId="0" applyAlignment="1" applyFont="1" applyNumberFormat="1">
      <alignment horizontal="left" readingOrder="0"/>
    </xf>
    <xf borderId="0" fillId="4" fontId="7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0" fillId="4" fontId="8" numFmtId="0" xfId="0" applyAlignment="1" applyFont="1">
      <alignment horizontal="left" readingOrder="0"/>
    </xf>
    <xf borderId="0" fillId="4" fontId="9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33</xdr:row>
      <xdr:rowOff>171450</xdr:rowOff>
    </xdr:from>
    <xdr:ext cx="1600200" cy="20193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7.13"/>
    <col customWidth="1" min="3" max="3" width="14.88"/>
  </cols>
  <sheetData>
    <row r="1">
      <c r="A1" s="1" t="str">
        <f>IFERROR(__xludf.DUMMYFUNCTION("SPLIT(C1,"","")"),"function_points")</f>
        <v>function_points</v>
      </c>
      <c r="B1" s="2">
        <f>IFERROR(__xludf.DUMMYFUNCTION("""COMPUTED_VALUE"""),86.0)</f>
        <v>86</v>
      </c>
      <c r="C1" s="3" t="s">
        <v>0</v>
      </c>
    </row>
    <row r="2">
      <c r="A2" s="1" t="str">
        <f>IFERROR(__xludf.DUMMYFUNCTION("SPLIT(C2,"","")"),"language")</f>
        <v>language</v>
      </c>
      <c r="B2" s="4" t="str">
        <f>IFERROR(__xludf.DUMMYFUNCTION("""COMPUTED_VALUE""")," Java")</f>
        <v> Java</v>
      </c>
      <c r="C2" s="3" t="s">
        <v>1</v>
      </c>
    </row>
    <row r="3">
      <c r="A3" s="1" t="str">
        <f>IFERROR(__xludf.DUMMYFUNCTION("SPLIT(C3,"","")"),"prec")</f>
        <v>prec</v>
      </c>
      <c r="B3" s="4" t="str">
        <f>IFERROR(__xludf.DUMMYFUNCTION("""COMPUTED_VALUE""")," Extra_High")</f>
        <v> Extra_High</v>
      </c>
      <c r="C3" s="3" t="s">
        <v>2</v>
      </c>
    </row>
    <row r="4">
      <c r="A4" s="1" t="str">
        <f>IFERROR(__xludf.DUMMYFUNCTION("SPLIT(C4,"","")"),"flex")</f>
        <v>flex</v>
      </c>
      <c r="B4" s="5" t="str">
        <f>IFERROR(__xludf.DUMMYFUNCTION("""COMPUTED_VALUE""")," Nominal")</f>
        <v> Nominal</v>
      </c>
      <c r="C4" s="3" t="s">
        <v>3</v>
      </c>
    </row>
    <row r="5">
      <c r="A5" s="1" t="str">
        <f>IFERROR(__xludf.DUMMYFUNCTION("SPLIT(C5,"","")"),"rely")</f>
        <v>rely</v>
      </c>
      <c r="B5" s="4" t="str">
        <f>IFERROR(__xludf.DUMMYFUNCTION("""COMPUTED_VALUE""")," Nominal")</f>
        <v> Nominal</v>
      </c>
      <c r="C5" s="3" t="s">
        <v>4</v>
      </c>
    </row>
    <row r="6">
      <c r="A6" s="1" t="str">
        <f>IFERROR(__xludf.DUMMYFUNCTION("SPLIT(C6,"","")"),"data")</f>
        <v>data</v>
      </c>
      <c r="B6" s="5" t="str">
        <f>IFERROR(__xludf.DUMMYFUNCTION("""COMPUTED_VALUE""")," Nominal")</f>
        <v> Nominal</v>
      </c>
      <c r="C6" s="3" t="s">
        <v>5</v>
      </c>
    </row>
    <row r="7">
      <c r="A7" s="1" t="str">
        <f>IFERROR(__xludf.DUMMYFUNCTION("SPLIT(C7,"","")"),"cplx")</f>
        <v>cplx</v>
      </c>
      <c r="B7" s="4" t="str">
        <f>IFERROR(__xludf.DUMMYFUNCTION("""COMPUTED_VALUE""")," Low")</f>
        <v> Low</v>
      </c>
      <c r="C7" s="3" t="s">
        <v>6</v>
      </c>
    </row>
    <row r="8">
      <c r="A8" s="1" t="str">
        <f>IFERROR(__xludf.DUMMYFUNCTION("SPLIT(C8,"","")"),"ruse")</f>
        <v>ruse</v>
      </c>
      <c r="B8" s="5" t="str">
        <f>IFERROR(__xludf.DUMMYFUNCTION("""COMPUTED_VALUE""")," Nominal")</f>
        <v> Nominal</v>
      </c>
      <c r="C8" s="3" t="s">
        <v>7</v>
      </c>
    </row>
    <row r="9">
      <c r="A9" s="1" t="str">
        <f>IFERROR(__xludf.DUMMYFUNCTION("SPLIT(C9,"","")"),"docu")</f>
        <v>docu</v>
      </c>
      <c r="B9" s="5" t="str">
        <f>IFERROR(__xludf.DUMMYFUNCTION("""COMPUTED_VALUE""")," Nominal")</f>
        <v> Nominal</v>
      </c>
      <c r="C9" s="3" t="s">
        <v>8</v>
      </c>
    </row>
    <row r="10">
      <c r="A10" s="1" t="str">
        <f>IFERROR(__xludf.DUMMYFUNCTION("SPLIT(C10,"","")"),"resl")</f>
        <v>resl</v>
      </c>
      <c r="B10" s="5" t="str">
        <f>IFERROR(__xludf.DUMMYFUNCTION("""COMPUTED_VALUE""")," Nominal")</f>
        <v> Nominal</v>
      </c>
      <c r="C10" s="3" t="s">
        <v>9</v>
      </c>
    </row>
    <row r="11">
      <c r="A11" s="1" t="str">
        <f>IFERROR(__xludf.DUMMYFUNCTION("SPLIT(C11,"","")"),"team")</f>
        <v>team</v>
      </c>
      <c r="B11" s="5" t="str">
        <f>IFERROR(__xludf.DUMMYFUNCTION("""COMPUTED_VALUE""")," Nominal")</f>
        <v> Nominal</v>
      </c>
      <c r="C11" s="3" t="s">
        <v>10</v>
      </c>
    </row>
    <row r="12">
      <c r="A12" s="1" t="str">
        <f>IFERROR(__xludf.DUMMYFUNCTION("SPLIT(C12,"","")"),"acap")</f>
        <v>acap</v>
      </c>
      <c r="B12" s="5" t="str">
        <f>IFERROR(__xludf.DUMMYFUNCTION("""COMPUTED_VALUE""")," Nominal")</f>
        <v> Nominal</v>
      </c>
      <c r="C12" s="3" t="s">
        <v>11</v>
      </c>
    </row>
    <row r="13">
      <c r="A13" s="1" t="str">
        <f>IFERROR(__xludf.DUMMYFUNCTION("SPLIT(C13,"","")"),"pcap")</f>
        <v>pcap</v>
      </c>
      <c r="B13" s="5" t="str">
        <f>IFERROR(__xludf.DUMMYFUNCTION("""COMPUTED_VALUE""")," Nominal")</f>
        <v> Nominal</v>
      </c>
      <c r="C13" s="3" t="s">
        <v>12</v>
      </c>
    </row>
    <row r="14">
      <c r="A14" s="1" t="str">
        <f>IFERROR(__xludf.DUMMYFUNCTION("SPLIT(C14,"","")"),"pcon")</f>
        <v>pcon</v>
      </c>
      <c r="B14" s="5" t="str">
        <f>IFERROR(__xludf.DUMMYFUNCTION("""COMPUTED_VALUE""")," Nominal")</f>
        <v> Nominal</v>
      </c>
      <c r="C14" s="3" t="s">
        <v>13</v>
      </c>
    </row>
    <row r="15">
      <c r="A15" s="1" t="str">
        <f>IFERROR(__xludf.DUMMYFUNCTION("SPLIT(C15,"","")"),"apex")</f>
        <v>apex</v>
      </c>
      <c r="B15" s="5" t="str">
        <f>IFERROR(__xludf.DUMMYFUNCTION("""COMPUTED_VALUE""")," Nominal")</f>
        <v> Nominal</v>
      </c>
      <c r="C15" s="3" t="s">
        <v>14</v>
      </c>
    </row>
    <row r="16">
      <c r="A16" s="1" t="str">
        <f>IFERROR(__xludf.DUMMYFUNCTION("SPLIT(C16,"","")"),"pexp")</f>
        <v>pexp</v>
      </c>
      <c r="B16" s="5" t="str">
        <f>IFERROR(__xludf.DUMMYFUNCTION("""COMPUTED_VALUE""")," Nominal")</f>
        <v> Nominal</v>
      </c>
      <c r="C16" s="3" t="s">
        <v>15</v>
      </c>
    </row>
    <row r="17">
      <c r="A17" s="1" t="str">
        <f>IFERROR(__xludf.DUMMYFUNCTION("SPLIT(C17,"","")"),"ltex")</f>
        <v>ltex</v>
      </c>
      <c r="B17" s="5" t="str">
        <f>IFERROR(__xludf.DUMMYFUNCTION("""COMPUTED_VALUE""")," Nominal")</f>
        <v> Nominal</v>
      </c>
      <c r="C17" s="3" t="s">
        <v>16</v>
      </c>
    </row>
    <row r="18">
      <c r="A18" s="1" t="str">
        <f>IFERROR(__xludf.DUMMYFUNCTION("SPLIT(C18,"","")"),"pmat")</f>
        <v>pmat</v>
      </c>
      <c r="B18" s="4" t="str">
        <f>IFERROR(__xludf.DUMMYFUNCTION("""COMPUTED_VALUE""")," Low")</f>
        <v> Low</v>
      </c>
      <c r="C18" s="3" t="s">
        <v>17</v>
      </c>
    </row>
    <row r="19">
      <c r="A19" s="1" t="str">
        <f>IFERROR(__xludf.DUMMYFUNCTION("SPLIT(C19,"","")"),"time")</f>
        <v>time</v>
      </c>
      <c r="B19" s="5" t="str">
        <f>IFERROR(__xludf.DUMMYFUNCTION("""COMPUTED_VALUE""")," Nominal")</f>
        <v> Nominal</v>
      </c>
      <c r="C19" s="3" t="s">
        <v>18</v>
      </c>
    </row>
    <row r="20">
      <c r="A20" s="1" t="str">
        <f>IFERROR(__xludf.DUMMYFUNCTION("SPLIT(C20,"","")"),"stor")</f>
        <v>stor</v>
      </c>
      <c r="B20" s="5" t="str">
        <f>IFERROR(__xludf.DUMMYFUNCTION("""COMPUTED_VALUE""")," Nominal")</f>
        <v> Nominal</v>
      </c>
      <c r="C20" s="3" t="s">
        <v>19</v>
      </c>
    </row>
    <row r="21">
      <c r="A21" s="1" t="str">
        <f>IFERROR(__xludf.DUMMYFUNCTION("SPLIT(C21,"","")"),"pvol")</f>
        <v>pvol</v>
      </c>
      <c r="B21" s="5" t="str">
        <f>IFERROR(__xludf.DUMMYFUNCTION("""COMPUTED_VALUE""")," Nominal")</f>
        <v> Nominal</v>
      </c>
      <c r="C21" s="3" t="s">
        <v>20</v>
      </c>
    </row>
    <row r="22">
      <c r="A22" s="1" t="str">
        <f>IFERROR(__xludf.DUMMYFUNCTION("SPLIT(C22,"","")"),"tool")</f>
        <v>tool</v>
      </c>
      <c r="B22" s="5" t="str">
        <f>IFERROR(__xludf.DUMMYFUNCTION("""COMPUTED_VALUE""")," Nominal")</f>
        <v> Nominal</v>
      </c>
      <c r="C22" s="3" t="s">
        <v>21</v>
      </c>
    </row>
    <row r="23">
      <c r="A23" s="1" t="str">
        <f>IFERROR(__xludf.DUMMYFUNCTION("SPLIT(C23,"","")"),"site")</f>
        <v>site</v>
      </c>
      <c r="B23" s="5" t="str">
        <f>IFERROR(__xludf.DUMMYFUNCTION("""COMPUTED_VALUE""")," Nominal")</f>
        <v> Nominal</v>
      </c>
      <c r="C23" s="3" t="s">
        <v>22</v>
      </c>
    </row>
    <row r="24">
      <c r="A24" s="1" t="str">
        <f>IFERROR(__xludf.DUMMYFUNCTION("SPLIT(C24,"","")"),"sced")</f>
        <v>sced</v>
      </c>
      <c r="B24" s="5" t="str">
        <f>IFERROR(__xludf.DUMMYFUNCTION("""COMPUTED_VALUE""")," Nominal")</f>
        <v> Nominal</v>
      </c>
      <c r="C24" s="3" t="s">
        <v>23</v>
      </c>
    </row>
    <row r="25">
      <c r="A25" s="1" t="str">
        <f>IFERROR(__xludf.DUMMYFUNCTION("SPLIT(C25,"","")"),"software_EAF")</f>
        <v>software_EAF</v>
      </c>
      <c r="B25" s="6">
        <f>IFERROR(__xludf.DUMMYFUNCTION("""COMPUTED_VALUE"""),0.06041666666666667)</f>
        <v>0.06041666667</v>
      </c>
      <c r="C25" s="3" t="s">
        <v>24</v>
      </c>
    </row>
    <row r="26">
      <c r="A26" s="1" t="str">
        <f>IFERROR(__xludf.DUMMYFUNCTION("SPLIT(C26,"","")"),"size_exponent")</f>
        <v>size_exponent</v>
      </c>
      <c r="B26" s="6">
        <f>IFERROR(__xludf.DUMMYFUNCTION("""COMPUTED_VALUE"""),0.5840277777777778)</f>
        <v>0.5840277778</v>
      </c>
      <c r="C26" s="3" t="s">
        <v>25</v>
      </c>
    </row>
    <row r="27">
      <c r="A27" s="1" t="str">
        <f>IFERROR(__xludf.DUMMYFUNCTION("SPLIT(C27,"","")"),"schedule_exponent")</f>
        <v>schedule_exponent</v>
      </c>
      <c r="B27" s="6">
        <f>IFERROR(__xludf.DUMMYFUNCTION("""COMPUTED_VALUE"""),0.21805555555555556)</f>
        <v>0.2180555556</v>
      </c>
      <c r="C27" s="3" t="s">
        <v>26</v>
      </c>
    </row>
    <row r="28">
      <c r="A28" s="1" t="str">
        <f>IFERROR(__xludf.DUMMYFUNCTION("SPLIT(C28,"","")"),"software_effort")</f>
        <v>software_effort</v>
      </c>
      <c r="B28" s="4" t="str">
        <f>IFERROR(__xludf.DUMMYFUNCTION("""COMPUTED_VALUE""")," 13.1")</f>
        <v> 13.1</v>
      </c>
      <c r="C28" s="3" t="s">
        <v>27</v>
      </c>
    </row>
    <row r="29">
      <c r="A29" s="1" t="str">
        <f>IFERROR(__xludf.DUMMYFUNCTION("SPLIT(C29,"","")"),"software_schedule")</f>
        <v>software_schedule</v>
      </c>
      <c r="B29" s="4" t="str">
        <f>IFERROR(__xludf.DUMMYFUNCTION("""COMPUTED_VALUE""")," 8.2")</f>
        <v> 8.2</v>
      </c>
      <c r="C29" s="3" t="s">
        <v>28</v>
      </c>
    </row>
    <row r="30">
      <c r="A30" s="7"/>
      <c r="B30" s="7"/>
      <c r="C30" s="7"/>
      <c r="D30" s="7"/>
      <c r="E30" s="7"/>
    </row>
    <row r="31">
      <c r="A31" s="8" t="s">
        <v>29</v>
      </c>
      <c r="B31" s="7"/>
      <c r="C31" s="7"/>
      <c r="D31" s="7"/>
      <c r="E31" s="7"/>
    </row>
    <row r="32">
      <c r="A32" s="8" t="s">
        <v>30</v>
      </c>
      <c r="B32" s="7"/>
      <c r="C32" s="7"/>
      <c r="D32" s="7"/>
      <c r="E32" s="7"/>
    </row>
    <row r="33">
      <c r="A33" s="7" t="str">
        <f>IFERROR(__xludf.DUMMYFUNCTION("SPLIT(C33,""="")"),"Effort ")</f>
        <v>Effort </v>
      </c>
      <c r="B33" s="7" t="str">
        <f>IFERROR(__xludf.DUMMYFUNCTION("""COMPUTED_VALUE""")," 13.1 Person-months")</f>
        <v> 13.1 Person-months</v>
      </c>
      <c r="C33" s="9" t="s">
        <v>31</v>
      </c>
      <c r="D33" s="9"/>
      <c r="E33" s="7"/>
    </row>
    <row r="34">
      <c r="A34" s="7" t="str">
        <f>IFERROR(__xludf.DUMMYFUNCTION("SPLIT(C34,""="")"),"Schedule ")</f>
        <v>Schedule </v>
      </c>
      <c r="B34" s="7" t="str">
        <f>IFERROR(__xludf.DUMMYFUNCTION("""COMPUTED_VALUE""")," 8.2 Months")</f>
        <v> 8.2 Months</v>
      </c>
      <c r="C34" s="9" t="s">
        <v>32</v>
      </c>
      <c r="D34" s="9"/>
      <c r="E34" s="7"/>
    </row>
    <row r="35">
      <c r="A35" s="7"/>
      <c r="B35" s="7"/>
      <c r="C35" s="10"/>
      <c r="D35" s="9"/>
      <c r="E35" s="7"/>
    </row>
    <row r="36">
      <c r="A36" s="7" t="str">
        <f>IFERROR(__xludf.DUMMYFUNCTION("SPLIT(C36,""="")"),"Total Equivalent Size ")</f>
        <v>Total Equivalent Size </v>
      </c>
      <c r="B36" s="7" t="str">
        <f>IFERROR(__xludf.DUMMYFUNCTION("""COMPUTED_VALUE""")," 4558 SLOC")</f>
        <v> 4558 SLOC</v>
      </c>
      <c r="C36" s="9" t="s">
        <v>33</v>
      </c>
      <c r="D36" s="9"/>
      <c r="E36" s="7"/>
    </row>
    <row r="37">
      <c r="A37" s="7" t="str">
        <f>IFERROR(__xludf.DUMMYFUNCTION("SPLIT(C37,""="")"),"Effort Adjustment Factor (EAF) ")</f>
        <v>Effort Adjustment Factor (EAF) </v>
      </c>
      <c r="B37" s="11">
        <f>IFERROR(__xludf.DUMMYFUNCTION("""COMPUTED_VALUE"""),0.06041666666666667)</f>
        <v>0.06041666667</v>
      </c>
      <c r="C37" s="9" t="s">
        <v>34</v>
      </c>
      <c r="D37" s="9"/>
      <c r="E37" s="7"/>
    </row>
    <row r="38">
      <c r="A38" s="7"/>
      <c r="B38" s="7"/>
      <c r="C38" s="7"/>
      <c r="D38" s="7"/>
      <c r="E38" s="7"/>
    </row>
    <row r="39">
      <c r="A39" s="8" t="s">
        <v>35</v>
      </c>
      <c r="B39" s="7"/>
      <c r="C39" s="7"/>
      <c r="D39" s="7"/>
      <c r="E39" s="7"/>
    </row>
    <row r="40">
      <c r="A40" s="7" t="s">
        <v>36</v>
      </c>
      <c r="B40" s="7" t="s">
        <v>37</v>
      </c>
      <c r="C40" s="7" t="s">
        <v>38</v>
      </c>
      <c r="D40" s="7" t="s">
        <v>39</v>
      </c>
      <c r="E40" s="7"/>
    </row>
    <row r="41">
      <c r="A41" s="12" t="s">
        <v>40</v>
      </c>
      <c r="B41" s="13" t="s">
        <v>41</v>
      </c>
      <c r="C41" s="13" t="s">
        <v>42</v>
      </c>
      <c r="D41" s="13" t="s">
        <v>41</v>
      </c>
      <c r="E41" s="7"/>
    </row>
    <row r="42">
      <c r="A42" s="14" t="s">
        <v>43</v>
      </c>
      <c r="B42" s="13" t="s">
        <v>44</v>
      </c>
      <c r="C42" s="13" t="s">
        <v>44</v>
      </c>
      <c r="D42" s="13" t="s">
        <v>42</v>
      </c>
      <c r="E42" s="7"/>
    </row>
    <row r="43">
      <c r="A43" s="15" t="s">
        <v>45</v>
      </c>
      <c r="B43" s="13" t="s">
        <v>46</v>
      </c>
      <c r="C43" s="13" t="s">
        <v>47</v>
      </c>
      <c r="D43" s="13" t="s">
        <v>48</v>
      </c>
      <c r="E43" s="7"/>
    </row>
    <row r="44">
      <c r="A44" s="16" t="s">
        <v>49</v>
      </c>
      <c r="B44" s="13" t="s">
        <v>50</v>
      </c>
      <c r="C44" s="13" t="s">
        <v>42</v>
      </c>
      <c r="D44" s="13" t="s">
        <v>51</v>
      </c>
    </row>
    <row r="45" ht="21.0" customHeight="1">
      <c r="A45" s="17"/>
      <c r="B45" s="17"/>
      <c r="C45" s="17"/>
      <c r="D45" s="17"/>
      <c r="E45" s="17"/>
    </row>
    <row r="46" ht="21.0" customHeight="1">
      <c r="A46" s="18" t="s">
        <v>52</v>
      </c>
      <c r="B46" s="17"/>
      <c r="C46" s="17"/>
      <c r="D46" s="17"/>
      <c r="E46" s="17"/>
    </row>
    <row r="47" ht="21.0" customHeight="1">
      <c r="A47" s="17" t="s">
        <v>53</v>
      </c>
      <c r="B47" s="19" t="s">
        <v>40</v>
      </c>
      <c r="C47" s="20" t="s">
        <v>43</v>
      </c>
      <c r="D47" s="21" t="s">
        <v>45</v>
      </c>
      <c r="E47" s="22" t="s">
        <v>49</v>
      </c>
    </row>
    <row r="48" ht="21.0" customHeight="1">
      <c r="A48" s="23" t="s">
        <v>54</v>
      </c>
      <c r="B48" s="13" t="s">
        <v>55</v>
      </c>
      <c r="C48" s="13" t="s">
        <v>56</v>
      </c>
      <c r="D48" s="13" t="s">
        <v>42</v>
      </c>
      <c r="E48" s="24" t="s">
        <v>57</v>
      </c>
    </row>
    <row r="49" ht="21.0" customHeight="1">
      <c r="A49" s="23" t="s">
        <v>58</v>
      </c>
      <c r="B49" s="13" t="s">
        <v>55</v>
      </c>
      <c r="C49" s="13" t="s">
        <v>59</v>
      </c>
      <c r="D49" s="13" t="s">
        <v>60</v>
      </c>
      <c r="E49" s="24" t="s">
        <v>55</v>
      </c>
    </row>
    <row r="50" ht="21.0" customHeight="1">
      <c r="A50" s="23" t="s">
        <v>61</v>
      </c>
      <c r="B50" s="13" t="s">
        <v>59</v>
      </c>
      <c r="C50" s="13" t="s">
        <v>62</v>
      </c>
      <c r="D50" s="13" t="s">
        <v>41</v>
      </c>
      <c r="E50" s="24" t="s">
        <v>55</v>
      </c>
    </row>
    <row r="51" ht="21.0" customHeight="1">
      <c r="A51" s="23" t="s">
        <v>63</v>
      </c>
      <c r="B51" s="24" t="s">
        <v>55</v>
      </c>
      <c r="C51" s="24" t="s">
        <v>64</v>
      </c>
      <c r="D51" s="24" t="s">
        <v>50</v>
      </c>
      <c r="E51" s="24" t="s">
        <v>55</v>
      </c>
    </row>
    <row r="52" ht="21.0" customHeight="1">
      <c r="A52" s="23" t="s">
        <v>65</v>
      </c>
      <c r="B52" s="24" t="s">
        <v>55</v>
      </c>
      <c r="C52" s="24" t="s">
        <v>56</v>
      </c>
      <c r="D52" s="13" t="s">
        <v>66</v>
      </c>
      <c r="E52" s="24" t="s">
        <v>59</v>
      </c>
    </row>
    <row r="53" ht="21.0" customHeight="1">
      <c r="A53" s="23" t="s">
        <v>67</v>
      </c>
      <c r="B53" s="13" t="s">
        <v>55</v>
      </c>
      <c r="C53" s="13" t="s">
        <v>59</v>
      </c>
      <c r="D53" s="13" t="s">
        <v>68</v>
      </c>
      <c r="E53" s="24" t="s">
        <v>56</v>
      </c>
    </row>
    <row r="54" ht="21.0" customHeight="1">
      <c r="A54" s="23" t="s">
        <v>69</v>
      </c>
      <c r="B54" s="13" t="s">
        <v>70</v>
      </c>
      <c r="C54" s="13" t="s">
        <v>55</v>
      </c>
      <c r="D54" s="13" t="s">
        <v>59</v>
      </c>
      <c r="E54" s="24" t="s">
        <v>60</v>
      </c>
    </row>
  </sheetData>
  <drawing r:id="rId1"/>
</worksheet>
</file>