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elenabianchini/Documents/Magistrale/LAPProject/documents/"/>
    </mc:Choice>
  </mc:AlternateContent>
  <xr:revisionPtr revIDLastSave="0" documentId="13_ncr:1_{B9159F50-D2B8-3242-8E6B-4E761AB34976}" xr6:coauthVersionLast="47" xr6:coauthVersionMax="47" xr10:uidLastSave="{00000000-0000-0000-0000-000000000000}"/>
  <bookViews>
    <workbookView xWindow="0" yWindow="500" windowWidth="13500" windowHeight="16340" tabRatio="516" xr2:uid="{00000000-000D-0000-FFFF-FFFF00000000}"/>
  </bookViews>
  <sheets>
    <sheet name="Project" sheetId="8" r:id="rId1"/>
    <sheet name="Def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8" l="1"/>
  <c r="J44" i="8" s="1"/>
  <c r="L44" i="8" s="1"/>
  <c r="I42" i="8"/>
  <c r="J42" i="8" s="1"/>
  <c r="L42" i="8" s="1"/>
  <c r="I43" i="8"/>
  <c r="J43" i="8" s="1"/>
  <c r="L43" i="8" s="1"/>
  <c r="I41" i="8"/>
  <c r="J41" i="8" s="1"/>
  <c r="L41" i="8" s="1"/>
  <c r="I40" i="8"/>
  <c r="J40" i="8" s="1"/>
  <c r="L40" i="8" s="1"/>
  <c r="I39" i="8"/>
  <c r="J39" i="8" s="1"/>
  <c r="L39" i="8" s="1"/>
  <c r="I38" i="8"/>
  <c r="J38" i="8" s="1"/>
  <c r="L38" i="8" s="1"/>
  <c r="I37" i="8"/>
  <c r="J37" i="8" s="1"/>
  <c r="L37" i="8" s="1"/>
  <c r="I36" i="8"/>
  <c r="J36" i="8" s="1"/>
  <c r="L36" i="8" s="1"/>
  <c r="I35" i="8"/>
  <c r="J35" i="8" s="1"/>
  <c r="L35" i="8" s="1"/>
  <c r="I34" i="8"/>
  <c r="J34" i="8" s="1"/>
  <c r="L34" i="8" s="1"/>
  <c r="I33" i="8"/>
  <c r="J33" i="8" s="1"/>
  <c r="L33" i="8" s="1"/>
  <c r="I32" i="8"/>
  <c r="J32" i="8" s="1"/>
  <c r="L32" i="8" s="1"/>
  <c r="I31" i="8"/>
  <c r="J31" i="8" s="1"/>
  <c r="L31" i="8" s="1"/>
  <c r="I30" i="8"/>
  <c r="J30" i="8" s="1"/>
  <c r="L30" i="8" s="1"/>
  <c r="I29" i="8"/>
  <c r="J29" i="8" s="1"/>
  <c r="L29" i="8" s="1"/>
  <c r="I28" i="8"/>
  <c r="J28" i="8" s="1"/>
  <c r="L28" i="8" s="1"/>
  <c r="I27" i="8"/>
  <c r="J27" i="8" s="1"/>
  <c r="L27" i="8" s="1"/>
  <c r="I26" i="8"/>
  <c r="J26" i="8" s="1"/>
  <c r="L26" i="8" s="1"/>
  <c r="I25" i="8"/>
  <c r="J25" i="8" s="1"/>
  <c r="L25" i="8" s="1"/>
  <c r="I24" i="8"/>
  <c r="J24" i="8" s="1"/>
  <c r="L24" i="8" s="1"/>
  <c r="M23" i="8"/>
  <c r="L23" i="8"/>
  <c r="K23" i="8"/>
  <c r="I23" i="8"/>
  <c r="F23" i="8"/>
  <c r="E23" i="8"/>
  <c r="D23" i="8"/>
  <c r="C23" i="8"/>
  <c r="J21" i="8"/>
  <c r="E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E4" i="8"/>
  <c r="J2" i="8"/>
  <c r="G2" i="8"/>
  <c r="L21" i="8" l="1"/>
  <c r="L2" i="8" s="1"/>
</calcChain>
</file>

<file path=xl/sharedStrings.xml><?xml version="1.0" encoding="utf-8"?>
<sst xmlns="http://schemas.openxmlformats.org/spreadsheetml/2006/main" count="266" uniqueCount="189">
  <si>
    <t>FUNCTION POINT CALCULATION</t>
  </si>
  <si>
    <t>English</t>
  </si>
  <si>
    <t>No.</t>
  </si>
  <si>
    <t>VAF</t>
  </si>
  <si>
    <t>FP:</t>
  </si>
  <si>
    <t>Function Point</t>
  </si>
  <si>
    <t>VAF:</t>
  </si>
  <si>
    <t>Value Added Factor</t>
  </si>
  <si>
    <t>DET:</t>
  </si>
  <si>
    <t>Data Element Type</t>
  </si>
  <si>
    <t>RET:</t>
  </si>
  <si>
    <t>Record Element Type</t>
  </si>
  <si>
    <t>FTR:</t>
  </si>
  <si>
    <t>File Types Referenced</t>
  </si>
  <si>
    <t>ILF:</t>
  </si>
  <si>
    <t>Internal Logical Files</t>
  </si>
  <si>
    <t>EIF:</t>
  </si>
  <si>
    <t>External Interface Files</t>
  </si>
  <si>
    <t>EI:</t>
  </si>
  <si>
    <t>External Inputs</t>
  </si>
  <si>
    <t>EO:</t>
  </si>
  <si>
    <t>External Outputs</t>
  </si>
  <si>
    <t>EQ:</t>
  </si>
  <si>
    <t>External Inquiry</t>
  </si>
  <si>
    <t>DET</t>
  </si>
  <si>
    <t>RET / FTR</t>
  </si>
  <si>
    <t>FP</t>
  </si>
  <si>
    <t>Japanese</t>
  </si>
  <si>
    <t>Simp Chinese</t>
  </si>
  <si>
    <t>NOTICE: DO NOT EDIT HERE, THIS SHEET CONTAINS CONFIG DEFINITIONS.</t>
  </si>
  <si>
    <t>Data FP</t>
  </si>
  <si>
    <t>Counting</t>
  </si>
  <si>
    <t>Localization</t>
  </si>
  <si>
    <t>I AM WAITING YOUR CONTRIBUTION FOR OTHER LANGUAGES</t>
  </si>
  <si>
    <t>ILF / ELF</t>
  </si>
  <si>
    <t>Complexity</t>
  </si>
  <si>
    <t>Language</t>
  </si>
  <si>
    <t>RET</t>
  </si>
  <si>
    <t>Type</t>
  </si>
  <si>
    <t>Low</t>
  </si>
  <si>
    <t>Average</t>
  </si>
  <si>
    <t>High</t>
  </si>
  <si>
    <t>Label</t>
  </si>
  <si>
    <t>ILF</t>
  </si>
  <si>
    <t>EIF</t>
  </si>
  <si>
    <t>module</t>
  </si>
  <si>
    <t>Module</t>
  </si>
  <si>
    <t>モジュール</t>
  </si>
  <si>
    <t>模组</t>
  </si>
  <si>
    <t>EI</t>
  </si>
  <si>
    <t>functionname</t>
  </si>
  <si>
    <t>Function Name</t>
  </si>
  <si>
    <t>機能名</t>
  </si>
  <si>
    <t>功能名称</t>
  </si>
  <si>
    <t>EO</t>
  </si>
  <si>
    <t>functiondesc</t>
  </si>
  <si>
    <t>Description</t>
  </si>
  <si>
    <t>説明</t>
  </si>
  <si>
    <t>说明</t>
  </si>
  <si>
    <t>Transactional FP</t>
  </si>
  <si>
    <t>EQ</t>
  </si>
  <si>
    <t>type</t>
  </si>
  <si>
    <t>タイプ</t>
  </si>
  <si>
    <t>类型</t>
  </si>
  <si>
    <t>complexity</t>
  </si>
  <si>
    <t>複雑度</t>
  </si>
  <si>
    <t>复杂度</t>
  </si>
  <si>
    <t>FTR</t>
  </si>
  <si>
    <t>adjustpercent</t>
  </si>
  <si>
    <t>Adjust %</t>
  </si>
  <si>
    <t>調整%</t>
  </si>
  <si>
    <t>调整 %</t>
  </si>
  <si>
    <t>fpadjusted</t>
  </si>
  <si>
    <t>FP adjusted</t>
  </si>
  <si>
    <t>調整後FP</t>
  </si>
  <si>
    <t>调整FP</t>
  </si>
  <si>
    <t>remarks</t>
  </si>
  <si>
    <t>Remarks</t>
  </si>
  <si>
    <t>備考</t>
  </si>
  <si>
    <t>备注</t>
  </si>
  <si>
    <t>language</t>
  </si>
  <si>
    <t>言語</t>
  </si>
  <si>
    <t>语言</t>
  </si>
  <si>
    <t>adjustedfp</t>
  </si>
  <si>
    <t xml:space="preserve"> Adjusted FP</t>
  </si>
  <si>
    <t xml:space="preserve"> 調整済みFP</t>
  </si>
  <si>
    <t xml:space="preserve"> 已调整FP</t>
  </si>
  <si>
    <t>EO / EQ</t>
  </si>
  <si>
    <t>unadjustedfp</t>
  </si>
  <si>
    <t xml:space="preserve"> Unadjusted FP</t>
  </si>
  <si>
    <t xml:space="preserve"> 未調整FP</t>
  </si>
  <si>
    <t xml:space="preserve"> 未调整FP</t>
  </si>
  <si>
    <t>vaf-weight</t>
  </si>
  <si>
    <t>Weight: 0 (low) ~ 5 (high)</t>
  </si>
  <si>
    <t>重み: 0 (低) ~ 5 (高)</t>
  </si>
  <si>
    <t>影响程度 0 (小) ~ 5 (大)</t>
  </si>
  <si>
    <t>vaf01</t>
  </si>
  <si>
    <t>Data communications</t>
  </si>
  <si>
    <t>データ通信</t>
  </si>
  <si>
    <t>数据通讯</t>
  </si>
  <si>
    <t>vaf02</t>
  </si>
  <si>
    <t>Distributed data processing</t>
  </si>
  <si>
    <t>分散処理</t>
  </si>
  <si>
    <t>分布式数据处理</t>
  </si>
  <si>
    <t>vaf03</t>
  </si>
  <si>
    <t>Performance</t>
  </si>
  <si>
    <t>性能</t>
  </si>
  <si>
    <t>vaf04</t>
  </si>
  <si>
    <t>Heavily used configuration</t>
  </si>
  <si>
    <t>高負荷構成</t>
  </si>
  <si>
    <t>资源需求</t>
  </si>
  <si>
    <t>vaf05</t>
  </si>
  <si>
    <t>Transaction rate</t>
  </si>
  <si>
    <t>要素処理(トランザクション)量</t>
  </si>
  <si>
    <t>事务频率</t>
  </si>
  <si>
    <t>vaf06</t>
  </si>
  <si>
    <t>On-Line data entry</t>
  </si>
  <si>
    <t>オンラインデータ入力</t>
  </si>
  <si>
    <t>在线数据输入</t>
  </si>
  <si>
    <t>vaf07</t>
  </si>
  <si>
    <t>End-user efficiency</t>
  </si>
  <si>
    <t>エンドユーザ効率</t>
  </si>
  <si>
    <t>终端用户效率</t>
  </si>
  <si>
    <t>vaf08</t>
  </si>
  <si>
    <t>On-Line update</t>
  </si>
  <si>
    <t>オンライン更新</t>
  </si>
  <si>
    <t>在线升级</t>
  </si>
  <si>
    <t>vaf09</t>
  </si>
  <si>
    <t>Complex processing</t>
  </si>
  <si>
    <t>複雑な処理</t>
  </si>
  <si>
    <t>复杂处理</t>
  </si>
  <si>
    <t>vaf10</t>
  </si>
  <si>
    <t>Reusability</t>
  </si>
  <si>
    <t>再利用可能性</t>
  </si>
  <si>
    <t>可重用性</t>
  </si>
  <si>
    <t>vaf11</t>
  </si>
  <si>
    <t>Installation ease</t>
  </si>
  <si>
    <t>インストール容易性</t>
  </si>
  <si>
    <t>易安装性</t>
  </si>
  <si>
    <t>vaf12</t>
  </si>
  <si>
    <t>Operational ease</t>
  </si>
  <si>
    <t>運用性</t>
  </si>
  <si>
    <t>易操作性</t>
  </si>
  <si>
    <t>vaf13</t>
  </si>
  <si>
    <t>Multiple sites</t>
  </si>
  <si>
    <t>複数サイト</t>
  </si>
  <si>
    <t>多点运行</t>
  </si>
  <si>
    <t>vaf14</t>
  </si>
  <si>
    <t>Facilitate change</t>
  </si>
  <si>
    <t>変更容易性</t>
  </si>
  <si>
    <t>易变更</t>
  </si>
  <si>
    <t>A stock's page</t>
  </si>
  <si>
    <t>Search for a stock</t>
  </si>
  <si>
    <t>Page of the profile</t>
  </si>
  <si>
    <t>Page of the crytpos</t>
  </si>
  <si>
    <t>Homepage</t>
  </si>
  <si>
    <t>Show the homepage</t>
  </si>
  <si>
    <t>Show the page of cryptos</t>
  </si>
  <si>
    <t>Show the profile page</t>
  </si>
  <si>
    <t>Show the page of a searched stock</t>
  </si>
  <si>
    <t>Show the result of a searching</t>
  </si>
  <si>
    <t>This could update information in cached data</t>
  </si>
  <si>
    <t>Cached data</t>
  </si>
  <si>
    <t>Users</t>
  </si>
  <si>
    <t>Information about users</t>
  </si>
  <si>
    <t>Function for retrieving the main information of a stock</t>
  </si>
  <si>
    <t>Crypto data</t>
  </si>
  <si>
    <t>Insert a new user</t>
  </si>
  <si>
    <t>Update user's information</t>
  </si>
  <si>
    <t xml:space="preserve">Delete a user </t>
  </si>
  <si>
    <t>Add a stock in the list of favorite stocks of a user</t>
  </si>
  <si>
    <t>Remove a stock in the list of favorite stocks of a user</t>
  </si>
  <si>
    <t>Delete the document with the information of the stock market</t>
  </si>
  <si>
    <t>Function for retrieving information about the stock market</t>
  </si>
  <si>
    <t>Function for retrieving information about the crypto market</t>
  </si>
  <si>
    <t>Information about stocks and cryptos data</t>
  </si>
  <si>
    <t>Delete the document with the information of the crypto market</t>
  </si>
  <si>
    <t>After the sign up</t>
  </si>
  <si>
    <t>From the profile page</t>
  </si>
  <si>
    <t>From the stock page</t>
  </si>
  <si>
    <t>From the stock page or the profile one</t>
  </si>
  <si>
    <t>From the homepage</t>
  </si>
  <si>
    <t>Every two minutes, a new visiting of the homepage deletes and insert again such data</t>
  </si>
  <si>
    <t>From the crypto</t>
  </si>
  <si>
    <t>Insert a new document in cached data with the information of the stock market</t>
  </si>
  <si>
    <t>Insert a new document in cached data with the information of the crypto market</t>
  </si>
  <si>
    <t>Information of a stock</t>
  </si>
  <si>
    <t>External API Function</t>
  </si>
  <si>
    <t>Stock Market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</si>
</sst>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ＭＳ Ｐゴシック"/>
      <family val="2"/>
      <charset val="128"/>
    </font>
    <font>
      <sz val="10"/>
      <name val="Arial Unicode MS"/>
      <family val="3"/>
      <charset val="128"/>
    </font>
    <font>
      <b/>
      <sz val="11"/>
      <color indexed="55"/>
      <name val="Arial Unicode MS"/>
      <family val="3"/>
      <charset val="128"/>
    </font>
    <font>
      <sz val="10"/>
      <color indexed="59"/>
      <name val="Arial Unicode MS"/>
      <family val="3"/>
      <charset val="128"/>
    </font>
    <font>
      <sz val="10"/>
      <color indexed="63"/>
      <name val="Arial Unicode MS"/>
      <family val="3"/>
      <charset val="128"/>
    </font>
    <font>
      <b/>
      <sz val="10"/>
      <color indexed="63"/>
      <name val="Arial Unicode MS"/>
      <family val="3"/>
      <charset val="128"/>
    </font>
    <font>
      <sz val="10"/>
      <color indexed="54"/>
      <name val="Arial Unicode MS"/>
      <family val="3"/>
      <charset val="128"/>
    </font>
    <font>
      <sz val="10"/>
      <color indexed="31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b/>
      <sz val="10"/>
      <name val="Arial Unicode MS"/>
      <family val="3"/>
      <charset val="128"/>
    </font>
    <font>
      <u/>
      <sz val="10"/>
      <color indexed="59"/>
      <name val="Arial Unicode MS"/>
      <family val="3"/>
      <charset val="128"/>
    </font>
    <font>
      <sz val="10"/>
      <color indexed="20"/>
      <name val="Arial Unicode MS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 applyProtection="1">
      <alignment horizontal="left" vertical="center" wrapText="1"/>
      <protection locked="0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C0066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99999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FF1D-5F65-0C45-AE58-78EE38226F00}">
  <dimension ref="B1:M44"/>
  <sheetViews>
    <sheetView tabSelected="1" topLeftCell="B17" workbookViewId="0">
      <selection activeCell="G29" sqref="G29"/>
    </sheetView>
  </sheetViews>
  <sheetFormatPr baseColWidth="10" defaultColWidth="12.796875" defaultRowHeight="16" outlineLevelRow="1"/>
  <cols>
    <col min="1" max="1" width="2.19921875" style="15" customWidth="1"/>
    <col min="2" max="2" width="8.59765625" style="24" customWidth="1"/>
    <col min="3" max="3" width="15.3984375" style="16" customWidth="1"/>
    <col min="4" max="5" width="28.3984375" style="16" customWidth="1"/>
    <col min="6" max="6" width="11" style="24" customWidth="1"/>
    <col min="7" max="7" width="12.59765625" style="24" customWidth="1"/>
    <col min="8" max="8" width="14.59765625" style="24" customWidth="1"/>
    <col min="9" max="9" width="12.19921875" style="24" customWidth="1"/>
    <col min="10" max="10" width="7.796875" style="15" customWidth="1"/>
    <col min="11" max="11" width="10.3984375" style="15" customWidth="1"/>
    <col min="12" max="12" width="13.3984375" style="15" customWidth="1"/>
    <col min="13" max="13" width="31" style="16" customWidth="1"/>
    <col min="14" max="16384" width="12.796875" style="15"/>
  </cols>
  <sheetData>
    <row r="1" spans="2:13" ht="13" customHeight="1">
      <c r="B1" s="15"/>
      <c r="F1" s="15"/>
      <c r="G1" s="15"/>
      <c r="H1" s="15"/>
      <c r="I1" s="15"/>
    </row>
    <row r="2" spans="2:13" s="21" customFormat="1" ht="17">
      <c r="B2" s="1" t="s">
        <v>0</v>
      </c>
      <c r="C2" s="17"/>
      <c r="D2" s="17"/>
      <c r="E2" s="17"/>
      <c r="F2" s="18"/>
      <c r="G2" s="19" t="str">
        <f>INDEX(Def!$P$6:$V$34,MATCH("language",Def!$O$6:$O$34,0),MATCH($H$2,Def!$P$5:$V$5,0))</f>
        <v>Language</v>
      </c>
      <c r="H2" s="20" t="s">
        <v>1</v>
      </c>
      <c r="J2" s="22" t="str">
        <f>INDEX(Def!$P$6:$V$34,MATCH("adjustedfp",Def!$O$6:$O$34,0),MATCH($H$2,Def!$P$5:$V$5,0))</f>
        <v xml:space="preserve"> Adjusted FP</v>
      </c>
      <c r="K2" s="23"/>
      <c r="L2" s="3">
        <f>IF($E$19&lt;&gt;"",$L$21*(0.65+0.01*$E$19),"")</f>
        <v>86.67</v>
      </c>
      <c r="M2" s="17"/>
    </row>
    <row r="3" spans="2:13" outlineLevel="1">
      <c r="F3" s="25"/>
      <c r="H3" s="15"/>
    </row>
    <row r="4" spans="2:13" ht="17" outlineLevel="1">
      <c r="B4" s="26" t="s">
        <v>2</v>
      </c>
      <c r="C4" s="27"/>
      <c r="D4" s="28" t="s">
        <v>3</v>
      </c>
      <c r="E4" s="29" t="str">
        <f>INDEX(Def!$P$6:$V$34,MATCH("vaf-weight",Def!$O$6:$O$34,0),MATCH($H$2,Def!$P$5:$V$5,0))</f>
        <v>Weight: 0 (low) ~ 5 (high)</v>
      </c>
      <c r="F4" s="15"/>
      <c r="G4" s="15"/>
      <c r="H4" s="15"/>
      <c r="I4" s="15"/>
    </row>
    <row r="5" spans="2:13" s="21" customFormat="1" outlineLevel="1">
      <c r="B5" s="30">
        <v>1</v>
      </c>
      <c r="C5" s="31" t="str">
        <f>INDEX(Def!$P$6:$V$34,MATCH("vaf01",Def!$O$6:$O$34,0),MATCH($H$2,Def!$P$5:$V$5,0))</f>
        <v>Data communications</v>
      </c>
      <c r="D5" s="32"/>
      <c r="E5" s="33">
        <v>3</v>
      </c>
      <c r="M5" s="17"/>
    </row>
    <row r="6" spans="2:13" s="21" customFormat="1" outlineLevel="1">
      <c r="B6" s="30">
        <v>2</v>
      </c>
      <c r="C6" s="31" t="str">
        <f>INDEX(Def!$P$6:$V$34,MATCH("vaf02",Def!$O$6:$O$34,0),MATCH($H$2,Def!$P$5:$V$5,0))</f>
        <v>Distributed data processing</v>
      </c>
      <c r="D6" s="32"/>
      <c r="E6" s="33">
        <v>3</v>
      </c>
      <c r="M6" s="17"/>
    </row>
    <row r="7" spans="2:13" s="21" customFormat="1" outlineLevel="1">
      <c r="B7" s="30">
        <v>3</v>
      </c>
      <c r="C7" s="31" t="str">
        <f>INDEX(Def!$P$6:$V$34,MATCH("vaf03",Def!$O$6:$O$34,0),MATCH($H$2,Def!$P$5:$V$5,0))</f>
        <v>Performance</v>
      </c>
      <c r="D7" s="32"/>
      <c r="E7" s="33">
        <v>3</v>
      </c>
      <c r="M7" s="17"/>
    </row>
    <row r="8" spans="2:13" s="21" customFormat="1" outlineLevel="1">
      <c r="B8" s="30">
        <v>4</v>
      </c>
      <c r="C8" s="31" t="str">
        <f>INDEX(Def!$P$6:$V$34,MATCH("vaf04",Def!$O$6:$O$34,0),MATCH($H$2,Def!$P$5:$V$5,0))</f>
        <v>Heavily used configuration</v>
      </c>
      <c r="D8" s="32"/>
      <c r="E8" s="33">
        <v>3</v>
      </c>
      <c r="G8" s="34" t="s">
        <v>4</v>
      </c>
      <c r="H8" s="34" t="s">
        <v>5</v>
      </c>
      <c r="M8" s="17"/>
    </row>
    <row r="9" spans="2:13" s="21" customFormat="1" outlineLevel="1">
      <c r="B9" s="30">
        <v>5</v>
      </c>
      <c r="C9" s="31" t="str">
        <f>INDEX(Def!$P$6:$V$34,MATCH("vaf05",Def!$O$6:$O$34,0),MATCH($H$2,Def!$P$5:$V$5,0))</f>
        <v>Transaction rate</v>
      </c>
      <c r="D9" s="32"/>
      <c r="E9" s="33">
        <v>3</v>
      </c>
      <c r="G9" s="34" t="s">
        <v>6</v>
      </c>
      <c r="H9" s="34" t="s">
        <v>7</v>
      </c>
      <c r="M9" s="17"/>
    </row>
    <row r="10" spans="2:13" s="21" customFormat="1" outlineLevel="1">
      <c r="B10" s="30">
        <v>6</v>
      </c>
      <c r="C10" s="31" t="str">
        <f>INDEX(Def!$P$6:$V$34,MATCH("vaf06",Def!$O$6:$O$34,0),MATCH($H$2,Def!$P$5:$V$5,0))</f>
        <v>On-Line data entry</v>
      </c>
      <c r="D10" s="32"/>
      <c r="E10" s="33">
        <v>3</v>
      </c>
      <c r="G10" s="34" t="s">
        <v>8</v>
      </c>
      <c r="H10" s="34" t="s">
        <v>9</v>
      </c>
      <c r="M10" s="17"/>
    </row>
    <row r="11" spans="2:13" s="21" customFormat="1" outlineLevel="1">
      <c r="B11" s="30">
        <v>7</v>
      </c>
      <c r="C11" s="31" t="str">
        <f>INDEX(Def!$P$6:$V$34,MATCH("vaf07",Def!$O$6:$O$34,0),MATCH($H$2,Def!$P$5:$V$5,0))</f>
        <v>End-user efficiency</v>
      </c>
      <c r="D11" s="32"/>
      <c r="E11" s="33">
        <v>3</v>
      </c>
      <c r="G11" s="34" t="s">
        <v>10</v>
      </c>
      <c r="H11" s="34" t="s">
        <v>11</v>
      </c>
      <c r="M11" s="17"/>
    </row>
    <row r="12" spans="2:13" s="21" customFormat="1" outlineLevel="1">
      <c r="B12" s="30">
        <v>8</v>
      </c>
      <c r="C12" s="31" t="str">
        <f>INDEX(Def!$P$6:$V$34,MATCH("vaf08",Def!$O$6:$O$34,0),MATCH($H$2,Def!$P$5:$V$5,0))</f>
        <v>On-Line update</v>
      </c>
      <c r="D12" s="32"/>
      <c r="E12" s="33">
        <v>3</v>
      </c>
      <c r="G12" s="34" t="s">
        <v>12</v>
      </c>
      <c r="H12" s="34" t="s">
        <v>13</v>
      </c>
      <c r="M12" s="17"/>
    </row>
    <row r="13" spans="2:13" s="21" customFormat="1" outlineLevel="1">
      <c r="B13" s="30">
        <v>9</v>
      </c>
      <c r="C13" s="31" t="str">
        <f>INDEX(Def!$P$6:$V$34,MATCH("vaf09",Def!$O$6:$O$34,0),MATCH($H$2,Def!$P$5:$V$5,0))</f>
        <v>Complex processing</v>
      </c>
      <c r="D13" s="32"/>
      <c r="E13" s="33">
        <v>3</v>
      </c>
      <c r="G13" s="34" t="s">
        <v>14</v>
      </c>
      <c r="H13" s="34" t="s">
        <v>15</v>
      </c>
      <c r="M13" s="17"/>
    </row>
    <row r="14" spans="2:13" s="21" customFormat="1" outlineLevel="1">
      <c r="B14" s="30">
        <v>10</v>
      </c>
      <c r="C14" s="31" t="str">
        <f>INDEX(Def!$P$6:$V$34,MATCH("vaf10",Def!$O$6:$O$34,0),MATCH($H$2,Def!$P$5:$V$5,0))</f>
        <v>Reusability</v>
      </c>
      <c r="D14" s="32"/>
      <c r="E14" s="33">
        <v>3</v>
      </c>
      <c r="G14" s="34" t="s">
        <v>16</v>
      </c>
      <c r="H14" s="34" t="s">
        <v>17</v>
      </c>
      <c r="M14" s="17"/>
    </row>
    <row r="15" spans="2:13" s="21" customFormat="1" outlineLevel="1">
      <c r="B15" s="30">
        <v>11</v>
      </c>
      <c r="C15" s="31" t="str">
        <f>INDEX(Def!$P$6:$V$34,MATCH("vaf11",Def!$O$6:$O$34,0),MATCH($H$2,Def!$P$5:$V$5,0))</f>
        <v>Installation ease</v>
      </c>
      <c r="D15" s="32"/>
      <c r="E15" s="33">
        <v>3</v>
      </c>
      <c r="G15" s="34" t="s">
        <v>18</v>
      </c>
      <c r="H15" s="34" t="s">
        <v>19</v>
      </c>
      <c r="M15" s="17"/>
    </row>
    <row r="16" spans="2:13" s="21" customFormat="1" outlineLevel="1">
      <c r="B16" s="30">
        <v>12</v>
      </c>
      <c r="C16" s="31" t="str">
        <f>INDEX(Def!$P$6:$V$34,MATCH("vaf12",Def!$O$6:$O$34,0),MATCH($H$2,Def!$P$5:$V$5,0))</f>
        <v>Operational ease</v>
      </c>
      <c r="D16" s="32"/>
      <c r="E16" s="33">
        <v>3</v>
      </c>
      <c r="G16" s="34" t="s">
        <v>20</v>
      </c>
      <c r="H16" s="34" t="s">
        <v>21</v>
      </c>
      <c r="M16" s="17"/>
    </row>
    <row r="17" spans="2:13" s="21" customFormat="1" outlineLevel="1">
      <c r="B17" s="30">
        <v>13</v>
      </c>
      <c r="C17" s="31" t="str">
        <f>INDEX(Def!$P$6:$V$34,MATCH("vaf13",Def!$O$6:$O$34,0),MATCH($H$2,Def!$P$5:$V$5,0))</f>
        <v>Multiple sites</v>
      </c>
      <c r="D17" s="32"/>
      <c r="E17" s="33">
        <v>3</v>
      </c>
      <c r="G17" s="34" t="s">
        <v>22</v>
      </c>
      <c r="H17" s="34" t="s">
        <v>23</v>
      </c>
      <c r="M17" s="17"/>
    </row>
    <row r="18" spans="2:13" s="21" customFormat="1" outlineLevel="1">
      <c r="B18" s="30">
        <v>14</v>
      </c>
      <c r="C18" s="31" t="str">
        <f>INDEX(Def!$P$6:$V$34,MATCH("vaf14",Def!$O$6:$O$34,0),MATCH($H$2,Def!$P$5:$V$5,0))</f>
        <v>Facilitate change</v>
      </c>
      <c r="D18" s="32"/>
      <c r="E18" s="33">
        <v>3</v>
      </c>
      <c r="M18" s="17"/>
    </row>
    <row r="19" spans="2:13" outlineLevel="1">
      <c r="B19" s="15"/>
      <c r="E19" s="35">
        <f>IF(COUNTA(E5:E18)&gt;0,SUM(E5:E18),"")</f>
        <v>42</v>
      </c>
      <c r="F19" s="15"/>
      <c r="G19" s="15"/>
      <c r="H19" s="15"/>
      <c r="I19" s="15"/>
    </row>
    <row r="20" spans="2:13" ht="12.5" customHeight="1" outlineLevel="1">
      <c r="B20" s="36"/>
      <c r="F20" s="15"/>
      <c r="G20" s="15"/>
      <c r="H20" s="15"/>
      <c r="I20" s="15"/>
    </row>
    <row r="21" spans="2:13" s="21" customFormat="1">
      <c r="B21" s="18"/>
      <c r="C21" s="17"/>
      <c r="D21" s="17"/>
      <c r="E21" s="17"/>
      <c r="F21" s="18"/>
      <c r="G21" s="18"/>
      <c r="H21" s="18"/>
      <c r="I21" s="18"/>
      <c r="J21" s="22" t="str">
        <f>INDEX(Def!$P$6:$V$34,MATCH("unadjustedfp",Def!$O$6:$O$34,0),MATCH($H$2,Def!$P$5:$V$5,0))</f>
        <v xml:space="preserve"> Unadjusted FP</v>
      </c>
      <c r="K21" s="23"/>
      <c r="L21" s="3">
        <f>SUM(L24:L44)</f>
        <v>81</v>
      </c>
      <c r="M21" s="17"/>
    </row>
    <row r="23" spans="2:13" s="39" customFormat="1">
      <c r="B23" s="37" t="s">
        <v>2</v>
      </c>
      <c r="C23" s="38" t="str">
        <f>INDEX(Def!$P$6:$V$34,MATCH("module",Def!$O$6:$O$34,0),MATCH($H$2,Def!$P$5:$V$5,0))</f>
        <v>Module</v>
      </c>
      <c r="D23" s="38" t="str">
        <f>INDEX(Def!$P$6:$V$34,MATCH("functionname",Def!$O$6:$O$34,0),MATCH($H$2,Def!$P$5:$V$5,0))</f>
        <v>Function Name</v>
      </c>
      <c r="E23" s="38" t="str">
        <f>INDEX(Def!$P$6:$V$34,MATCH("functiondesc",Def!$O$6:$O$34,0),MATCH($H$2,Def!$P$5:$V$5,0))</f>
        <v>Description</v>
      </c>
      <c r="F23" s="38" t="str">
        <f>INDEX(Def!$P$6:$V$34,MATCH("type",Def!$O$6:$O$34,0),MATCH($H$2,Def!$P$5:$V$5,0))</f>
        <v>Type</v>
      </c>
      <c r="G23" s="38" t="s">
        <v>24</v>
      </c>
      <c r="H23" s="38" t="s">
        <v>25</v>
      </c>
      <c r="I23" s="38" t="str">
        <f>INDEX(Def!$P$6:$V$34,MATCH("complexity",Def!$O$6:$O$34,0),MATCH($H$2,Def!$P$5:$V$5,0))</f>
        <v>Complexity</v>
      </c>
      <c r="J23" s="38" t="s">
        <v>26</v>
      </c>
      <c r="K23" s="38" t="str">
        <f>INDEX(Def!$P$6:$V$34,MATCH("adjustpercent",Def!$O$6:$O$34,0),MATCH($H$2,Def!$P$5:$V$5,0))</f>
        <v>Adjust %</v>
      </c>
      <c r="L23" s="38" t="str">
        <f>INDEX(Def!$P$6:$V$34,MATCH("fpadjusted",Def!$O$6:$O$34,0),MATCH($H$2,Def!$P$5:$V$5,0))</f>
        <v>FP adjusted</v>
      </c>
      <c r="M23" s="38" t="str">
        <f>INDEX(Def!$P$6:$V$34,MATCH("remarks",Def!$O$6:$O$34,0),MATCH($H$2,Def!$P$5:$V$5,0))</f>
        <v>Remarks</v>
      </c>
    </row>
    <row r="24" spans="2:13" s="24" customFormat="1" ht="17">
      <c r="B24" s="40">
        <v>1</v>
      </c>
      <c r="C24" s="41" t="s">
        <v>163</v>
      </c>
      <c r="D24" s="41" t="s">
        <v>163</v>
      </c>
      <c r="E24" s="41" t="s">
        <v>164</v>
      </c>
      <c r="F24" s="40" t="s">
        <v>43</v>
      </c>
      <c r="G24" s="40">
        <v>7</v>
      </c>
      <c r="H24" s="40">
        <v>1</v>
      </c>
      <c r="I24" s="35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35">
        <f>IF(I24&lt;&gt;"",INDEX(Def!$J$6:$L$10,MATCH(F24,Def!$I$6:$I$10,0),MATCH(I24,Def!$J$5:$L$5,0)),"")</f>
        <v>7</v>
      </c>
      <c r="K24" s="42"/>
      <c r="L24" s="43">
        <f t="shared" ref="L24:L42" si="0">IF(K24="",J24,J24*K24)</f>
        <v>7</v>
      </c>
      <c r="M24" s="41"/>
    </row>
    <row r="25" spans="2:13" s="24" customFormat="1" ht="34">
      <c r="B25" s="40">
        <v>2</v>
      </c>
      <c r="C25" s="41" t="s">
        <v>162</v>
      </c>
      <c r="D25" s="41" t="s">
        <v>162</v>
      </c>
      <c r="E25" s="41" t="s">
        <v>175</v>
      </c>
      <c r="F25" s="40" t="s">
        <v>43</v>
      </c>
      <c r="G25" s="40">
        <v>50</v>
      </c>
      <c r="H25" s="40">
        <v>3</v>
      </c>
      <c r="I25" s="35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Average</v>
      </c>
      <c r="J25" s="35">
        <f>IF(I25&lt;&gt;"",INDEX(Def!$J$6:$L$10,MATCH(F25,Def!$I$6:$I$10,0),MATCH(I25,Def!$J$5:$L$5,0)),"")</f>
        <v>10</v>
      </c>
      <c r="K25" s="42"/>
      <c r="L25" s="43">
        <f t="shared" si="0"/>
        <v>10</v>
      </c>
      <c r="M25" s="41"/>
    </row>
    <row r="26" spans="2:13" s="24" customFormat="1" ht="34">
      <c r="B26" s="40">
        <v>3</v>
      </c>
      <c r="C26" s="41" t="s">
        <v>186</v>
      </c>
      <c r="D26" s="41" t="s">
        <v>187</v>
      </c>
      <c r="E26" s="41" t="s">
        <v>165</v>
      </c>
      <c r="F26" s="40" t="s">
        <v>44</v>
      </c>
      <c r="G26" s="40">
        <v>15</v>
      </c>
      <c r="H26" s="40">
        <v>1</v>
      </c>
      <c r="I26" s="35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35">
        <f>IF(I26&lt;&gt;"",INDEX(Def!$J$6:$L$10,MATCH(F26,Def!$I$6:$I$10,0),MATCH(I26,Def!$J$5:$L$5,0)),"")</f>
        <v>5</v>
      </c>
      <c r="K26" s="42"/>
      <c r="L26" s="43">
        <f t="shared" si="0"/>
        <v>5</v>
      </c>
      <c r="M26" s="41"/>
    </row>
    <row r="27" spans="2:13" s="24" customFormat="1" ht="51">
      <c r="B27" s="40">
        <v>4</v>
      </c>
      <c r="C27" s="41" t="s">
        <v>188</v>
      </c>
      <c r="D27" s="41" t="s">
        <v>187</v>
      </c>
      <c r="E27" s="41" t="s">
        <v>173</v>
      </c>
      <c r="F27" s="40" t="s">
        <v>44</v>
      </c>
      <c r="G27" s="40">
        <v>30</v>
      </c>
      <c r="H27" s="40">
        <v>2</v>
      </c>
      <c r="I27" s="35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Average</v>
      </c>
      <c r="J27" s="35">
        <f>IF(I27&lt;&gt;"",INDEX(Def!$J$6:$L$10,MATCH(F27,Def!$I$6:$I$10,0),MATCH(I27,Def!$J$5:$L$5,0)),"")</f>
        <v>7</v>
      </c>
      <c r="K27" s="42"/>
      <c r="L27" s="43">
        <f t="shared" si="0"/>
        <v>7</v>
      </c>
      <c r="M27" s="41"/>
    </row>
    <row r="28" spans="2:13" s="24" customFormat="1" ht="51">
      <c r="B28" s="40">
        <v>5</v>
      </c>
      <c r="C28" s="41" t="s">
        <v>166</v>
      </c>
      <c r="D28" s="41" t="s">
        <v>187</v>
      </c>
      <c r="E28" s="41" t="s">
        <v>174</v>
      </c>
      <c r="F28" s="40" t="s">
        <v>44</v>
      </c>
      <c r="G28" s="40">
        <v>15</v>
      </c>
      <c r="H28" s="40">
        <v>1</v>
      </c>
      <c r="I28" s="35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35">
        <f>IF(I28&lt;&gt;"",INDEX(Def!$J$6:$L$10,MATCH(F28,Def!$I$6:$I$10,0),MATCH(I28,Def!$J$5:$L$5,0)),"")</f>
        <v>5</v>
      </c>
      <c r="K28" s="42"/>
      <c r="L28" s="43">
        <f t="shared" si="0"/>
        <v>5</v>
      </c>
      <c r="M28" s="41"/>
    </row>
    <row r="29" spans="2:13" s="24" customFormat="1" ht="17">
      <c r="B29" s="40">
        <v>6</v>
      </c>
      <c r="C29" s="41" t="s">
        <v>163</v>
      </c>
      <c r="D29" s="41" t="s">
        <v>167</v>
      </c>
      <c r="E29" s="41" t="s">
        <v>177</v>
      </c>
      <c r="F29" s="40" t="s">
        <v>49</v>
      </c>
      <c r="G29" s="40">
        <v>7</v>
      </c>
      <c r="H29" s="40">
        <v>1</v>
      </c>
      <c r="I29" s="35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35">
        <f>IF(I29&lt;&gt;"",INDEX(Def!$J$6:$L$10,MATCH(F29,Def!$I$6:$I$10,0),MATCH(I29,Def!$J$5:$L$5,0)),"")</f>
        <v>3</v>
      </c>
      <c r="K29" s="42"/>
      <c r="L29" s="43">
        <f t="shared" si="0"/>
        <v>3</v>
      </c>
      <c r="M29" s="41"/>
    </row>
    <row r="30" spans="2:13" s="24" customFormat="1" ht="17">
      <c r="B30" s="40">
        <v>7</v>
      </c>
      <c r="C30" s="41" t="s">
        <v>163</v>
      </c>
      <c r="D30" s="41" t="s">
        <v>168</v>
      </c>
      <c r="E30" s="41" t="s">
        <v>178</v>
      </c>
      <c r="F30" s="40" t="s">
        <v>49</v>
      </c>
      <c r="G30" s="40">
        <v>6</v>
      </c>
      <c r="H30" s="40">
        <v>1</v>
      </c>
      <c r="I30" s="35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35">
        <f>IF(I30&lt;&gt;"",INDEX(Def!$J$6:$L$10,MATCH(F30,Def!$I$6:$I$10,0),MATCH(I30,Def!$J$5:$L$5,0)),"")</f>
        <v>3</v>
      </c>
      <c r="K30" s="42"/>
      <c r="L30" s="43">
        <f t="shared" si="0"/>
        <v>3</v>
      </c>
      <c r="M30" s="41"/>
    </row>
    <row r="31" spans="2:13" s="24" customFormat="1" ht="17">
      <c r="B31" s="40">
        <v>8</v>
      </c>
      <c r="C31" s="41" t="s">
        <v>163</v>
      </c>
      <c r="D31" s="41" t="s">
        <v>169</v>
      </c>
      <c r="E31" s="41" t="s">
        <v>178</v>
      </c>
      <c r="F31" s="40" t="s">
        <v>49</v>
      </c>
      <c r="G31" s="40">
        <v>7</v>
      </c>
      <c r="H31" s="40">
        <v>1</v>
      </c>
      <c r="I31" s="35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35">
        <f>IF(I31&lt;&gt;"",INDEX(Def!$J$6:$L$10,MATCH(F31,Def!$I$6:$I$10,0),MATCH(I31,Def!$J$5:$L$5,0)),"")</f>
        <v>3</v>
      </c>
      <c r="K31" s="42"/>
      <c r="L31" s="43">
        <f t="shared" si="0"/>
        <v>3</v>
      </c>
      <c r="M31" s="41"/>
    </row>
    <row r="32" spans="2:13" s="24" customFormat="1" ht="34">
      <c r="B32" s="40">
        <v>9</v>
      </c>
      <c r="C32" s="41" t="s">
        <v>163</v>
      </c>
      <c r="D32" s="41" t="s">
        <v>170</v>
      </c>
      <c r="E32" s="41" t="s">
        <v>179</v>
      </c>
      <c r="F32" s="40" t="s">
        <v>49</v>
      </c>
      <c r="G32" s="40">
        <v>1</v>
      </c>
      <c r="H32" s="40">
        <v>1</v>
      </c>
      <c r="I32" s="35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Low</v>
      </c>
      <c r="J32" s="35">
        <f>IF(I32&lt;&gt;"",INDEX(Def!$J$6:$L$10,MATCH(F32,Def!$I$6:$I$10,0),MATCH(I32,Def!$J$5:$L$5,0)),"")</f>
        <v>3</v>
      </c>
      <c r="K32" s="42"/>
      <c r="L32" s="43">
        <f t="shared" si="0"/>
        <v>3</v>
      </c>
      <c r="M32" s="41"/>
    </row>
    <row r="33" spans="2:13" s="24" customFormat="1" ht="34">
      <c r="B33" s="40">
        <v>10</v>
      </c>
      <c r="C33" s="41" t="s">
        <v>163</v>
      </c>
      <c r="D33" s="41" t="s">
        <v>171</v>
      </c>
      <c r="E33" s="41" t="s">
        <v>180</v>
      </c>
      <c r="F33" s="40" t="s">
        <v>49</v>
      </c>
      <c r="G33" s="40">
        <v>1</v>
      </c>
      <c r="H33" s="40">
        <v>1</v>
      </c>
      <c r="I33" s="35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35">
        <f>IF(I33&lt;&gt;"",INDEX(Def!$J$6:$L$10,MATCH(F33,Def!$I$6:$I$10,0),MATCH(I33,Def!$J$5:$L$5,0)),"")</f>
        <v>3</v>
      </c>
      <c r="K33" s="42"/>
      <c r="L33" s="43">
        <f t="shared" si="0"/>
        <v>3</v>
      </c>
      <c r="M33" s="41"/>
    </row>
    <row r="34" spans="2:13" s="24" customFormat="1" ht="68">
      <c r="B34" s="40">
        <v>11</v>
      </c>
      <c r="C34" s="41" t="s">
        <v>162</v>
      </c>
      <c r="D34" s="41" t="s">
        <v>184</v>
      </c>
      <c r="E34" s="41" t="s">
        <v>181</v>
      </c>
      <c r="F34" s="40" t="s">
        <v>49</v>
      </c>
      <c r="G34" s="40">
        <v>30</v>
      </c>
      <c r="H34" s="40">
        <v>1</v>
      </c>
      <c r="I34" s="35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Average</v>
      </c>
      <c r="J34" s="35">
        <f>IF(I34&lt;&gt;"",INDEX(Def!$J$6:$L$10,MATCH(F34,Def!$I$6:$I$10,0),MATCH(I34,Def!$J$5:$L$5,0)),"")</f>
        <v>4</v>
      </c>
      <c r="K34" s="42"/>
      <c r="L34" s="43">
        <f t="shared" si="0"/>
        <v>4</v>
      </c>
      <c r="M34" s="41"/>
    </row>
    <row r="35" spans="2:13" s="24" customFormat="1" ht="68">
      <c r="B35" s="40">
        <v>12</v>
      </c>
      <c r="C35" s="41" t="s">
        <v>162</v>
      </c>
      <c r="D35" s="41" t="s">
        <v>172</v>
      </c>
      <c r="E35" s="41" t="s">
        <v>182</v>
      </c>
      <c r="F35" s="40" t="s">
        <v>49</v>
      </c>
      <c r="G35" s="40">
        <v>30</v>
      </c>
      <c r="H35" s="40">
        <v>1</v>
      </c>
      <c r="I35" s="35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Average</v>
      </c>
      <c r="J35" s="35">
        <f>IF(I35&lt;&gt;"",INDEX(Def!$J$6:$L$10,MATCH(F35,Def!$I$6:$I$10,0),MATCH(I35,Def!$J$5:$L$5,0)),"")</f>
        <v>4</v>
      </c>
      <c r="K35" s="42"/>
      <c r="L35" s="43">
        <f t="shared" si="0"/>
        <v>4</v>
      </c>
      <c r="M35" s="41"/>
    </row>
    <row r="36" spans="2:13" s="24" customFormat="1" ht="68">
      <c r="B36" s="40">
        <v>13</v>
      </c>
      <c r="C36" s="41" t="s">
        <v>162</v>
      </c>
      <c r="D36" s="41" t="s">
        <v>185</v>
      </c>
      <c r="E36" s="44" t="s">
        <v>183</v>
      </c>
      <c r="F36" s="40" t="s">
        <v>49</v>
      </c>
      <c r="G36" s="40">
        <v>15</v>
      </c>
      <c r="H36" s="40">
        <v>1</v>
      </c>
      <c r="I36" s="35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Low</v>
      </c>
      <c r="J36" s="35">
        <f>IF(I36&lt;&gt;"",INDEX(Def!$J$6:$L$10,MATCH(F36,Def!$I$6:$I$10,0),MATCH(I36,Def!$J$5:$L$5,0)),"")</f>
        <v>3</v>
      </c>
      <c r="K36" s="42"/>
      <c r="L36" s="43">
        <f t="shared" si="0"/>
        <v>3</v>
      </c>
      <c r="M36" s="41"/>
    </row>
    <row r="37" spans="2:13" s="24" customFormat="1" ht="68">
      <c r="B37" s="40">
        <v>14</v>
      </c>
      <c r="C37" s="41" t="s">
        <v>162</v>
      </c>
      <c r="D37" s="41" t="s">
        <v>176</v>
      </c>
      <c r="E37" s="45" t="s">
        <v>182</v>
      </c>
      <c r="F37" s="40" t="s">
        <v>49</v>
      </c>
      <c r="G37" s="40">
        <v>15</v>
      </c>
      <c r="H37" s="40">
        <v>1</v>
      </c>
      <c r="I37" s="35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Low</v>
      </c>
      <c r="J37" s="35">
        <f>IF(I37&lt;&gt;"",INDEX(Def!$J$6:$L$10,MATCH(F37,Def!$I$6:$I$10,0),MATCH(I37,Def!$J$5:$L$5,0)),"")</f>
        <v>3</v>
      </c>
      <c r="K37" s="42"/>
      <c r="L37" s="43">
        <f t="shared" si="0"/>
        <v>3</v>
      </c>
      <c r="M37" s="41"/>
    </row>
    <row r="38" spans="2:13" s="24" customFormat="1" ht="34">
      <c r="B38" s="40">
        <v>15</v>
      </c>
      <c r="C38" s="41" t="s">
        <v>155</v>
      </c>
      <c r="D38" s="41" t="s">
        <v>156</v>
      </c>
      <c r="E38" s="41" t="s">
        <v>161</v>
      </c>
      <c r="F38" s="40" t="s">
        <v>54</v>
      </c>
      <c r="G38" s="40">
        <v>30</v>
      </c>
      <c r="H38" s="40">
        <v>1</v>
      </c>
      <c r="I38" s="35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Average</v>
      </c>
      <c r="J38" s="35">
        <f>IF(I38&lt;&gt;"",INDEX(Def!$J$6:$L$10,MATCH(F38,Def!$I$6:$I$10,0),MATCH(I38,Def!$J$5:$L$5,0)),"")</f>
        <v>5</v>
      </c>
      <c r="K38" s="42"/>
      <c r="L38" s="43">
        <f t="shared" si="0"/>
        <v>5</v>
      </c>
      <c r="M38" s="41"/>
    </row>
    <row r="39" spans="2:13" s="24" customFormat="1" ht="34">
      <c r="B39" s="40">
        <v>16</v>
      </c>
      <c r="C39" s="41" t="s">
        <v>154</v>
      </c>
      <c r="D39" s="41" t="s">
        <v>157</v>
      </c>
      <c r="E39" s="41" t="s">
        <v>161</v>
      </c>
      <c r="F39" s="40" t="s">
        <v>54</v>
      </c>
      <c r="G39" s="40">
        <v>15</v>
      </c>
      <c r="H39" s="40">
        <v>1</v>
      </c>
      <c r="I39" s="35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Low</v>
      </c>
      <c r="J39" s="35">
        <f>IF(I39&lt;&gt;"",INDEX(Def!$J$6:$L$10,MATCH(F39,Def!$I$6:$I$10,0),MATCH(I39,Def!$J$5:$L$5,0)),"")</f>
        <v>4</v>
      </c>
      <c r="K39" s="42"/>
      <c r="L39" s="43">
        <f t="shared" si="0"/>
        <v>4</v>
      </c>
      <c r="M39" s="41"/>
    </row>
    <row r="40" spans="2:13" s="24" customFormat="1" ht="34">
      <c r="B40" s="40">
        <v>17</v>
      </c>
      <c r="C40" s="41" t="s">
        <v>153</v>
      </c>
      <c r="D40" s="41" t="s">
        <v>158</v>
      </c>
      <c r="E40" s="41" t="s">
        <v>158</v>
      </c>
      <c r="F40" s="40" t="s">
        <v>60</v>
      </c>
      <c r="G40" s="40">
        <v>7</v>
      </c>
      <c r="H40" s="40">
        <v>1</v>
      </c>
      <c r="I40" s="35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Low</v>
      </c>
      <c r="J40" s="35">
        <f>IF(I40&lt;&gt;"",INDEX(Def!$J$6:$L$10,MATCH(F40,Def!$I$6:$I$10,0),MATCH(I40,Def!$J$5:$L$5,0)),"")</f>
        <v>3</v>
      </c>
      <c r="K40" s="42"/>
      <c r="L40" s="43">
        <f t="shared" si="0"/>
        <v>3</v>
      </c>
      <c r="M40" s="41"/>
    </row>
    <row r="41" spans="2:13" s="24" customFormat="1" ht="34">
      <c r="B41" s="40">
        <v>18</v>
      </c>
      <c r="C41" s="41" t="s">
        <v>151</v>
      </c>
      <c r="D41" s="41" t="s">
        <v>159</v>
      </c>
      <c r="E41" s="41" t="s">
        <v>159</v>
      </c>
      <c r="F41" s="40" t="s">
        <v>60</v>
      </c>
      <c r="G41" s="40">
        <v>15</v>
      </c>
      <c r="H41" s="40">
        <v>1</v>
      </c>
      <c r="I41" s="35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Low</v>
      </c>
      <c r="J41" s="35">
        <f>IF(I41&lt;&gt;"",INDEX(Def!$J$6:$L$10,MATCH(F41,Def!$I$6:$I$10,0),MATCH(I41,Def!$J$5:$L$5,0)),"")</f>
        <v>3</v>
      </c>
      <c r="K41" s="42"/>
      <c r="L41" s="43">
        <f t="shared" si="0"/>
        <v>3</v>
      </c>
      <c r="M41" s="41"/>
    </row>
    <row r="42" spans="2:13" s="24" customFormat="1" ht="34">
      <c r="B42" s="40">
        <v>19</v>
      </c>
      <c r="C42" s="16" t="s">
        <v>152</v>
      </c>
      <c r="D42" s="41" t="s">
        <v>160</v>
      </c>
      <c r="E42" s="41" t="s">
        <v>160</v>
      </c>
      <c r="F42" s="40" t="s">
        <v>60</v>
      </c>
      <c r="G42" s="40">
        <v>10</v>
      </c>
      <c r="H42" s="40">
        <v>1</v>
      </c>
      <c r="I42" s="35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Low</v>
      </c>
      <c r="J42" s="35">
        <f>IF(I42&lt;&gt;"",INDEX(Def!$J$6:$L$10,MATCH(F42,Def!$I$6:$I$10,0),MATCH(I42,Def!$J$5:$L$5,0)),"")</f>
        <v>3</v>
      </c>
      <c r="K42" s="42"/>
      <c r="L42" s="43">
        <f t="shared" si="0"/>
        <v>3</v>
      </c>
      <c r="M42" s="41"/>
    </row>
    <row r="43" spans="2:13" ht="17">
      <c r="B43" s="40"/>
      <c r="C43" s="41"/>
      <c r="D43" s="41"/>
      <c r="E43" s="41"/>
      <c r="F43" s="40"/>
      <c r="G43" s="40"/>
      <c r="H43" s="40"/>
      <c r="I43" s="35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/>
      </c>
      <c r="J43" s="35" t="str">
        <f>IF(I43&lt;&gt;"",INDEX(Def!$J$6:$L$10,MATCH(F43,Def!$I$6:$I$10,0),MATCH(I43,Def!$J$5:$L$5,0)),"")</f>
        <v/>
      </c>
      <c r="K43" s="42"/>
      <c r="L43" s="43" t="str">
        <f t="shared" ref="L43:L44" si="1">IF(K43="",J43,J43*K43)</f>
        <v/>
      </c>
      <c r="M43" s="41"/>
    </row>
    <row r="44" spans="2:13" ht="17">
      <c r="B44" s="40"/>
      <c r="C44" s="41"/>
      <c r="D44" s="41"/>
      <c r="E44" s="41"/>
      <c r="F44" s="40"/>
      <c r="G44" s="40"/>
      <c r="H44" s="40"/>
      <c r="I44" s="35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/>
      </c>
      <c r="J44" s="35" t="str">
        <f>IF(I44&lt;&gt;"",INDEX(Def!$J$6:$L$10,MATCH(F44,Def!$I$6:$I$10,0),MATCH(I44,Def!$J$5:$L$5,0)),"")</f>
        <v/>
      </c>
      <c r="K44" s="42"/>
      <c r="L44" s="43" t="str">
        <f t="shared" si="1"/>
        <v/>
      </c>
      <c r="M44" s="41"/>
    </row>
  </sheetData>
  <dataValidations disablePrompts="1" count="3">
    <dataValidation type="list" operator="equal" allowBlank="1" sqref="E5:E18" xr:uid="{43E342FA-3C74-7747-B734-3EE538DFEF5E}">
      <formula1>"1,2,3,4,5"</formula1>
      <formula2>0</formula2>
    </dataValidation>
    <dataValidation type="list" operator="equal" allowBlank="1" showErrorMessage="1" sqref="F43:F44" xr:uid="{B13F1771-ACD9-254F-920B-10C3E3595A19}">
      <formula1>"ILF,ELF,EI,EO,EQ"</formula1>
      <formula2>0</formula2>
    </dataValidation>
    <dataValidation type="list" operator="equal" allowBlank="1" showErrorMessage="1" sqref="F24:F42" xr:uid="{C34F7FA3-CE6A-6142-91EE-D3051BD73484}">
      <formula1>"ILF,EIF,EI,EO,EQ"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operator="equal" allowBlank="1" xr:uid="{3E1D84E8-FF2B-2B4A-AEE9-CC3273C00AB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3"/>
  </sheetPr>
  <dimension ref="B1:V34"/>
  <sheetViews>
    <sheetView showGridLines="0" topLeftCell="A2" zoomScale="150" workbookViewId="0">
      <selection activeCell="K16" sqref="K16"/>
    </sheetView>
  </sheetViews>
  <sheetFormatPr baseColWidth="10" defaultColWidth="12.796875" defaultRowHeight="16"/>
  <cols>
    <col min="1" max="2" width="7.19921875" style="4" customWidth="1"/>
    <col min="3" max="6" width="12.796875" style="4"/>
    <col min="7" max="7" width="5" style="4" customWidth="1"/>
    <col min="8" max="8" width="7.796875" style="4" customWidth="1"/>
    <col min="9" max="12" width="12.796875" style="4"/>
    <col min="13" max="13" width="4.19921875" style="4" customWidth="1"/>
    <col min="14" max="14" width="8.3984375" style="4" customWidth="1"/>
    <col min="15" max="15" width="12.796875" style="4"/>
    <col min="16" max="16" width="21.59765625" style="4" customWidth="1"/>
    <col min="17" max="17" width="26.19921875" style="4" customWidth="1"/>
    <col min="18" max="22" width="21.59765625" style="4" customWidth="1"/>
    <col min="23" max="16384" width="12.796875" style="4"/>
  </cols>
  <sheetData>
    <row r="1" spans="2:22" ht="31.25" customHeight="1">
      <c r="B1" s="5" t="s">
        <v>29</v>
      </c>
    </row>
    <row r="2" spans="2:22" ht="20" customHeight="1">
      <c r="S2"/>
    </row>
    <row r="3" spans="2:22">
      <c r="B3" s="4" t="s">
        <v>30</v>
      </c>
      <c r="H3" s="4" t="s">
        <v>31</v>
      </c>
      <c r="N3" s="4" t="s">
        <v>32</v>
      </c>
      <c r="P3" s="6" t="s">
        <v>33</v>
      </c>
    </row>
    <row r="4" spans="2:22">
      <c r="C4" s="7" t="s">
        <v>34</v>
      </c>
      <c r="D4" s="8"/>
      <c r="E4" s="9" t="s">
        <v>24</v>
      </c>
      <c r="F4" s="10"/>
      <c r="I4" s="4" t="s">
        <v>26</v>
      </c>
      <c r="J4" s="8"/>
      <c r="K4" s="9" t="s">
        <v>35</v>
      </c>
      <c r="L4" s="10"/>
      <c r="P4" s="8"/>
      <c r="Q4" s="9" t="s">
        <v>36</v>
      </c>
      <c r="R4" s="9"/>
      <c r="S4" s="9"/>
      <c r="T4" s="9"/>
      <c r="U4" s="9"/>
      <c r="V4" s="9"/>
    </row>
    <row r="5" spans="2:22">
      <c r="C5" s="11" t="s">
        <v>37</v>
      </c>
      <c r="D5" s="2">
        <v>1</v>
      </c>
      <c r="E5" s="2">
        <v>20</v>
      </c>
      <c r="F5" s="2">
        <v>51</v>
      </c>
      <c r="I5" s="11" t="s">
        <v>38</v>
      </c>
      <c r="J5" s="2" t="s">
        <v>39</v>
      </c>
      <c r="K5" s="2" t="s">
        <v>40</v>
      </c>
      <c r="L5" s="2" t="s">
        <v>41</v>
      </c>
      <c r="O5" s="11" t="s">
        <v>42</v>
      </c>
      <c r="P5" s="2" t="s">
        <v>1</v>
      </c>
      <c r="Q5" s="2" t="s">
        <v>27</v>
      </c>
      <c r="R5" s="2" t="s">
        <v>28</v>
      </c>
      <c r="S5" s="2"/>
      <c r="T5" s="2"/>
      <c r="U5" s="2"/>
      <c r="V5" s="2"/>
    </row>
    <row r="6" spans="2:22">
      <c r="C6" s="11">
        <v>1</v>
      </c>
      <c r="D6" s="12" t="s">
        <v>39</v>
      </c>
      <c r="E6" s="12" t="s">
        <v>39</v>
      </c>
      <c r="F6" s="12" t="s">
        <v>40</v>
      </c>
      <c r="I6" s="11" t="s">
        <v>43</v>
      </c>
      <c r="J6" s="12">
        <v>7</v>
      </c>
      <c r="K6" s="12">
        <v>10</v>
      </c>
      <c r="L6" s="12">
        <v>15</v>
      </c>
      <c r="O6" s="11"/>
      <c r="P6" s="13"/>
      <c r="Q6" s="13"/>
      <c r="R6" s="13"/>
      <c r="S6" s="13"/>
      <c r="T6" s="13"/>
      <c r="U6" s="13"/>
      <c r="V6" s="13"/>
    </row>
    <row r="7" spans="2:22">
      <c r="C7" s="11">
        <v>2</v>
      </c>
      <c r="D7" s="12" t="s">
        <v>39</v>
      </c>
      <c r="E7" s="12" t="s">
        <v>40</v>
      </c>
      <c r="F7" s="12" t="s">
        <v>41</v>
      </c>
      <c r="I7" s="11" t="s">
        <v>44</v>
      </c>
      <c r="J7" s="12">
        <v>5</v>
      </c>
      <c r="K7" s="12">
        <v>7</v>
      </c>
      <c r="L7" s="12">
        <v>10</v>
      </c>
      <c r="O7" s="11" t="s">
        <v>45</v>
      </c>
      <c r="P7" s="13" t="s">
        <v>46</v>
      </c>
      <c r="Q7" s="13" t="s">
        <v>47</v>
      </c>
      <c r="R7" s="13" t="s">
        <v>48</v>
      </c>
      <c r="S7" s="13"/>
      <c r="T7" s="13"/>
      <c r="U7" s="13"/>
      <c r="V7" s="13"/>
    </row>
    <row r="8" spans="2:22">
      <c r="C8" s="11">
        <v>6</v>
      </c>
      <c r="D8" s="12" t="s">
        <v>40</v>
      </c>
      <c r="E8" s="12" t="s">
        <v>41</v>
      </c>
      <c r="F8" s="12" t="s">
        <v>41</v>
      </c>
      <c r="I8" s="11" t="s">
        <v>49</v>
      </c>
      <c r="J8" s="12">
        <v>3</v>
      </c>
      <c r="K8" s="12">
        <v>4</v>
      </c>
      <c r="L8" s="12">
        <v>6</v>
      </c>
      <c r="O8" s="11" t="s">
        <v>50</v>
      </c>
      <c r="P8" s="13" t="s">
        <v>51</v>
      </c>
      <c r="Q8" s="13" t="s">
        <v>52</v>
      </c>
      <c r="R8" s="13" t="s">
        <v>53</v>
      </c>
      <c r="S8" s="13"/>
      <c r="T8" s="13"/>
      <c r="U8" s="13"/>
      <c r="V8" s="13"/>
    </row>
    <row r="9" spans="2:22">
      <c r="I9" s="11" t="s">
        <v>54</v>
      </c>
      <c r="J9" s="12">
        <v>4</v>
      </c>
      <c r="K9" s="12">
        <v>5</v>
      </c>
      <c r="L9" s="12">
        <v>7</v>
      </c>
      <c r="O9" s="11" t="s">
        <v>55</v>
      </c>
      <c r="P9" s="13" t="s">
        <v>56</v>
      </c>
      <c r="Q9" s="13" t="s">
        <v>57</v>
      </c>
      <c r="R9" s="13" t="s">
        <v>58</v>
      </c>
      <c r="S9" s="13"/>
      <c r="T9" s="13"/>
      <c r="U9" s="13"/>
      <c r="V9" s="13"/>
    </row>
    <row r="10" spans="2:22">
      <c r="B10" s="4" t="s">
        <v>59</v>
      </c>
      <c r="I10" s="11" t="s">
        <v>60</v>
      </c>
      <c r="J10" s="12">
        <v>3</v>
      </c>
      <c r="K10" s="12">
        <v>4</v>
      </c>
      <c r="L10" s="12">
        <v>6</v>
      </c>
      <c r="O10" s="11" t="s">
        <v>61</v>
      </c>
      <c r="P10" s="13" t="s">
        <v>38</v>
      </c>
      <c r="Q10" s="13" t="s">
        <v>62</v>
      </c>
      <c r="R10" s="13" t="s">
        <v>63</v>
      </c>
      <c r="S10" s="13"/>
      <c r="T10" s="13"/>
      <c r="U10" s="13"/>
      <c r="V10" s="13"/>
    </row>
    <row r="11" spans="2:22">
      <c r="C11" s="7" t="s">
        <v>49</v>
      </c>
      <c r="D11" s="8"/>
      <c r="E11" s="9" t="s">
        <v>24</v>
      </c>
      <c r="F11" s="10"/>
      <c r="O11" s="11" t="s">
        <v>64</v>
      </c>
      <c r="P11" s="13" t="s">
        <v>35</v>
      </c>
      <c r="Q11" s="13" t="s">
        <v>65</v>
      </c>
      <c r="R11" s="13" t="s">
        <v>66</v>
      </c>
      <c r="S11" s="13"/>
      <c r="T11" s="13"/>
      <c r="U11" s="13"/>
      <c r="V11" s="13"/>
    </row>
    <row r="12" spans="2:22">
      <c r="C12" s="11" t="s">
        <v>67</v>
      </c>
      <c r="D12" s="2">
        <v>1</v>
      </c>
      <c r="E12" s="2">
        <v>5</v>
      </c>
      <c r="F12" s="2">
        <v>16</v>
      </c>
      <c r="O12" s="11" t="s">
        <v>68</v>
      </c>
      <c r="P12" s="13" t="s">
        <v>69</v>
      </c>
      <c r="Q12" s="13" t="s">
        <v>70</v>
      </c>
      <c r="R12" s="13" t="s">
        <v>71</v>
      </c>
      <c r="S12" s="13"/>
      <c r="T12" s="13"/>
      <c r="U12" s="13"/>
      <c r="V12" s="13"/>
    </row>
    <row r="13" spans="2:22">
      <c r="C13" s="11">
        <v>1</v>
      </c>
      <c r="D13" s="12" t="s">
        <v>39</v>
      </c>
      <c r="E13" s="12" t="s">
        <v>39</v>
      </c>
      <c r="F13" s="12" t="s">
        <v>40</v>
      </c>
      <c r="O13" s="11" t="s">
        <v>72</v>
      </c>
      <c r="P13" s="13" t="s">
        <v>73</v>
      </c>
      <c r="Q13" s="13" t="s">
        <v>74</v>
      </c>
      <c r="R13" s="13" t="s">
        <v>75</v>
      </c>
      <c r="S13" s="13"/>
      <c r="T13" s="13"/>
      <c r="U13" s="13"/>
      <c r="V13" s="13"/>
    </row>
    <row r="14" spans="2:22">
      <c r="C14" s="11">
        <v>2</v>
      </c>
      <c r="D14" s="12" t="s">
        <v>39</v>
      </c>
      <c r="E14" s="12" t="s">
        <v>40</v>
      </c>
      <c r="F14" s="12" t="s">
        <v>41</v>
      </c>
      <c r="O14" s="11" t="s">
        <v>76</v>
      </c>
      <c r="P14" s="13" t="s">
        <v>77</v>
      </c>
      <c r="Q14" s="13" t="s">
        <v>78</v>
      </c>
      <c r="R14" s="13" t="s">
        <v>79</v>
      </c>
      <c r="S14" s="13"/>
      <c r="T14" s="13"/>
      <c r="U14" s="13"/>
      <c r="V14" s="13"/>
    </row>
    <row r="15" spans="2:22">
      <c r="C15" s="11">
        <v>3</v>
      </c>
      <c r="D15" s="12" t="s">
        <v>40</v>
      </c>
      <c r="E15" s="12" t="s">
        <v>41</v>
      </c>
      <c r="F15" s="12" t="s">
        <v>41</v>
      </c>
      <c r="O15" s="11" t="s">
        <v>80</v>
      </c>
      <c r="P15" s="13" t="s">
        <v>36</v>
      </c>
      <c r="Q15" s="13" t="s">
        <v>81</v>
      </c>
      <c r="R15" s="13" t="s">
        <v>82</v>
      </c>
      <c r="S15" s="13"/>
      <c r="T15" s="13"/>
      <c r="U15" s="13"/>
      <c r="V15" s="13"/>
    </row>
    <row r="16" spans="2:22">
      <c r="O16" s="11" t="s">
        <v>83</v>
      </c>
      <c r="P16" s="13" t="s">
        <v>84</v>
      </c>
      <c r="Q16" s="13" t="s">
        <v>85</v>
      </c>
      <c r="R16" s="13" t="s">
        <v>86</v>
      </c>
      <c r="S16" s="13"/>
      <c r="T16" s="13"/>
      <c r="U16" s="13"/>
      <c r="V16" s="13"/>
    </row>
    <row r="17" spans="3:22">
      <c r="C17" s="7" t="s">
        <v>87</v>
      </c>
      <c r="D17" s="8"/>
      <c r="E17" s="9" t="s">
        <v>24</v>
      </c>
      <c r="F17" s="10"/>
      <c r="O17" s="11" t="s">
        <v>88</v>
      </c>
      <c r="P17" s="13" t="s">
        <v>89</v>
      </c>
      <c r="Q17" s="13" t="s">
        <v>90</v>
      </c>
      <c r="R17" s="13" t="s">
        <v>91</v>
      </c>
      <c r="S17" s="13"/>
      <c r="T17" s="13"/>
      <c r="U17" s="13"/>
      <c r="V17" s="13"/>
    </row>
    <row r="18" spans="3:22">
      <c r="C18" s="11" t="s">
        <v>67</v>
      </c>
      <c r="D18" s="2">
        <v>1</v>
      </c>
      <c r="E18" s="2">
        <v>6</v>
      </c>
      <c r="F18" s="2">
        <v>20</v>
      </c>
      <c r="O18" s="11"/>
      <c r="P18" s="13"/>
      <c r="Q18" s="13"/>
      <c r="R18" s="13"/>
      <c r="S18" s="13"/>
      <c r="T18" s="13"/>
      <c r="U18" s="13"/>
      <c r="V18" s="13"/>
    </row>
    <row r="19" spans="3:22">
      <c r="C19" s="11">
        <v>1</v>
      </c>
      <c r="D19" s="12" t="s">
        <v>39</v>
      </c>
      <c r="E19" s="12" t="s">
        <v>39</v>
      </c>
      <c r="F19" s="12" t="s">
        <v>40</v>
      </c>
      <c r="O19" s="11" t="s">
        <v>92</v>
      </c>
      <c r="P19" s="13" t="s">
        <v>93</v>
      </c>
      <c r="Q19" s="13" t="s">
        <v>94</v>
      </c>
      <c r="R19" s="13" t="s">
        <v>95</v>
      </c>
      <c r="S19" s="13"/>
      <c r="T19" s="13"/>
      <c r="U19" s="13"/>
      <c r="V19" s="13"/>
    </row>
    <row r="20" spans="3:22" ht="17">
      <c r="C20" s="11">
        <v>2</v>
      </c>
      <c r="D20" s="12" t="s">
        <v>39</v>
      </c>
      <c r="E20" s="12" t="s">
        <v>40</v>
      </c>
      <c r="F20" s="12" t="s">
        <v>41</v>
      </c>
      <c r="O20" s="11" t="s">
        <v>96</v>
      </c>
      <c r="P20" s="13" t="s">
        <v>97</v>
      </c>
      <c r="Q20" s="14" t="s">
        <v>98</v>
      </c>
      <c r="R20" s="13" t="s">
        <v>99</v>
      </c>
      <c r="S20" s="13"/>
      <c r="T20" s="13"/>
      <c r="U20" s="13"/>
      <c r="V20" s="13"/>
    </row>
    <row r="21" spans="3:22" ht="17">
      <c r="C21" s="11">
        <v>4</v>
      </c>
      <c r="D21" s="12" t="s">
        <v>40</v>
      </c>
      <c r="E21" s="12" t="s">
        <v>41</v>
      </c>
      <c r="F21" s="12" t="s">
        <v>41</v>
      </c>
      <c r="O21" s="11" t="s">
        <v>100</v>
      </c>
      <c r="P21" s="13" t="s">
        <v>101</v>
      </c>
      <c r="Q21" s="14" t="s">
        <v>102</v>
      </c>
      <c r="R21" s="13" t="s">
        <v>103</v>
      </c>
      <c r="S21" s="13"/>
      <c r="T21" s="13"/>
      <c r="U21" s="13"/>
      <c r="V21" s="13"/>
    </row>
    <row r="22" spans="3:22" ht="17">
      <c r="O22" s="11" t="s">
        <v>104</v>
      </c>
      <c r="P22" s="13" t="s">
        <v>105</v>
      </c>
      <c r="Q22" s="14" t="s">
        <v>106</v>
      </c>
      <c r="R22" s="13" t="s">
        <v>106</v>
      </c>
      <c r="S22" s="13"/>
      <c r="T22" s="13"/>
      <c r="U22" s="13"/>
      <c r="V22" s="13"/>
    </row>
    <row r="23" spans="3:22" ht="17">
      <c r="O23" s="11" t="s">
        <v>107</v>
      </c>
      <c r="P23" s="13" t="s">
        <v>108</v>
      </c>
      <c r="Q23" s="14" t="s">
        <v>109</v>
      </c>
      <c r="R23" s="13" t="s">
        <v>110</v>
      </c>
      <c r="S23" s="13"/>
      <c r="T23" s="13"/>
      <c r="U23" s="13"/>
      <c r="V23" s="13"/>
    </row>
    <row r="24" spans="3:22" ht="34">
      <c r="O24" s="11" t="s">
        <v>111</v>
      </c>
      <c r="P24" s="13" t="s">
        <v>112</v>
      </c>
      <c r="Q24" s="14" t="s">
        <v>113</v>
      </c>
      <c r="R24" s="13" t="s">
        <v>114</v>
      </c>
      <c r="S24" s="13"/>
      <c r="T24" s="13"/>
      <c r="U24" s="13"/>
      <c r="V24" s="13"/>
    </row>
    <row r="25" spans="3:22" ht="17">
      <c r="O25" s="11" t="s">
        <v>115</v>
      </c>
      <c r="P25" s="13" t="s">
        <v>116</v>
      </c>
      <c r="Q25" s="14" t="s">
        <v>117</v>
      </c>
      <c r="R25" s="13" t="s">
        <v>118</v>
      </c>
      <c r="S25" s="13"/>
      <c r="T25" s="13"/>
      <c r="U25" s="13"/>
      <c r="V25" s="13"/>
    </row>
    <row r="26" spans="3:22" ht="17">
      <c r="O26" s="11" t="s">
        <v>119</v>
      </c>
      <c r="P26" s="13" t="s">
        <v>120</v>
      </c>
      <c r="Q26" s="14" t="s">
        <v>121</v>
      </c>
      <c r="R26" s="13" t="s">
        <v>122</v>
      </c>
      <c r="S26" s="13"/>
      <c r="T26" s="13"/>
      <c r="U26" s="13"/>
      <c r="V26" s="13"/>
    </row>
    <row r="27" spans="3:22" ht="17">
      <c r="O27" s="11" t="s">
        <v>123</v>
      </c>
      <c r="P27" s="13" t="s">
        <v>124</v>
      </c>
      <c r="Q27" s="14" t="s">
        <v>125</v>
      </c>
      <c r="R27" s="13" t="s">
        <v>126</v>
      </c>
      <c r="S27" s="13"/>
      <c r="T27" s="13"/>
      <c r="U27" s="13"/>
      <c r="V27" s="13"/>
    </row>
    <row r="28" spans="3:22" ht="17">
      <c r="O28" s="11" t="s">
        <v>127</v>
      </c>
      <c r="P28" s="13" t="s">
        <v>128</v>
      </c>
      <c r="Q28" s="14" t="s">
        <v>129</v>
      </c>
      <c r="R28" s="13" t="s">
        <v>130</v>
      </c>
      <c r="S28" s="13"/>
      <c r="T28" s="13"/>
      <c r="U28" s="13"/>
      <c r="V28" s="13"/>
    </row>
    <row r="29" spans="3:22" ht="17">
      <c r="O29" s="11" t="s">
        <v>131</v>
      </c>
      <c r="P29" s="13" t="s">
        <v>132</v>
      </c>
      <c r="Q29" s="14" t="s">
        <v>133</v>
      </c>
      <c r="R29" s="13" t="s">
        <v>134</v>
      </c>
      <c r="S29" s="13"/>
      <c r="T29" s="13"/>
      <c r="U29" s="13"/>
      <c r="V29" s="13"/>
    </row>
    <row r="30" spans="3:22" ht="17">
      <c r="O30" s="11" t="s">
        <v>135</v>
      </c>
      <c r="P30" s="13" t="s">
        <v>136</v>
      </c>
      <c r="Q30" s="14" t="s">
        <v>137</v>
      </c>
      <c r="R30" s="13" t="s">
        <v>138</v>
      </c>
      <c r="S30" s="13"/>
      <c r="T30" s="13"/>
      <c r="U30" s="13"/>
      <c r="V30" s="13"/>
    </row>
    <row r="31" spans="3:22" ht="17">
      <c r="O31" s="11" t="s">
        <v>139</v>
      </c>
      <c r="P31" s="13" t="s">
        <v>140</v>
      </c>
      <c r="Q31" s="14" t="s">
        <v>141</v>
      </c>
      <c r="R31" s="13" t="s">
        <v>142</v>
      </c>
      <c r="S31" s="13"/>
      <c r="T31" s="13"/>
      <c r="U31" s="13"/>
      <c r="V31" s="13"/>
    </row>
    <row r="32" spans="3:22" ht="17">
      <c r="O32" s="11" t="s">
        <v>143</v>
      </c>
      <c r="P32" s="13" t="s">
        <v>144</v>
      </c>
      <c r="Q32" s="14" t="s">
        <v>145</v>
      </c>
      <c r="R32" s="13" t="s">
        <v>146</v>
      </c>
      <c r="S32" s="13"/>
      <c r="T32" s="13"/>
      <c r="U32" s="13"/>
      <c r="V32" s="13"/>
    </row>
    <row r="33" spans="15:22" ht="17">
      <c r="O33" s="11" t="s">
        <v>147</v>
      </c>
      <c r="P33" s="13" t="s">
        <v>148</v>
      </c>
      <c r="Q33" s="14" t="s">
        <v>149</v>
      </c>
      <c r="R33" s="13" t="s">
        <v>150</v>
      </c>
      <c r="S33" s="13"/>
      <c r="T33" s="13"/>
      <c r="U33" s="13"/>
      <c r="V33" s="13"/>
    </row>
    <row r="34" spans="15:22">
      <c r="O34" s="11"/>
      <c r="P34" s="13"/>
      <c r="Q34" s="13"/>
      <c r="R34" s="13"/>
      <c r="S34" s="13"/>
      <c r="T34" s="13"/>
      <c r="U34" s="13"/>
      <c r="V34" s="13"/>
    </row>
  </sheetData>
  <sheetProtection sheet="1"/>
  <phoneticPr fontId="12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Project</vt:lpstr>
      <vt:lpstr>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Elena Bianchini</cp:lastModifiedBy>
  <dcterms:created xsi:type="dcterms:W3CDTF">2013-09-28T04:57:44Z</dcterms:created>
  <dcterms:modified xsi:type="dcterms:W3CDTF">2023-07-13T12:34:35Z</dcterms:modified>
</cp:coreProperties>
</file>