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mika gulati\Desktop\"/>
    </mc:Choice>
  </mc:AlternateContent>
  <xr:revisionPtr revIDLastSave="0" documentId="13_ncr:1_{C123161F-B494-4D6A-AC8D-1C094B46B061}" xr6:coauthVersionLast="47" xr6:coauthVersionMax="47" xr10:uidLastSave="{00000000-0000-0000-0000-000000000000}"/>
  <bookViews>
    <workbookView xWindow="-110" yWindow="-110" windowWidth="19420" windowHeight="11500" tabRatio="830" activeTab="1" xr2:uid="{00000000-000D-0000-FFFF-FFFF00000000}"/>
  </bookViews>
  <sheets>
    <sheet name="DCF" sheetId="8" r:id="rId1"/>
    <sheet name="Working Capital" sheetId="12" r:id="rId2"/>
    <sheet name="Rel Balance Sheet" sheetId="15" r:id="rId3"/>
    <sheet name="Rel Income Statement" sheetId="14" r:id="rId4"/>
    <sheet name="Rel Cash Flow " sheetId="16" r:id="rId5"/>
    <sheet name="GW Super Profit" sheetId="2" r:id="rId6"/>
    <sheet name="Rel Data File" sheetId="17" r:id="rId7"/>
    <sheet name="Rel Relative Valuation" sheetId="18" r:id="rId8"/>
    <sheet name="Rel Buyback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8" l="1"/>
  <c r="I7" i="8" s="1"/>
  <c r="J7" i="8" s="1"/>
  <c r="K7" i="8" s="1"/>
  <c r="B35" i="2"/>
  <c r="B34" i="2"/>
  <c r="B40" i="8"/>
  <c r="B20" i="2"/>
  <c r="B21" i="2"/>
  <c r="B25" i="2"/>
  <c r="B28" i="2"/>
  <c r="B4" i="8"/>
  <c r="B15" i="8" s="1"/>
  <c r="B6" i="8"/>
  <c r="B7" i="8" s="1"/>
  <c r="B9" i="8"/>
  <c r="B12" i="8"/>
  <c r="B17" i="8"/>
  <c r="B20" i="8"/>
  <c r="J31" i="18"/>
  <c r="I31" i="18"/>
  <c r="H31" i="18"/>
  <c r="G31" i="18"/>
  <c r="F31" i="18"/>
  <c r="E31" i="18"/>
  <c r="D31" i="18"/>
  <c r="C31" i="18"/>
  <c r="B31" i="18"/>
  <c r="J30" i="18"/>
  <c r="I30" i="18"/>
  <c r="G30" i="18"/>
  <c r="F30" i="18"/>
  <c r="E30" i="18"/>
  <c r="D30" i="18"/>
  <c r="C30" i="18"/>
  <c r="B30" i="18"/>
  <c r="J29" i="18"/>
  <c r="I29" i="18"/>
  <c r="H29" i="18"/>
  <c r="G29" i="18"/>
  <c r="F29" i="18"/>
  <c r="E29" i="18"/>
  <c r="D29" i="18"/>
  <c r="C29" i="18"/>
  <c r="B29" i="18"/>
  <c r="J28" i="18"/>
  <c r="I28" i="18"/>
  <c r="H28" i="18"/>
  <c r="G28" i="18"/>
  <c r="F28" i="18"/>
  <c r="E28" i="18"/>
  <c r="D28" i="18"/>
  <c r="C28" i="18"/>
  <c r="B28" i="18"/>
  <c r="J27" i="18"/>
  <c r="J32" i="18" s="1"/>
  <c r="I27" i="18"/>
  <c r="I32" i="18" s="1"/>
  <c r="H27" i="18"/>
  <c r="H32" i="18" s="1"/>
  <c r="G27" i="18"/>
  <c r="G32" i="18" s="1"/>
  <c r="F27" i="18"/>
  <c r="F32" i="18" s="1"/>
  <c r="E27" i="18"/>
  <c r="E32" i="18" s="1"/>
  <c r="D27" i="18"/>
  <c r="C27" i="18"/>
  <c r="B27" i="18"/>
  <c r="E21" i="18"/>
  <c r="N16" i="18" s="1"/>
  <c r="J20" i="18"/>
  <c r="I20" i="18"/>
  <c r="H20" i="18"/>
  <c r="G20" i="18"/>
  <c r="F20" i="18"/>
  <c r="E20" i="18"/>
  <c r="D20" i="18"/>
  <c r="C20" i="18"/>
  <c r="B20" i="18"/>
  <c r="J19" i="18"/>
  <c r="G19" i="18"/>
  <c r="F19" i="18"/>
  <c r="E19" i="18"/>
  <c r="D19" i="18"/>
  <c r="C19" i="18"/>
  <c r="B19" i="18"/>
  <c r="J18" i="18"/>
  <c r="J21" i="18" s="1"/>
  <c r="I18" i="18"/>
  <c r="I21" i="18" s="1"/>
  <c r="H18" i="18"/>
  <c r="H21" i="18" s="1"/>
  <c r="G18" i="18"/>
  <c r="G21" i="18" s="1"/>
  <c r="F18" i="18"/>
  <c r="F21" i="18" s="1"/>
  <c r="E18" i="18"/>
  <c r="D18" i="18"/>
  <c r="C18" i="18"/>
  <c r="B18" i="18"/>
  <c r="J17" i="18"/>
  <c r="I17" i="18"/>
  <c r="H17" i="18"/>
  <c r="G17" i="18"/>
  <c r="F17" i="18"/>
  <c r="E17" i="18"/>
  <c r="D17" i="18"/>
  <c r="C17" i="18"/>
  <c r="B17" i="18"/>
  <c r="E12" i="18"/>
  <c r="P20" i="18" s="1"/>
  <c r="J11" i="18"/>
  <c r="I11" i="18"/>
  <c r="H11" i="18"/>
  <c r="G11" i="18"/>
  <c r="F11" i="18"/>
  <c r="E11" i="18"/>
  <c r="D11" i="18"/>
  <c r="C11" i="18"/>
  <c r="B11" i="18"/>
  <c r="J10" i="18"/>
  <c r="I10" i="18"/>
  <c r="H10" i="18"/>
  <c r="G10" i="18"/>
  <c r="G12" i="18" s="1"/>
  <c r="P22" i="18" s="1"/>
  <c r="F10" i="18"/>
  <c r="E10" i="18"/>
  <c r="D10" i="18"/>
  <c r="C10" i="18"/>
  <c r="B10" i="18"/>
  <c r="J9" i="18"/>
  <c r="I9" i="18"/>
  <c r="H9" i="18"/>
  <c r="G9" i="18"/>
  <c r="F9" i="18"/>
  <c r="F12" i="18" s="1"/>
  <c r="P21" i="18" s="1"/>
  <c r="E9" i="18"/>
  <c r="D9" i="18"/>
  <c r="C9" i="18"/>
  <c r="B9" i="18"/>
  <c r="J8" i="18"/>
  <c r="I8" i="18"/>
  <c r="H8" i="18"/>
  <c r="G8" i="18"/>
  <c r="F8" i="18"/>
  <c r="E8" i="18"/>
  <c r="D8" i="18"/>
  <c r="C8" i="18"/>
  <c r="B8" i="18"/>
  <c r="J7" i="18"/>
  <c r="J12" i="18" s="1"/>
  <c r="I7" i="18"/>
  <c r="I12" i="18" s="1"/>
  <c r="P19" i="18" s="1"/>
  <c r="H7" i="18"/>
  <c r="H12" i="18" s="1"/>
  <c r="P23" i="18" s="1"/>
  <c r="G7" i="18"/>
  <c r="F7" i="18"/>
  <c r="E7" i="18"/>
  <c r="D7" i="18"/>
  <c r="C7" i="18"/>
  <c r="B7" i="18"/>
  <c r="J6" i="18"/>
  <c r="I6" i="18"/>
  <c r="H6" i="18"/>
  <c r="G6" i="18"/>
  <c r="F6" i="18"/>
  <c r="E6" i="18"/>
  <c r="D6" i="18"/>
  <c r="C6" i="18"/>
  <c r="B6" i="18"/>
  <c r="B22" i="2" l="1"/>
  <c r="B24" i="2" s="1"/>
  <c r="B26" i="2" s="1"/>
  <c r="B30" i="2" s="1"/>
  <c r="B33" i="2" s="1"/>
  <c r="B10" i="8"/>
  <c r="B8" i="8"/>
  <c r="B11" i="8"/>
  <c r="B16" i="8" s="1"/>
  <c r="B19" i="8" s="1"/>
  <c r="B22" i="8" s="1"/>
  <c r="B18" i="8"/>
  <c r="B13" i="8"/>
  <c r="P24" i="18"/>
  <c r="N17" i="18"/>
  <c r="N15" i="18"/>
  <c r="P18" i="18" s="1"/>
  <c r="B21" i="8" l="1"/>
  <c r="B5" i="2"/>
  <c r="B4" i="2"/>
  <c r="B3" i="2"/>
  <c r="B48" i="8"/>
  <c r="B10" i="2" s="1"/>
  <c r="D38" i="8"/>
  <c r="D41" i="8"/>
  <c r="B33" i="8" l="1"/>
  <c r="C33" i="8"/>
  <c r="D33" i="8"/>
  <c r="E33" i="8"/>
  <c r="F33" i="8"/>
  <c r="C14" i="12" l="1"/>
  <c r="D14" i="12"/>
  <c r="E14" i="12"/>
  <c r="F14" i="12"/>
  <c r="B14" i="12"/>
  <c r="C13" i="12"/>
  <c r="D13" i="12"/>
  <c r="E13" i="12"/>
  <c r="F13" i="12"/>
  <c r="B13" i="12"/>
  <c r="C12" i="12"/>
  <c r="D12" i="12"/>
  <c r="E12" i="12"/>
  <c r="F12" i="12"/>
  <c r="B12" i="12"/>
  <c r="C8" i="12"/>
  <c r="D8" i="12"/>
  <c r="E8" i="12"/>
  <c r="F8" i="12"/>
  <c r="B8" i="12"/>
  <c r="C7" i="12"/>
  <c r="D7" i="12"/>
  <c r="E7" i="12"/>
  <c r="F7" i="12"/>
  <c r="B7" i="12"/>
  <c r="C6" i="12"/>
  <c r="D6" i="12"/>
  <c r="E6" i="12"/>
  <c r="F6" i="12"/>
  <c r="B6" i="12"/>
  <c r="C5" i="12"/>
  <c r="D5" i="12"/>
  <c r="E5" i="12"/>
  <c r="F5" i="12"/>
  <c r="B5" i="12"/>
  <c r="C20" i="8"/>
  <c r="D20" i="8"/>
  <c r="E20" i="8"/>
  <c r="F20" i="8"/>
  <c r="C17" i="8"/>
  <c r="D17" i="8"/>
  <c r="E17" i="8"/>
  <c r="F17" i="8"/>
  <c r="C12" i="8"/>
  <c r="D12" i="8"/>
  <c r="E12" i="8"/>
  <c r="F12" i="8"/>
  <c r="C9" i="8"/>
  <c r="D9" i="8"/>
  <c r="E9" i="8"/>
  <c r="F9" i="8"/>
  <c r="C6" i="8"/>
  <c r="D6" i="8"/>
  <c r="E6" i="8"/>
  <c r="F6" i="8"/>
  <c r="C4" i="8"/>
  <c r="C2" i="12" s="1"/>
  <c r="D4" i="8"/>
  <c r="D2" i="12" s="1"/>
  <c r="E4" i="8"/>
  <c r="E2" i="12" s="1"/>
  <c r="F4" i="8"/>
  <c r="F2" i="12" s="1"/>
  <c r="B2" i="12"/>
  <c r="B12" i="2" l="1"/>
  <c r="B13" i="2" s="1"/>
  <c r="B11" i="2"/>
  <c r="B46" i="8" l="1"/>
  <c r="F15" i="12" l="1"/>
  <c r="C15" i="12"/>
  <c r="D15" i="12"/>
  <c r="E9" i="12"/>
  <c r="E15" i="12"/>
  <c r="F9" i="12"/>
  <c r="B15" i="12"/>
  <c r="D9" i="12"/>
  <c r="C9" i="12"/>
  <c r="B9" i="12"/>
  <c r="B32" i="12" l="1"/>
  <c r="D32" i="12"/>
  <c r="F32" i="12"/>
  <c r="C32" i="12"/>
  <c r="E32" i="12"/>
  <c r="F33" i="12" l="1"/>
  <c r="D33" i="12"/>
  <c r="C33" i="12"/>
  <c r="E33" i="12"/>
  <c r="D42" i="8" l="1"/>
  <c r="B9" i="2"/>
  <c r="H6" i="2" s="1"/>
  <c r="E5" i="2" l="1"/>
  <c r="E6" i="2"/>
  <c r="I6" i="2"/>
  <c r="G6" i="2"/>
  <c r="F6" i="2"/>
  <c r="F5" i="2"/>
  <c r="G5" i="2"/>
  <c r="H5" i="2"/>
  <c r="I5" i="2"/>
  <c r="E28" i="12"/>
  <c r="E29" i="12"/>
  <c r="E27" i="12"/>
  <c r="E20" i="12"/>
  <c r="E23" i="12"/>
  <c r="E21" i="12"/>
  <c r="E22" i="12"/>
  <c r="E30" i="12"/>
  <c r="E24" i="12"/>
  <c r="C22" i="12"/>
  <c r="C27" i="12"/>
  <c r="C29" i="12"/>
  <c r="C20" i="12"/>
  <c r="C23" i="12"/>
  <c r="C28" i="12"/>
  <c r="C21" i="12"/>
  <c r="C24" i="12"/>
  <c r="C30" i="12"/>
  <c r="D28" i="12"/>
  <c r="D20" i="12"/>
  <c r="D23" i="12"/>
  <c r="D27" i="12"/>
  <c r="D22" i="12"/>
  <c r="D29" i="12"/>
  <c r="D21" i="12"/>
  <c r="D24" i="12"/>
  <c r="D30" i="12"/>
  <c r="F29" i="12"/>
  <c r="F22" i="12"/>
  <c r="F20" i="12"/>
  <c r="F28" i="12"/>
  <c r="F27" i="12"/>
  <c r="F21" i="12"/>
  <c r="F23" i="12"/>
  <c r="F30" i="12"/>
  <c r="F24" i="12"/>
  <c r="D15" i="8"/>
  <c r="F15" i="8"/>
  <c r="G15" i="8" s="1"/>
  <c r="H15" i="8" s="1"/>
  <c r="I15" i="8" s="1"/>
  <c r="J15" i="8" s="1"/>
  <c r="K15" i="8" s="1"/>
  <c r="C7" i="8"/>
  <c r="D7" i="8"/>
  <c r="F10" i="8"/>
  <c r="G10" i="8" s="1"/>
  <c r="H10" i="8" s="1"/>
  <c r="I10" i="8" s="1"/>
  <c r="J10" i="8" s="1"/>
  <c r="K10" i="8" s="1"/>
  <c r="D13" i="8"/>
  <c r="C13" i="8"/>
  <c r="E5" i="8"/>
  <c r="E15" i="8"/>
  <c r="C5" i="8"/>
  <c r="C15" i="8"/>
  <c r="E13" i="8"/>
  <c r="F13" i="8"/>
  <c r="G13" i="8" s="1"/>
  <c r="H13" i="8" s="1"/>
  <c r="I13" i="8" s="1"/>
  <c r="J13" i="8" s="1"/>
  <c r="K13" i="8" s="1"/>
  <c r="D5" i="8"/>
  <c r="F5" i="8"/>
  <c r="G5" i="8" s="1"/>
  <c r="H5" i="8" s="1"/>
  <c r="I5" i="8" s="1"/>
  <c r="J5" i="8" s="1"/>
  <c r="K5" i="8" s="1"/>
  <c r="F7" i="8"/>
  <c r="E7" i="8"/>
  <c r="C10" i="8"/>
  <c r="D10" i="8"/>
  <c r="E10" i="8"/>
  <c r="B34" i="8"/>
  <c r="F34" i="8"/>
  <c r="G34" i="8" s="1"/>
  <c r="D40" i="8"/>
  <c r="B6" i="2" s="1"/>
  <c r="D8" i="8"/>
  <c r="D11" i="8" s="1"/>
  <c r="D16" i="8" s="1"/>
  <c r="D19" i="8" s="1"/>
  <c r="E34" i="8"/>
  <c r="F8" i="8"/>
  <c r="F11" i="8" s="1"/>
  <c r="F16" i="8" s="1"/>
  <c r="F19" i="8" s="1"/>
  <c r="D34" i="8"/>
  <c r="C34" i="8"/>
  <c r="E8" i="8"/>
  <c r="E11" i="8" s="1"/>
  <c r="E16" i="8" s="1"/>
  <c r="E19" i="8" s="1"/>
  <c r="C8" i="8"/>
  <c r="C11" i="8" s="1"/>
  <c r="C16" i="8" s="1"/>
  <c r="C19" i="8" s="1"/>
  <c r="B42" i="8"/>
  <c r="F22" i="8" l="1"/>
  <c r="F21" i="8"/>
  <c r="G21" i="8" s="1"/>
  <c r="H21" i="8" s="1"/>
  <c r="I21" i="8" s="1"/>
  <c r="J21" i="8" s="1"/>
  <c r="K21" i="8" s="1"/>
  <c r="E22" i="8"/>
  <c r="E21" i="8"/>
  <c r="D22" i="8"/>
  <c r="D21" i="8"/>
  <c r="B14" i="2"/>
  <c r="B15" i="2" s="1"/>
  <c r="G37" i="8"/>
  <c r="G21" i="12"/>
  <c r="J21" i="12"/>
  <c r="I21" i="12"/>
  <c r="H21" i="12"/>
  <c r="J27" i="12"/>
  <c r="H27" i="12"/>
  <c r="I27" i="12"/>
  <c r="G27" i="12"/>
  <c r="J28" i="12"/>
  <c r="G28" i="12"/>
  <c r="H28" i="12"/>
  <c r="I28" i="12"/>
  <c r="H20" i="12"/>
  <c r="I20" i="12"/>
  <c r="G20" i="12"/>
  <c r="J20" i="12"/>
  <c r="J22" i="12"/>
  <c r="H22" i="12"/>
  <c r="I22" i="12"/>
  <c r="G22" i="12"/>
  <c r="G23" i="12"/>
  <c r="H23" i="12"/>
  <c r="I23" i="12"/>
  <c r="J23" i="12"/>
  <c r="H29" i="12"/>
  <c r="G29" i="12"/>
  <c r="J29" i="12"/>
  <c r="I29" i="12"/>
  <c r="B28" i="12"/>
  <c r="L28" i="12" s="1"/>
  <c r="M28" i="12" s="1"/>
  <c r="B20" i="12"/>
  <c r="L20" i="12" s="1"/>
  <c r="M20" i="12" s="1"/>
  <c r="B22" i="12"/>
  <c r="L22" i="12" s="1"/>
  <c r="M22" i="12" s="1"/>
  <c r="B21" i="12"/>
  <c r="L21" i="12" s="1"/>
  <c r="M21" i="12" s="1"/>
  <c r="B23" i="12"/>
  <c r="L23" i="12" s="1"/>
  <c r="M23" i="12" s="1"/>
  <c r="B27" i="12"/>
  <c r="L27" i="12" s="1"/>
  <c r="M27" i="12" s="1"/>
  <c r="B29" i="12"/>
  <c r="L29" i="12" s="1"/>
  <c r="M29" i="12" s="1"/>
  <c r="B30" i="12"/>
  <c r="L30" i="12" s="1"/>
  <c r="M30" i="12" s="1"/>
  <c r="B24" i="12"/>
  <c r="L24" i="12" s="1"/>
  <c r="M24" i="12" s="1"/>
  <c r="G24" i="12"/>
  <c r="I24" i="12"/>
  <c r="H24" i="12"/>
  <c r="J24" i="12"/>
  <c r="H30" i="12"/>
  <c r="I30" i="12"/>
  <c r="G30" i="12"/>
  <c r="J30" i="12"/>
  <c r="F18" i="8"/>
  <c r="G18" i="8" s="1"/>
  <c r="E18" i="8"/>
  <c r="D18" i="8"/>
  <c r="G4" i="8"/>
  <c r="G2" i="12" s="1"/>
  <c r="G26" i="8" l="1"/>
  <c r="G6" i="8"/>
  <c r="G8" i="8" s="1"/>
  <c r="G12" i="8"/>
  <c r="G25" i="8" s="1"/>
  <c r="G9" i="8"/>
  <c r="H18" i="8"/>
  <c r="G17" i="8"/>
  <c r="H4" i="8"/>
  <c r="H2" i="12" s="1"/>
  <c r="H13" i="12" s="1"/>
  <c r="G14" i="8"/>
  <c r="G14" i="12" l="1"/>
  <c r="G8" i="12"/>
  <c r="G13" i="12"/>
  <c r="G6" i="12"/>
  <c r="G12" i="12"/>
  <c r="G9" i="12"/>
  <c r="H26" i="8"/>
  <c r="H12" i="8"/>
  <c r="H25" i="8" s="1"/>
  <c r="H9" i="8"/>
  <c r="H6" i="8"/>
  <c r="H8" i="8" s="1"/>
  <c r="I4" i="8"/>
  <c r="I2" i="12" s="1"/>
  <c r="H14" i="8"/>
  <c r="I18" i="8"/>
  <c r="H17" i="8"/>
  <c r="G11" i="8"/>
  <c r="G16" i="8" s="1"/>
  <c r="H11" i="8" l="1"/>
  <c r="H16" i="8" s="1"/>
  <c r="H19" i="8" s="1"/>
  <c r="G15" i="12"/>
  <c r="G32" i="12" s="1"/>
  <c r="G33" i="12" s="1"/>
  <c r="G27" i="8" s="1"/>
  <c r="H8" i="12"/>
  <c r="H14" i="12"/>
  <c r="H6" i="12"/>
  <c r="H5" i="12"/>
  <c r="H12" i="12"/>
  <c r="H9" i="12"/>
  <c r="I26" i="8"/>
  <c r="I6" i="8"/>
  <c r="I8" i="8" s="1"/>
  <c r="I12" i="8"/>
  <c r="I25" i="8" s="1"/>
  <c r="I9" i="8"/>
  <c r="J18" i="8"/>
  <c r="I17" i="8"/>
  <c r="J4" i="8"/>
  <c r="J2" i="12" s="1"/>
  <c r="I14" i="8"/>
  <c r="G19" i="8"/>
  <c r="H20" i="8" l="1"/>
  <c r="H24" i="8" s="1"/>
  <c r="G20" i="8"/>
  <c r="G24" i="8" s="1"/>
  <c r="G29" i="8" s="1"/>
  <c r="G30" i="8" s="1"/>
  <c r="I11" i="8"/>
  <c r="I16" i="8" s="1"/>
  <c r="I19" i="8" s="1"/>
  <c r="H15" i="12"/>
  <c r="H32" i="12" s="1"/>
  <c r="H33" i="12" s="1"/>
  <c r="H27" i="8" s="1"/>
  <c r="I8" i="12"/>
  <c r="I14" i="12"/>
  <c r="I13" i="12"/>
  <c r="I5" i="12"/>
  <c r="I12" i="12"/>
  <c r="I6" i="12"/>
  <c r="I9" i="12"/>
  <c r="J26" i="8"/>
  <c r="J12" i="8"/>
  <c r="J25" i="8" s="1"/>
  <c r="J9" i="8"/>
  <c r="J6" i="8"/>
  <c r="J8" i="8" s="1"/>
  <c r="K4" i="8"/>
  <c r="K2" i="12" s="1"/>
  <c r="J14" i="8"/>
  <c r="K18" i="8"/>
  <c r="J17" i="8"/>
  <c r="H29" i="8" l="1"/>
  <c r="H30" i="8" s="1"/>
  <c r="G22" i="8"/>
  <c r="I20" i="8"/>
  <c r="I24" i="8" s="1"/>
  <c r="H22" i="8"/>
  <c r="J11" i="8"/>
  <c r="J16" i="8" s="1"/>
  <c r="J19" i="8" s="1"/>
  <c r="I15" i="12"/>
  <c r="K26" i="8"/>
  <c r="J5" i="12"/>
  <c r="J8" i="12"/>
  <c r="J14" i="12"/>
  <c r="J13" i="12"/>
  <c r="J12" i="12"/>
  <c r="J6" i="12"/>
  <c r="J9" i="12"/>
  <c r="K12" i="8"/>
  <c r="K25" i="8" s="1"/>
  <c r="K9" i="8"/>
  <c r="K6" i="8"/>
  <c r="K8" i="8" s="1"/>
  <c r="K14" i="8"/>
  <c r="K17" i="8"/>
  <c r="J20" i="8" l="1"/>
  <c r="J24" i="8" s="1"/>
  <c r="I22" i="8"/>
  <c r="I32" i="12"/>
  <c r="I33" i="12" s="1"/>
  <c r="I27" i="8" s="1"/>
  <c r="I29" i="8" s="1"/>
  <c r="I30" i="8" s="1"/>
  <c r="K11" i="8"/>
  <c r="K16" i="8" s="1"/>
  <c r="K19" i="8" s="1"/>
  <c r="J15" i="12"/>
  <c r="J32" i="12" s="1"/>
  <c r="K14" i="12"/>
  <c r="K8" i="12"/>
  <c r="K6" i="12"/>
  <c r="K13" i="12"/>
  <c r="K9" i="12"/>
  <c r="K12" i="12"/>
  <c r="K20" i="8" l="1"/>
  <c r="K24" i="8" s="1"/>
  <c r="J22" i="8"/>
  <c r="J33" i="12"/>
  <c r="J27" i="8" s="1"/>
  <c r="J29" i="8" s="1"/>
  <c r="J30" i="8" s="1"/>
  <c r="K15" i="12"/>
  <c r="K22" i="8" l="1"/>
  <c r="K32" i="12"/>
  <c r="K33" i="12" s="1"/>
  <c r="K27" i="8" s="1"/>
  <c r="K29" i="8" s="1"/>
  <c r="L29" i="8" s="1"/>
  <c r="L30" i="8" s="1"/>
  <c r="K30" i="8" l="1"/>
  <c r="D29" i="8" s="1"/>
  <c r="B44" i="8" s="1"/>
  <c r="B47" i="8" s="1"/>
  <c r="B49" i="8" s="1"/>
  <c r="K5" i="12"/>
  <c r="G5" i="12"/>
  <c r="G7" i="12"/>
  <c r="H7" i="12"/>
  <c r="B55" i="8" l="1"/>
  <c r="I7" i="12"/>
  <c r="J7" i="12" l="1"/>
  <c r="K7" i="12"/>
  <c r="C21" i="8" l="1"/>
  <c r="C22" i="8"/>
  <c r="C18" i="8"/>
</calcChain>
</file>

<file path=xl/sharedStrings.xml><?xml version="1.0" encoding="utf-8"?>
<sst xmlns="http://schemas.openxmlformats.org/spreadsheetml/2006/main" count="4700" uniqueCount="670">
  <si>
    <t>Gross Profit</t>
  </si>
  <si>
    <t>Changes in Working Capital</t>
  </si>
  <si>
    <t>Particulars</t>
  </si>
  <si>
    <t>WACC</t>
  </si>
  <si>
    <t>Long-Term Borrowings</t>
  </si>
  <si>
    <t>Average Cost of Debt</t>
  </si>
  <si>
    <t>Industry ROCE</t>
  </si>
  <si>
    <t>Valuation Horizon 5 years</t>
  </si>
  <si>
    <t>Cost of Capital</t>
  </si>
  <si>
    <t>No. of Shares Outstanding</t>
  </si>
  <si>
    <t>ROCE</t>
  </si>
  <si>
    <t>Super Profit</t>
  </si>
  <si>
    <t>NAV per Share</t>
  </si>
  <si>
    <t xml:space="preserve">Number of Shares </t>
  </si>
  <si>
    <t>Less: Miscellaneous Expenditure</t>
  </si>
  <si>
    <t>Total Cash Net Worth</t>
  </si>
  <si>
    <t xml:space="preserve">Equity Capital </t>
  </si>
  <si>
    <t>Net Asset Value Per Share = Net Asset Value/ Number of Shares</t>
  </si>
  <si>
    <t>Equity Value per share</t>
  </si>
  <si>
    <t>EV/EBITDA</t>
  </si>
  <si>
    <t>EBITDA</t>
  </si>
  <si>
    <t>EPS</t>
  </si>
  <si>
    <t>TOTAL NET WORTH</t>
  </si>
  <si>
    <t>Figures in millions</t>
  </si>
  <si>
    <t>Total Equity</t>
  </si>
  <si>
    <t>EBT</t>
  </si>
  <si>
    <t>EBT with Industry ROCE</t>
  </si>
  <si>
    <t>Market rate of Return</t>
  </si>
  <si>
    <t xml:space="preserve">Debt </t>
  </si>
  <si>
    <t>Risk Free rate</t>
  </si>
  <si>
    <t>Interest</t>
  </si>
  <si>
    <t>Revenue</t>
  </si>
  <si>
    <t>Beta</t>
  </si>
  <si>
    <t>Cost of Revenue</t>
  </si>
  <si>
    <t>Selling/General/Admin. Expenses, Total</t>
  </si>
  <si>
    <t xml:space="preserve">Weightage of equity </t>
  </si>
  <si>
    <t>Weightage of debt</t>
  </si>
  <si>
    <t>Debt</t>
  </si>
  <si>
    <t>Depriciation/Ammortisation</t>
  </si>
  <si>
    <t>Market cap</t>
  </si>
  <si>
    <t>EBIT</t>
  </si>
  <si>
    <t>Tax</t>
  </si>
  <si>
    <t>Capex</t>
  </si>
  <si>
    <t>Terminal growth rate</t>
  </si>
  <si>
    <t>Change in WC</t>
  </si>
  <si>
    <t>FCFF</t>
  </si>
  <si>
    <t>Year</t>
  </si>
  <si>
    <t>TV</t>
  </si>
  <si>
    <t>PV</t>
  </si>
  <si>
    <t>Capex%</t>
  </si>
  <si>
    <t>Add marketabe securities</t>
  </si>
  <si>
    <t>Less debt</t>
  </si>
  <si>
    <t>SENSITIVITY ANALYSIS</t>
  </si>
  <si>
    <t>GROWTH RATE</t>
  </si>
  <si>
    <t>Balance Sheet</t>
  </si>
  <si>
    <t>Annual Standardised in Millions of Indian Rupees, Consolidated</t>
  </si>
  <si>
    <t>Earnings Quality Score</t>
  </si>
  <si>
    <t>N/A </t>
  </si>
  <si>
    <t>Period End Date</t>
  </si>
  <si>
    <t>31-Mar-2000 </t>
  </si>
  <si>
    <t>31-Mar-2001 </t>
  </si>
  <si>
    <t>31-Mar-2002 </t>
  </si>
  <si>
    <t>31-Mar-2003 </t>
  </si>
  <si>
    <t>31-Mar-2004 </t>
  </si>
  <si>
    <t>31-Mar-2005 </t>
  </si>
  <si>
    <t>31-Mar-2006 </t>
  </si>
  <si>
    <t>31-Mar-2007 </t>
  </si>
  <si>
    <t>31-Mar-2008 </t>
  </si>
  <si>
    <t>31-Mar-2009 </t>
  </si>
  <si>
    <t>31-Mar-2010 </t>
  </si>
  <si>
    <t>31-Mar-2011 </t>
  </si>
  <si>
    <t>31-Mar-2012 </t>
  </si>
  <si>
    <t>31-Mar-2013 </t>
  </si>
  <si>
    <t>31-Mar-2014 </t>
  </si>
  <si>
    <t>31-Mar-2015 </t>
  </si>
  <si>
    <t>31-Mar-2016 </t>
  </si>
  <si>
    <t>31-Mar-2017 </t>
  </si>
  <si>
    <t>31-Mar-2018 </t>
  </si>
  <si>
    <t>31-Mar-2019 </t>
  </si>
  <si>
    <t>31-Mar-2020 </t>
  </si>
  <si>
    <t>31-Mar-2021 </t>
  </si>
  <si>
    <t>31-Mar-2022 </t>
  </si>
  <si>
    <t>31-Mar-2023 </t>
  </si>
  <si>
    <t>Assets (INR Millions)</t>
  </si>
  <si>
    <t>Cash and Short Term Investments</t>
  </si>
  <si>
    <t>Cash</t>
  </si>
  <si>
    <t>--</t>
  </si>
  <si>
    <t>Short Term Investments</t>
  </si>
  <si>
    <t>Accounts Receivable - Trade, Net</t>
  </si>
  <si>
    <t>Accounts Receivable - Trade, Gross</t>
  </si>
  <si>
    <t>Provision for Doubtful Accounts</t>
  </si>
  <si>
    <t>Total Receivables, Net</t>
  </si>
  <si>
    <t>Notes Receivable - Short Term</t>
  </si>
  <si>
    <t>Receivables - Other</t>
  </si>
  <si>
    <t>Total Inventory</t>
  </si>
  <si>
    <t>Inventories - Finished Goods</t>
  </si>
  <si>
    <t>Inventories - Work In Progress</t>
  </si>
  <si>
    <t>Inventories - Raw Materials</t>
  </si>
  <si>
    <t>Inventories - Other</t>
  </si>
  <si>
    <t>Prepaid Expenses</t>
  </si>
  <si>
    <t>Other Current Assets, Total</t>
  </si>
  <si>
    <t>Restricted Cash - Current</t>
  </si>
  <si>
    <t>Other Current Assets</t>
  </si>
  <si>
    <t>Total Current Assets</t>
  </si>
  <si>
    <t>Property/Plant/Equipment, Total - Gross</t>
  </si>
  <si>
    <t>Buildings - Gross</t>
  </si>
  <si>
    <t>Land/Improvements - Gross</t>
  </si>
  <si>
    <t>Machinery/Equipment - Gross</t>
  </si>
  <si>
    <t>Construction in Progress - Gross</t>
  </si>
  <si>
    <t>Other Property/Plant/Equipment - Gross</t>
  </si>
  <si>
    <t>Property/Plant/Equipment, Total - Net</t>
  </si>
  <si>
    <t>Accumulated Depreciation, Total</t>
  </si>
  <si>
    <t>Goodwill, Net</t>
  </si>
  <si>
    <t>Intangibles, Net</t>
  </si>
  <si>
    <t>Intangibles - Gross</t>
  </si>
  <si>
    <t>Accumulated Intangible Amortization</t>
  </si>
  <si>
    <t>Long Term Investments</t>
  </si>
  <si>
    <t>LT Investment - Affiliate Companies</t>
  </si>
  <si>
    <t>LT Investments - Other</t>
  </si>
  <si>
    <t>Note Receivable - Long Term</t>
  </si>
  <si>
    <t>Other Long Term Assets, Total</t>
  </si>
  <si>
    <t>Deferred Charges</t>
  </si>
  <si>
    <t>Defered Income Tax - Long Term Asset</t>
  </si>
  <si>
    <t>Other Long Term Assets</t>
  </si>
  <si>
    <t>Total Assets</t>
  </si>
  <si>
    <t>Liabilities (INR Millions)</t>
  </si>
  <si>
    <t>Accounts Payable</t>
  </si>
  <si>
    <t>Accrued Expenses</t>
  </si>
  <si>
    <t>Notes Payable/Short Term Debt</t>
  </si>
  <si>
    <t>Current Port. of LT Debt/Capital Leases</t>
  </si>
  <si>
    <t>Other Current liabilities, Total</t>
  </si>
  <si>
    <t>Dividends Payable</t>
  </si>
  <si>
    <t>Customer Advances</t>
  </si>
  <si>
    <t>Income Taxes Payable</t>
  </si>
  <si>
    <t>Other Payables</t>
  </si>
  <si>
    <t>Other Current Liabilities</t>
  </si>
  <si>
    <t>Total Current Liabilities</t>
  </si>
  <si>
    <t>Total Long Term Debt</t>
  </si>
  <si>
    <t>Long Term Debt</t>
  </si>
  <si>
    <t>Capital Lease Obligations</t>
  </si>
  <si>
    <t>Total Debt</t>
  </si>
  <si>
    <t>Deferred Income Tax</t>
  </si>
  <si>
    <t>Deferred Income Tax - LT Liability</t>
  </si>
  <si>
    <t>Minority Interest</t>
  </si>
  <si>
    <t>Other Liabilities, Total</t>
  </si>
  <si>
    <t>Reserves</t>
  </si>
  <si>
    <t>Other Long Term Liabilities</t>
  </si>
  <si>
    <t>Total Liabilities</t>
  </si>
  <si>
    <t>Shareholders Equity (INR Millions)</t>
  </si>
  <si>
    <t>Common Stock, Total</t>
  </si>
  <si>
    <t>Common Stock</t>
  </si>
  <si>
    <t>Additional Paid-In Capital</t>
  </si>
  <si>
    <t>Retained Earnings (Accumulated Deficit)</t>
  </si>
  <si>
    <t>Unrealized Gain (Loss)</t>
  </si>
  <si>
    <t>Other Equity, Total</t>
  </si>
  <si>
    <t>Translation Adjustment</t>
  </si>
  <si>
    <t>Other Comprehensive Income</t>
  </si>
  <si>
    <t>Total Liabilities &amp; Shareholders' Equity</t>
  </si>
  <si>
    <t>Supplemental (INR Millions)</t>
  </si>
  <si>
    <t>Total Common Shares Outstanding</t>
  </si>
  <si>
    <t>Shares Outs - Common Stock Primary Issue</t>
  </si>
  <si>
    <t>Treas Shares - Common Stock Prmry Issue</t>
  </si>
  <si>
    <t>Total Preferred Shares Outstanding</t>
  </si>
  <si>
    <t>Shares Outstanding - Preferred Issue 1</t>
  </si>
  <si>
    <t>Minority Interest - Non Redeemable</t>
  </si>
  <si>
    <t>Total Equity &amp; Minority Interest</t>
  </si>
  <si>
    <t>Full-Time Employees</t>
  </si>
  <si>
    <t>Number of Common Shareholders</t>
  </si>
  <si>
    <t>Other Property/Plant/Equipment - Net</t>
  </si>
  <si>
    <t>Intangibles - Net</t>
  </si>
  <si>
    <t>Goodwill - Net</t>
  </si>
  <si>
    <t>Accumulated Intangible Amort, Suppl.</t>
  </si>
  <si>
    <t>Right-of-Use Assets-Cap.Lease,Gross-Sup.</t>
  </si>
  <si>
    <t>Contract Liability - Short Term</t>
  </si>
  <si>
    <t>Deferred Revenue - Current</t>
  </si>
  <si>
    <t>Curr. Port. of LT Capital Leases, Suppl.</t>
  </si>
  <si>
    <t>Total Current Assets less Inventory</t>
  </si>
  <si>
    <t>Net Debt Incl. Pref.Stock &amp; Min.Interest</t>
  </si>
  <si>
    <t>Tangible Book Value, Common Equity</t>
  </si>
  <si>
    <t>Debt &amp; Lease, Pension Items (INR Millions)</t>
  </si>
  <si>
    <t>Total Long Term Debt, Supplemental</t>
  </si>
  <si>
    <t>Long Term Debt Maturing within 1 Year</t>
  </si>
  <si>
    <t>Long Term Debt Matur. in Year 6 &amp; Beyond</t>
  </si>
  <si>
    <t>Total Capital Leases, Supplemental</t>
  </si>
  <si>
    <t>Capital Lease Payments Due in Year 1</t>
  </si>
  <si>
    <t>Capital Lease Payments Due in Year 2</t>
  </si>
  <si>
    <t>Capital Lease Payments Due in Year 3</t>
  </si>
  <si>
    <t>Capital Lease Payments Due in Year 4</t>
  </si>
  <si>
    <t>Capital Lease Payments Due in Year 5</t>
  </si>
  <si>
    <t>Capital Lease Payments Due in 2-3 Years</t>
  </si>
  <si>
    <t>Capital Lease Payments Due in 4-5 Years</t>
  </si>
  <si>
    <t>Cap. Lease Pymts. Due in Year 6 &amp; Beyond</t>
  </si>
  <si>
    <t>Total Operating Leases, Supplemental</t>
  </si>
  <si>
    <t>Operating Lease Payments Due in Year 1</t>
  </si>
  <si>
    <t>Operating Lease Payments Due in Year 2</t>
  </si>
  <si>
    <t>Operating Lease Payments Due in Year 3</t>
  </si>
  <si>
    <t>Operating Lease Payments Due in Year 4</t>
  </si>
  <si>
    <t>Operating Lease Payments Due in Year 5</t>
  </si>
  <si>
    <t>Operating Lease Pymts. Due in 2-3 Years</t>
  </si>
  <si>
    <t>Operating Lease Pymts. Due in 4-5 Years</t>
  </si>
  <si>
    <t>Oper. Lse. Pymts. Due in Year 6 &amp; Beyond</t>
  </si>
  <si>
    <t>Total Funded Status</t>
  </si>
  <si>
    <t>Pension Obligation - Domestic</t>
  </si>
  <si>
    <t>Plan Assets - Domestic</t>
  </si>
  <si>
    <t>Funded Status - Domestic</t>
  </si>
  <si>
    <t>Unfunded Plan Obligations</t>
  </si>
  <si>
    <t>Period End Assumptions</t>
  </si>
  <si>
    <t>Expected Rate of Return - Domestic</t>
  </si>
  <si>
    <t>Net Assets Recognized on Balance Sheet</t>
  </si>
  <si>
    <t>Accrued Liabilities - Domestic</t>
  </si>
  <si>
    <t>Asset Allocation</t>
  </si>
  <si>
    <t>Equity % - Domestic</t>
  </si>
  <si>
    <t>Debt Securities % - Domestic</t>
  </si>
  <si>
    <t>Other Investments % - Domestic</t>
  </si>
  <si>
    <t>Total Plan Obligations</t>
  </si>
  <si>
    <t>Total Plan Assets</t>
  </si>
  <si>
    <t>Income Statement</t>
  </si>
  <si>
    <t>Gross Revenue</t>
  </si>
  <si>
    <t>Excise Tax Receipts</t>
  </si>
  <si>
    <t>Other Revenue, Total</t>
  </si>
  <si>
    <t>Interest Income, Non-Bank</t>
  </si>
  <si>
    <t>Total Revenue</t>
  </si>
  <si>
    <t>Cost of Revenue, Total</t>
  </si>
  <si>
    <t>Selling/General/Administrative Expense</t>
  </si>
  <si>
    <t>Labor &amp; Related Expense</t>
  </si>
  <si>
    <t>Depreciation/Amortization</t>
  </si>
  <si>
    <t>Depreciation</t>
  </si>
  <si>
    <t>Interest/Investment Income - Operating</t>
  </si>
  <si>
    <t>Investment Income - Operating</t>
  </si>
  <si>
    <t>Interest Exp.(Inc.),Net-Operating, Total</t>
  </si>
  <si>
    <t>Unusual Expense (Income)</t>
  </si>
  <si>
    <t>Impairment-Assets Held for Use</t>
  </si>
  <si>
    <t>Impairment-Assets Held for Sale</t>
  </si>
  <si>
    <t>Other Unusual Expense (Income)</t>
  </si>
  <si>
    <t>Other Operating Expenses, Total</t>
  </si>
  <si>
    <t>Other Operating Expense</t>
  </si>
  <si>
    <t>Other, Net</t>
  </si>
  <si>
    <t>Total Operating Expense</t>
  </si>
  <si>
    <t>Operating Income</t>
  </si>
  <si>
    <t>Interest Expense, Net Non-Operating</t>
  </si>
  <si>
    <t>Interest Expense - Non-Operating</t>
  </si>
  <si>
    <t>Interest/Invest Income - Non-Operating</t>
  </si>
  <si>
    <t>Interest Income - Non-Operating</t>
  </si>
  <si>
    <t>Investment Income - Non-Operating</t>
  </si>
  <si>
    <t>Interest Inc.(Exp.),Net-Non-Op., Total</t>
  </si>
  <si>
    <t>Gain (Loss) on Sale of Assets</t>
  </si>
  <si>
    <t>Other Non-Operating Income (Expense)</t>
  </si>
  <si>
    <t>Net Income Before Taxes</t>
  </si>
  <si>
    <t>Provision for Income Taxes</t>
  </si>
  <si>
    <t>Net Income After Taxes</t>
  </si>
  <si>
    <t>Net Income Before Extra. Items</t>
  </si>
  <si>
    <t>Extraordinary Item</t>
  </si>
  <si>
    <t>Total Extraordinary Items</t>
  </si>
  <si>
    <t>Net Income</t>
  </si>
  <si>
    <t>Preferred Dividends</t>
  </si>
  <si>
    <t>Total Adjustments to 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</si>
  <si>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</si>
  <si>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</si>
  <si>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</si>
  <si>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</si>
  <si>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</si>
  <si>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Diluted Net Income</t>
  </si>
  <si>
    <t>Diluted Weighted Average Shares</t>
  </si>
  <si>
    <t>Diluted EPS Excluding ExtraOrd Items</t>
  </si>
  <si>
    <t>Diluted EPS Including ExtraOrd Items</t>
  </si>
  <si>
    <t>DPS - Common Stock Primary Issue</t>
  </si>
  <si>
    <t>Gross Dividends - Common Stock</t>
  </si>
  <si>
    <t>(Gain) Loss on Sale of Assets,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</si>
  <si>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</si>
  <si>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</si>
  <si>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</si>
  <si>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</si>
  <si>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</si>
  <si>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</si>
  <si>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</si>
  <si>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</si>
  <si>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</si>
  <si>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Amort of Intangibles, Supplemental</t>
  </si>
  <si>
    <t>Depreciation, Supplemental</t>
  </si>
  <si>
    <t>Depreciation of Right-of-Use Assets,Sup.</t>
  </si>
  <si>
    <t>Interest Expense, Supplemental</t>
  </si>
  <si>
    <t>Interest Expense on Lease Liabs., Suppl.</t>
  </si>
  <si>
    <t>Rental Expense, Supplemental</t>
  </si>
  <si>
    <t>Labor &amp; Related Expense Suppl.</t>
  </si>
  <si>
    <t>Equity in Affiliates, Supplemental</t>
  </si>
  <si>
    <t>Minority Interest, Supplemental</t>
  </si>
  <si>
    <t>Research &amp; Development Exp, Supplemental</t>
  </si>
  <si>
    <t>Audit Fees</t>
  </si>
  <si>
    <t>Tax Fees</t>
  </si>
  <si>
    <t>All Other Fees</t>
  </si>
  <si>
    <t>Normalized EBIT</t>
  </si>
  <si>
    <t>Normalized EBITDA</t>
  </si>
  <si>
    <t>Tax &amp; Pension Items (INR Millions)</t>
  </si>
  <si>
    <t>Current Tax - Total</t>
  </si>
  <si>
    <t>Deferred Tax - Total</t>
  </si>
  <si>
    <t>Income Tax - Total</t>
  </si>
  <si>
    <t>Other Tax</t>
  </si>
  <si>
    <t>Domestic Pension Plan Expense</t>
  </si>
  <si>
    <t>Interest Cost - Domestic</t>
  </si>
  <si>
    <t>Service Cost - Domestic</t>
  </si>
  <si>
    <t>Expected Return on Assets - Domestic</t>
  </si>
  <si>
    <t>Actuarial Gains and Losses - Domestic</t>
  </si>
  <si>
    <t>Total Pension Expense</t>
  </si>
  <si>
    <t>Defined Contribution Expense - Domestic</t>
  </si>
  <si>
    <t>Total Plan Interest Cost</t>
  </si>
  <si>
    <t>Total Plan Service Cost</t>
  </si>
  <si>
    <t>Total Plan Expected Return</t>
  </si>
  <si>
    <t>Dividends and Capital Changes</t>
  </si>
  <si>
    <t>Cash Dividend</t>
  </si>
  <si>
    <t>INR 6.50 F</t>
  </si>
  <si>
    <t>(31-Mar) Pd.End </t>
  </si>
  <si>
    <t>INR 0.63 F</t>
  </si>
  <si>
    <t>0x</t>
  </si>
  <si>
    <t>Buyback</t>
  </si>
  <si>
    <t>1x</t>
  </si>
  <si>
    <t>Demerger</t>
  </si>
  <si>
    <t>Rights Issue</t>
  </si>
  <si>
    <t>Scrip Issue</t>
  </si>
  <si>
    <t>Dividends &amp; Capital Changes After Mar-2023</t>
  </si>
  <si>
    <t>Cash Flow</t>
  </si>
  <si>
    <t>Cash Flow-Operating Activities (INR Millions)</t>
  </si>
  <si>
    <t>Net Income/Starting Line</t>
  </si>
  <si>
    <t>Depreciation/Depletion</t>
  </si>
  <si>
    <t>Non-Cash Items</t>
  </si>
  <si>
    <t>Unusual Items</t>
  </si>
  <si>
    <t>Other Non-Cash Items</t>
  </si>
  <si>
    <t>Accounts Receivable</t>
  </si>
  <si>
    <t>Inventories</t>
  </si>
  <si>
    <t>Other Operating Cash Flow</t>
  </si>
  <si>
    <t>Cash from Operating Activities</t>
  </si>
  <si>
    <t>Cash Flow-Investing Activities (INR Millions)</t>
  </si>
  <si>
    <t>Capital Expenditures</t>
  </si>
  <si>
    <t>Purchase of Fixed Assets</t>
  </si>
  <si>
    <t>Other Investing Cash Flow Items, Total</t>
  </si>
  <si>
    <t>Sale of Fixed Assets</t>
  </si>
  <si>
    <t>Sale/Maturity of Investment</t>
  </si>
  <si>
    <t>Investment, Net</t>
  </si>
  <si>
    <t>Purchase of Investments</t>
  </si>
  <si>
    <t>Other Investing Cash Flow</t>
  </si>
  <si>
    <t>Cash from Investing Activities</t>
  </si>
  <si>
    <t>Cash Flow-Financing Activities (INR Millions)</t>
  </si>
  <si>
    <t>Financing Cash Flow Items</t>
  </si>
  <si>
    <t>Other Financing Cash Flow</t>
  </si>
  <si>
    <t>Total Cash Dividends Paid</t>
  </si>
  <si>
    <t>Cash Dividends Paid - Common</t>
  </si>
  <si>
    <t>Issuance (Retirement) of Stock, Net</t>
  </si>
  <si>
    <t>Sale/Issuance of Common</t>
  </si>
  <si>
    <t>Repurchase/Retirement of Common</t>
  </si>
  <si>
    <t>Common Stock, Net</t>
  </si>
  <si>
    <t>Issuance (Retirement) of Debt, Net</t>
  </si>
  <si>
    <t>Short Term Debt, Net</t>
  </si>
  <si>
    <t>Long Term Debt Reduction</t>
  </si>
  <si>
    <t>Long Term Debt, Net</t>
  </si>
  <si>
    <t>Cash from Financing Activities</t>
  </si>
  <si>
    <t>Net Change in Cash</t>
  </si>
  <si>
    <t>Net Cash - Beginning Balance</t>
  </si>
  <si>
    <t>Net Cash - Ending Balance</t>
  </si>
  <si>
    <t>Cash Interest Paid</t>
  </si>
  <si>
    <t>Cash Taxes Paid</t>
  </si>
  <si>
    <t>Lease liability Reduced, Supplemental</t>
  </si>
  <si>
    <t>Net Changes in Working Capital</t>
  </si>
  <si>
    <t>Free Cash Flow</t>
  </si>
  <si>
    <t>CURRENT ASSETS</t>
  </si>
  <si>
    <t>TOTAL CA</t>
  </si>
  <si>
    <t>CURRENT LIABILITIES</t>
  </si>
  <si>
    <t>TOTAL CL</t>
  </si>
  <si>
    <t>WC</t>
  </si>
  <si>
    <t>Intrinsic Value of Firm</t>
  </si>
  <si>
    <t>Intrinsic Value of Equity</t>
  </si>
  <si>
    <t>No. of Shares</t>
  </si>
  <si>
    <t>Intrinsic Value Per Share</t>
  </si>
  <si>
    <t xml:space="preserve">Goodwill </t>
  </si>
  <si>
    <t>Years</t>
  </si>
  <si>
    <t>Goodwill PV factor</t>
  </si>
  <si>
    <t>Growth Rate</t>
  </si>
  <si>
    <t>Net Intersest income / (expenses)</t>
  </si>
  <si>
    <t>Tax Rate</t>
  </si>
  <si>
    <t>market price</t>
  </si>
  <si>
    <t>CHANGE IN 5 YEARS</t>
  </si>
  <si>
    <t>HISTORICAL</t>
  </si>
  <si>
    <t>RESULT FOR 2028</t>
  </si>
  <si>
    <t>Profit after Tax</t>
  </si>
  <si>
    <t>Current/Actual PBV</t>
  </si>
  <si>
    <t>Retained Earnings</t>
  </si>
  <si>
    <t>Operating Profit before income and tax</t>
  </si>
  <si>
    <t>Reliance Industries Ltd | Income Statement                                02-Oct-2023 21:24</t>
  </si>
  <si>
    <t>38 </t>
  </si>
  <si>
    <t>24 </t>
  </si>
  <si>
    <t>3 </t>
  </si>
  <si>
    <t>55 </t>
  </si>
  <si>
    <t>16 </t>
  </si>
  <si>
    <t>46 </t>
  </si>
  <si>
    <t>33 </t>
  </si>
  <si>
    <t>7 </t>
  </si>
  <si>
    <t>23 </t>
  </si>
  <si>
    <t>9 </t>
  </si>
  <si>
    <t>61 </t>
  </si>
  <si>
    <t>56 </t>
  </si>
  <si>
    <t>60 </t>
  </si>
  <si>
    <t>32 </t>
  </si>
  <si>
    <t>12 </t>
  </si>
  <si>
    <t>31-Mar-1999 </t>
  </si>
  <si>
    <t>31-Mar-1998 </t>
  </si>
  <si>
    <t>Sales Returns and Allowances</t>
  </si>
  <si>
    <t>Excise Taxes Payments</t>
  </si>
  <si>
    <t>Advertising Expense</t>
  </si>
  <si>
    <t>Interest Capitalized - Non-Operating</t>
  </si>
  <si>
    <t>Discontinued Operations</t>
  </si>
  <si>
    <t>Miscellaneous Earnings Adjustment</t>
  </si>
  <si>
    <t>Dilution Adjustment</t>
  </si>
  <si>
    <t>Other Unusual Expense(Income), Suppl.</t>
  </si>
  <si>
    <t>Interest Capitalized, Supplemental</t>
  </si>
  <si>
    <t>Advertising Expense, Supplemental</t>
  </si>
  <si>
    <t>Audit-Related Fees</t>
  </si>
  <si>
    <t>COVID-19 Non-Recurring Inc/Exp - Other</t>
  </si>
  <si>
    <t>Domestic Tax - Other</t>
  </si>
  <si>
    <t>Reliance Industries Ord Shs</t>
  </si>
  <si>
    <t>INR 9.00 F</t>
  </si>
  <si>
    <t>INR 8.00 F</t>
  </si>
  <si>
    <t>INR 7.00 F</t>
  </si>
  <si>
    <t>INR 6.44 F</t>
  </si>
  <si>
    <t>INR 5.94 F</t>
  </si>
  <si>
    <t>INR 5.45 F</t>
  </si>
  <si>
    <t>INR 5.20 F</t>
  </si>
  <si>
    <t>INR 4.95 F</t>
  </si>
  <si>
    <t>INR 4.71 F</t>
  </si>
  <si>
    <t>INR 4.46 F</t>
  </si>
  <si>
    <t>INR 4.21 F</t>
  </si>
  <si>
    <t>INR 3.96 F</t>
  </si>
  <si>
    <t>INR 3.47 F</t>
  </si>
  <si>
    <t>INR 3.22 F</t>
  </si>
  <si>
    <t>INR 2.72 F</t>
  </si>
  <si>
    <t>INR 2.48 F</t>
  </si>
  <si>
    <t>INR 1.86 F</t>
  </si>
  <si>
    <t>INR 1.30 F</t>
  </si>
  <si>
    <t>INR 1.24 F</t>
  </si>
  <si>
    <t>INR 1.18 F</t>
  </si>
  <si>
    <t>INR 1.05 F</t>
  </si>
  <si>
    <t>INR 0.99 F</t>
  </si>
  <si>
    <t>INR 0.93 F</t>
  </si>
  <si>
    <t>INR 0.87 F</t>
  </si>
  <si>
    <t>Merger</t>
  </si>
  <si>
    <t>(02-Dec) </t>
  </si>
  <si>
    <t>(14-Feb) </t>
  </si>
  <si>
    <t>(24-Jan) </t>
  </si>
  <si>
    <t>(14-Jan) </t>
  </si>
  <si>
    <t>0.76x</t>
  </si>
  <si>
    <t>(28-Feb) </t>
  </si>
  <si>
    <t>(11-Jun) </t>
  </si>
  <si>
    <t>(02-May) </t>
  </si>
  <si>
    <t>(20-Sep) </t>
  </si>
  <si>
    <t>(17-Jan) </t>
  </si>
  <si>
    <t>(30-Jun) </t>
  </si>
  <si>
    <t>(16-Feb) </t>
  </si>
  <si>
    <t>Adj. Factor 0.91x</t>
  </si>
  <si>
    <t>(21-Aug) </t>
  </si>
  <si>
    <t>Dividends &amp; Capital Changes Before Apr-1997</t>
  </si>
  <si>
    <t>INR 0.80 F</t>
  </si>
  <si>
    <t>INR 0.74 F</t>
  </si>
  <si>
    <t>INR 0.68 F</t>
  </si>
  <si>
    <t>INR 0.43 F</t>
  </si>
  <si>
    <t>INR 0.37 F</t>
  </si>
  <si>
    <t>20 : 5 Adj. Factor 1x</t>
  </si>
  <si>
    <t>(30-Nov) </t>
  </si>
  <si>
    <t>Reliance Industries Ltd | Balance Sheet                                03-Oct-2023 00:49</t>
  </si>
  <si>
    <t>Discontinued Operations - Current Asset</t>
  </si>
  <si>
    <t>Discontinued Operations - Curr Liability</t>
  </si>
  <si>
    <t>Preferred Stock - Non Redeemable, Net</t>
  </si>
  <si>
    <t>Preferred Stock - Non Redeemable</t>
  </si>
  <si>
    <t>Other Equity</t>
  </si>
  <si>
    <t>Right-of-Use Assets-Cap.Lease,Depr.-Sup.</t>
  </si>
  <si>
    <t>Long Term Debt Maturing in Year 2</t>
  </si>
  <si>
    <t>Long Term Debt Maturing in Year 3</t>
  </si>
  <si>
    <t>Long Term Debt Maturing in Year 4</t>
  </si>
  <si>
    <t>Long Term Debt Maturing in Year 5</t>
  </si>
  <si>
    <t>Long Term Debt Maturing in 2-3 Years</t>
  </si>
  <si>
    <t>Long Term Debt Maturing in 4-5 Years</t>
  </si>
  <si>
    <t>Interest Costs</t>
  </si>
  <si>
    <t>Reliance Industries Ltd | Cash Flow                                03-Oct-2023 01:04</t>
  </si>
  <si>
    <t>Equity in Net Earnings (Loss)</t>
  </si>
  <si>
    <t>Taxes Payable</t>
  </si>
  <si>
    <t>Long Term Debt Issued</t>
  </si>
  <si>
    <t>CAPM (Ke)</t>
  </si>
  <si>
    <t>Kd</t>
  </si>
  <si>
    <t>Company Fundamentals - Valuation</t>
  </si>
  <si>
    <t>Company Name</t>
  </si>
  <si>
    <t>Reliance Industries Ltd (RELI.NS)</t>
  </si>
  <si>
    <t>Country of Exchange</t>
  </si>
  <si>
    <t>India</t>
  </si>
  <si>
    <t>Country of Headquarters</t>
  </si>
  <si>
    <t>TRBC Industry Group</t>
  </si>
  <si>
    <t>Oil &amp; Gas</t>
  </si>
  <si>
    <t>CF Template</t>
  </si>
  <si>
    <t>IND</t>
  </si>
  <si>
    <t>Consolidation Basis</t>
  </si>
  <si>
    <t>Consol. Priority</t>
  </si>
  <si>
    <t>Scaling</t>
  </si>
  <si>
    <t>100 Thousands</t>
  </si>
  <si>
    <t>Period</t>
  </si>
  <si>
    <t>Annual</t>
  </si>
  <si>
    <t>Export Date</t>
  </si>
  <si>
    <t>Statement Data</t>
  </si>
  <si>
    <t>2023</t>
  </si>
  <si>
    <t>Standardized Currency</t>
  </si>
  <si>
    <t>INR</t>
  </si>
  <si>
    <t>Valuation - Standardized (Currency: Indian Rupee)</t>
  </si>
  <si>
    <t>Field Name</t>
  </si>
  <si>
    <t>31-03-2023</t>
  </si>
  <si>
    <t>Enterprise Value</t>
  </si>
  <si>
    <t>Enterprise Value, 5 Year Average</t>
  </si>
  <si>
    <t>Market Capitalization</t>
  </si>
  <si>
    <t>Market Capitalization, 5 Year Average</t>
  </si>
  <si>
    <t>Price Close</t>
  </si>
  <si>
    <t>Price Close (End of Period)</t>
  </si>
  <si>
    <t>Price Close (End of Period), 5 Year Average</t>
  </si>
  <si>
    <t>FOCF Yield</t>
  </si>
  <si>
    <t>Free Cash Flow Yield - %</t>
  </si>
  <si>
    <t>Free Cash Flow Yield - %, 5 Year Average</t>
  </si>
  <si>
    <t>Dividend Yield</t>
  </si>
  <si>
    <t>Dividend Yield - Common Stock - Net - Issue Specific - %</t>
  </si>
  <si>
    <t>Dividend Yield - Common Stock - Net - Issue Specific - %, 5 Year Average</t>
  </si>
  <si>
    <t>Dividend Yield - Common Stock - Gross - Issue Specific - %</t>
  </si>
  <si>
    <t>Dividend Yield - Common Stock - Gross - Issue Specific - %, 5 Year Average</t>
  </si>
  <si>
    <t>Price to Book</t>
  </si>
  <si>
    <t>Price to Book Value per Share - Issue Specific</t>
  </si>
  <si>
    <t>Price to Book Value per Share - Issue Specific, 5 Year Average</t>
  </si>
  <si>
    <t>Price to Tangible Book</t>
  </si>
  <si>
    <t>Price to Tangible Book Value per Share</t>
  </si>
  <si>
    <t>Price to Tangible Book Value per Share, 5 Year Average</t>
  </si>
  <si>
    <t>Price to Sales</t>
  </si>
  <si>
    <t>Price to Revenue from Business Activities - Total per Share</t>
  </si>
  <si>
    <t>Price to Revenue from Business Activities - Total per Share, 5 Year Average</t>
  </si>
  <si>
    <t>Price to CF Per Share</t>
  </si>
  <si>
    <t>Price to Cash Flow per Share</t>
  </si>
  <si>
    <t>Price to Cash Flow per Share, 5 Year Average</t>
  </si>
  <si>
    <t>Price to Diluted EPS</t>
  </si>
  <si>
    <t>Price to EPS - Diluted - excluding Extraordinary Items Applicable to Common - Total</t>
  </si>
  <si>
    <t>Price to EPS - Diluted - excluding Extraordinary Items Applicable to Common - Total, 5 Year Average</t>
  </si>
  <si>
    <t>Price to Normalized Diluted EPS</t>
  </si>
  <si>
    <t>Price to EPS - Diluted - excluding Extraordinary Items - Normalized - Total</t>
  </si>
  <si>
    <t>Price to EPS - Diluted - excluding Extraordinary Items - Normalized - Total, 5 Year Average</t>
  </si>
  <si>
    <t>PEG Ratio</t>
  </si>
  <si>
    <t>PE Growth Ratio</t>
  </si>
  <si>
    <t>PE Growth Ratio, 5 Year Average</t>
  </si>
  <si>
    <t>EV to Sales</t>
  </si>
  <si>
    <t>Enterprise Value to Revenue from Business Activities - Total</t>
  </si>
  <si>
    <t>Enterprise Value to Revenue from Business Activities - Total, 5 Year Average</t>
  </si>
  <si>
    <t>EV to EBITDA</t>
  </si>
  <si>
    <t>Enterprise Value to Earnings before Interest, Taxes, Depreciation &amp; Amortization (EBITDA)</t>
  </si>
  <si>
    <t>Enterprise Value to Earnings before Interest, Taxes, Depreciation &amp; Amortization (EBITDA), 5 Year Average</t>
  </si>
  <si>
    <t>EV to CFO</t>
  </si>
  <si>
    <t>Enterprise Value to Net Cash Flow from Operating Activities</t>
  </si>
  <si>
    <t>Enterprise Value to Net Cash Flow from Operating Activities, 5 Year Average</t>
  </si>
  <si>
    <t>Petrochemicals &amp; Integrated Energy</t>
  </si>
  <si>
    <t>Hindustan Petroleum Corp Ltd (HPCL.NS)</t>
  </si>
  <si>
    <t>Oil and Natural Gas Corporation Ltd (ONGC.NS)</t>
  </si>
  <si>
    <t>Bharat Petroleum Corporation Ltd (BPCL.NS)</t>
  </si>
  <si>
    <t>Indian Oil Corporation Ltd (IOC.NS)</t>
  </si>
  <si>
    <t>Tata Chemicals Ltd (TTCH.NS)</t>
  </si>
  <si>
    <t>Chemicals</t>
  </si>
  <si>
    <t>Price to FOCF</t>
  </si>
  <si>
    <t>Price to Free Cash Flow per Share</t>
  </si>
  <si>
    <t>Price to Free Cash Flow per Share, 5 Year Average</t>
  </si>
  <si>
    <t>EV to FOCF</t>
  </si>
  <si>
    <t>Enterprise Value to Free Cash Flow</t>
  </si>
  <si>
    <t>Enterprise Value to Free Cash Flow, 5 Year Average</t>
  </si>
  <si>
    <t>Telecommunications</t>
  </si>
  <si>
    <t>Bharti Airtel Ltd (BRTI.NS)</t>
  </si>
  <si>
    <t>Indus Towers Ltd (INUS.NS)</t>
  </si>
  <si>
    <t>Vodafone Idea Ltd (VODA.NS)</t>
  </si>
  <si>
    <t>Tata Communications Ltd (TATA.NS)</t>
  </si>
  <si>
    <t>Telecommunications Services</t>
  </si>
  <si>
    <t>2017</t>
  </si>
  <si>
    <t>31-03-2017</t>
  </si>
  <si>
    <t>Retail</t>
  </si>
  <si>
    <t>Spencer's Retail Ltd (SPEN.NS)</t>
  </si>
  <si>
    <t>Aditya Birla Fashion and Retail Ltd (ADIA.NS)</t>
  </si>
  <si>
    <t>Avenue Supermarts Ltd (AVEU.NS)</t>
  </si>
  <si>
    <t>V-mart Retail Ltd (VMAR.NS)</t>
  </si>
  <si>
    <t>Vedant Fashions Ltd (VEDN.NS)</t>
  </si>
  <si>
    <t>Specialty Retailers</t>
  </si>
  <si>
    <t>Food &amp; Drug Retailing</t>
  </si>
  <si>
    <t>Diversified Retail</t>
  </si>
  <si>
    <t>Consolidated</t>
  </si>
  <si>
    <t>Market Data</t>
  </si>
  <si>
    <t>Valuation</t>
  </si>
  <si>
    <t>Company</t>
  </si>
  <si>
    <t>Market Price</t>
  </si>
  <si>
    <t>Enterprise 
Value</t>
  </si>
  <si>
    <t>EV/SALES</t>
  </si>
  <si>
    <t>EV/CFO</t>
  </si>
  <si>
    <t>P/E</t>
  </si>
  <si>
    <t>P/BV</t>
  </si>
  <si>
    <t>P/SALES</t>
  </si>
  <si>
    <t>Reliance Industries Ltd</t>
  </si>
  <si>
    <t>Sales</t>
  </si>
  <si>
    <t>CFO</t>
  </si>
  <si>
    <t>Tata Chemicals</t>
  </si>
  <si>
    <t>Industry Average</t>
  </si>
  <si>
    <t>BV</t>
  </si>
  <si>
    <t>Industry</t>
  </si>
  <si>
    <t>Weight Breakup</t>
  </si>
  <si>
    <t>Reliance Industry Valuation</t>
  </si>
  <si>
    <t>Industry average P/BV</t>
  </si>
  <si>
    <t>Overvalued</t>
  </si>
  <si>
    <t>Industry average EV/Sales</t>
  </si>
  <si>
    <t>Undervalued</t>
  </si>
  <si>
    <t>Industry average EV/CFO</t>
  </si>
  <si>
    <t>Industry average EV/EBITDA</t>
  </si>
  <si>
    <t>Industry average P/E</t>
  </si>
  <si>
    <t>Industry average P/Sales</t>
  </si>
  <si>
    <t>Fixing the Quantum of Buyback</t>
  </si>
  <si>
    <t>Paid up equity capital</t>
  </si>
  <si>
    <t>General Reserve</t>
  </si>
  <si>
    <t>Security Premium Account</t>
  </si>
  <si>
    <t>Profit and Loss Account</t>
  </si>
  <si>
    <t>Total Equity Aggregate</t>
  </si>
  <si>
    <t>Total Amount of fund that the company can take out from its account to use for buyback</t>
  </si>
  <si>
    <t>(25% of total aggregate)</t>
  </si>
  <si>
    <t>No of shares</t>
  </si>
  <si>
    <t>Total permissible Amount of shares that can be bought back</t>
  </si>
  <si>
    <t>(25% of total shares)</t>
  </si>
  <si>
    <t>Maximum price per share that can be offered for the buyback (in Rs/share)</t>
  </si>
  <si>
    <t>(total amount available/no of shares that can be bought back)</t>
  </si>
  <si>
    <t>Debt equity ratio if the total quantum is bought back</t>
  </si>
  <si>
    <t>Total Remaining Equity</t>
  </si>
  <si>
    <t>Debt/Equity Ratio</t>
  </si>
  <si>
    <t xml:space="preserve">Now, </t>
  </si>
  <si>
    <t>The company earned PAT of</t>
  </si>
  <si>
    <t xml:space="preserve"> for the relevant year</t>
  </si>
  <si>
    <t>The B/S net worth including all reserves but exclusing the P&amp;L account is :</t>
  </si>
  <si>
    <t>Reserves and Surplus</t>
  </si>
  <si>
    <t>Capital Redemption Reserve A/C</t>
  </si>
  <si>
    <t>Debenture Redemption Reserve</t>
  </si>
  <si>
    <t>PAT for the current year</t>
  </si>
  <si>
    <t>Total shareholder' funds (prior to dividend distribution)</t>
  </si>
  <si>
    <t>RONW</t>
  </si>
  <si>
    <t>So,</t>
  </si>
  <si>
    <t>Maximum Premium that can be paid:</t>
  </si>
  <si>
    <t>P&lt;=</t>
  </si>
  <si>
    <t>{{1/RONW*PER}-1}</t>
  </si>
  <si>
    <t> </t>
  </si>
  <si>
    <t>Current EPS</t>
  </si>
  <si>
    <t>P/E (Market Price/ EPS)</t>
  </si>
  <si>
    <t>Premium in percentage</t>
  </si>
  <si>
    <t>Current Market Price</t>
  </si>
  <si>
    <t>Maximum premium</t>
  </si>
  <si>
    <t>Offer Price</t>
  </si>
  <si>
    <t>TOTAL Present Value</t>
  </si>
  <si>
    <t>Selling/General/Admin. Expenses</t>
  </si>
  <si>
    <t>Misc Expenses</t>
  </si>
  <si>
    <t>% of revenue</t>
  </si>
  <si>
    <t>%  of revenue</t>
  </si>
  <si>
    <t>NO PLAT</t>
  </si>
  <si>
    <t>Pessimistic</t>
  </si>
  <si>
    <t>Most Likely</t>
  </si>
  <si>
    <t>Optimistic</t>
  </si>
  <si>
    <t xml:space="preserve">Accounts Receivable </t>
  </si>
  <si>
    <t>TOTAL Current Asset</t>
  </si>
  <si>
    <t>TOTAL Current Liability</t>
  </si>
  <si>
    <t>Intangible Assets</t>
  </si>
  <si>
    <t>Tangible NW</t>
  </si>
  <si>
    <t>Price to Book Value</t>
  </si>
  <si>
    <t>NAV Book Value Method</t>
  </si>
  <si>
    <t>Book value</t>
  </si>
  <si>
    <t>Actual PBV</t>
  </si>
  <si>
    <t>Increase by 12%</t>
  </si>
  <si>
    <t>Constant 5.3%</t>
  </si>
  <si>
    <t xml:space="preserve">11.8 % of revenue </t>
  </si>
  <si>
    <t xml:space="preserve">4.5 % of 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</si>
</sst>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₹&quot;\ #,##0.00;[Red]&quot;₹&quot;\ \-#,##0.00"/>
    <numFmt numFmtId="43" formatCode="_ * #,##0.00_ ;_ * \-#,##0.00_ ;_ * &quot;-&quot;??_ ;_ @_ "/>
    <numFmt numFmtId="164" formatCode="_ * #,##0_ ;_ * \-#,##0_ ;_ * &quot;-&quot;??_ ;_ @_ "/>
    <numFmt numFmtId="165" formatCode="0.0000%"/>
    <numFmt numFmtId="166" formatCode="0.00%;[Red]\(0.00%\)"/>
    <numFmt numFmtId="167" formatCode="#,##0.0_);[Red]\(#,##0.0\)"/>
    <numFmt numFmtId="168" formatCode="0.0"/>
    <numFmt numFmtId="169" formatCode="0.000"/>
    <numFmt numFmtId="170" formatCode="0.0%"/>
    <numFmt numFmtId="171" formatCode="#,##0_);[Red]\(#,##0\)"/>
    <numFmt numFmtId="172" formatCode="#,##0.00_);[Red]\(#,##0.00\)"/>
    <numFmt numFmtId="173" formatCode="dd\-mm\-yyyy"/>
    <numFmt numFmtId="174" formatCode="#,##0.0"/>
    <numFmt numFmtId="175" formatCode="[&gt;=100]##,##0.0\%;[&lt;=-100]\-##,##0.0\%;##,##0.0\%"/>
    <numFmt numFmtId="176" formatCode="_-* #,##0_-;\-* #,##0_-;_-* &quot;-&quot;??_-;_-@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i/>
      <sz val="8"/>
      <color theme="1"/>
      <name val="Calibri Light"/>
      <family val="2"/>
      <scheme val="major"/>
    </font>
    <font>
      <b/>
      <sz val="8"/>
      <color rgb="FF000000"/>
      <name val="Tahoma"/>
      <family val="2"/>
    </font>
    <font>
      <b/>
      <sz val="7"/>
      <color theme="1"/>
      <name val="Calibri"/>
      <family val="2"/>
      <scheme val="minor"/>
    </font>
    <font>
      <b/>
      <sz val="7"/>
      <color rgb="FF888888"/>
      <name val="Calibri"/>
      <family val="2"/>
      <scheme val="minor"/>
    </font>
    <font>
      <b/>
      <sz val="7"/>
      <color rgb="FFFFFFFF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333333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2"/>
      <color theme="0"/>
      <name val="Calibri"/>
      <family val="2"/>
    </font>
    <font>
      <sz val="12"/>
      <name val="Calibri"/>
      <family val="2"/>
    </font>
    <font>
      <sz val="12"/>
      <color rgb="FF0432FF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</font>
    <font>
      <b/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93D68"/>
        <bgColor rgb="FF293D68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293D68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rgb="FFD9E2F3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E5EB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C1C1C1"/>
      </bottom>
      <diagonal/>
    </border>
    <border>
      <left/>
      <right style="medium">
        <color rgb="FFFFFFFF"/>
      </right>
      <top style="medium">
        <color rgb="FFFFFFFF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E5EBF4"/>
      </bottom>
      <diagonal/>
    </border>
    <border>
      <left/>
      <right style="medium">
        <color rgb="FFCCCCCC"/>
      </right>
      <top style="medium">
        <color rgb="FFC1C1C1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Border="0" applyAlignment="0"/>
    <xf numFmtId="43" fontId="1" fillId="0" borderId="0" applyFont="0" applyFill="0" applyBorder="0" applyAlignment="0" applyProtection="0"/>
  </cellStyleXfs>
  <cellXfs count="284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  <xf numFmtId="0" fontId="0" fillId="3" borderId="0" xfId="0" applyFill="1"/>
    <xf numFmtId="43" fontId="0" fillId="0" borderId="0" xfId="2" applyFont="1"/>
    <xf numFmtId="43" fontId="2" fillId="0" borderId="0" xfId="2" applyFont="1"/>
    <xf numFmtId="43" fontId="2" fillId="0" borderId="4" xfId="2" applyFont="1" applyBorder="1"/>
    <xf numFmtId="0" fontId="12" fillId="0" borderId="0" xfId="0" applyFont="1"/>
    <xf numFmtId="0" fontId="11" fillId="0" borderId="0" xfId="0" applyFont="1"/>
    <xf numFmtId="43" fontId="11" fillId="0" borderId="0" xfId="2" applyFont="1" applyFill="1"/>
    <xf numFmtId="0" fontId="13" fillId="0" borderId="0" xfId="0" applyFont="1"/>
    <xf numFmtId="0" fontId="10" fillId="6" borderId="8" xfId="0" applyFont="1" applyFill="1" applyBorder="1" applyAlignment="1">
      <alignment horizontal="left"/>
    </xf>
    <xf numFmtId="0" fontId="10" fillId="6" borderId="8" xfId="0" applyFont="1" applyFill="1" applyBorder="1" applyAlignment="1">
      <alignment horizontal="right"/>
    </xf>
    <xf numFmtId="0" fontId="14" fillId="7" borderId="9" xfId="0" applyFont="1" applyFill="1" applyBorder="1" applyAlignment="1">
      <alignment horizontal="left"/>
    </xf>
    <xf numFmtId="0" fontId="15" fillId="8" borderId="10" xfId="0" applyFont="1" applyFill="1" applyBorder="1" applyAlignment="1">
      <alignment horizontal="center" vertical="top"/>
    </xf>
    <xf numFmtId="0" fontId="5" fillId="7" borderId="11" xfId="0" applyFont="1" applyFill="1" applyBorder="1" applyAlignment="1">
      <alignment horizontal="right"/>
    </xf>
    <xf numFmtId="0" fontId="5" fillId="9" borderId="0" xfId="0" applyFont="1" applyFill="1" applyAlignment="1">
      <alignment horizontal="left"/>
    </xf>
    <xf numFmtId="0" fontId="5" fillId="10" borderId="11" xfId="0" applyFont="1" applyFill="1" applyBorder="1" applyAlignment="1">
      <alignment horizontal="left"/>
    </xf>
    <xf numFmtId="0" fontId="5" fillId="11" borderId="11" xfId="0" applyFont="1" applyFill="1" applyBorder="1" applyAlignment="1">
      <alignment horizontal="left" indent="1"/>
    </xf>
    <xf numFmtId="0" fontId="5" fillId="0" borderId="11" xfId="0" applyFont="1" applyBorder="1" applyAlignment="1">
      <alignment horizontal="left"/>
    </xf>
    <xf numFmtId="0" fontId="5" fillId="0" borderId="6" xfId="0" applyFont="1" applyBorder="1" applyAlignment="1">
      <alignment horizontal="left" wrapText="1"/>
    </xf>
    <xf numFmtId="166" fontId="5" fillId="7" borderId="6" xfId="0" applyNumberFormat="1" applyFont="1" applyFill="1" applyBorder="1" applyAlignment="1">
      <alignment horizontal="right" wrapText="1"/>
    </xf>
    <xf numFmtId="0" fontId="0" fillId="9" borderId="0" xfId="0" applyFill="1" applyAlignment="1">
      <alignment horizontal="left" wrapText="1"/>
    </xf>
    <xf numFmtId="167" fontId="5" fillId="10" borderId="6" xfId="0" applyNumberFormat="1" applyFont="1" applyFill="1" applyBorder="1" applyAlignment="1">
      <alignment horizontal="right" wrapText="1"/>
    </xf>
    <xf numFmtId="0" fontId="5" fillId="11" borderId="11" xfId="0" applyFont="1" applyFill="1" applyBorder="1" applyAlignment="1">
      <alignment horizontal="left" wrapText="1" indent="1"/>
    </xf>
    <xf numFmtId="0" fontId="5" fillId="9" borderId="0" xfId="0" applyFont="1" applyFill="1" applyAlignment="1">
      <alignment horizontal="left" wrapText="1"/>
    </xf>
    <xf numFmtId="0" fontId="5" fillId="11" borderId="6" xfId="0" applyFont="1" applyFill="1" applyBorder="1" applyAlignment="1">
      <alignment wrapText="1"/>
    </xf>
    <xf numFmtId="0" fontId="5" fillId="0" borderId="0" xfId="0" applyFont="1" applyAlignment="1">
      <alignment wrapText="1"/>
    </xf>
    <xf numFmtId="43" fontId="6" fillId="0" borderId="4" xfId="2" applyFont="1" applyBorder="1"/>
    <xf numFmtId="0" fontId="0" fillId="0" borderId="0" xfId="0" applyAlignment="1">
      <alignment horizontal="center"/>
    </xf>
    <xf numFmtId="0" fontId="6" fillId="0" borderId="4" xfId="0" applyFont="1" applyBorder="1"/>
    <xf numFmtId="0" fontId="6" fillId="0" borderId="7" xfId="0" applyFont="1" applyBorder="1"/>
    <xf numFmtId="10" fontId="6" fillId="0" borderId="4" xfId="1" applyNumberFormat="1" applyFont="1" applyBorder="1"/>
    <xf numFmtId="10" fontId="6" fillId="0" borderId="4" xfId="1" applyNumberFormat="1" applyFont="1" applyBorder="1" applyAlignment="1">
      <alignment horizontal="right"/>
    </xf>
    <xf numFmtId="169" fontId="6" fillId="0" borderId="4" xfId="0" applyNumberFormat="1" applyFont="1" applyBorder="1"/>
    <xf numFmtId="0" fontId="6" fillId="0" borderId="26" xfId="0" applyFont="1" applyBorder="1"/>
    <xf numFmtId="169" fontId="6" fillId="0" borderId="3" xfId="0" applyNumberFormat="1" applyFont="1" applyBorder="1"/>
    <xf numFmtId="0" fontId="6" fillId="0" borderId="27" xfId="0" applyFont="1" applyBorder="1"/>
    <xf numFmtId="43" fontId="6" fillId="0" borderId="0" xfId="2" applyFont="1" applyBorder="1"/>
    <xf numFmtId="8" fontId="6" fillId="0" borderId="1" xfId="2" applyNumberFormat="1" applyFont="1" applyBorder="1"/>
    <xf numFmtId="8" fontId="6" fillId="0" borderId="7" xfId="0" applyNumberFormat="1" applyFont="1" applyBorder="1"/>
    <xf numFmtId="43" fontId="3" fillId="0" borderId="0" xfId="0" applyNumberFormat="1" applyFont="1"/>
    <xf numFmtId="8" fontId="6" fillId="0" borderId="2" xfId="2" applyNumberFormat="1" applyFont="1" applyBorder="1"/>
    <xf numFmtId="0" fontId="20" fillId="14" borderId="10" xfId="0" applyFont="1" applyFill="1" applyBorder="1" applyAlignment="1">
      <alignment horizontal="center" vertical="top"/>
    </xf>
    <xf numFmtId="0" fontId="17" fillId="15" borderId="10" xfId="0" applyFont="1" applyFill="1" applyBorder="1" applyAlignment="1">
      <alignment horizontal="center" vertical="top"/>
    </xf>
    <xf numFmtId="0" fontId="16" fillId="16" borderId="10" xfId="0" applyFont="1" applyFill="1" applyBorder="1" applyAlignment="1">
      <alignment horizontal="center" vertical="top"/>
    </xf>
    <xf numFmtId="171" fontId="5" fillId="7" borderId="6" xfId="0" applyNumberFormat="1" applyFont="1" applyFill="1" applyBorder="1" applyAlignment="1">
      <alignment horizontal="right"/>
    </xf>
    <xf numFmtId="171" fontId="5" fillId="10" borderId="6" xfId="0" applyNumberFormat="1" applyFont="1" applyFill="1" applyBorder="1" applyAlignment="1">
      <alignment horizontal="right" wrapText="1"/>
    </xf>
    <xf numFmtId="171" fontId="5" fillId="7" borderId="6" xfId="0" applyNumberFormat="1" applyFont="1" applyFill="1" applyBorder="1" applyAlignment="1">
      <alignment horizontal="right" wrapText="1"/>
    </xf>
    <xf numFmtId="171" fontId="5" fillId="0" borderId="6" xfId="0" applyNumberFormat="1" applyFont="1" applyBorder="1" applyAlignment="1">
      <alignment horizontal="right" wrapText="1"/>
    </xf>
    <xf numFmtId="172" fontId="5" fillId="0" borderId="6" xfId="0" applyNumberFormat="1" applyFont="1" applyBorder="1" applyAlignment="1">
      <alignment horizontal="right" wrapText="1"/>
    </xf>
    <xf numFmtId="171" fontId="5" fillId="7" borderId="0" xfId="0" applyNumberFormat="1" applyFont="1" applyFill="1" applyAlignment="1">
      <alignment horizontal="right" wrapText="1"/>
    </xf>
    <xf numFmtId="171" fontId="5" fillId="7" borderId="18" xfId="0" applyNumberFormat="1" applyFont="1" applyFill="1" applyBorder="1" applyAlignment="1">
      <alignment horizontal="right" wrapText="1"/>
    </xf>
    <xf numFmtId="0" fontId="21" fillId="17" borderId="31" xfId="0" applyFont="1" applyFill="1" applyBorder="1"/>
    <xf numFmtId="0" fontId="22" fillId="17" borderId="31" xfId="0" applyFont="1" applyFill="1" applyBorder="1"/>
    <xf numFmtId="0" fontId="23" fillId="0" borderId="0" xfId="0" applyFont="1"/>
    <xf numFmtId="0" fontId="24" fillId="0" borderId="0" xfId="0" applyFont="1"/>
    <xf numFmtId="173" fontId="23" fillId="0" borderId="0" xfId="0" applyNumberFormat="1" applyFont="1" applyAlignment="1">
      <alignment horizontal="left"/>
    </xf>
    <xf numFmtId="0" fontId="22" fillId="17" borderId="32" xfId="0" applyFont="1" applyFill="1" applyBorder="1"/>
    <xf numFmtId="0" fontId="22" fillId="17" borderId="32" xfId="0" applyFont="1" applyFill="1" applyBorder="1" applyAlignment="1">
      <alignment horizontal="center" vertical="center" wrapText="1"/>
    </xf>
    <xf numFmtId="0" fontId="23" fillId="0" borderId="33" xfId="0" applyFont="1" applyBorder="1" applyAlignment="1">
      <alignment horizontal="left" vertical="center"/>
    </xf>
    <xf numFmtId="173" fontId="23" fillId="0" borderId="33" xfId="0" applyNumberFormat="1" applyFont="1" applyBorder="1" applyAlignment="1">
      <alignment horizontal="center" vertical="center" wrapText="1"/>
    </xf>
    <xf numFmtId="0" fontId="22" fillId="17" borderId="32" xfId="0" applyFont="1" applyFill="1" applyBorder="1" applyAlignment="1">
      <alignment wrapText="1"/>
    </xf>
    <xf numFmtId="0" fontId="22" fillId="17" borderId="32" xfId="0" applyFont="1" applyFill="1" applyBorder="1" applyAlignment="1">
      <alignment horizontal="left" vertical="center" wrapText="1"/>
    </xf>
    <xf numFmtId="0" fontId="25" fillId="18" borderId="33" xfId="0" applyFont="1" applyFill="1" applyBorder="1" applyAlignment="1">
      <alignment horizontal="left" vertical="center" wrapText="1"/>
    </xf>
    <xf numFmtId="0" fontId="0" fillId="18" borderId="33" xfId="0" applyFill="1" applyBorder="1" applyAlignment="1">
      <alignment wrapText="1"/>
    </xf>
    <xf numFmtId="0" fontId="23" fillId="0" borderId="33" xfId="0" applyFont="1" applyBorder="1" applyAlignment="1">
      <alignment vertical="center" wrapText="1"/>
    </xf>
    <xf numFmtId="3" fontId="23" fillId="0" borderId="33" xfId="0" applyNumberFormat="1" applyFont="1" applyBorder="1" applyAlignment="1">
      <alignment horizontal="right" vertical="center" wrapText="1"/>
    </xf>
    <xf numFmtId="174" fontId="23" fillId="0" borderId="33" xfId="0" applyNumberFormat="1" applyFont="1" applyBorder="1" applyAlignment="1">
      <alignment horizontal="right" vertical="center" wrapText="1"/>
    </xf>
    <xf numFmtId="175" fontId="26" fillId="0" borderId="33" xfId="0" applyNumberFormat="1" applyFont="1" applyBorder="1" applyAlignment="1">
      <alignment horizontal="right" vertical="center" wrapText="1"/>
    </xf>
    <xf numFmtId="175" fontId="23" fillId="0" borderId="33" xfId="0" applyNumberFormat="1" applyFont="1" applyBorder="1" applyAlignment="1">
      <alignment horizontal="right" vertical="center" wrapText="1"/>
    </xf>
    <xf numFmtId="4" fontId="23" fillId="0" borderId="33" xfId="0" applyNumberFormat="1" applyFont="1" applyBorder="1" applyAlignment="1">
      <alignment horizontal="right" vertical="center" wrapText="1"/>
    </xf>
    <xf numFmtId="0" fontId="2" fillId="19" borderId="0" xfId="0" applyFont="1" applyFill="1"/>
    <xf numFmtId="4" fontId="26" fillId="0" borderId="33" xfId="0" applyNumberFormat="1" applyFont="1" applyBorder="1" applyAlignment="1">
      <alignment horizontal="right" vertical="center" wrapText="1"/>
    </xf>
    <xf numFmtId="0" fontId="19" fillId="0" borderId="0" xfId="0" applyFont="1"/>
    <xf numFmtId="0" fontId="27" fillId="20" borderId="0" xfId="0" applyFont="1" applyFill="1"/>
    <xf numFmtId="0" fontId="27" fillId="22" borderId="34" xfId="0" applyFont="1" applyFill="1" applyBorder="1" applyAlignment="1">
      <alignment horizontal="center"/>
    </xf>
    <xf numFmtId="0" fontId="27" fillId="20" borderId="0" xfId="0" applyFont="1" applyFill="1" applyAlignment="1">
      <alignment horizontal="center"/>
    </xf>
    <xf numFmtId="0" fontId="27" fillId="20" borderId="0" xfId="0" applyFont="1" applyFill="1" applyAlignment="1">
      <alignment horizontal="center" vertical="center" wrapText="1"/>
    </xf>
    <xf numFmtId="0" fontId="27" fillId="20" borderId="0" xfId="0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176" fontId="29" fillId="23" borderId="35" xfId="0" applyNumberFormat="1" applyFont="1" applyFill="1" applyBorder="1"/>
    <xf numFmtId="0" fontId="30" fillId="23" borderId="35" xfId="0" applyFont="1" applyFill="1" applyBorder="1"/>
    <xf numFmtId="4" fontId="30" fillId="23" borderId="36" xfId="0" applyNumberFormat="1" applyFont="1" applyFill="1" applyBorder="1"/>
    <xf numFmtId="0" fontId="18" fillId="21" borderId="0" xfId="0" applyFont="1" applyFill="1"/>
    <xf numFmtId="176" fontId="29" fillId="0" borderId="0" xfId="0" applyNumberFormat="1" applyFont="1"/>
    <xf numFmtId="3" fontId="30" fillId="0" borderId="0" xfId="0" applyNumberFormat="1" applyFont="1"/>
    <xf numFmtId="4" fontId="30" fillId="0" borderId="0" xfId="0" applyNumberFormat="1" applyFont="1"/>
    <xf numFmtId="4" fontId="31" fillId="0" borderId="0" xfId="0" applyNumberFormat="1" applyFont="1"/>
    <xf numFmtId="0" fontId="31" fillId="0" borderId="0" xfId="0" applyFont="1"/>
    <xf numFmtId="176" fontId="32" fillId="21" borderId="0" xfId="0" applyNumberFormat="1" applyFont="1" applyFill="1"/>
    <xf numFmtId="2" fontId="30" fillId="0" borderId="0" xfId="0" applyNumberFormat="1" applyFont="1"/>
    <xf numFmtId="9" fontId="0" fillId="0" borderId="0" xfId="1" applyFont="1"/>
    <xf numFmtId="170" fontId="0" fillId="0" borderId="0" xfId="1" applyNumberFormat="1" applyFont="1"/>
    <xf numFmtId="176" fontId="29" fillId="24" borderId="35" xfId="0" applyNumberFormat="1" applyFont="1" applyFill="1" applyBorder="1"/>
    <xf numFmtId="3" fontId="30" fillId="24" borderId="35" xfId="0" applyNumberFormat="1" applyFont="1" applyFill="1" applyBorder="1"/>
    <xf numFmtId="4" fontId="30" fillId="24" borderId="35" xfId="0" applyNumberFormat="1" applyFont="1" applyFill="1" applyBorder="1"/>
    <xf numFmtId="4" fontId="30" fillId="24" borderId="36" xfId="0" applyNumberFormat="1" applyFont="1" applyFill="1" applyBorder="1"/>
    <xf numFmtId="0" fontId="0" fillId="26" borderId="0" xfId="0" applyFill="1"/>
    <xf numFmtId="0" fontId="0" fillId="27" borderId="0" xfId="0" applyFill="1"/>
    <xf numFmtId="0" fontId="30" fillId="24" borderId="35" xfId="0" applyFont="1" applyFill="1" applyBorder="1"/>
    <xf numFmtId="0" fontId="7" fillId="0" borderId="0" xfId="0" applyFont="1"/>
    <xf numFmtId="3" fontId="7" fillId="0" borderId="0" xfId="0" applyNumberFormat="1" applyFont="1"/>
    <xf numFmtId="0" fontId="7" fillId="0" borderId="0" xfId="0" applyFont="1" applyAlignment="1">
      <alignment wrapText="1"/>
    </xf>
    <xf numFmtId="0" fontId="7" fillId="0" borderId="38" xfId="0" applyFont="1" applyBorder="1"/>
    <xf numFmtId="3" fontId="7" fillId="28" borderId="38" xfId="0" applyNumberFormat="1" applyFont="1" applyFill="1" applyBorder="1"/>
    <xf numFmtId="0" fontId="7" fillId="0" borderId="38" xfId="0" applyFont="1" applyBorder="1" applyAlignment="1">
      <alignment wrapText="1"/>
    </xf>
    <xf numFmtId="3" fontId="7" fillId="0" borderId="38" xfId="0" applyNumberFormat="1" applyFont="1" applyBorder="1"/>
    <xf numFmtId="0" fontId="7" fillId="29" borderId="0" xfId="0" applyFont="1" applyFill="1"/>
    <xf numFmtId="3" fontId="7" fillId="29" borderId="0" xfId="0" applyNumberFormat="1" applyFont="1" applyFill="1"/>
    <xf numFmtId="0" fontId="7" fillId="29" borderId="0" xfId="0" applyFont="1" applyFill="1" applyAlignment="1">
      <alignment wrapText="1"/>
    </xf>
    <xf numFmtId="0" fontId="33" fillId="0" borderId="0" xfId="0" applyFont="1"/>
    <xf numFmtId="0" fontId="34" fillId="0" borderId="0" xfId="0" applyFont="1"/>
    <xf numFmtId="0" fontId="8" fillId="30" borderId="38" xfId="0" applyFont="1" applyFill="1" applyBorder="1"/>
    <xf numFmtId="0" fontId="8" fillId="0" borderId="0" xfId="0" applyFont="1" applyAlignment="1">
      <alignment wrapText="1"/>
    </xf>
    <xf numFmtId="0" fontId="7" fillId="31" borderId="0" xfId="0" applyFont="1" applyFill="1" applyAlignment="1">
      <alignment wrapText="1"/>
    </xf>
    <xf numFmtId="9" fontId="7" fillId="0" borderId="0" xfId="0" applyNumberFormat="1" applyFont="1"/>
    <xf numFmtId="0" fontId="8" fillId="0" borderId="39" xfId="0" applyFont="1" applyBorder="1"/>
    <xf numFmtId="0" fontId="8" fillId="0" borderId="40" xfId="0" applyFont="1" applyBorder="1"/>
    <xf numFmtId="0" fontId="8" fillId="0" borderId="41" xfId="0" applyFont="1" applyBorder="1"/>
    <xf numFmtId="3" fontId="8" fillId="0" borderId="0" xfId="0" applyNumberFormat="1" applyFont="1"/>
    <xf numFmtId="0" fontId="7" fillId="31" borderId="0" xfId="0" applyFont="1" applyFill="1"/>
    <xf numFmtId="0" fontId="7" fillId="0" borderId="4" xfId="0" applyFont="1" applyBorder="1"/>
    <xf numFmtId="10" fontId="7" fillId="0" borderId="0" xfId="0" applyNumberFormat="1" applyFont="1"/>
    <xf numFmtId="3" fontId="8" fillId="30" borderId="0" xfId="0" applyNumberFormat="1" applyFont="1" applyFill="1"/>
    <xf numFmtId="0" fontId="7" fillId="0" borderId="5" xfId="0" applyFont="1" applyBorder="1"/>
    <xf numFmtId="9" fontId="6" fillId="0" borderId="4" xfId="1" applyFont="1" applyFill="1" applyBorder="1"/>
    <xf numFmtId="0" fontId="9" fillId="0" borderId="4" xfId="0" applyFont="1" applyBorder="1"/>
    <xf numFmtId="0" fontId="31" fillId="0" borderId="4" xfId="0" applyFont="1" applyBorder="1"/>
    <xf numFmtId="38" fontId="31" fillId="0" borderId="4" xfId="0" applyNumberFormat="1" applyFont="1" applyBorder="1" applyAlignment="1">
      <alignment horizontal="right" wrapText="1"/>
    </xf>
    <xf numFmtId="170" fontId="31" fillId="33" borderId="4" xfId="1" applyNumberFormat="1" applyFont="1" applyFill="1" applyBorder="1"/>
    <xf numFmtId="9" fontId="31" fillId="0" borderId="0" xfId="0" applyNumberFormat="1" applyFont="1"/>
    <xf numFmtId="170" fontId="31" fillId="33" borderId="4" xfId="0" applyNumberFormat="1" applyFont="1" applyFill="1" applyBorder="1"/>
    <xf numFmtId="0" fontId="31" fillId="0" borderId="5" xfId="0" applyFont="1" applyBorder="1"/>
    <xf numFmtId="38" fontId="31" fillId="0" borderId="5" xfId="0" applyNumberFormat="1" applyFont="1" applyBorder="1" applyAlignment="1">
      <alignment horizontal="right" wrapText="1"/>
    </xf>
    <xf numFmtId="170" fontId="9" fillId="0" borderId="4" xfId="1" applyNumberFormat="1" applyFont="1" applyFill="1" applyBorder="1"/>
    <xf numFmtId="10" fontId="31" fillId="0" borderId="0" xfId="1" applyNumberFormat="1" applyFont="1" applyFill="1" applyBorder="1" applyAlignment="1">
      <alignment horizontal="right" wrapText="1"/>
    </xf>
    <xf numFmtId="38" fontId="31" fillId="0" borderId="0" xfId="0" applyNumberFormat="1" applyFont="1"/>
    <xf numFmtId="170" fontId="31" fillId="0" borderId="5" xfId="1" applyNumberFormat="1" applyFont="1" applyFill="1" applyBorder="1"/>
    <xf numFmtId="170" fontId="31" fillId="0" borderId="5" xfId="0" applyNumberFormat="1" applyFont="1" applyBorder="1"/>
    <xf numFmtId="0" fontId="9" fillId="0" borderId="0" xfId="0" applyFont="1"/>
    <xf numFmtId="0" fontId="9" fillId="25" borderId="4" xfId="0" applyFont="1" applyFill="1" applyBorder="1"/>
    <xf numFmtId="38" fontId="31" fillId="25" borderId="4" xfId="0" applyNumberFormat="1" applyFont="1" applyFill="1" applyBorder="1"/>
    <xf numFmtId="38" fontId="31" fillId="0" borderId="4" xfId="0" applyNumberFormat="1" applyFont="1" applyBorder="1"/>
    <xf numFmtId="10" fontId="31" fillId="0" borderId="0" xfId="1" applyNumberFormat="1" applyFont="1"/>
    <xf numFmtId="9" fontId="31" fillId="0" borderId="4" xfId="1" applyFont="1" applyBorder="1"/>
    <xf numFmtId="10" fontId="31" fillId="0" borderId="4" xfId="0" applyNumberFormat="1" applyFont="1" applyBorder="1"/>
    <xf numFmtId="10" fontId="31" fillId="0" borderId="4" xfId="1" applyNumberFormat="1" applyFont="1" applyBorder="1"/>
    <xf numFmtId="3" fontId="31" fillId="0" borderId="4" xfId="0" applyNumberFormat="1" applyFont="1" applyBorder="1"/>
    <xf numFmtId="165" fontId="31" fillId="0" borderId="4" xfId="1" applyNumberFormat="1" applyFont="1" applyFill="1" applyBorder="1"/>
    <xf numFmtId="2" fontId="31" fillId="0" borderId="0" xfId="0" applyNumberFormat="1" applyFont="1"/>
    <xf numFmtId="164" fontId="31" fillId="0" borderId="4" xfId="2" applyNumberFormat="1" applyFont="1" applyFill="1" applyBorder="1"/>
    <xf numFmtId="164" fontId="31" fillId="0" borderId="4" xfId="2" applyNumberFormat="1" applyFont="1" applyBorder="1"/>
    <xf numFmtId="164" fontId="35" fillId="0" borderId="4" xfId="2" applyNumberFormat="1" applyFont="1" applyBorder="1"/>
    <xf numFmtId="165" fontId="9" fillId="0" borderId="4" xfId="1" applyNumberFormat="1" applyFont="1" applyFill="1" applyBorder="1"/>
    <xf numFmtId="9" fontId="9" fillId="0" borderId="4" xfId="0" applyNumberFormat="1" applyFont="1" applyBorder="1"/>
    <xf numFmtId="43" fontId="31" fillId="0" borderId="4" xfId="2" applyFont="1" applyFill="1" applyBorder="1"/>
    <xf numFmtId="2" fontId="31" fillId="0" borderId="4" xfId="0" applyNumberFormat="1" applyFont="1" applyBorder="1"/>
    <xf numFmtId="0" fontId="9" fillId="0" borderId="0" xfId="0" applyFont="1" applyAlignment="1">
      <alignment horizontal="center"/>
    </xf>
    <xf numFmtId="38" fontId="9" fillId="5" borderId="24" xfId="0" applyNumberFormat="1" applyFont="1" applyFill="1" applyBorder="1" applyAlignment="1">
      <alignment vertical="center"/>
    </xf>
    <xf numFmtId="10" fontId="31" fillId="12" borderId="25" xfId="0" applyNumberFormat="1" applyFont="1" applyFill="1" applyBorder="1"/>
    <xf numFmtId="10" fontId="31" fillId="12" borderId="28" xfId="0" applyNumberFormat="1" applyFont="1" applyFill="1" applyBorder="1"/>
    <xf numFmtId="10" fontId="31" fillId="12" borderId="26" xfId="0" applyNumberFormat="1" applyFont="1" applyFill="1" applyBorder="1"/>
    <xf numFmtId="164" fontId="31" fillId="0" borderId="3" xfId="2" applyNumberFormat="1" applyFont="1" applyBorder="1"/>
    <xf numFmtId="10" fontId="31" fillId="12" borderId="27" xfId="0" applyNumberFormat="1" applyFont="1" applyFill="1" applyBorder="1"/>
    <xf numFmtId="164" fontId="31" fillId="0" borderId="1" xfId="2" applyNumberFormat="1" applyFont="1" applyBorder="1"/>
    <xf numFmtId="164" fontId="31" fillId="0" borderId="2" xfId="2" applyNumberFormat="1" applyFont="1" applyBorder="1"/>
    <xf numFmtId="0" fontId="9" fillId="2" borderId="4" xfId="0" applyFont="1" applyFill="1" applyBorder="1"/>
    <xf numFmtId="0" fontId="31" fillId="2" borderId="4" xfId="0" applyFont="1" applyFill="1" applyBorder="1"/>
    <xf numFmtId="0" fontId="9" fillId="2" borderId="4" xfId="0" applyFont="1" applyFill="1" applyBorder="1" applyAlignment="1">
      <alignment horizontal="center"/>
    </xf>
    <xf numFmtId="0" fontId="37" fillId="0" borderId="4" xfId="0" applyFont="1" applyBorder="1"/>
    <xf numFmtId="38" fontId="35" fillId="0" borderId="4" xfId="0" applyNumberFormat="1" applyFont="1" applyBorder="1"/>
    <xf numFmtId="0" fontId="35" fillId="0" borderId="4" xfId="0" applyFont="1" applyBorder="1"/>
    <xf numFmtId="0" fontId="37" fillId="0" borderId="4" xfId="0" applyFont="1" applyBorder="1" applyAlignment="1">
      <alignment horizontal="left"/>
    </xf>
    <xf numFmtId="0" fontId="37" fillId="0" borderId="4" xfId="0" applyFont="1" applyBorder="1" applyAlignment="1">
      <alignment horizontal="right"/>
    </xf>
    <xf numFmtId="0" fontId="37" fillId="0" borderId="4" xfId="0" applyFont="1" applyBorder="1" applyAlignment="1">
      <alignment horizontal="left" indent="1"/>
    </xf>
    <xf numFmtId="0" fontId="35" fillId="0" borderId="4" xfId="0" applyFont="1" applyBorder="1" applyAlignment="1">
      <alignment horizontal="right"/>
    </xf>
    <xf numFmtId="38" fontId="35" fillId="0" borderId="4" xfId="0" applyNumberFormat="1" applyFont="1" applyBorder="1" applyAlignment="1">
      <alignment horizontal="right" wrapText="1"/>
    </xf>
    <xf numFmtId="10" fontId="35" fillId="0" borderId="4" xfId="1" applyNumberFormat="1" applyFont="1" applyBorder="1"/>
    <xf numFmtId="10" fontId="31" fillId="13" borderId="4" xfId="1" applyNumberFormat="1" applyFont="1" applyFill="1" applyBorder="1"/>
    <xf numFmtId="168" fontId="35" fillId="0" borderId="4" xfId="0" applyNumberFormat="1" applyFont="1" applyBorder="1"/>
    <xf numFmtId="0" fontId="37" fillId="0" borderId="4" xfId="0" applyFont="1" applyBorder="1" applyAlignment="1">
      <alignment vertical="top"/>
    </xf>
    <xf numFmtId="0" fontId="37" fillId="2" borderId="4" xfId="0" applyFont="1" applyFill="1" applyBorder="1"/>
    <xf numFmtId="1" fontId="31" fillId="0" borderId="4" xfId="0" applyNumberFormat="1" applyFont="1" applyBorder="1"/>
    <xf numFmtId="1" fontId="9" fillId="0" borderId="4" xfId="0" applyNumberFormat="1" applyFont="1" applyBorder="1" applyAlignment="1">
      <alignment horizontal="right"/>
    </xf>
    <xf numFmtId="1" fontId="31" fillId="34" borderId="4" xfId="0" applyNumberFormat="1" applyFont="1" applyFill="1" applyBorder="1"/>
    <xf numFmtId="38" fontId="31" fillId="34" borderId="4" xfId="0" applyNumberFormat="1" applyFont="1" applyFill="1" applyBorder="1"/>
    <xf numFmtId="10" fontId="31" fillId="0" borderId="4" xfId="1" applyNumberFormat="1" applyFont="1" applyFill="1" applyBorder="1"/>
    <xf numFmtId="0" fontId="37" fillId="4" borderId="4" xfId="0" applyFont="1" applyFill="1" applyBorder="1" applyAlignment="1">
      <alignment horizontal="right"/>
    </xf>
    <xf numFmtId="1" fontId="9" fillId="4" borderId="4" xfId="0" applyNumberFormat="1" applyFont="1" applyFill="1" applyBorder="1" applyAlignment="1">
      <alignment horizontal="right"/>
    </xf>
    <xf numFmtId="0" fontId="31" fillId="4" borderId="4" xfId="0" applyFont="1" applyFill="1" applyBorder="1"/>
    <xf numFmtId="10" fontId="31" fillId="34" borderId="4" xfId="1" applyNumberFormat="1" applyFont="1" applyFill="1" applyBorder="1"/>
    <xf numFmtId="168" fontId="31" fillId="0" borderId="4" xfId="0" applyNumberFormat="1" applyFont="1" applyBorder="1"/>
    <xf numFmtId="0" fontId="2" fillId="4" borderId="4" xfId="0" applyFont="1" applyFill="1" applyBorder="1"/>
    <xf numFmtId="43" fontId="2" fillId="4" borderId="4" xfId="2" applyFont="1" applyFill="1" applyBorder="1"/>
    <xf numFmtId="0" fontId="6" fillId="0" borderId="7" xfId="0" applyFont="1" applyBorder="1" applyAlignment="1">
      <alignment wrapText="1"/>
    </xf>
    <xf numFmtId="43" fontId="6" fillId="0" borderId="7" xfId="2" applyFont="1" applyFill="1" applyBorder="1"/>
    <xf numFmtId="0" fontId="6" fillId="4" borderId="24" xfId="0" applyFont="1" applyFill="1" applyBorder="1"/>
    <xf numFmtId="0" fontId="6" fillId="4" borderId="25" xfId="0" applyFont="1" applyFill="1" applyBorder="1"/>
    <xf numFmtId="0" fontId="6" fillId="4" borderId="28" xfId="0" applyFont="1" applyFill="1" applyBorder="1"/>
    <xf numFmtId="43" fontId="2" fillId="0" borderId="0" xfId="2" applyFont="1" applyBorder="1"/>
    <xf numFmtId="0" fontId="2" fillId="0" borderId="24" xfId="0" applyFont="1" applyBorder="1"/>
    <xf numFmtId="43" fontId="2" fillId="0" borderId="28" xfId="2" applyFont="1" applyBorder="1"/>
    <xf numFmtId="0" fontId="2" fillId="0" borderId="26" xfId="0" applyFont="1" applyBorder="1"/>
    <xf numFmtId="43" fontId="2" fillId="0" borderId="3" xfId="2" applyFont="1" applyBorder="1"/>
    <xf numFmtId="0" fontId="2" fillId="5" borderId="26" xfId="0" applyFont="1" applyFill="1" applyBorder="1"/>
    <xf numFmtId="43" fontId="2" fillId="5" borderId="3" xfId="2" applyFont="1" applyFill="1" applyBorder="1"/>
    <xf numFmtId="0" fontId="2" fillId="5" borderId="27" xfId="0" applyFont="1" applyFill="1" applyBorder="1"/>
    <xf numFmtId="43" fontId="2" fillId="5" borderId="2" xfId="2" applyFont="1" applyFill="1" applyBorder="1"/>
    <xf numFmtId="0" fontId="2" fillId="4" borderId="24" xfId="0" applyFont="1" applyFill="1" applyBorder="1"/>
    <xf numFmtId="43" fontId="2" fillId="4" borderId="28" xfId="2" applyFont="1" applyFill="1" applyBorder="1"/>
    <xf numFmtId="43" fontId="10" fillId="0" borderId="3" xfId="2" applyFont="1" applyBorder="1" applyAlignment="1">
      <alignment horizontal="right" wrapText="1"/>
    </xf>
    <xf numFmtId="43" fontId="10" fillId="0" borderId="3" xfId="2" applyFont="1" applyFill="1" applyBorder="1" applyAlignment="1">
      <alignment horizontal="right" wrapText="1"/>
    </xf>
    <xf numFmtId="43" fontId="2" fillId="5" borderId="29" xfId="2" applyFont="1" applyFill="1" applyBorder="1"/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9" fillId="2" borderId="39" xfId="0" applyFont="1" applyFill="1" applyBorder="1" applyAlignment="1">
      <alignment horizontal="center"/>
    </xf>
    <xf numFmtId="0" fontId="9" fillId="2" borderId="41" xfId="0" applyFont="1" applyFill="1" applyBorder="1" applyAlignment="1">
      <alignment horizontal="center"/>
    </xf>
    <xf numFmtId="0" fontId="9" fillId="2" borderId="40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31" fillId="0" borderId="4" xfId="0" applyFont="1" applyBorder="1" applyAlignment="1">
      <alignment horizontal="center"/>
    </xf>
    <xf numFmtId="171" fontId="5" fillId="7" borderId="6" xfId="0" applyNumberFormat="1" applyFont="1" applyFill="1" applyBorder="1" applyAlignment="1">
      <alignment horizontal="right" wrapText="1"/>
    </xf>
    <xf numFmtId="171" fontId="5" fillId="7" borderId="0" xfId="0" applyNumberFormat="1" applyFont="1" applyFill="1" applyAlignment="1">
      <alignment horizontal="right" wrapText="1"/>
    </xf>
    <xf numFmtId="0" fontId="5" fillId="9" borderId="18" xfId="0" applyFont="1" applyFill="1" applyBorder="1" applyAlignment="1">
      <alignment horizontal="left" wrapText="1"/>
    </xf>
    <xf numFmtId="0" fontId="5" fillId="10" borderId="16" xfId="0" applyFont="1" applyFill="1" applyBorder="1" applyAlignment="1">
      <alignment horizontal="left" wrapText="1"/>
    </xf>
    <xf numFmtId="0" fontId="5" fillId="10" borderId="17" xfId="0" applyFont="1" applyFill="1" applyBorder="1" applyAlignment="1">
      <alignment horizontal="left" wrapText="1"/>
    </xf>
    <xf numFmtId="0" fontId="5" fillId="11" borderId="6" xfId="0" applyFont="1" applyFill="1" applyBorder="1" applyAlignment="1">
      <alignment horizontal="left" wrapText="1" indent="1"/>
    </xf>
    <xf numFmtId="0" fontId="5" fillId="11" borderId="11" xfId="0" applyFont="1" applyFill="1" applyBorder="1" applyAlignment="1">
      <alignment horizontal="left" wrapText="1" indent="1"/>
    </xf>
    <xf numFmtId="0" fontId="5" fillId="11" borderId="0" xfId="0" applyFont="1" applyFill="1" applyAlignment="1">
      <alignment horizontal="left" wrapText="1" indent="1"/>
    </xf>
    <xf numFmtId="0" fontId="5" fillId="11" borderId="20" xfId="0" applyFont="1" applyFill="1" applyBorder="1" applyAlignment="1">
      <alignment horizontal="left" wrapText="1" indent="1"/>
    </xf>
    <xf numFmtId="171" fontId="5" fillId="7" borderId="19" xfId="0" applyNumberFormat="1" applyFont="1" applyFill="1" applyBorder="1" applyAlignment="1">
      <alignment horizontal="right" wrapText="1"/>
    </xf>
    <xf numFmtId="171" fontId="5" fillId="7" borderId="23" xfId="0" applyNumberFormat="1" applyFont="1" applyFill="1" applyBorder="1" applyAlignment="1">
      <alignment horizontal="right" wrapText="1"/>
    </xf>
    <xf numFmtId="0" fontId="5" fillId="11" borderId="18" xfId="0" applyFont="1" applyFill="1" applyBorder="1" applyAlignment="1">
      <alignment horizontal="left" wrapText="1" indent="1"/>
    </xf>
    <xf numFmtId="0" fontId="5" fillId="11" borderId="22" xfId="0" applyFont="1" applyFill="1" applyBorder="1" applyAlignment="1">
      <alignment horizontal="left" wrapText="1" indent="1"/>
    </xf>
    <xf numFmtId="171" fontId="5" fillId="7" borderId="18" xfId="0" applyNumberFormat="1" applyFont="1" applyFill="1" applyBorder="1" applyAlignment="1">
      <alignment horizontal="right" wrapText="1"/>
    </xf>
    <xf numFmtId="171" fontId="5" fillId="7" borderId="21" xfId="0" applyNumberFormat="1" applyFont="1" applyFill="1" applyBorder="1" applyAlignment="1">
      <alignment horizontal="right" wrapText="1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11" borderId="16" xfId="0" applyFont="1" applyFill="1" applyBorder="1" applyAlignment="1">
      <alignment horizontal="left" indent="1"/>
    </xf>
    <xf numFmtId="0" fontId="5" fillId="11" borderId="17" xfId="0" applyFont="1" applyFill="1" applyBorder="1" applyAlignment="1">
      <alignment horizontal="left" indent="1"/>
    </xf>
    <xf numFmtId="0" fontId="5" fillId="10" borderId="16" xfId="0" applyFont="1" applyFill="1" applyBorder="1" applyAlignment="1">
      <alignment horizontal="left"/>
    </xf>
    <xf numFmtId="0" fontId="5" fillId="10" borderId="17" xfId="0" applyFont="1" applyFill="1" applyBorder="1" applyAlignment="1">
      <alignment horizontal="left"/>
    </xf>
    <xf numFmtId="0" fontId="5" fillId="9" borderId="18" xfId="0" applyFont="1" applyFill="1" applyBorder="1" applyAlignment="1">
      <alignment horizontal="left"/>
    </xf>
    <xf numFmtId="0" fontId="5" fillId="0" borderId="16" xfId="0" applyFont="1" applyBorder="1" applyAlignment="1">
      <alignment horizontal="left" wrapText="1"/>
    </xf>
    <xf numFmtId="0" fontId="10" fillId="6" borderId="12" xfId="0" applyFont="1" applyFill="1" applyBorder="1" applyAlignment="1">
      <alignment horizontal="left"/>
    </xf>
    <xf numFmtId="0" fontId="10" fillId="6" borderId="13" xfId="0" applyFont="1" applyFill="1" applyBorder="1" applyAlignment="1">
      <alignment horizontal="left"/>
    </xf>
    <xf numFmtId="0" fontId="14" fillId="7" borderId="10" xfId="0" applyFont="1" applyFill="1" applyBorder="1" applyAlignment="1">
      <alignment horizontal="left"/>
    </xf>
    <xf numFmtId="0" fontId="14" fillId="7" borderId="9" xfId="0" applyFont="1" applyFill="1" applyBorder="1" applyAlignment="1">
      <alignment horizontal="left"/>
    </xf>
    <xf numFmtId="0" fontId="5" fillId="7" borderId="14" xfId="0" applyFont="1" applyFill="1" applyBorder="1" applyAlignment="1">
      <alignment horizontal="right"/>
    </xf>
    <xf numFmtId="0" fontId="5" fillId="7" borderId="15" xfId="0" applyFont="1" applyFill="1" applyBorder="1" applyAlignment="1">
      <alignment horizontal="right"/>
    </xf>
    <xf numFmtId="0" fontId="0" fillId="25" borderId="0" xfId="0" applyFill="1" applyAlignment="1">
      <alignment horizontal="center"/>
    </xf>
    <xf numFmtId="0" fontId="27" fillId="21" borderId="34" xfId="0" applyFont="1" applyFill="1" applyBorder="1" applyAlignment="1">
      <alignment horizontal="center"/>
    </xf>
    <xf numFmtId="0" fontId="27" fillId="20" borderId="34" xfId="0" applyFont="1" applyFill="1" applyBorder="1" applyAlignment="1">
      <alignment horizontal="center"/>
    </xf>
    <xf numFmtId="0" fontId="28" fillId="0" borderId="34" xfId="0" applyFont="1" applyBorder="1"/>
    <xf numFmtId="0" fontId="0" fillId="0" borderId="0" xfId="0" applyAlignment="1">
      <alignment horizontal="center"/>
    </xf>
    <xf numFmtId="0" fontId="38" fillId="0" borderId="0" xfId="0" applyFont="1"/>
    <xf numFmtId="9" fontId="31" fillId="0" borderId="4" xfId="0" applyNumberFormat="1" applyFont="1" applyBorder="1"/>
    <xf numFmtId="2" fontId="2" fillId="32" borderId="30" xfId="0" applyNumberFormat="1" applyFont="1" applyFill="1" applyBorder="1"/>
    <xf numFmtId="170" fontId="31" fillId="0" borderId="4" xfId="0" applyNumberFormat="1" applyFont="1" applyFill="1" applyBorder="1"/>
    <xf numFmtId="170" fontId="31" fillId="0" borderId="4" xfId="1" applyNumberFormat="1" applyFont="1" applyFill="1" applyBorder="1"/>
    <xf numFmtId="0" fontId="9" fillId="0" borderId="4" xfId="0" applyFont="1" applyFill="1" applyBorder="1"/>
    <xf numFmtId="38" fontId="31" fillId="0" borderId="4" xfId="0" applyNumberFormat="1" applyFont="1" applyFill="1" applyBorder="1" applyAlignment="1">
      <alignment horizontal="right" wrapText="1"/>
    </xf>
    <xf numFmtId="0" fontId="9" fillId="0" borderId="4" xfId="0" applyFont="1" applyFill="1" applyBorder="1" applyAlignment="1">
      <alignment horizontal="left"/>
    </xf>
    <xf numFmtId="0" fontId="9" fillId="0" borderId="5" xfId="0" applyFont="1" applyFill="1" applyBorder="1"/>
    <xf numFmtId="38" fontId="31" fillId="0" borderId="5" xfId="0" applyNumberFormat="1" applyFont="1" applyFill="1" applyBorder="1" applyAlignment="1">
      <alignment horizontal="right" wrapText="1"/>
    </xf>
    <xf numFmtId="0" fontId="31" fillId="0" borderId="4" xfId="0" applyFont="1" applyFill="1" applyBorder="1"/>
    <xf numFmtId="164" fontId="9" fillId="0" borderId="4" xfId="2" applyNumberFormat="1" applyFont="1" applyFill="1" applyBorder="1"/>
    <xf numFmtId="170" fontId="31" fillId="0" borderId="42" xfId="1" applyNumberFormat="1" applyFont="1" applyFill="1" applyBorder="1"/>
    <xf numFmtId="170" fontId="31" fillId="33" borderId="42" xfId="1" applyNumberFormat="1" applyFont="1" applyFill="1" applyBorder="1"/>
    <xf numFmtId="0" fontId="31" fillId="0" borderId="0" xfId="0" applyFont="1" applyBorder="1"/>
    <xf numFmtId="0" fontId="8" fillId="4" borderId="37" xfId="0" applyFont="1" applyFill="1" applyBorder="1"/>
    <xf numFmtId="3" fontId="7" fillId="0" borderId="4" xfId="0" applyNumberFormat="1" applyFont="1" applyBorder="1"/>
    <xf numFmtId="0" fontId="2" fillId="5" borderId="43" xfId="0" applyFont="1" applyFill="1" applyBorder="1"/>
    <xf numFmtId="43" fontId="2" fillId="5" borderId="44" xfId="2" applyFont="1" applyFill="1" applyBorder="1"/>
    <xf numFmtId="0" fontId="0" fillId="0" borderId="0" xfId="0" applyFont="1"/>
  </cellXfs>
  <cellStyles count="5">
    <cellStyle name="Comma" xfId="2" builtinId="3"/>
    <cellStyle name="Comma 2" xfId="4" xr:uid="{00000000-0005-0000-0000-000001000000}"/>
    <cellStyle name="Normal" xfId="0" builtinId="0"/>
    <cellStyle name="Normal 2" xfId="3" xr:uid="{00000000-0005-0000-0000-000003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2:N62"/>
  <sheetViews>
    <sheetView showGridLines="0" zoomScale="80" zoomScaleNormal="100" workbookViewId="0">
      <selection activeCell="L19" sqref="L19"/>
    </sheetView>
  </sheetViews>
  <sheetFormatPr defaultRowHeight="15.5" x14ac:dyDescent="0.35"/>
  <cols>
    <col min="1" max="1" width="33.6328125" style="94" bestFit="1" customWidth="1"/>
    <col min="2" max="2" width="14.54296875" style="94" bestFit="1" customWidth="1"/>
    <col min="3" max="3" width="21.90625" style="94" bestFit="1" customWidth="1"/>
    <col min="4" max="4" width="14.453125" style="94" bestFit="1" customWidth="1"/>
    <col min="5" max="6" width="16.26953125" style="94" bestFit="1" customWidth="1"/>
    <col min="7" max="9" width="17" style="94" bestFit="1" customWidth="1"/>
    <col min="10" max="11" width="14.453125" style="94" bestFit="1" customWidth="1"/>
    <col min="12" max="12" width="17.6328125" style="94" bestFit="1" customWidth="1"/>
    <col min="13" max="13" width="11.6328125" style="94" bestFit="1" customWidth="1"/>
    <col min="14" max="14" width="13.90625" style="94" bestFit="1" customWidth="1"/>
    <col min="15" max="15" width="40.6328125" style="94" bestFit="1" customWidth="1"/>
    <col min="16" max="16" width="14.26953125" style="94" bestFit="1" customWidth="1"/>
    <col min="17" max="17" width="16.08984375" style="94" customWidth="1"/>
    <col min="18" max="18" width="12.6328125" style="94" bestFit="1" customWidth="1"/>
    <col min="19" max="20" width="14.26953125" style="94" bestFit="1" customWidth="1"/>
    <col min="21" max="23" width="14.81640625" style="94" bestFit="1" customWidth="1"/>
    <col min="24" max="24" width="8.7265625" style="94"/>
    <col min="25" max="25" width="11" style="94" bestFit="1" customWidth="1"/>
    <col min="26" max="16384" width="8.7265625" style="94"/>
  </cols>
  <sheetData>
    <row r="2" spans="1:13" x14ac:dyDescent="0.35">
      <c r="A2" s="172" t="s">
        <v>2</v>
      </c>
      <c r="B2" s="172">
        <v>2019</v>
      </c>
      <c r="C2" s="172">
        <v>2020</v>
      </c>
      <c r="D2" s="172">
        <v>2021</v>
      </c>
      <c r="E2" s="172">
        <v>2022</v>
      </c>
      <c r="F2" s="172">
        <v>2023</v>
      </c>
      <c r="G2" s="172">
        <v>2024</v>
      </c>
      <c r="H2" s="172">
        <v>2025</v>
      </c>
      <c r="I2" s="172">
        <v>2026</v>
      </c>
      <c r="J2" s="172">
        <v>2027</v>
      </c>
      <c r="K2" s="172">
        <v>2028</v>
      </c>
    </row>
    <row r="3" spans="1:13" x14ac:dyDescent="0.35">
      <c r="A3" s="132"/>
      <c r="B3" s="133"/>
      <c r="C3" s="133"/>
      <c r="D3" s="133"/>
      <c r="E3" s="133"/>
      <c r="F3" s="133"/>
      <c r="G3" s="133"/>
      <c r="H3" s="133"/>
      <c r="I3" s="133"/>
      <c r="J3" s="133"/>
      <c r="K3" s="133"/>
    </row>
    <row r="4" spans="1:13" x14ac:dyDescent="0.35">
      <c r="A4" s="132" t="s">
        <v>31</v>
      </c>
      <c r="B4" s="134">
        <f>'Rel Income Statement'!C14</f>
        <v>5830940</v>
      </c>
      <c r="C4" s="134">
        <f>'Rel Income Statement'!D14</f>
        <v>6116450</v>
      </c>
      <c r="D4" s="134">
        <f>'Rel Income Statement'!E14</f>
        <v>4863260</v>
      </c>
      <c r="E4" s="134">
        <f>'Rel Income Statement'!F14</f>
        <v>7176350</v>
      </c>
      <c r="F4" s="134">
        <f>'Rel Income Statement'!G14</f>
        <v>8913110</v>
      </c>
      <c r="G4" s="134">
        <f>F4*(1+G5)</f>
        <v>11070186.079566911</v>
      </c>
      <c r="H4" s="134">
        <f t="shared" ref="H4:K4" si="0">G4*(1+H5)</f>
        <v>15077721.938353147</v>
      </c>
      <c r="I4" s="134">
        <f t="shared" si="0"/>
        <v>22345358.928383783</v>
      </c>
      <c r="J4" s="134">
        <f t="shared" si="0"/>
        <v>35797524.378635556</v>
      </c>
      <c r="K4" s="134">
        <f t="shared" si="0"/>
        <v>61643752.502355449</v>
      </c>
    </row>
    <row r="5" spans="1:13" x14ac:dyDescent="0.35">
      <c r="A5" s="267" t="s">
        <v>374</v>
      </c>
      <c r="B5" s="267"/>
      <c r="C5" s="268">
        <f>C4/B4-1</f>
        <v>4.8964660929455617E-2</v>
      </c>
      <c r="D5" s="268">
        <f t="shared" ref="D5:F5" si="1">D4/C4-1</f>
        <v>-0.20488845653933241</v>
      </c>
      <c r="E5" s="268">
        <f t="shared" si="1"/>
        <v>0.47562540353589977</v>
      </c>
      <c r="F5" s="268">
        <f t="shared" si="1"/>
        <v>0.24201160757209439</v>
      </c>
      <c r="G5" s="135">
        <f>F5</f>
        <v>0.24201160757209439</v>
      </c>
      <c r="H5" s="135">
        <f>G5+12%</f>
        <v>0.36201160757209438</v>
      </c>
      <c r="I5" s="135">
        <f>H5+12%</f>
        <v>0.48201160757209438</v>
      </c>
      <c r="J5" s="135">
        <f>I5+12%</f>
        <v>0.60201160757209438</v>
      </c>
      <c r="K5" s="135">
        <f>J5+12%</f>
        <v>0.72201160757209437</v>
      </c>
      <c r="L5" s="283" t="s">
        <v>666</v>
      </c>
    </row>
    <row r="6" spans="1:13" x14ac:dyDescent="0.35">
      <c r="A6" s="269" t="s">
        <v>33</v>
      </c>
      <c r="B6" s="270">
        <f>'Rel Income Statement'!C15</f>
        <v>4335180</v>
      </c>
      <c r="C6" s="270">
        <f>'Rel Income Statement'!D15</f>
        <v>4419590</v>
      </c>
      <c r="D6" s="270">
        <f>'Rel Income Statement'!E15</f>
        <v>3316060</v>
      </c>
      <c r="E6" s="270">
        <f>'Rel Income Statement'!F15</f>
        <v>5215320</v>
      </c>
      <c r="F6" s="270">
        <f>'Rel Income Statement'!G15</f>
        <v>6422740</v>
      </c>
      <c r="G6" s="134">
        <f>G4*G7</f>
        <v>586719.8622170462</v>
      </c>
      <c r="H6" s="134">
        <f t="shared" ref="H6:K6" si="2">H4*H7</f>
        <v>799119.26273271674</v>
      </c>
      <c r="I6" s="134">
        <f t="shared" si="2"/>
        <v>1184304.0232043404</v>
      </c>
      <c r="J6" s="134">
        <f t="shared" si="2"/>
        <v>1897268.7920676845</v>
      </c>
      <c r="K6" s="134">
        <f t="shared" si="2"/>
        <v>3267118.8826248385</v>
      </c>
      <c r="L6" s="136"/>
    </row>
    <row r="7" spans="1:13" x14ac:dyDescent="0.35">
      <c r="A7" s="267" t="s">
        <v>651</v>
      </c>
      <c r="B7" s="268">
        <f>B6/B4</f>
        <v>0.74347875299694388</v>
      </c>
      <c r="C7" s="268">
        <f t="shared" ref="C7:F7" si="3">C6/C4</f>
        <v>0.72257436911934214</v>
      </c>
      <c r="D7" s="268">
        <f t="shared" si="3"/>
        <v>0.68185949342622032</v>
      </c>
      <c r="E7" s="268">
        <f t="shared" si="3"/>
        <v>0.72673712959930881</v>
      </c>
      <c r="F7" s="268">
        <f t="shared" si="3"/>
        <v>0.72059471946380105</v>
      </c>
      <c r="G7" s="137">
        <v>5.2999999999999999E-2</v>
      </c>
      <c r="H7" s="137">
        <f t="shared" ref="H7:K7" si="4">G7</f>
        <v>5.2999999999999999E-2</v>
      </c>
      <c r="I7" s="137">
        <f t="shared" si="4"/>
        <v>5.2999999999999999E-2</v>
      </c>
      <c r="J7" s="137">
        <f t="shared" si="4"/>
        <v>5.2999999999999999E-2</v>
      </c>
      <c r="K7" s="137">
        <f t="shared" si="4"/>
        <v>5.2999999999999999E-2</v>
      </c>
      <c r="L7" s="283" t="s">
        <v>667</v>
      </c>
    </row>
    <row r="8" spans="1:13" x14ac:dyDescent="0.35">
      <c r="A8" s="269" t="s">
        <v>0</v>
      </c>
      <c r="B8" s="270">
        <f t="shared" ref="B8:K8" si="5">B4-B6</f>
        <v>1495760</v>
      </c>
      <c r="C8" s="270">
        <f t="shared" si="5"/>
        <v>1696860</v>
      </c>
      <c r="D8" s="270">
        <f t="shared" si="5"/>
        <v>1547200</v>
      </c>
      <c r="E8" s="270">
        <f t="shared" si="5"/>
        <v>1961030</v>
      </c>
      <c r="F8" s="270">
        <f t="shared" si="5"/>
        <v>2490370</v>
      </c>
      <c r="G8" s="134">
        <f t="shared" si="5"/>
        <v>10483466.217349865</v>
      </c>
      <c r="H8" s="134">
        <f t="shared" si="5"/>
        <v>14278602.675620431</v>
      </c>
      <c r="I8" s="134">
        <f t="shared" si="5"/>
        <v>21161054.905179441</v>
      </c>
      <c r="J8" s="134">
        <f t="shared" si="5"/>
        <v>33900255.586567871</v>
      </c>
      <c r="K8" s="134">
        <f t="shared" si="5"/>
        <v>58376633.619730607</v>
      </c>
    </row>
    <row r="9" spans="1:13" x14ac:dyDescent="0.35">
      <c r="A9" s="271" t="s">
        <v>649</v>
      </c>
      <c r="B9" s="270">
        <f>'Rel Income Statement'!C20</f>
        <v>616400</v>
      </c>
      <c r="C9" s="270">
        <f>'Rel Income Statement'!D20</f>
        <v>785560</v>
      </c>
      <c r="D9" s="270">
        <f>'Rel Income Statement'!E20</f>
        <v>736540</v>
      </c>
      <c r="E9" s="270">
        <f>'Rel Income Statement'!F20</f>
        <v>863530</v>
      </c>
      <c r="F9" s="270">
        <f>'Rel Income Statement'!G20</f>
        <v>1051690</v>
      </c>
      <c r="G9" s="134">
        <f>G4*G10</f>
        <v>1306211.187567496</v>
      </c>
      <c r="H9" s="134">
        <f t="shared" ref="H9:K9" si="6">H4*H10</f>
        <v>1779074.7994074596</v>
      </c>
      <c r="I9" s="134">
        <f t="shared" si="6"/>
        <v>2636609.5034608506</v>
      </c>
      <c r="J9" s="134">
        <f t="shared" si="6"/>
        <v>4223879.0291791782</v>
      </c>
      <c r="K9" s="134">
        <f t="shared" si="6"/>
        <v>7273568.7172268936</v>
      </c>
      <c r="L9" s="136"/>
    </row>
    <row r="10" spans="1:13" x14ac:dyDescent="0.35">
      <c r="A10" s="268" t="s">
        <v>651</v>
      </c>
      <c r="B10" s="268">
        <f>B9/B4</f>
        <v>0.10571194352883069</v>
      </c>
      <c r="C10" s="268">
        <f t="shared" ref="C10:F10" si="7">C9/C4</f>
        <v>0.1284339772253513</v>
      </c>
      <c r="D10" s="268">
        <f t="shared" si="7"/>
        <v>0.1514498505117966</v>
      </c>
      <c r="E10" s="268">
        <f t="shared" si="7"/>
        <v>0.12032997275773896</v>
      </c>
      <c r="F10" s="268">
        <f t="shared" si="7"/>
        <v>0.11799360716966356</v>
      </c>
      <c r="G10" s="135">
        <f>F10</f>
        <v>0.11799360716966356</v>
      </c>
      <c r="H10" s="135">
        <f t="shared" ref="H10:K10" si="8">G10</f>
        <v>0.11799360716966356</v>
      </c>
      <c r="I10" s="135">
        <f t="shared" si="8"/>
        <v>0.11799360716966356</v>
      </c>
      <c r="J10" s="135">
        <f t="shared" si="8"/>
        <v>0.11799360716966356</v>
      </c>
      <c r="K10" s="135">
        <f t="shared" si="8"/>
        <v>0.11799360716966356</v>
      </c>
      <c r="L10" s="283" t="s">
        <v>668</v>
      </c>
    </row>
    <row r="11" spans="1:13" x14ac:dyDescent="0.35">
      <c r="A11" s="269" t="s">
        <v>20</v>
      </c>
      <c r="B11" s="270">
        <f t="shared" ref="B11:K11" si="9">B8-B9</f>
        <v>879360</v>
      </c>
      <c r="C11" s="270">
        <f t="shared" si="9"/>
        <v>911300</v>
      </c>
      <c r="D11" s="270">
        <f t="shared" si="9"/>
        <v>810660</v>
      </c>
      <c r="E11" s="270">
        <f t="shared" si="9"/>
        <v>1097500</v>
      </c>
      <c r="F11" s="270">
        <f t="shared" si="9"/>
        <v>1438680</v>
      </c>
      <c r="G11" s="134">
        <f t="shared" si="9"/>
        <v>9177255.0297823679</v>
      </c>
      <c r="H11" s="134">
        <f t="shared" si="9"/>
        <v>12499527.876212971</v>
      </c>
      <c r="I11" s="134">
        <f t="shared" si="9"/>
        <v>18524445.40171859</v>
      </c>
      <c r="J11" s="134">
        <f t="shared" si="9"/>
        <v>29676376.557388693</v>
      </c>
      <c r="K11" s="134">
        <f t="shared" si="9"/>
        <v>51103064.902503714</v>
      </c>
    </row>
    <row r="12" spans="1:13" x14ac:dyDescent="0.35">
      <c r="A12" s="272" t="s">
        <v>38</v>
      </c>
      <c r="B12" s="273">
        <f>'Rel Income Statement'!C24</f>
        <v>209340</v>
      </c>
      <c r="C12" s="273">
        <f>'Rel Income Statement'!D24</f>
        <v>222030</v>
      </c>
      <c r="D12" s="273">
        <f>'Rel Income Statement'!E24</f>
        <v>265720</v>
      </c>
      <c r="E12" s="273">
        <f>'Rel Income Statement'!F24</f>
        <v>297820</v>
      </c>
      <c r="F12" s="273">
        <f>'Rel Income Statement'!G24</f>
        <v>403030</v>
      </c>
      <c r="G12" s="139">
        <f>G4*G13</f>
        <v>500567.93819978117</v>
      </c>
      <c r="H12" s="139">
        <f t="shared" ref="H12:K12" si="10">H4*H13</f>
        <v>681779.34220653272</v>
      </c>
      <c r="I12" s="139">
        <f t="shared" si="10"/>
        <v>1010404.8989529485</v>
      </c>
      <c r="J12" s="139">
        <f t="shared" si="10"/>
        <v>1618680.3764703327</v>
      </c>
      <c r="K12" s="139">
        <f t="shared" si="10"/>
        <v>2787386.3972310806</v>
      </c>
      <c r="L12" s="136"/>
    </row>
    <row r="13" spans="1:13" x14ac:dyDescent="0.35">
      <c r="A13" s="268" t="s">
        <v>652</v>
      </c>
      <c r="B13" s="268">
        <f>B12/B4</f>
        <v>3.5901587051144414E-2</v>
      </c>
      <c r="C13" s="268">
        <f t="shared" ref="C13:F13" si="11">C12/C4</f>
        <v>3.6300468408962713E-2</v>
      </c>
      <c r="D13" s="268">
        <f t="shared" si="11"/>
        <v>5.4638246772740921E-2</v>
      </c>
      <c r="E13" s="268">
        <f t="shared" si="11"/>
        <v>4.1500205536240571E-2</v>
      </c>
      <c r="F13" s="268">
        <f t="shared" si="11"/>
        <v>4.5217662521835809E-2</v>
      </c>
      <c r="G13" s="135">
        <f>F13</f>
        <v>4.5217662521835809E-2</v>
      </c>
      <c r="H13" s="135">
        <f t="shared" ref="H13:K13" si="12">G13</f>
        <v>4.5217662521835809E-2</v>
      </c>
      <c r="I13" s="135">
        <f t="shared" si="12"/>
        <v>4.5217662521835809E-2</v>
      </c>
      <c r="J13" s="135">
        <f t="shared" si="12"/>
        <v>4.5217662521835809E-2</v>
      </c>
      <c r="K13" s="135">
        <f t="shared" si="12"/>
        <v>4.5217662521835809E-2</v>
      </c>
      <c r="L13" s="283" t="s">
        <v>669</v>
      </c>
    </row>
    <row r="14" spans="1:13" x14ac:dyDescent="0.35">
      <c r="A14" s="140" t="s">
        <v>650</v>
      </c>
      <c r="B14" s="270">
        <v>0</v>
      </c>
      <c r="C14" s="270">
        <v>0</v>
      </c>
      <c r="D14" s="270">
        <v>0</v>
      </c>
      <c r="E14" s="270">
        <v>0</v>
      </c>
      <c r="F14" s="270">
        <v>0</v>
      </c>
      <c r="G14" s="134">
        <f>G4*G15</f>
        <v>0</v>
      </c>
      <c r="H14" s="134">
        <f t="shared" ref="H14:K14" si="13">H4*H15</f>
        <v>0</v>
      </c>
      <c r="I14" s="134">
        <f t="shared" si="13"/>
        <v>0</v>
      </c>
      <c r="J14" s="134">
        <f t="shared" si="13"/>
        <v>0</v>
      </c>
      <c r="K14" s="134">
        <f t="shared" si="13"/>
        <v>0</v>
      </c>
    </row>
    <row r="15" spans="1:13" x14ac:dyDescent="0.35">
      <c r="A15" s="276" t="s">
        <v>651</v>
      </c>
      <c r="B15" s="276">
        <f>B14/B4</f>
        <v>0</v>
      </c>
      <c r="C15" s="276">
        <f t="shared" ref="C15:F15" si="14">C14/C4</f>
        <v>0</v>
      </c>
      <c r="D15" s="276">
        <f t="shared" si="14"/>
        <v>0</v>
      </c>
      <c r="E15" s="276">
        <f t="shared" si="14"/>
        <v>0</v>
      </c>
      <c r="F15" s="276">
        <f t="shared" si="14"/>
        <v>0</v>
      </c>
      <c r="G15" s="277">
        <f>F15</f>
        <v>0</v>
      </c>
      <c r="H15" s="277">
        <f t="shared" ref="H15:K15" si="15">G15</f>
        <v>0</v>
      </c>
      <c r="I15" s="277">
        <f t="shared" si="15"/>
        <v>0</v>
      </c>
      <c r="J15" s="277">
        <f t="shared" si="15"/>
        <v>0</v>
      </c>
      <c r="K15" s="277">
        <f t="shared" si="15"/>
        <v>0</v>
      </c>
    </row>
    <row r="16" spans="1:13" x14ac:dyDescent="0.35">
      <c r="A16" s="269" t="s">
        <v>40</v>
      </c>
      <c r="B16" s="270">
        <f>B11-B12-B14</f>
        <v>670020</v>
      </c>
      <c r="C16" s="270">
        <f t="shared" ref="C16:K16" si="16">C11-C12-C14</f>
        <v>689270</v>
      </c>
      <c r="D16" s="270">
        <f t="shared" si="16"/>
        <v>544940</v>
      </c>
      <c r="E16" s="270">
        <f t="shared" si="16"/>
        <v>799680</v>
      </c>
      <c r="F16" s="270">
        <f t="shared" si="16"/>
        <v>1035650</v>
      </c>
      <c r="G16" s="134">
        <f t="shared" si="16"/>
        <v>8676687.091582587</v>
      </c>
      <c r="H16" s="134">
        <f t="shared" si="16"/>
        <v>11817748.534006439</v>
      </c>
      <c r="I16" s="134">
        <f t="shared" si="16"/>
        <v>17514040.502765641</v>
      </c>
      <c r="J16" s="134">
        <f t="shared" si="16"/>
        <v>28057696.180918362</v>
      </c>
      <c r="K16" s="134">
        <f t="shared" si="16"/>
        <v>48315678.505272634</v>
      </c>
      <c r="L16" s="141"/>
      <c r="M16" s="141"/>
    </row>
    <row r="17" spans="1:13" x14ac:dyDescent="0.35">
      <c r="A17" s="269" t="s">
        <v>375</v>
      </c>
      <c r="B17" s="270">
        <f>'Rel Income Statement'!C44</f>
        <v>-119120</v>
      </c>
      <c r="C17" s="270">
        <f>'Rel Income Statement'!D44</f>
        <v>-116720</v>
      </c>
      <c r="D17" s="270">
        <f>'Rel Income Statement'!E44</f>
        <v>4400</v>
      </c>
      <c r="E17" s="270">
        <f>'Rel Income Statement'!F44</f>
        <v>-7930</v>
      </c>
      <c r="F17" s="270">
        <f>'Rel Income Statement'!G44</f>
        <v>-99100</v>
      </c>
      <c r="G17" s="134">
        <f>G18*G4</f>
        <v>-123083.35031039455</v>
      </c>
      <c r="H17" s="134">
        <f t="shared" ref="H17:K17" si="17">H18*H4</f>
        <v>-167640.9518216197</v>
      </c>
      <c r="I17" s="134">
        <f t="shared" si="17"/>
        <v>-248445.83650407463</v>
      </c>
      <c r="J17" s="134">
        <f t="shared" si="17"/>
        <v>-398013.11393248633</v>
      </c>
      <c r="K17" s="134">
        <f t="shared" si="17"/>
        <v>-685383.20215765596</v>
      </c>
    </row>
    <row r="18" spans="1:13" x14ac:dyDescent="0.35">
      <c r="A18" s="274" t="s">
        <v>651</v>
      </c>
      <c r="B18" s="268">
        <f>B17/B4</f>
        <v>-2.0428953136201026E-2</v>
      </c>
      <c r="C18" s="268">
        <f t="shared" ref="C18:F18" si="18">C17/C4</f>
        <v>-1.9082964791668371E-2</v>
      </c>
      <c r="D18" s="268">
        <f t="shared" si="18"/>
        <v>9.0474290907745008E-4</v>
      </c>
      <c r="E18" s="268">
        <f t="shared" si="18"/>
        <v>-1.1050185679349529E-3</v>
      </c>
      <c r="F18" s="268">
        <f t="shared" si="18"/>
        <v>-1.1118453603736518E-2</v>
      </c>
      <c r="G18" s="135">
        <f>F18</f>
        <v>-1.1118453603736518E-2</v>
      </c>
      <c r="H18" s="135">
        <f t="shared" ref="H18:K18" si="19">G18</f>
        <v>-1.1118453603736518E-2</v>
      </c>
      <c r="I18" s="135">
        <f t="shared" si="19"/>
        <v>-1.1118453603736518E-2</v>
      </c>
      <c r="J18" s="135">
        <f t="shared" si="19"/>
        <v>-1.1118453603736518E-2</v>
      </c>
      <c r="K18" s="135">
        <f t="shared" si="19"/>
        <v>-1.1118453603736518E-2</v>
      </c>
    </row>
    <row r="19" spans="1:13" x14ac:dyDescent="0.35">
      <c r="A19" s="269" t="s">
        <v>25</v>
      </c>
      <c r="B19" s="270">
        <f>B16+B17</f>
        <v>550900</v>
      </c>
      <c r="C19" s="270">
        <f t="shared" ref="C19:F19" si="20">C16+C17</f>
        <v>572550</v>
      </c>
      <c r="D19" s="270">
        <f>D16-D17</f>
        <v>540540</v>
      </c>
      <c r="E19" s="270">
        <f t="shared" si="20"/>
        <v>791750</v>
      </c>
      <c r="F19" s="270">
        <f t="shared" si="20"/>
        <v>936550</v>
      </c>
      <c r="G19" s="134">
        <f>G16+G17</f>
        <v>8553603.7412721924</v>
      </c>
      <c r="H19" s="134">
        <f t="shared" ref="H19:K19" si="21">H16+H17</f>
        <v>11650107.58218482</v>
      </c>
      <c r="I19" s="134">
        <f t="shared" si="21"/>
        <v>17265594.666261565</v>
      </c>
      <c r="J19" s="134">
        <f t="shared" si="21"/>
        <v>27659683.066985875</v>
      </c>
      <c r="K19" s="134">
        <f t="shared" si="21"/>
        <v>47630295.30311498</v>
      </c>
      <c r="L19" s="142"/>
    </row>
    <row r="20" spans="1:13" x14ac:dyDescent="0.35">
      <c r="A20" s="269" t="s">
        <v>41</v>
      </c>
      <c r="B20" s="270">
        <f>'Rel Income Statement'!C49</f>
        <v>153900</v>
      </c>
      <c r="C20" s="270">
        <f>'Rel Income Statement'!D49</f>
        <v>137260</v>
      </c>
      <c r="D20" s="270">
        <f>'Rel Income Statement'!E49</f>
        <v>17220</v>
      </c>
      <c r="E20" s="270">
        <f>'Rel Income Statement'!F49</f>
        <v>159700</v>
      </c>
      <c r="F20" s="270">
        <f>'Rel Income Statement'!G49</f>
        <v>203760</v>
      </c>
      <c r="G20" s="134">
        <f>G21*G19</f>
        <v>1860960.2245706285</v>
      </c>
      <c r="H20" s="134">
        <f t="shared" ref="H20:K20" si="22">H21*H19</f>
        <v>2534649.4270951673</v>
      </c>
      <c r="I20" s="134">
        <f t="shared" si="22"/>
        <v>3756379.8720809957</v>
      </c>
      <c r="J20" s="134">
        <f t="shared" si="22"/>
        <v>6017764.1575239357</v>
      </c>
      <c r="K20" s="134">
        <f t="shared" si="22"/>
        <v>10362659.730887523</v>
      </c>
      <c r="L20" s="136"/>
    </row>
    <row r="21" spans="1:13" x14ac:dyDescent="0.35">
      <c r="A21" s="274" t="s">
        <v>376</v>
      </c>
      <c r="B21" s="268">
        <f>B20/B19</f>
        <v>0.27936104556180796</v>
      </c>
      <c r="C21" s="268">
        <f t="shared" ref="C21:F21" si="23">C20/C19</f>
        <v>0.23973452100253254</v>
      </c>
      <c r="D21" s="268">
        <f t="shared" si="23"/>
        <v>3.1857031857031856E-2</v>
      </c>
      <c r="E21" s="268">
        <f t="shared" si="23"/>
        <v>0.2017050836754026</v>
      </c>
      <c r="F21" s="268">
        <f t="shared" si="23"/>
        <v>0.21756446532486254</v>
      </c>
      <c r="G21" s="137">
        <f>F21</f>
        <v>0.21756446532486254</v>
      </c>
      <c r="H21" s="137">
        <f t="shared" ref="H21:K21" si="24">G21</f>
        <v>0.21756446532486254</v>
      </c>
      <c r="I21" s="137">
        <f t="shared" si="24"/>
        <v>0.21756446532486254</v>
      </c>
      <c r="J21" s="137">
        <f t="shared" si="24"/>
        <v>0.21756446532486254</v>
      </c>
      <c r="K21" s="137">
        <f t="shared" si="24"/>
        <v>0.21756446532486254</v>
      </c>
    </row>
    <row r="22" spans="1:13" x14ac:dyDescent="0.35">
      <c r="A22" s="269" t="s">
        <v>381</v>
      </c>
      <c r="B22" s="275">
        <f>B19-B20</f>
        <v>397000</v>
      </c>
      <c r="C22" s="275">
        <f t="shared" ref="C22:K22" si="25">C19-C20</f>
        <v>435290</v>
      </c>
      <c r="D22" s="275">
        <f t="shared" si="25"/>
        <v>523320</v>
      </c>
      <c r="E22" s="275">
        <f t="shared" si="25"/>
        <v>632050</v>
      </c>
      <c r="F22" s="275">
        <f t="shared" si="25"/>
        <v>732790</v>
      </c>
      <c r="G22" s="275">
        <f t="shared" si="25"/>
        <v>6692643.5167015642</v>
      </c>
      <c r="H22" s="275">
        <f t="shared" si="25"/>
        <v>9115458.1550896522</v>
      </c>
      <c r="I22" s="275">
        <f t="shared" si="25"/>
        <v>13509214.794180568</v>
      </c>
      <c r="J22" s="275">
        <f t="shared" si="25"/>
        <v>21641918.909461938</v>
      </c>
      <c r="K22" s="275">
        <f t="shared" si="25"/>
        <v>37267635.572227456</v>
      </c>
    </row>
    <row r="23" spans="1:13" x14ac:dyDescent="0.35">
      <c r="A23" s="138"/>
      <c r="B23" s="143"/>
      <c r="C23" s="143"/>
      <c r="D23" s="143"/>
      <c r="E23" s="143"/>
      <c r="F23" s="143"/>
      <c r="G23" s="144"/>
      <c r="H23" s="144"/>
      <c r="I23" s="144"/>
      <c r="J23" s="144"/>
      <c r="K23" s="144"/>
    </row>
    <row r="24" spans="1:13" x14ac:dyDescent="0.35">
      <c r="A24" s="132" t="s">
        <v>653</v>
      </c>
      <c r="B24" s="134"/>
      <c r="C24" s="134"/>
      <c r="D24" s="134"/>
      <c r="E24" s="134"/>
      <c r="F24" s="134"/>
      <c r="G24" s="134">
        <f>G16-G20</f>
        <v>6815726.8670119587</v>
      </c>
      <c r="H24" s="134">
        <f>H16-H20</f>
        <v>9283099.1069112718</v>
      </c>
      <c r="I24" s="134">
        <f>I16-I20</f>
        <v>13757660.630684644</v>
      </c>
      <c r="J24" s="134">
        <f>J16-J20</f>
        <v>22039932.023394428</v>
      </c>
      <c r="K24" s="134">
        <f>K16-K20</f>
        <v>37953018.77438511</v>
      </c>
    </row>
    <row r="25" spans="1:13" x14ac:dyDescent="0.35">
      <c r="A25" s="132" t="s">
        <v>38</v>
      </c>
      <c r="B25" s="134"/>
      <c r="C25" s="134"/>
      <c r="D25" s="134"/>
      <c r="E25" s="134"/>
      <c r="F25" s="134"/>
      <c r="G25" s="134">
        <f>G12</f>
        <v>500567.93819978117</v>
      </c>
      <c r="H25" s="134">
        <f>H12</f>
        <v>681779.34220653272</v>
      </c>
      <c r="I25" s="134">
        <f>I12</f>
        <v>1010404.8989529485</v>
      </c>
      <c r="J25" s="134">
        <f>J12</f>
        <v>1618680.3764703327</v>
      </c>
      <c r="K25" s="134">
        <f>K12</f>
        <v>2787386.3972310806</v>
      </c>
    </row>
    <row r="26" spans="1:13" x14ac:dyDescent="0.35">
      <c r="A26" s="132" t="s">
        <v>42</v>
      </c>
      <c r="B26" s="134"/>
      <c r="C26" s="134"/>
      <c r="D26" s="134"/>
      <c r="E26" s="134"/>
      <c r="F26" s="134"/>
      <c r="G26" s="134">
        <f>G4*$F$34</f>
        <v>1751087.3252837446</v>
      </c>
      <c r="H26" s="134">
        <f>H4*$F$34</f>
        <v>2385001.2629088312</v>
      </c>
      <c r="I26" s="134">
        <f>I4*$F$34</f>
        <v>3534599.5557049927</v>
      </c>
      <c r="J26" s="134">
        <f>J4*$F$34</f>
        <v>5662469.5163585655</v>
      </c>
      <c r="K26" s="134">
        <f>K4*$F$34</f>
        <v>9750838.2346925922</v>
      </c>
    </row>
    <row r="27" spans="1:13" x14ac:dyDescent="0.35">
      <c r="A27" s="132" t="s">
        <v>44</v>
      </c>
      <c r="B27" s="134"/>
      <c r="C27" s="134"/>
      <c r="D27" s="134"/>
      <c r="E27" s="134"/>
      <c r="F27" s="134"/>
      <c r="G27" s="134">
        <f>'Working Capital'!G33</f>
        <v>516093.80161493178</v>
      </c>
      <c r="H27" s="134">
        <f>'Working Capital'!H33</f>
        <v>911155.80457736365</v>
      </c>
      <c r="I27" s="134">
        <f>'Working Capital'!I33</f>
        <v>1725405.3701067148</v>
      </c>
      <c r="J27" s="134">
        <f>'Working Capital'!J33</f>
        <v>3447520.1693917941</v>
      </c>
      <c r="K27" s="134">
        <f>'Working Capital'!K33</f>
        <v>7225924.0461080167</v>
      </c>
    </row>
    <row r="28" spans="1:13" x14ac:dyDescent="0.35">
      <c r="A28" s="145"/>
      <c r="F28" s="172" t="s">
        <v>46</v>
      </c>
      <c r="G28" s="172">
        <v>1</v>
      </c>
      <c r="H28" s="172">
        <v>2</v>
      </c>
      <c r="I28" s="172">
        <v>3</v>
      </c>
      <c r="J28" s="172">
        <v>4</v>
      </c>
      <c r="K28" s="172">
        <v>5</v>
      </c>
      <c r="L28" s="174" t="s">
        <v>47</v>
      </c>
    </row>
    <row r="29" spans="1:13" x14ac:dyDescent="0.35">
      <c r="C29" s="146" t="s">
        <v>648</v>
      </c>
      <c r="D29" s="147">
        <f>SUM(G30:L30)</f>
        <v>364120336.66996968</v>
      </c>
      <c r="F29" s="132" t="s">
        <v>45</v>
      </c>
      <c r="G29" s="148">
        <f>G24+G25-G26-G27</f>
        <v>5049113.6783130635</v>
      </c>
      <c r="H29" s="148">
        <f>H24+H25-H26-H27</f>
        <v>6668721.3816316091</v>
      </c>
      <c r="I29" s="148">
        <f>I24+I25-I26-I27</f>
        <v>9508060.6038258858</v>
      </c>
      <c r="J29" s="148">
        <f>J24+J25-J26-J27</f>
        <v>14548622.7141144</v>
      </c>
      <c r="K29" s="148">
        <f>K24+K25-K26-K27</f>
        <v>23763642.890815578</v>
      </c>
      <c r="L29" s="148">
        <f>K29*(1+G38)/(G37-G38)</f>
        <v>493707667.05314988</v>
      </c>
    </row>
    <row r="30" spans="1:13" x14ac:dyDescent="0.35">
      <c r="F30" s="132" t="s">
        <v>48</v>
      </c>
      <c r="G30" s="148">
        <f>G29/(1+$G$37)^G28</f>
        <v>4631966.4471164728</v>
      </c>
      <c r="H30" s="148">
        <f>H29/(1+$G$37)^H28</f>
        <v>5612328.5259240735</v>
      </c>
      <c r="I30" s="148">
        <f>I29/(1+$G$37)^I28</f>
        <v>7340788.4648385774</v>
      </c>
      <c r="J30" s="148">
        <f>J29/(1+$G$37)^J28</f>
        <v>10304404.671969509</v>
      </c>
      <c r="K30" s="148">
        <f>K29/(1+$G$37)^K28</f>
        <v>15440604.455779038</v>
      </c>
      <c r="L30" s="148">
        <f>L29/(1+$G$37)^K28</f>
        <v>320790244.10434198</v>
      </c>
    </row>
    <row r="31" spans="1:13" x14ac:dyDescent="0.35">
      <c r="B31" s="145"/>
      <c r="C31" s="145"/>
      <c r="D31" s="145"/>
      <c r="F31" s="145"/>
      <c r="H31" s="142"/>
      <c r="I31" s="142"/>
      <c r="J31" s="142"/>
      <c r="K31" s="142"/>
      <c r="L31" s="142"/>
    </row>
    <row r="32" spans="1:13" x14ac:dyDescent="0.35">
      <c r="A32" s="173"/>
      <c r="B32" s="172">
        <v>2019</v>
      </c>
      <c r="C32" s="172">
        <v>2020</v>
      </c>
      <c r="D32" s="172">
        <v>2021</v>
      </c>
      <c r="E32" s="172">
        <v>2022</v>
      </c>
      <c r="F32" s="172">
        <v>2023</v>
      </c>
      <c r="G32" s="172">
        <v>2024</v>
      </c>
      <c r="H32" s="172">
        <v>2025</v>
      </c>
      <c r="I32" s="172">
        <v>2026</v>
      </c>
      <c r="J32" s="172">
        <v>2027</v>
      </c>
      <c r="K32" s="172">
        <v>2028</v>
      </c>
      <c r="M32" s="149"/>
    </row>
    <row r="33" spans="1:14" x14ac:dyDescent="0.35">
      <c r="A33" s="132" t="s">
        <v>42</v>
      </c>
      <c r="B33" s="133">
        <f>-'Rel Cash Flow '!W27</f>
        <v>936260</v>
      </c>
      <c r="C33" s="133">
        <f>-'Rel Cash Flow '!X27</f>
        <v>765170</v>
      </c>
      <c r="D33" s="133">
        <f>-'Rel Cash Flow '!Y27</f>
        <v>1058370</v>
      </c>
      <c r="E33" s="133">
        <f>-'Rel Cash Flow '!Z27</f>
        <v>1001450</v>
      </c>
      <c r="F33" s="133">
        <f>-'Rel Cash Flow '!AA27</f>
        <v>1409880</v>
      </c>
      <c r="G33" s="133"/>
      <c r="H33" s="133"/>
      <c r="I33" s="133"/>
      <c r="J33" s="133"/>
      <c r="K33" s="133"/>
      <c r="N33" s="136"/>
    </row>
    <row r="34" spans="1:14" x14ac:dyDescent="0.35">
      <c r="A34" s="132" t="s">
        <v>49</v>
      </c>
      <c r="B34" s="150">
        <f>B33/B4</f>
        <v>0.16056759287524824</v>
      </c>
      <c r="C34" s="150">
        <f>C33/C4</f>
        <v>0.12510034415388011</v>
      </c>
      <c r="D34" s="150">
        <f>D33/D4</f>
        <v>0.2176256256091593</v>
      </c>
      <c r="E34" s="150">
        <f>E33/E4</f>
        <v>0.13954865635037311</v>
      </c>
      <c r="F34" s="150">
        <f>F33/F4</f>
        <v>0.15818047797009124</v>
      </c>
      <c r="G34" s="265">
        <f>F34</f>
        <v>0.15818047797009124</v>
      </c>
      <c r="H34" s="148"/>
      <c r="I34" s="148"/>
      <c r="J34" s="148"/>
      <c r="K34" s="148"/>
    </row>
    <row r="37" spans="1:14" x14ac:dyDescent="0.35">
      <c r="A37" s="132" t="s">
        <v>27</v>
      </c>
      <c r="B37" s="151">
        <v>0.1</v>
      </c>
      <c r="C37" s="132" t="s">
        <v>28</v>
      </c>
      <c r="D37" s="133">
        <v>1102000</v>
      </c>
      <c r="F37" s="132" t="s">
        <v>3</v>
      </c>
      <c r="G37" s="159">
        <f>B42*B40+D42*D40</f>
        <v>9.0058344756853065E-2</v>
      </c>
      <c r="H37" s="278"/>
      <c r="I37" s="278"/>
    </row>
    <row r="38" spans="1:14" x14ac:dyDescent="0.35">
      <c r="A38" s="132" t="s">
        <v>29</v>
      </c>
      <c r="B38" s="151">
        <v>7.0599999999999996E-2</v>
      </c>
      <c r="C38" s="132" t="s">
        <v>30</v>
      </c>
      <c r="D38" s="133">
        <f>-'Rel Income Statement'!G44</f>
        <v>99100</v>
      </c>
      <c r="F38" s="132" t="s">
        <v>43</v>
      </c>
      <c r="G38" s="160">
        <v>0.04</v>
      </c>
      <c r="H38" s="278"/>
      <c r="I38" s="278"/>
    </row>
    <row r="39" spans="1:14" x14ac:dyDescent="0.35">
      <c r="A39" s="132" t="s">
        <v>32</v>
      </c>
      <c r="B39" s="133">
        <v>0.7</v>
      </c>
      <c r="C39" s="132"/>
      <c r="D39" s="133"/>
    </row>
    <row r="40" spans="1:14" x14ac:dyDescent="0.35">
      <c r="A40" s="132" t="s">
        <v>482</v>
      </c>
      <c r="B40" s="150">
        <f>B38+B39*(B37-B38)</f>
        <v>9.1179999999999997E-2</v>
      </c>
      <c r="C40" s="132" t="s">
        <v>483</v>
      </c>
      <c r="D40" s="152">
        <f>D38/D37*(1-0.175)</f>
        <v>7.4190108892921963E-2</v>
      </c>
    </row>
    <row r="41" spans="1:14" x14ac:dyDescent="0.35">
      <c r="A41" s="132" t="s">
        <v>39</v>
      </c>
      <c r="B41" s="153">
        <v>15590170</v>
      </c>
      <c r="C41" s="132" t="s">
        <v>37</v>
      </c>
      <c r="D41" s="133">
        <f>D37</f>
        <v>1102000</v>
      </c>
    </row>
    <row r="42" spans="1:14" x14ac:dyDescent="0.35">
      <c r="A42" s="132" t="s">
        <v>35</v>
      </c>
      <c r="B42" s="152">
        <f>B41/(B41+D41)</f>
        <v>0.93398102223976875</v>
      </c>
      <c r="C42" s="132" t="s">
        <v>36</v>
      </c>
      <c r="D42" s="154">
        <f>D41/(B41+D41)</f>
        <v>6.6018977760231287E-2</v>
      </c>
    </row>
    <row r="44" spans="1:14" x14ac:dyDescent="0.35">
      <c r="A44" s="132" t="s">
        <v>367</v>
      </c>
      <c r="B44" s="156">
        <f>D29</f>
        <v>364120336.66996968</v>
      </c>
    </row>
    <row r="45" spans="1:14" x14ac:dyDescent="0.35">
      <c r="A45" s="132" t="s">
        <v>50</v>
      </c>
      <c r="B45" s="161">
        <v>0</v>
      </c>
    </row>
    <row r="46" spans="1:14" x14ac:dyDescent="0.35">
      <c r="A46" s="132" t="s">
        <v>51</v>
      </c>
      <c r="B46" s="156">
        <f>D41</f>
        <v>1102000</v>
      </c>
    </row>
    <row r="47" spans="1:14" x14ac:dyDescent="0.35">
      <c r="A47" s="132" t="s">
        <v>368</v>
      </c>
      <c r="B47" s="148">
        <f>B44+B45-B46</f>
        <v>363018336.66996968</v>
      </c>
    </row>
    <row r="48" spans="1:14" x14ac:dyDescent="0.35">
      <c r="A48" s="132" t="s">
        <v>369</v>
      </c>
      <c r="B48" s="133">
        <f>'Rel Balance Sheet'!AA81</f>
        <v>67660</v>
      </c>
    </row>
    <row r="49" spans="1:9" x14ac:dyDescent="0.35">
      <c r="A49" s="132" t="s">
        <v>370</v>
      </c>
      <c r="B49" s="162">
        <f>B47/B48</f>
        <v>5365.3316090743374</v>
      </c>
      <c r="C49" s="155"/>
    </row>
    <row r="50" spans="1:9" x14ac:dyDescent="0.35">
      <c r="A50" s="132" t="s">
        <v>377</v>
      </c>
      <c r="B50" s="162">
        <v>2342</v>
      </c>
    </row>
    <row r="52" spans="1:9" x14ac:dyDescent="0.35">
      <c r="B52" s="221" t="s">
        <v>52</v>
      </c>
      <c r="C52" s="221"/>
      <c r="D52" s="221"/>
      <c r="E52" s="221"/>
      <c r="F52" s="221"/>
      <c r="G52" s="221"/>
      <c r="H52" s="221"/>
      <c r="I52" s="221"/>
    </row>
    <row r="53" spans="1:9" ht="16" thickBot="1" x14ac:dyDescent="0.4">
      <c r="B53" s="220" t="s">
        <v>53</v>
      </c>
      <c r="C53" s="220"/>
      <c r="D53" s="220"/>
      <c r="E53" s="220"/>
      <c r="F53" s="220"/>
      <c r="G53" s="220"/>
      <c r="H53" s="220"/>
      <c r="I53" s="220"/>
    </row>
    <row r="54" spans="1:9" ht="16" thickBot="1" x14ac:dyDescent="0.4">
      <c r="B54" s="163"/>
      <c r="C54" s="222" t="s">
        <v>654</v>
      </c>
      <c r="D54" s="223"/>
      <c r="E54" s="225" t="s">
        <v>655</v>
      </c>
      <c r="F54" s="226"/>
      <c r="G54" s="222" t="s">
        <v>656</v>
      </c>
      <c r="H54" s="224"/>
      <c r="I54" s="223"/>
    </row>
    <row r="55" spans="1:9" x14ac:dyDescent="0.35">
      <c r="A55" s="219" t="s">
        <v>3</v>
      </c>
      <c r="B55" s="164">
        <f>D29</f>
        <v>364120336.66996968</v>
      </c>
      <c r="C55" s="165">
        <v>0.02</v>
      </c>
      <c r="D55" s="165">
        <v>0.03</v>
      </c>
      <c r="E55" s="165">
        <v>0.04</v>
      </c>
      <c r="F55" s="165">
        <v>0.05</v>
      </c>
      <c r="G55" s="165">
        <v>0.06</v>
      </c>
      <c r="H55" s="165">
        <v>7.0000000000000007E-2</v>
      </c>
      <c r="I55" s="166">
        <v>0.08</v>
      </c>
    </row>
    <row r="56" spans="1:9" x14ac:dyDescent="0.35">
      <c r="A56" s="219"/>
      <c r="B56" s="167">
        <v>5.3199999999999997E-2</v>
      </c>
      <c r="C56" s="156">
        <f t="dataTable" ref="C56:I62" dt2D="1" dtr="1" r1="G38" r2="G37"/>
        <v>612512749.67601764</v>
      </c>
      <c r="D56" s="157">
        <v>863264253.94030309</v>
      </c>
      <c r="E56" s="157">
        <v>1493942279.8171427</v>
      </c>
      <c r="F56" s="157">
        <v>6066357967.4242382</v>
      </c>
      <c r="G56" s="157">
        <v>-2809507779.1071734</v>
      </c>
      <c r="H56" s="157">
        <v>-1118866684.5297627</v>
      </c>
      <c r="I56" s="168">
        <v>-689898048.5922116</v>
      </c>
    </row>
    <row r="57" spans="1:9" x14ac:dyDescent="0.35">
      <c r="A57" s="219"/>
      <c r="B57" s="167">
        <v>6.3200000000000006E-2</v>
      </c>
      <c r="C57" s="157">
        <v>460441763.97153974</v>
      </c>
      <c r="D57" s="157">
        <v>590109316.94510484</v>
      </c>
      <c r="E57" s="157">
        <v>831559243.17174351</v>
      </c>
      <c r="F57" s="157">
        <v>1438842390.9538951</v>
      </c>
      <c r="G57" s="157">
        <v>5841645212.3744822</v>
      </c>
      <c r="H57" s="157">
        <v>-2704972029.2066703</v>
      </c>
      <c r="I57" s="168">
        <v>-1077044935.5721629</v>
      </c>
    </row>
    <row r="58" spans="1:9" x14ac:dyDescent="0.35">
      <c r="A58" s="219"/>
      <c r="B58" s="167">
        <v>7.3200000000000001E-2</v>
      </c>
      <c r="C58" s="157">
        <v>365881850.79627854</v>
      </c>
      <c r="D58" s="157">
        <v>443828057.03559899</v>
      </c>
      <c r="E58" s="156">
        <v>568729809.20222104</v>
      </c>
      <c r="F58" s="156">
        <v>801305485.65041375</v>
      </c>
      <c r="G58" s="156">
        <v>1386268550.6564741</v>
      </c>
      <c r="H58" s="157">
        <v>5627250771.9504223</v>
      </c>
      <c r="I58" s="168">
        <v>-2605244128.2084084</v>
      </c>
    </row>
    <row r="59" spans="1:9" x14ac:dyDescent="0.35">
      <c r="A59" s="219"/>
      <c r="B59" s="167">
        <v>8.3199999999999996E-2</v>
      </c>
      <c r="C59" s="157">
        <v>301518815.83123016</v>
      </c>
      <c r="D59" s="157">
        <v>352858087.29057896</v>
      </c>
      <c r="E59" s="157">
        <v>427965539.98110795</v>
      </c>
      <c r="F59" s="158">
        <v>548318446.09966648</v>
      </c>
      <c r="G59" s="157">
        <v>772423857.4928441</v>
      </c>
      <c r="H59" s="157">
        <v>1336082922.5120494</v>
      </c>
      <c r="I59" s="168">
        <v>5422611143.9012899</v>
      </c>
    </row>
    <row r="60" spans="1:9" x14ac:dyDescent="0.35">
      <c r="A60" s="219"/>
      <c r="B60" s="167">
        <v>9.3200000000000005E-2</v>
      </c>
      <c r="C60" s="157">
        <v>254965014.70732772</v>
      </c>
      <c r="D60" s="157">
        <v>290930536.53852981</v>
      </c>
      <c r="E60" s="157">
        <v>340416931.23860496</v>
      </c>
      <c r="F60" s="157">
        <v>412813693.85538155</v>
      </c>
      <c r="G60" s="157">
        <v>528822964.07262594</v>
      </c>
      <c r="H60" s="157">
        <v>744840225.85646033</v>
      </c>
      <c r="I60" s="168">
        <v>1288156369.1309526</v>
      </c>
    </row>
    <row r="61" spans="1:9" x14ac:dyDescent="0.35">
      <c r="A61" s="219"/>
      <c r="B61" s="167">
        <v>0.1032</v>
      </c>
      <c r="C61" s="157">
        <v>219789024.34425423</v>
      </c>
      <c r="D61" s="157">
        <v>246131803.8861568</v>
      </c>
      <c r="E61" s="157">
        <v>280810906.06790197</v>
      </c>
      <c r="F61" s="157">
        <v>328527264.70894992</v>
      </c>
      <c r="G61" s="157">
        <v>398334530.12826061</v>
      </c>
      <c r="H61" s="157">
        <v>510194365.07727683</v>
      </c>
      <c r="I61" s="168">
        <v>718485092.22372055</v>
      </c>
    </row>
    <row r="62" spans="1:9" ht="16" thickBot="1" x14ac:dyDescent="0.4">
      <c r="A62" s="219"/>
      <c r="B62" s="169">
        <v>0.1132</v>
      </c>
      <c r="C62" s="170">
        <v>192320207.19167739</v>
      </c>
      <c r="D62" s="170">
        <v>212276551.49238026</v>
      </c>
      <c r="E62" s="170">
        <v>237685448.88070691</v>
      </c>
      <c r="F62" s="170">
        <v>271135136.5817951</v>
      </c>
      <c r="G62" s="170">
        <v>317159894.84720218</v>
      </c>
      <c r="H62" s="170">
        <v>384492411.56881636</v>
      </c>
      <c r="I62" s="171">
        <v>492386685.35164368</v>
      </c>
    </row>
  </sheetData>
  <mergeCells count="6">
    <mergeCell ref="A55:A62"/>
    <mergeCell ref="B53:I53"/>
    <mergeCell ref="B52:I52"/>
    <mergeCell ref="C54:D54"/>
    <mergeCell ref="G54:I54"/>
    <mergeCell ref="E54:F54"/>
  </mergeCells>
  <pageMargins left="0.7" right="0.7" top="0.75" bottom="0.75" header="0.3" footer="0.3"/>
  <ignoredErrors>
    <ignoredError sqref="G14:K14 G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M33"/>
  <sheetViews>
    <sheetView showGridLines="0" tabSelected="1" topLeftCell="B1" zoomScaleNormal="100" workbookViewId="0">
      <selection activeCell="M13" sqref="M13"/>
    </sheetView>
  </sheetViews>
  <sheetFormatPr defaultRowHeight="15.5" x14ac:dyDescent="0.35"/>
  <cols>
    <col min="1" max="1" width="31.08984375" style="94" bestFit="1" customWidth="1"/>
    <col min="2" max="2" width="10.453125" style="94" bestFit="1" customWidth="1"/>
    <col min="3" max="3" width="11.1796875" style="94" bestFit="1" customWidth="1"/>
    <col min="4" max="6" width="10.453125" style="94" bestFit="1" customWidth="1"/>
    <col min="7" max="11" width="12.36328125" style="94" bestFit="1" customWidth="1"/>
    <col min="12" max="12" width="11.81640625" style="94" bestFit="1" customWidth="1"/>
    <col min="13" max="13" width="17.6328125" style="94" bestFit="1" customWidth="1"/>
    <col min="14" max="16384" width="8.7265625" style="94"/>
  </cols>
  <sheetData>
    <row r="1" spans="1:11" x14ac:dyDescent="0.35">
      <c r="A1" s="175"/>
      <c r="B1" s="187">
        <v>2019</v>
      </c>
      <c r="C1" s="187">
        <v>2020</v>
      </c>
      <c r="D1" s="187">
        <v>2021</v>
      </c>
      <c r="E1" s="187">
        <v>2022</v>
      </c>
      <c r="F1" s="187">
        <v>2023</v>
      </c>
      <c r="G1" s="172">
        <v>2024</v>
      </c>
      <c r="H1" s="172">
        <v>2025</v>
      </c>
      <c r="I1" s="172">
        <v>2026</v>
      </c>
      <c r="J1" s="172">
        <v>2027</v>
      </c>
      <c r="K1" s="172">
        <v>2028</v>
      </c>
    </row>
    <row r="2" spans="1:11" x14ac:dyDescent="0.35">
      <c r="A2" s="175" t="s">
        <v>31</v>
      </c>
      <c r="B2" s="176">
        <f>DCF!B4</f>
        <v>5830940</v>
      </c>
      <c r="C2" s="176">
        <f>DCF!C4</f>
        <v>6116450</v>
      </c>
      <c r="D2" s="176">
        <f>DCF!D4</f>
        <v>4863260</v>
      </c>
      <c r="E2" s="176">
        <f>DCF!E4</f>
        <v>7176350</v>
      </c>
      <c r="F2" s="176">
        <f>DCF!F4</f>
        <v>8913110</v>
      </c>
      <c r="G2" s="176">
        <f>DCF!G4</f>
        <v>11070186.079566911</v>
      </c>
      <c r="H2" s="176">
        <f>DCF!H4</f>
        <v>15077721.938353147</v>
      </c>
      <c r="I2" s="176">
        <f>DCF!I4</f>
        <v>22345358.928383783</v>
      </c>
      <c r="J2" s="176">
        <f>DCF!J4</f>
        <v>35797524.378635556</v>
      </c>
      <c r="K2" s="176">
        <f>DCF!K4</f>
        <v>61643752.502355449</v>
      </c>
    </row>
    <row r="3" spans="1:11" x14ac:dyDescent="0.35">
      <c r="A3" s="175"/>
      <c r="B3" s="177"/>
      <c r="C3" s="177"/>
      <c r="D3" s="177"/>
      <c r="E3" s="177"/>
      <c r="F3" s="177"/>
      <c r="G3" s="188"/>
      <c r="H3" s="188"/>
      <c r="I3" s="188"/>
      <c r="J3" s="188"/>
      <c r="K3" s="188"/>
    </row>
    <row r="4" spans="1:11" x14ac:dyDescent="0.35">
      <c r="A4" s="178" t="s">
        <v>362</v>
      </c>
      <c r="B4" s="179">
        <v>2019</v>
      </c>
      <c r="C4" s="179">
        <v>2020</v>
      </c>
      <c r="D4" s="179">
        <v>2021</v>
      </c>
      <c r="E4" s="179">
        <v>2022</v>
      </c>
      <c r="F4" s="179">
        <v>2023</v>
      </c>
      <c r="G4" s="189">
        <v>2024</v>
      </c>
      <c r="H4" s="189">
        <v>2025</v>
      </c>
      <c r="I4" s="189">
        <v>2026</v>
      </c>
      <c r="J4" s="189">
        <v>2027</v>
      </c>
      <c r="K4" s="189">
        <v>2028</v>
      </c>
    </row>
    <row r="5" spans="1:11" s="145" customFormat="1" x14ac:dyDescent="0.35">
      <c r="A5" s="186" t="s">
        <v>87</v>
      </c>
      <c r="B5" s="177">
        <f>'Rel Balance Sheet'!W11</f>
        <v>801170</v>
      </c>
      <c r="C5" s="177">
        <f>'Rel Balance Sheet'!X11</f>
        <v>1030790</v>
      </c>
      <c r="D5" s="177">
        <f>'Rel Balance Sheet'!Y11</f>
        <v>1658520</v>
      </c>
      <c r="E5" s="177">
        <f>'Rel Balance Sheet'!Z11</f>
        <v>1440800</v>
      </c>
      <c r="F5" s="177">
        <f>'Rel Balance Sheet'!AA11</f>
        <v>1572610</v>
      </c>
      <c r="G5" s="190">
        <f t="shared" ref="G5:K9" si="0">G20*G$2</f>
        <v>1859432.2753991068</v>
      </c>
      <c r="H5" s="190">
        <f t="shared" si="0"/>
        <v>2404855.7846286534</v>
      </c>
      <c r="I5" s="190">
        <f t="shared" si="0"/>
        <v>3374752.6940284194</v>
      </c>
      <c r="J5" s="190">
        <f t="shared" si="0"/>
        <v>5103177.8592245374</v>
      </c>
      <c r="K5" s="190">
        <f t="shared" si="0"/>
        <v>8265591.5368535034</v>
      </c>
    </row>
    <row r="6" spans="1:11" x14ac:dyDescent="0.35">
      <c r="A6" s="178" t="s">
        <v>657</v>
      </c>
      <c r="B6" s="181">
        <f>'Rel Balance Sheet'!W12</f>
        <v>300890</v>
      </c>
      <c r="C6" s="181">
        <f>'Rel Balance Sheet'!X12</f>
        <v>196560</v>
      </c>
      <c r="D6" s="181">
        <f>'Rel Balance Sheet'!Y12</f>
        <v>190140</v>
      </c>
      <c r="E6" s="181">
        <f>'Rel Balance Sheet'!Z12</f>
        <v>236400</v>
      </c>
      <c r="F6" s="181">
        <f>'Rel Balance Sheet'!AA12</f>
        <v>284480</v>
      </c>
      <c r="G6" s="190">
        <f t="shared" si="0"/>
        <v>833790.34741440299</v>
      </c>
      <c r="H6" s="190">
        <f t="shared" si="0"/>
        <v>1135632.1314599859</v>
      </c>
      <c r="I6" s="190">
        <f t="shared" si="0"/>
        <v>1683020.0007555378</v>
      </c>
      <c r="J6" s="190">
        <f t="shared" si="0"/>
        <v>2696217.5769863664</v>
      </c>
      <c r="K6" s="190">
        <f t="shared" si="0"/>
        <v>15344647.808450842</v>
      </c>
    </row>
    <row r="7" spans="1:11" x14ac:dyDescent="0.35">
      <c r="A7" s="178" t="s">
        <v>94</v>
      </c>
      <c r="B7" s="181">
        <f>'Rel Balance Sheet'!W18</f>
        <v>675610</v>
      </c>
      <c r="C7" s="181">
        <f>'Rel Balance Sheet'!X18</f>
        <v>739030</v>
      </c>
      <c r="D7" s="181">
        <f>'Rel Balance Sheet'!Y18</f>
        <v>816720</v>
      </c>
      <c r="E7" s="181">
        <f>'Rel Balance Sheet'!Z18</f>
        <v>1077780</v>
      </c>
      <c r="F7" s="181">
        <f>'Rel Balance Sheet'!AA18</f>
        <v>1400080</v>
      </c>
      <c r="G7" s="190">
        <f t="shared" si="0"/>
        <v>1393357.8047902291</v>
      </c>
      <c r="H7" s="190">
        <f t="shared" si="0"/>
        <v>1427115.7597593712</v>
      </c>
      <c r="I7" s="190">
        <f t="shared" si="0"/>
        <v>1417487.8097556424</v>
      </c>
      <c r="J7" s="190">
        <f t="shared" si="0"/>
        <v>1153405.9012588104</v>
      </c>
      <c r="K7" s="190">
        <f t="shared" si="0"/>
        <v>61957.767033494689</v>
      </c>
    </row>
    <row r="8" spans="1:11" x14ac:dyDescent="0.35">
      <c r="A8" s="178" t="s">
        <v>100</v>
      </c>
      <c r="B8" s="182">
        <f>'Rel Balance Sheet'!W24</f>
        <v>203620</v>
      </c>
      <c r="C8" s="182">
        <f>'Rel Balance Sheet'!X24</f>
        <v>79070</v>
      </c>
      <c r="D8" s="182">
        <f>'Rel Balance Sheet'!Y24</f>
        <v>175460</v>
      </c>
      <c r="E8" s="182">
        <f>'Rel Balance Sheet'!Z24</f>
        <v>186060</v>
      </c>
      <c r="F8" s="182">
        <f>'Rel Balance Sheet'!AA24</f>
        <v>465920</v>
      </c>
      <c r="G8" s="190">
        <f t="shared" si="0"/>
        <v>481693.89341474802</v>
      </c>
      <c r="H8" s="190">
        <f t="shared" si="0"/>
        <v>523979.12955941336</v>
      </c>
      <c r="I8" s="190">
        <f t="shared" si="0"/>
        <v>580778.98579735344</v>
      </c>
      <c r="J8" s="190">
        <f t="shared" si="0"/>
        <v>616798.20986561314</v>
      </c>
      <c r="K8" s="190">
        <f t="shared" si="0"/>
        <v>522082.48073589755</v>
      </c>
    </row>
    <row r="9" spans="1:11" x14ac:dyDescent="0.35">
      <c r="A9" s="178" t="s">
        <v>658</v>
      </c>
      <c r="B9" s="181">
        <f>SUM(B5:B8)</f>
        <v>1981290</v>
      </c>
      <c r="C9" s="181">
        <f t="shared" ref="C9:F9" si="1">SUM(C5:C8)</f>
        <v>2045450</v>
      </c>
      <c r="D9" s="181">
        <f t="shared" si="1"/>
        <v>2840840</v>
      </c>
      <c r="E9" s="181">
        <f t="shared" si="1"/>
        <v>2941040</v>
      </c>
      <c r="F9" s="181">
        <f t="shared" si="1"/>
        <v>3723090</v>
      </c>
      <c r="G9" s="190">
        <f t="shared" si="0"/>
        <v>4568274.3210184872</v>
      </c>
      <c r="H9" s="190">
        <f t="shared" si="0"/>
        <v>6145978.8321831068</v>
      </c>
      <c r="I9" s="190">
        <f t="shared" si="0"/>
        <v>8995684.5055981986</v>
      </c>
      <c r="J9" s="190">
        <f t="shared" si="0"/>
        <v>14230600.290862126</v>
      </c>
      <c r="K9" s="190">
        <f t="shared" si="0"/>
        <v>24194279.593073733</v>
      </c>
    </row>
    <row r="10" spans="1:11" x14ac:dyDescent="0.35">
      <c r="A10" s="175"/>
      <c r="B10" s="177"/>
      <c r="C10" s="177"/>
      <c r="D10" s="177"/>
      <c r="E10" s="177"/>
      <c r="F10" s="177"/>
      <c r="G10" s="188"/>
      <c r="H10" s="188"/>
      <c r="I10" s="188"/>
      <c r="J10" s="188"/>
      <c r="K10" s="188"/>
    </row>
    <row r="11" spans="1:11" x14ac:dyDescent="0.35">
      <c r="A11" s="175" t="s">
        <v>364</v>
      </c>
      <c r="B11" s="179">
        <v>2019</v>
      </c>
      <c r="C11" s="179">
        <v>2020</v>
      </c>
      <c r="D11" s="179">
        <v>2021</v>
      </c>
      <c r="E11" s="179">
        <v>2022</v>
      </c>
      <c r="F11" s="179">
        <v>2023</v>
      </c>
      <c r="G11" s="189">
        <v>2024</v>
      </c>
      <c r="H11" s="189">
        <v>2025</v>
      </c>
      <c r="I11" s="189">
        <v>2026</v>
      </c>
      <c r="J11" s="189">
        <v>2027</v>
      </c>
      <c r="K11" s="189">
        <v>2028</v>
      </c>
    </row>
    <row r="12" spans="1:11" x14ac:dyDescent="0.35">
      <c r="A12" s="178" t="s">
        <v>126</v>
      </c>
      <c r="B12" s="182">
        <f>'Rel Balance Sheet'!W53</f>
        <v>1083090</v>
      </c>
      <c r="C12" s="182">
        <f>'Rel Balance Sheet'!X53</f>
        <v>967990</v>
      </c>
      <c r="D12" s="182">
        <f>'Rel Balance Sheet'!Y53</f>
        <v>1088970</v>
      </c>
      <c r="E12" s="182">
        <f>'Rel Balance Sheet'!Z53</f>
        <v>1593300</v>
      </c>
      <c r="F12" s="182">
        <f>'Rel Balance Sheet'!AA53</f>
        <v>1471720</v>
      </c>
      <c r="G12" s="190">
        <f>G2*G27</f>
        <v>1573718.6817487387</v>
      </c>
      <c r="H12" s="190">
        <f>H2*H27</f>
        <v>1797234.2997293894</v>
      </c>
      <c r="I12" s="190">
        <f>I2*I27</f>
        <v>2150466.2561294744</v>
      </c>
      <c r="J12" s="190">
        <f>J2*J27</f>
        <v>2623150.4968498116</v>
      </c>
      <c r="K12" s="190">
        <f>K2*K27</f>
        <v>3101737.4003394246</v>
      </c>
    </row>
    <row r="13" spans="1:11" x14ac:dyDescent="0.35">
      <c r="A13" s="178" t="s">
        <v>130</v>
      </c>
      <c r="B13" s="182">
        <f>'Rel Balance Sheet'!W57</f>
        <v>1241920</v>
      </c>
      <c r="C13" s="182">
        <f>'Rel Balance Sheet'!X57</f>
        <v>1730120</v>
      </c>
      <c r="D13" s="182">
        <f>'Rel Balance Sheet'!Y57</f>
        <v>759220</v>
      </c>
      <c r="E13" s="182">
        <f>'Rel Balance Sheet'!Z57</f>
        <v>650540</v>
      </c>
      <c r="F13" s="182">
        <f>'Rel Balance Sheet'!AA57</f>
        <v>1063430</v>
      </c>
      <c r="G13" s="190">
        <f>G2*G28</f>
        <v>1264997.7115056431</v>
      </c>
      <c r="H13" s="190">
        <f>H2*H28</f>
        <v>1646948.5480219785</v>
      </c>
      <c r="I13" s="190">
        <f>I2*I28</f>
        <v>2328174.3295816886</v>
      </c>
      <c r="J13" s="190">
        <f>J2*J28</f>
        <v>3549339.6910382956</v>
      </c>
      <c r="K13" s="190">
        <f>K2*K28</f>
        <v>5801314.3195239715</v>
      </c>
    </row>
    <row r="14" spans="1:11" x14ac:dyDescent="0.35">
      <c r="A14" s="178" t="s">
        <v>129</v>
      </c>
      <c r="B14" s="182">
        <f>'Rel Balance Sheet'!W56</f>
        <v>155630</v>
      </c>
      <c r="C14" s="182">
        <f>'Rel Balance Sheet'!X56</f>
        <v>460580</v>
      </c>
      <c r="D14" s="182">
        <f>'Rel Balance Sheet'!Y56</f>
        <v>294130</v>
      </c>
      <c r="E14" s="182">
        <f>'Rel Balance Sheet'!Z56</f>
        <v>296820</v>
      </c>
      <c r="F14" s="182">
        <f>'Rel Balance Sheet'!AA56</f>
        <v>527280</v>
      </c>
      <c r="G14" s="190">
        <f>G2*G29</f>
        <v>552804.12614917371</v>
      </c>
      <c r="H14" s="190">
        <f>H2*H29</f>
        <v>613886.37823944364</v>
      </c>
      <c r="I14" s="190">
        <f>I2*I29</f>
        <v>703728.94358802575</v>
      </c>
      <c r="J14" s="190">
        <f>J2*J29</f>
        <v>797274.95728321478</v>
      </c>
      <c r="K14" s="190">
        <f>K2*K29</f>
        <v>804468.68141151522</v>
      </c>
    </row>
    <row r="15" spans="1:11" x14ac:dyDescent="0.35">
      <c r="A15" s="175" t="s">
        <v>659</v>
      </c>
      <c r="B15" s="176">
        <f t="shared" ref="B15:K15" si="2">SUM(B12:B14)</f>
        <v>2480640</v>
      </c>
      <c r="C15" s="176">
        <f t="shared" si="2"/>
        <v>3158690</v>
      </c>
      <c r="D15" s="176">
        <f t="shared" si="2"/>
        <v>2142320</v>
      </c>
      <c r="E15" s="176">
        <f t="shared" si="2"/>
        <v>2540660</v>
      </c>
      <c r="F15" s="176">
        <f t="shared" si="2"/>
        <v>3062430</v>
      </c>
      <c r="G15" s="191">
        <f t="shared" si="2"/>
        <v>3391520.5194035554</v>
      </c>
      <c r="H15" s="191">
        <f t="shared" si="2"/>
        <v>4058069.2259908114</v>
      </c>
      <c r="I15" s="191">
        <f t="shared" si="2"/>
        <v>5182369.5292991884</v>
      </c>
      <c r="J15" s="191">
        <f t="shared" si="2"/>
        <v>6969765.1451713219</v>
      </c>
      <c r="K15" s="191">
        <f t="shared" si="2"/>
        <v>9707520.4012749121</v>
      </c>
    </row>
    <row r="18" spans="1:13" x14ac:dyDescent="0.35">
      <c r="A18" s="175"/>
      <c r="B18" s="177"/>
      <c r="C18" s="177"/>
      <c r="D18" s="177"/>
      <c r="E18" s="177"/>
      <c r="F18" s="177"/>
      <c r="G18" s="192"/>
      <c r="H18" s="192"/>
      <c r="I18" s="192"/>
      <c r="J18" s="192"/>
      <c r="K18" s="192"/>
      <c r="L18" s="227" t="s">
        <v>378</v>
      </c>
      <c r="M18" s="227"/>
    </row>
    <row r="19" spans="1:13" x14ac:dyDescent="0.35">
      <c r="A19" s="175" t="s">
        <v>362</v>
      </c>
      <c r="B19" s="193">
        <v>2019</v>
      </c>
      <c r="C19" s="193">
        <v>2020</v>
      </c>
      <c r="D19" s="193">
        <v>2021</v>
      </c>
      <c r="E19" s="193">
        <v>2022</v>
      </c>
      <c r="F19" s="193">
        <v>2023</v>
      </c>
      <c r="G19" s="194">
        <v>2024</v>
      </c>
      <c r="H19" s="194">
        <v>2025</v>
      </c>
      <c r="I19" s="194">
        <v>2026</v>
      </c>
      <c r="J19" s="194">
        <v>2027</v>
      </c>
      <c r="K19" s="194">
        <v>2028</v>
      </c>
      <c r="L19" s="195" t="s">
        <v>379</v>
      </c>
      <c r="M19" s="195" t="s">
        <v>380</v>
      </c>
    </row>
    <row r="20" spans="1:13" x14ac:dyDescent="0.35">
      <c r="A20" s="180" t="s">
        <v>87</v>
      </c>
      <c r="B20" s="183">
        <f t="shared" ref="B20:F24" si="3">B5/B$2</f>
        <v>0.13739980174723115</v>
      </c>
      <c r="C20" s="183">
        <f t="shared" si="3"/>
        <v>0.16852749552436463</v>
      </c>
      <c r="D20" s="183">
        <f t="shared" si="3"/>
        <v>0.34103050217343922</v>
      </c>
      <c r="E20" s="183">
        <f t="shared" si="3"/>
        <v>0.20077058671887518</v>
      </c>
      <c r="F20" s="183">
        <f t="shared" si="3"/>
        <v>0.17643785390284647</v>
      </c>
      <c r="G20" s="196">
        <f>$F$20+(G1-$F$1)*($K$20-$F$20)/($K$1-$F$1)</f>
        <v>0.16796757182168809</v>
      </c>
      <c r="H20" s="196">
        <f>$F$20+(H1-$F$1)*($K$20-$F$20)/($K$1-$F$1)</f>
        <v>0.15949728974052974</v>
      </c>
      <c r="I20" s="196">
        <f>$F$20+(I1-$F$1)*($K$20-$F$20)/($K$1-$F$1)</f>
        <v>0.15102700765937135</v>
      </c>
      <c r="J20" s="196">
        <f>$F$20+(J1-$F$1)*($K$20-$F$20)/($K$1-$F$1)</f>
        <v>0.14255672557821297</v>
      </c>
      <c r="K20" s="184">
        <v>0.13408644349705462</v>
      </c>
      <c r="L20" s="151">
        <f>F20-B20</f>
        <v>3.9038052155615316E-2</v>
      </c>
      <c r="M20" s="151">
        <f>F20+L20</f>
        <v>0.21547590605846179</v>
      </c>
    </row>
    <row r="21" spans="1:13" x14ac:dyDescent="0.35">
      <c r="A21" s="178" t="s">
        <v>88</v>
      </c>
      <c r="B21" s="183">
        <f t="shared" si="3"/>
        <v>5.1602314549626646E-2</v>
      </c>
      <c r="C21" s="183">
        <f t="shared" si="3"/>
        <v>3.2136288206394234E-2</v>
      </c>
      <c r="D21" s="183">
        <f t="shared" si="3"/>
        <v>3.9097231075451447E-2</v>
      </c>
      <c r="E21" s="183">
        <f t="shared" si="3"/>
        <v>3.2941537132386241E-2</v>
      </c>
      <c r="F21" s="183">
        <f t="shared" si="3"/>
        <v>3.1917030082653529E-2</v>
      </c>
      <c r="G21" s="196">
        <f>$F21+($G1-$F$1)*($K21-$F21)/($K$1-$F$1)</f>
        <v>7.5318548524978601E-2</v>
      </c>
      <c r="H21" s="196">
        <f>$F21+($G1-$F$1)*($K21-$F21)/($K$1-$F$1)</f>
        <v>7.5318548524978601E-2</v>
      </c>
      <c r="I21" s="196">
        <f>$F21+($G1-$F$1)*($K21-$F21)/($K$1-$F$1)</f>
        <v>7.5318548524978601E-2</v>
      </c>
      <c r="J21" s="196">
        <f>$F21+($G1-$F$1)*($K21-$F21)/($K$1-$F$1)</f>
        <v>7.5318548524978601E-2</v>
      </c>
      <c r="K21" s="184">
        <v>0.24892462229427895</v>
      </c>
      <c r="L21" s="151">
        <f>F21-B21</f>
        <v>-1.9685284466973117E-2</v>
      </c>
      <c r="M21" s="151">
        <f>F21+L21</f>
        <v>1.2231745615680412E-2</v>
      </c>
    </row>
    <row r="22" spans="1:13" x14ac:dyDescent="0.35">
      <c r="A22" s="178" t="s">
        <v>94</v>
      </c>
      <c r="B22" s="183">
        <f t="shared" si="3"/>
        <v>0.11586639546968414</v>
      </c>
      <c r="C22" s="183">
        <f t="shared" si="3"/>
        <v>0.12082662328638344</v>
      </c>
      <c r="D22" s="183">
        <f t="shared" si="3"/>
        <v>0.16793673379584886</v>
      </c>
      <c r="E22" s="183">
        <f t="shared" si="3"/>
        <v>0.15018498261651117</v>
      </c>
      <c r="F22" s="183">
        <f t="shared" si="3"/>
        <v>0.15708097398102347</v>
      </c>
      <c r="G22" s="196">
        <f>$F22+(G1-$F$1)*($K22-$F22)/($K$1-$F$1)</f>
        <v>0.12586579798889344</v>
      </c>
      <c r="H22" s="196">
        <f>$F22+(H1-$F$1)*($K22-$F22)/($K$1-$F$1)</f>
        <v>9.465062199676344E-2</v>
      </c>
      <c r="I22" s="196">
        <f>$F22+(I1-$F$1)*($K22-$F22)/($K$1-$F$1)</f>
        <v>6.3435446004633411E-2</v>
      </c>
      <c r="J22" s="196">
        <f>$F22+(J1-$F$1)*($K22-$F22)/($K$1-$F$1)</f>
        <v>3.2220270012503396E-2</v>
      </c>
      <c r="K22" s="184">
        <v>1.0050940203733905E-3</v>
      </c>
      <c r="L22" s="151">
        <f>F22-B22</f>
        <v>4.1214578511339334E-2</v>
      </c>
      <c r="M22" s="151">
        <f>F22+L22</f>
        <v>0.1982955524923628</v>
      </c>
    </row>
    <row r="23" spans="1:13" x14ac:dyDescent="0.35">
      <c r="A23" s="178" t="s">
        <v>100</v>
      </c>
      <c r="B23" s="183">
        <f t="shared" si="3"/>
        <v>3.4920613142992385E-2</v>
      </c>
      <c r="C23" s="183">
        <f t="shared" si="3"/>
        <v>1.2927433396823321E-2</v>
      </c>
      <c r="D23" s="183">
        <f t="shared" si="3"/>
        <v>3.6078679733347586E-2</v>
      </c>
      <c r="E23" s="183">
        <f t="shared" si="3"/>
        <v>2.59268290983578E-2</v>
      </c>
      <c r="F23" s="183">
        <f t="shared" si="3"/>
        <v>5.2273561080251447E-2</v>
      </c>
      <c r="G23" s="196">
        <f>$F23+(G1-$F$1)*($K23-$F23)/($K$1-$F$1)</f>
        <v>4.3512718752203028E-2</v>
      </c>
      <c r="H23" s="196">
        <f>$F23+(H1-$F$1)*($K23-$F23)/($K$1-$F$1)</f>
        <v>3.4751876424154601E-2</v>
      </c>
      <c r="I23" s="196">
        <f>$F23+(I1-$F$1)*($K23-$F23)/($K$1-$F$1)</f>
        <v>2.5991034096106175E-2</v>
      </c>
      <c r="J23" s="196">
        <f>$F23+(J1-$F$1)*($K23-$F23)/($K$1-$F$1)</f>
        <v>1.7230191768057755E-2</v>
      </c>
      <c r="K23" s="184">
        <v>8.4693494400093251E-3</v>
      </c>
      <c r="L23" s="151">
        <f>F23-B23</f>
        <v>1.7352947937259063E-2</v>
      </c>
      <c r="M23" s="151">
        <f>F23+L23</f>
        <v>6.962650901751051E-2</v>
      </c>
    </row>
    <row r="24" spans="1:13" x14ac:dyDescent="0.35">
      <c r="A24" s="178" t="s">
        <v>363</v>
      </c>
      <c r="B24" s="183">
        <f t="shared" si="3"/>
        <v>0.33978912490953433</v>
      </c>
      <c r="C24" s="183">
        <f t="shared" si="3"/>
        <v>0.33441784041396561</v>
      </c>
      <c r="D24" s="183">
        <f t="shared" si="3"/>
        <v>0.5841431467780871</v>
      </c>
      <c r="E24" s="183">
        <f t="shared" si="3"/>
        <v>0.40982393556613039</v>
      </c>
      <c r="F24" s="183">
        <f t="shared" si="3"/>
        <v>0.41770941904677494</v>
      </c>
      <c r="G24" s="196">
        <f>$F24+(G1-$F$1)*($K24-$F24)/($K$1-$F$1)</f>
        <v>0.41266463708776319</v>
      </c>
      <c r="H24" s="196">
        <f>$F24+(H1-$F$1)*($K24-$F24)/($K$1-$F$1)</f>
        <v>0.40761985512875143</v>
      </c>
      <c r="I24" s="196">
        <f>$F24+(I1-$F$1)*($K24-$F24)/($K$1-$F$1)</f>
        <v>0.40257507316973973</v>
      </c>
      <c r="J24" s="196">
        <f>$F24+(J1-$F$1)*($K24-$F24)/($K$1-$F$1)</f>
        <v>0.39753029121072797</v>
      </c>
      <c r="K24" s="184">
        <v>0.39248550925171621</v>
      </c>
      <c r="L24" s="151">
        <f>F24-B24</f>
        <v>7.7920294137240609E-2</v>
      </c>
      <c r="M24" s="151">
        <f>F24+L24</f>
        <v>0.49562971318401555</v>
      </c>
    </row>
    <row r="25" spans="1:13" x14ac:dyDescent="0.35">
      <c r="A25" s="175"/>
      <c r="B25" s="185"/>
      <c r="C25" s="185"/>
      <c r="D25" s="185"/>
      <c r="E25" s="185"/>
      <c r="F25" s="185"/>
      <c r="G25" s="192"/>
      <c r="H25" s="197"/>
      <c r="I25" s="197"/>
      <c r="J25" s="197"/>
      <c r="K25" s="197"/>
      <c r="L25" s="151"/>
      <c r="M25" s="151"/>
    </row>
    <row r="26" spans="1:13" x14ac:dyDescent="0.35">
      <c r="A26" s="175" t="s">
        <v>364</v>
      </c>
      <c r="B26" s="179">
        <v>2019</v>
      </c>
      <c r="C26" s="179">
        <v>2020</v>
      </c>
      <c r="D26" s="179">
        <v>2021</v>
      </c>
      <c r="E26" s="179">
        <v>2022</v>
      </c>
      <c r="F26" s="179">
        <v>2023</v>
      </c>
      <c r="G26" s="189">
        <v>2024</v>
      </c>
      <c r="H26" s="189">
        <v>2025</v>
      </c>
      <c r="I26" s="189">
        <v>2026</v>
      </c>
      <c r="J26" s="189">
        <v>2027</v>
      </c>
      <c r="K26" s="189">
        <v>2028</v>
      </c>
      <c r="L26" s="151"/>
      <c r="M26" s="151"/>
    </row>
    <row r="27" spans="1:13" x14ac:dyDescent="0.35">
      <c r="A27" s="178" t="s">
        <v>126</v>
      </c>
      <c r="B27" s="183">
        <f t="shared" ref="B27:F30" si="4">B12/B$2</f>
        <v>0.18574878150006688</v>
      </c>
      <c r="C27" s="183">
        <f t="shared" si="4"/>
        <v>0.15826010185646902</v>
      </c>
      <c r="D27" s="183">
        <f t="shared" si="4"/>
        <v>0.22391770129501609</v>
      </c>
      <c r="E27" s="183">
        <f t="shared" si="4"/>
        <v>0.22202094379454737</v>
      </c>
      <c r="F27" s="183">
        <f t="shared" si="4"/>
        <v>0.16511857252967818</v>
      </c>
      <c r="G27" s="196">
        <f>$F27+(G1-$F$1)*($K27-$F27)/($K$1-$F$1)</f>
        <v>0.14215828626887056</v>
      </c>
      <c r="H27" s="196">
        <f>$F27+(H1-$F$1)*($K27-$F27)/($K$1-$F$1)</f>
        <v>0.11919800000806295</v>
      </c>
      <c r="I27" s="196">
        <f>$F27+(I1-$F$1)*($K27-$F27)/($K$1-$F$1)</f>
        <v>9.623771374725533E-2</v>
      </c>
      <c r="J27" s="196">
        <f>$F27+(J1-$F$1)*($K27-$F27)/($K$1-$F$1)</f>
        <v>7.3277427486447722E-2</v>
      </c>
      <c r="K27" s="184">
        <v>5.0317141225640107E-2</v>
      </c>
      <c r="L27" s="151">
        <f>F27-B27</f>
        <v>-2.0630208970388697E-2</v>
      </c>
      <c r="M27" s="151">
        <f>F27+L27</f>
        <v>0.14448836355928948</v>
      </c>
    </row>
    <row r="28" spans="1:13" x14ac:dyDescent="0.35">
      <c r="A28" s="178" t="s">
        <v>130</v>
      </c>
      <c r="B28" s="183">
        <f t="shared" si="4"/>
        <v>0.2129879573447849</v>
      </c>
      <c r="C28" s="183">
        <f t="shared" si="4"/>
        <v>0.28286342567992873</v>
      </c>
      <c r="D28" s="183">
        <f t="shared" si="4"/>
        <v>0.15611338896131402</v>
      </c>
      <c r="E28" s="183">
        <f t="shared" si="4"/>
        <v>9.0650539619723122E-2</v>
      </c>
      <c r="F28" s="183">
        <f t="shared" si="4"/>
        <v>0.11931076807085293</v>
      </c>
      <c r="G28" s="196">
        <f>$F28+(G1-$F$1)*($K28-$F28)/($K$1-$F$1)</f>
        <v>0.11427068184883957</v>
      </c>
      <c r="H28" s="196">
        <f>$F28+(H1-$F$1)*($K28-$F28)/($K$1-$F$1)</f>
        <v>0.10923059562682619</v>
      </c>
      <c r="I28" s="196">
        <f>$F28+(I1-$F$1)*($K28-$F28)/($K$1-$F$1)</f>
        <v>0.10419050940481282</v>
      </c>
      <c r="J28" s="196">
        <f>$F28+(J1-$F$1)*($K28-$F28)/($K$1-$F$1)</f>
        <v>9.9150423182799458E-2</v>
      </c>
      <c r="K28" s="184">
        <v>9.4110336960786078E-2</v>
      </c>
      <c r="L28" s="151">
        <f>F28-B28</f>
        <v>-9.3677189273931968E-2</v>
      </c>
      <c r="M28" s="151">
        <f>F28+L28</f>
        <v>2.5633578796920964E-2</v>
      </c>
    </row>
    <row r="29" spans="1:13" x14ac:dyDescent="0.35">
      <c r="A29" s="178" t="s">
        <v>129</v>
      </c>
      <c r="B29" s="183">
        <f t="shared" si="4"/>
        <v>2.6690379252744839E-2</v>
      </c>
      <c r="C29" s="183">
        <f t="shared" si="4"/>
        <v>7.5301849929289053E-2</v>
      </c>
      <c r="D29" s="183">
        <f t="shared" si="4"/>
        <v>6.0480007237943272E-2</v>
      </c>
      <c r="E29" s="183">
        <f t="shared" si="4"/>
        <v>4.1360858932465668E-2</v>
      </c>
      <c r="F29" s="183">
        <f t="shared" si="4"/>
        <v>5.9157802383230991E-2</v>
      </c>
      <c r="G29" s="196">
        <f>$F29+(G1-$F$1)*($K29-$F29)/($K$1-$F$1)</f>
        <v>4.9936299369847684E-2</v>
      </c>
      <c r="H29" s="196">
        <f>$F29+(H1-$F$1)*($K29-$F29)/($K$1-$F$1)</f>
        <v>4.0714796356464369E-2</v>
      </c>
      <c r="I29" s="196">
        <f>$F29+(I1-$F$1)*($K29-$F29)/($K$1-$F$1)</f>
        <v>3.1493293343081055E-2</v>
      </c>
      <c r="J29" s="196">
        <f>$F29+(J1-$F$1)*($K29-$F29)/($K$1-$F$1)</f>
        <v>2.2271790329697748E-2</v>
      </c>
      <c r="K29" s="184">
        <v>1.305028731631443E-2</v>
      </c>
      <c r="L29" s="151">
        <f>F29-B29</f>
        <v>3.2467423130486152E-2</v>
      </c>
      <c r="M29" s="151">
        <f>F29+L29</f>
        <v>9.1625225513717143E-2</v>
      </c>
    </row>
    <row r="30" spans="1:13" x14ac:dyDescent="0.35">
      <c r="A30" s="175" t="s">
        <v>365</v>
      </c>
      <c r="B30" s="183">
        <f t="shared" si="4"/>
        <v>0.42542711809759659</v>
      </c>
      <c r="C30" s="183">
        <f t="shared" si="4"/>
        <v>0.51642537746568684</v>
      </c>
      <c r="D30" s="183">
        <f t="shared" si="4"/>
        <v>0.44051109749427336</v>
      </c>
      <c r="E30" s="183">
        <f t="shared" si="4"/>
        <v>0.35403234234673614</v>
      </c>
      <c r="F30" s="183">
        <f t="shared" si="4"/>
        <v>0.34358714298376214</v>
      </c>
      <c r="G30" s="196">
        <f>$F30+(G1-$F$1)*($K30-$F30)/($K$1-$F$1)</f>
        <v>0.30636526748755782</v>
      </c>
      <c r="H30" s="196">
        <f>$F30+(H1-$F$1)*($K30-$F30)/($K$1-$F$1)</f>
        <v>0.26914339199135351</v>
      </c>
      <c r="I30" s="196">
        <f>$F30+(I1-$F$1)*($K30-$F30)/($K$1-$F$1)</f>
        <v>0.23192151649514922</v>
      </c>
      <c r="J30" s="196">
        <f>$F30+(J1-$F$1)*($K30-$F30)/($K$1-$F$1)</f>
        <v>0.19469964099894493</v>
      </c>
      <c r="K30" s="184">
        <v>0.15747776550274062</v>
      </c>
      <c r="L30" s="151">
        <f>F30-B30</f>
        <v>-8.1839975113834451E-2</v>
      </c>
      <c r="M30" s="151">
        <f>F30+L30</f>
        <v>0.26174716786992769</v>
      </c>
    </row>
    <row r="31" spans="1:13" x14ac:dyDescent="0.35">
      <c r="A31" s="175"/>
      <c r="B31" s="177"/>
      <c r="C31" s="177"/>
      <c r="D31" s="177"/>
      <c r="E31" s="177"/>
      <c r="F31" s="177"/>
      <c r="G31" s="133"/>
      <c r="H31" s="133"/>
      <c r="I31" s="133"/>
      <c r="J31" s="133"/>
      <c r="K31" s="133"/>
    </row>
    <row r="32" spans="1:13" x14ac:dyDescent="0.35">
      <c r="A32" s="175" t="s">
        <v>366</v>
      </c>
      <c r="B32" s="176">
        <f t="shared" ref="B32:K32" si="5">B9-B15</f>
        <v>-499350</v>
      </c>
      <c r="C32" s="176">
        <f t="shared" si="5"/>
        <v>-1113240</v>
      </c>
      <c r="D32" s="176">
        <f t="shared" si="5"/>
        <v>698520</v>
      </c>
      <c r="E32" s="176">
        <f t="shared" si="5"/>
        <v>400380</v>
      </c>
      <c r="F32" s="176">
        <f t="shared" si="5"/>
        <v>660660</v>
      </c>
      <c r="G32" s="191">
        <f t="shared" si="5"/>
        <v>1176753.8016149318</v>
      </c>
      <c r="H32" s="191">
        <f t="shared" si="5"/>
        <v>2087909.6061922954</v>
      </c>
      <c r="I32" s="191">
        <f t="shared" si="5"/>
        <v>3813314.9762990102</v>
      </c>
      <c r="J32" s="191">
        <f t="shared" si="5"/>
        <v>7260835.1456908043</v>
      </c>
      <c r="K32" s="191">
        <f t="shared" si="5"/>
        <v>14486759.191798821</v>
      </c>
    </row>
    <row r="33" spans="1:11" x14ac:dyDescent="0.35">
      <c r="A33" s="175" t="s">
        <v>44</v>
      </c>
      <c r="B33" s="177"/>
      <c r="C33" s="176">
        <f>C32-B32</f>
        <v>-613890</v>
      </c>
      <c r="D33" s="176">
        <f t="shared" ref="D33:K33" si="6">D32-C32</f>
        <v>1811760</v>
      </c>
      <c r="E33" s="176">
        <f t="shared" si="6"/>
        <v>-298140</v>
      </c>
      <c r="F33" s="176">
        <f t="shared" si="6"/>
        <v>260280</v>
      </c>
      <c r="G33" s="191">
        <f t="shared" si="6"/>
        <v>516093.80161493178</v>
      </c>
      <c r="H33" s="191">
        <f t="shared" si="6"/>
        <v>911155.80457736365</v>
      </c>
      <c r="I33" s="191">
        <f t="shared" si="6"/>
        <v>1725405.3701067148</v>
      </c>
      <c r="J33" s="191">
        <f t="shared" si="6"/>
        <v>3447520.1693917941</v>
      </c>
      <c r="K33" s="191">
        <f t="shared" si="6"/>
        <v>7225924.0461080167</v>
      </c>
    </row>
  </sheetData>
  <mergeCells count="1">
    <mergeCell ref="L18:M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9887-A842-466D-9BD0-905C814FA024}">
  <sheetPr>
    <tabColor rgb="FF92D050"/>
  </sheetPr>
  <dimension ref="A1:AA159"/>
  <sheetViews>
    <sheetView showGridLines="0" workbookViewId="0">
      <selection activeCell="D54" sqref="D54"/>
    </sheetView>
  </sheetViews>
  <sheetFormatPr defaultRowHeight="14.5" x14ac:dyDescent="0.35"/>
  <cols>
    <col min="1" max="1" width="34.90625" bestFit="1" customWidth="1"/>
    <col min="2" max="22" width="10.90625" hidden="1" customWidth="1"/>
    <col min="23" max="27" width="10.90625" bestFit="1" customWidth="1"/>
  </cols>
  <sheetData>
    <row r="1" spans="1:27" x14ac:dyDescent="0.35">
      <c r="A1" s="13" t="s">
        <v>464</v>
      </c>
    </row>
    <row r="3" spans="1:27" x14ac:dyDescent="0.35">
      <c r="A3" s="5" t="s">
        <v>54</v>
      </c>
    </row>
    <row r="4" spans="1:27" ht="15" thickBot="1" x14ac:dyDescent="0.4">
      <c r="A4" s="5" t="s">
        <v>55</v>
      </c>
    </row>
    <row r="5" spans="1:27" ht="15" thickBot="1" x14ac:dyDescent="0.4">
      <c r="A5" s="14"/>
      <c r="B5" s="15">
        <v>1998</v>
      </c>
      <c r="C5" s="15">
        <v>1999</v>
      </c>
      <c r="D5" s="15">
        <v>2000</v>
      </c>
      <c r="E5" s="15">
        <v>2001</v>
      </c>
      <c r="F5" s="15">
        <v>2002</v>
      </c>
      <c r="G5" s="15">
        <v>2003</v>
      </c>
      <c r="H5" s="15">
        <v>2004</v>
      </c>
      <c r="I5" s="15">
        <v>2005</v>
      </c>
      <c r="J5" s="15">
        <v>2006</v>
      </c>
      <c r="K5" s="15">
        <v>2007</v>
      </c>
      <c r="L5" s="15">
        <v>2008</v>
      </c>
      <c r="M5" s="15">
        <v>2009</v>
      </c>
      <c r="N5" s="15">
        <v>2010</v>
      </c>
      <c r="O5" s="15">
        <v>2011</v>
      </c>
      <c r="P5" s="15">
        <v>2012</v>
      </c>
      <c r="Q5" s="15">
        <v>2013</v>
      </c>
      <c r="R5" s="15">
        <v>2014</v>
      </c>
      <c r="S5" s="15">
        <v>2015</v>
      </c>
      <c r="T5" s="15">
        <v>2016</v>
      </c>
      <c r="U5" s="15">
        <v>2017</v>
      </c>
      <c r="V5" s="15">
        <v>2018</v>
      </c>
      <c r="W5" s="15">
        <v>2019</v>
      </c>
      <c r="X5" s="15">
        <v>2020</v>
      </c>
      <c r="Y5" s="15">
        <v>2021</v>
      </c>
      <c r="Z5" s="15">
        <v>2022</v>
      </c>
      <c r="AA5" s="15">
        <v>2023</v>
      </c>
    </row>
    <row r="6" spans="1:27" ht="9.5" customHeight="1" thickBot="1" x14ac:dyDescent="0.4">
      <c r="A6" s="16" t="s">
        <v>56</v>
      </c>
      <c r="B6" s="17" t="s">
        <v>57</v>
      </c>
      <c r="C6" s="17" t="s">
        <v>57</v>
      </c>
      <c r="D6" s="17" t="s">
        <v>57</v>
      </c>
      <c r="E6" s="17" t="s">
        <v>57</v>
      </c>
      <c r="F6" s="17" t="s">
        <v>57</v>
      </c>
      <c r="G6" s="17" t="s">
        <v>57</v>
      </c>
      <c r="H6" s="17" t="s">
        <v>57</v>
      </c>
      <c r="I6" s="17" t="s">
        <v>57</v>
      </c>
      <c r="J6" s="17" t="s">
        <v>57</v>
      </c>
      <c r="K6" s="17" t="s">
        <v>57</v>
      </c>
      <c r="L6" s="17" t="s">
        <v>57</v>
      </c>
      <c r="M6" s="47" t="s">
        <v>400</v>
      </c>
      <c r="N6" s="46" t="s">
        <v>399</v>
      </c>
      <c r="O6" s="46" t="s">
        <v>398</v>
      </c>
      <c r="P6" s="46" t="s">
        <v>397</v>
      </c>
      <c r="Q6" s="46" t="s">
        <v>396</v>
      </c>
      <c r="R6" s="48" t="s">
        <v>395</v>
      </c>
      <c r="S6" s="47" t="s">
        <v>394</v>
      </c>
      <c r="T6" s="48" t="s">
        <v>393</v>
      </c>
      <c r="U6" s="46" t="s">
        <v>392</v>
      </c>
      <c r="V6" s="46" t="s">
        <v>391</v>
      </c>
      <c r="W6" s="47" t="s">
        <v>390</v>
      </c>
      <c r="X6" s="46" t="s">
        <v>389</v>
      </c>
      <c r="Y6" s="48" t="s">
        <v>388</v>
      </c>
      <c r="Z6" s="47" t="s">
        <v>387</v>
      </c>
      <c r="AA6" s="46" t="s">
        <v>386</v>
      </c>
    </row>
    <row r="7" spans="1:27" x14ac:dyDescent="0.35">
      <c r="A7" s="18" t="s">
        <v>58</v>
      </c>
      <c r="B7" s="49" t="s">
        <v>402</v>
      </c>
      <c r="C7" s="49" t="s">
        <v>401</v>
      </c>
      <c r="D7" s="49" t="s">
        <v>59</v>
      </c>
      <c r="E7" s="49" t="s">
        <v>60</v>
      </c>
      <c r="F7" s="49" t="s">
        <v>61</v>
      </c>
      <c r="G7" s="49" t="s">
        <v>62</v>
      </c>
      <c r="H7" s="49" t="s">
        <v>63</v>
      </c>
      <c r="I7" s="49" t="s">
        <v>64</v>
      </c>
      <c r="J7" s="49" t="s">
        <v>65</v>
      </c>
      <c r="K7" s="49" t="s">
        <v>66</v>
      </c>
      <c r="L7" s="49" t="s">
        <v>67</v>
      </c>
      <c r="M7" s="49" t="s">
        <v>68</v>
      </c>
      <c r="N7" s="49" t="s">
        <v>69</v>
      </c>
      <c r="O7" s="49" t="s">
        <v>70</v>
      </c>
      <c r="P7" s="49" t="s">
        <v>71</v>
      </c>
      <c r="Q7" s="49" t="s">
        <v>72</v>
      </c>
      <c r="R7" s="49" t="s">
        <v>73</v>
      </c>
      <c r="S7" s="49" t="s">
        <v>74</v>
      </c>
      <c r="T7" s="49" t="s">
        <v>75</v>
      </c>
      <c r="U7" s="49" t="s">
        <v>76</v>
      </c>
      <c r="V7" s="49" t="s">
        <v>77</v>
      </c>
      <c r="W7" s="49" t="s">
        <v>78</v>
      </c>
      <c r="X7" s="49" t="s">
        <v>79</v>
      </c>
      <c r="Y7" s="49" t="s">
        <v>80</v>
      </c>
      <c r="Z7" s="49" t="s">
        <v>81</v>
      </c>
      <c r="AA7" s="49" t="s">
        <v>82</v>
      </c>
    </row>
    <row r="8" spans="1:27" ht="8" customHeight="1" thickBot="1" x14ac:dyDescent="0.4">
      <c r="A8" s="19" t="s">
        <v>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15" thickBot="1" x14ac:dyDescent="0.4">
      <c r="A9" s="20" t="s">
        <v>84</v>
      </c>
      <c r="B9" s="50">
        <v>47577</v>
      </c>
      <c r="C9" s="50">
        <v>58564</v>
      </c>
      <c r="D9" s="50">
        <v>32155</v>
      </c>
      <c r="E9" s="50">
        <v>1410</v>
      </c>
      <c r="F9" s="50">
        <v>17636</v>
      </c>
      <c r="G9" s="50">
        <v>1501</v>
      </c>
      <c r="H9" s="50">
        <v>2709</v>
      </c>
      <c r="I9" s="50">
        <v>36107</v>
      </c>
      <c r="J9" s="50">
        <v>26164</v>
      </c>
      <c r="K9" s="50">
        <v>19370</v>
      </c>
      <c r="L9" s="50">
        <v>44742</v>
      </c>
      <c r="M9" s="50">
        <v>227421</v>
      </c>
      <c r="N9" s="50">
        <v>138908</v>
      </c>
      <c r="O9" s="50">
        <v>447130</v>
      </c>
      <c r="P9" s="50">
        <v>677750</v>
      </c>
      <c r="Q9" s="50">
        <v>791730</v>
      </c>
      <c r="R9" s="50">
        <v>679200</v>
      </c>
      <c r="S9" s="50">
        <v>698570</v>
      </c>
      <c r="T9" s="50">
        <v>587120</v>
      </c>
      <c r="U9" s="50">
        <v>662970</v>
      </c>
      <c r="V9" s="50">
        <v>682640</v>
      </c>
      <c r="W9" s="50">
        <v>876940</v>
      </c>
      <c r="X9" s="50">
        <v>1228410</v>
      </c>
      <c r="Y9" s="50">
        <v>1747420</v>
      </c>
      <c r="Z9" s="50">
        <v>1529000</v>
      </c>
      <c r="AA9" s="50">
        <v>1612330</v>
      </c>
    </row>
    <row r="10" spans="1:27" ht="15" thickBot="1" x14ac:dyDescent="0.4">
      <c r="A10" s="21" t="s">
        <v>85</v>
      </c>
      <c r="B10" s="51">
        <v>21335</v>
      </c>
      <c r="C10" s="51">
        <v>48976</v>
      </c>
      <c r="D10" s="51">
        <v>10816</v>
      </c>
      <c r="E10" s="51">
        <v>1006</v>
      </c>
      <c r="F10" s="51">
        <v>17636</v>
      </c>
      <c r="G10" s="51">
        <v>1501</v>
      </c>
      <c r="H10" s="51">
        <v>2709</v>
      </c>
      <c r="I10" s="51">
        <v>36107</v>
      </c>
      <c r="J10" s="51">
        <v>26164</v>
      </c>
      <c r="K10" s="51">
        <v>19370</v>
      </c>
      <c r="L10" s="51">
        <v>3889</v>
      </c>
      <c r="M10" s="51">
        <v>8053</v>
      </c>
      <c r="N10" s="51">
        <v>6644</v>
      </c>
      <c r="O10" s="51">
        <v>8750</v>
      </c>
      <c r="P10" s="51">
        <v>13170</v>
      </c>
      <c r="Q10" s="51">
        <v>11120</v>
      </c>
      <c r="R10" s="51">
        <v>13180</v>
      </c>
      <c r="S10" s="51">
        <v>123570</v>
      </c>
      <c r="T10" s="51">
        <v>110280</v>
      </c>
      <c r="U10" s="51">
        <v>30230</v>
      </c>
      <c r="V10" s="51">
        <v>42550</v>
      </c>
      <c r="W10" s="51">
        <v>75770</v>
      </c>
      <c r="X10" s="51">
        <v>197620</v>
      </c>
      <c r="Y10" s="51">
        <v>88900</v>
      </c>
      <c r="Z10" s="51">
        <v>88200</v>
      </c>
      <c r="AA10" s="51">
        <v>39720</v>
      </c>
    </row>
    <row r="11" spans="1:27" ht="15" thickBot="1" x14ac:dyDescent="0.4">
      <c r="A11" s="21" t="s">
        <v>87</v>
      </c>
      <c r="B11" s="51">
        <v>26242</v>
      </c>
      <c r="C11" s="51">
        <v>9588</v>
      </c>
      <c r="D11" s="51">
        <v>21340</v>
      </c>
      <c r="E11" s="51">
        <v>404</v>
      </c>
      <c r="F11" s="51" t="s">
        <v>86</v>
      </c>
      <c r="G11" s="51" t="s">
        <v>86</v>
      </c>
      <c r="H11" s="51" t="s">
        <v>86</v>
      </c>
      <c r="I11" s="51" t="s">
        <v>86</v>
      </c>
      <c r="J11" s="51" t="s">
        <v>86</v>
      </c>
      <c r="K11" s="51" t="s">
        <v>86</v>
      </c>
      <c r="L11" s="51">
        <v>40853</v>
      </c>
      <c r="M11" s="51">
        <v>219368</v>
      </c>
      <c r="N11" s="51">
        <v>132264</v>
      </c>
      <c r="O11" s="51">
        <v>438380</v>
      </c>
      <c r="P11" s="51">
        <v>664580</v>
      </c>
      <c r="Q11" s="51">
        <v>780610</v>
      </c>
      <c r="R11" s="51">
        <v>666020</v>
      </c>
      <c r="S11" s="51">
        <v>575000</v>
      </c>
      <c r="T11" s="51">
        <v>476840</v>
      </c>
      <c r="U11" s="51">
        <v>632740</v>
      </c>
      <c r="V11" s="51">
        <v>640090</v>
      </c>
      <c r="W11" s="51">
        <v>801170</v>
      </c>
      <c r="X11" s="51">
        <v>1030790</v>
      </c>
      <c r="Y11" s="51">
        <v>1658520</v>
      </c>
      <c r="Z11" s="51">
        <v>1440800</v>
      </c>
      <c r="AA11" s="51">
        <v>1572610</v>
      </c>
    </row>
    <row r="12" spans="1:27" ht="15" thickBot="1" x14ac:dyDescent="0.4">
      <c r="A12" s="20" t="s">
        <v>88</v>
      </c>
      <c r="B12" s="50">
        <v>6638</v>
      </c>
      <c r="C12" s="50">
        <v>4827</v>
      </c>
      <c r="D12" s="50">
        <v>8899</v>
      </c>
      <c r="E12" s="50">
        <v>12193</v>
      </c>
      <c r="F12" s="50">
        <v>31353</v>
      </c>
      <c r="G12" s="50">
        <v>34648</v>
      </c>
      <c r="H12" s="50">
        <v>32716</v>
      </c>
      <c r="I12" s="50">
        <v>39278</v>
      </c>
      <c r="J12" s="50">
        <v>43517</v>
      </c>
      <c r="K12" s="50">
        <v>38314</v>
      </c>
      <c r="L12" s="50">
        <v>60683</v>
      </c>
      <c r="M12" s="50">
        <v>48450</v>
      </c>
      <c r="N12" s="50">
        <v>100829</v>
      </c>
      <c r="O12" s="50">
        <v>156960</v>
      </c>
      <c r="P12" s="50">
        <v>169390</v>
      </c>
      <c r="Q12" s="50">
        <v>97500</v>
      </c>
      <c r="R12" s="50">
        <v>99460</v>
      </c>
      <c r="S12" s="50">
        <v>55330</v>
      </c>
      <c r="T12" s="50">
        <v>54010</v>
      </c>
      <c r="U12" s="50">
        <v>85370</v>
      </c>
      <c r="V12" s="50">
        <v>177130</v>
      </c>
      <c r="W12" s="50">
        <v>300890</v>
      </c>
      <c r="X12" s="50">
        <v>196560</v>
      </c>
      <c r="Y12" s="50">
        <v>190140</v>
      </c>
      <c r="Z12" s="50">
        <v>236400</v>
      </c>
      <c r="AA12" s="50">
        <v>284480</v>
      </c>
    </row>
    <row r="13" spans="1:27" ht="15" thickBot="1" x14ac:dyDescent="0.4">
      <c r="A13" s="21" t="s">
        <v>89</v>
      </c>
      <c r="B13" s="51" t="s">
        <v>86</v>
      </c>
      <c r="C13" s="51" t="s">
        <v>86</v>
      </c>
      <c r="D13" s="51" t="s">
        <v>86</v>
      </c>
      <c r="E13" s="51" t="s">
        <v>86</v>
      </c>
      <c r="F13" s="51">
        <v>28340</v>
      </c>
      <c r="G13" s="51">
        <v>31140</v>
      </c>
      <c r="H13" s="51">
        <v>32716</v>
      </c>
      <c r="I13" s="51">
        <v>39278</v>
      </c>
      <c r="J13" s="51" t="s">
        <v>86</v>
      </c>
      <c r="K13" s="51" t="s">
        <v>86</v>
      </c>
      <c r="L13" s="51" t="s">
        <v>86</v>
      </c>
      <c r="M13" s="51" t="s">
        <v>86</v>
      </c>
      <c r="N13" s="51" t="s">
        <v>86</v>
      </c>
      <c r="O13" s="51" t="s">
        <v>86</v>
      </c>
      <c r="P13" s="51" t="s">
        <v>86</v>
      </c>
      <c r="Q13" s="51" t="s">
        <v>86</v>
      </c>
      <c r="R13" s="51" t="s">
        <v>86</v>
      </c>
      <c r="S13" s="51" t="s">
        <v>86</v>
      </c>
      <c r="T13" s="51" t="s">
        <v>86</v>
      </c>
      <c r="U13" s="51" t="s">
        <v>86</v>
      </c>
      <c r="V13" s="51" t="s">
        <v>86</v>
      </c>
      <c r="W13" s="51" t="s">
        <v>86</v>
      </c>
      <c r="X13" s="51" t="s">
        <v>86</v>
      </c>
      <c r="Y13" s="51" t="s">
        <v>86</v>
      </c>
      <c r="Z13" s="51" t="s">
        <v>86</v>
      </c>
      <c r="AA13" s="51" t="s">
        <v>86</v>
      </c>
    </row>
    <row r="14" spans="1:27" ht="15" thickBot="1" x14ac:dyDescent="0.4">
      <c r="A14" s="21" t="s">
        <v>90</v>
      </c>
      <c r="B14" s="51" t="s">
        <v>86</v>
      </c>
      <c r="C14" s="51" t="s">
        <v>86</v>
      </c>
      <c r="D14" s="51" t="s">
        <v>86</v>
      </c>
      <c r="E14" s="51" t="s">
        <v>86</v>
      </c>
      <c r="F14" s="51">
        <v>-1085</v>
      </c>
      <c r="G14" s="51">
        <v>-1132</v>
      </c>
      <c r="H14" s="51">
        <v>0</v>
      </c>
      <c r="I14" s="51" t="s">
        <v>86</v>
      </c>
      <c r="J14" s="51" t="s">
        <v>86</v>
      </c>
      <c r="K14" s="51" t="s">
        <v>86</v>
      </c>
      <c r="L14" s="51" t="s">
        <v>86</v>
      </c>
      <c r="M14" s="51" t="s">
        <v>86</v>
      </c>
      <c r="N14" s="51" t="s">
        <v>86</v>
      </c>
      <c r="O14" s="51" t="s">
        <v>86</v>
      </c>
      <c r="P14" s="51" t="s">
        <v>86</v>
      </c>
      <c r="Q14" s="51" t="s">
        <v>86</v>
      </c>
      <c r="R14" s="51" t="s">
        <v>86</v>
      </c>
      <c r="S14" s="51" t="s">
        <v>86</v>
      </c>
      <c r="T14" s="51" t="s">
        <v>86</v>
      </c>
      <c r="U14" s="51" t="s">
        <v>86</v>
      </c>
      <c r="V14" s="51" t="s">
        <v>86</v>
      </c>
      <c r="W14" s="51" t="s">
        <v>86</v>
      </c>
      <c r="X14" s="51" t="s">
        <v>86</v>
      </c>
      <c r="Y14" s="51" t="s">
        <v>86</v>
      </c>
      <c r="Z14" s="51" t="s">
        <v>86</v>
      </c>
      <c r="AA14" s="51" t="s">
        <v>86</v>
      </c>
    </row>
    <row r="15" spans="1:27" ht="15" thickBot="1" x14ac:dyDescent="0.4">
      <c r="A15" s="20" t="s">
        <v>91</v>
      </c>
      <c r="B15" s="50">
        <v>16548</v>
      </c>
      <c r="C15" s="50">
        <v>21590</v>
      </c>
      <c r="D15" s="50">
        <v>49492</v>
      </c>
      <c r="E15" s="50">
        <v>67220</v>
      </c>
      <c r="F15" s="50">
        <v>97263</v>
      </c>
      <c r="G15" s="50">
        <v>112702</v>
      </c>
      <c r="H15" s="50">
        <v>114488</v>
      </c>
      <c r="I15" s="50">
        <v>120783</v>
      </c>
      <c r="J15" s="50">
        <v>120505</v>
      </c>
      <c r="K15" s="50">
        <v>187226</v>
      </c>
      <c r="L15" s="50">
        <v>274720</v>
      </c>
      <c r="M15" s="50">
        <v>146171</v>
      </c>
      <c r="N15" s="50">
        <v>193970</v>
      </c>
      <c r="O15" s="50">
        <v>215870</v>
      </c>
      <c r="P15" s="50">
        <v>266930</v>
      </c>
      <c r="Q15" s="50">
        <v>202050</v>
      </c>
      <c r="R15" s="50">
        <v>199110</v>
      </c>
      <c r="S15" s="50">
        <v>116540</v>
      </c>
      <c r="T15" s="50">
        <v>174110</v>
      </c>
      <c r="U15" s="50">
        <v>284960</v>
      </c>
      <c r="V15" s="50">
        <v>447260</v>
      </c>
      <c r="W15" s="50">
        <v>564360</v>
      </c>
      <c r="X15" s="50">
        <v>536090</v>
      </c>
      <c r="Y15" s="50">
        <v>990510</v>
      </c>
      <c r="Z15" s="50">
        <v>677350</v>
      </c>
      <c r="AA15" s="50">
        <v>774630</v>
      </c>
    </row>
    <row r="16" spans="1:27" ht="15" thickBot="1" x14ac:dyDescent="0.4">
      <c r="A16" s="21" t="s">
        <v>92</v>
      </c>
      <c r="B16" s="51">
        <v>9911</v>
      </c>
      <c r="C16" s="51">
        <v>16763</v>
      </c>
      <c r="D16" s="51">
        <v>40593</v>
      </c>
      <c r="E16" s="51">
        <v>55027</v>
      </c>
      <c r="F16" s="51">
        <v>65910</v>
      </c>
      <c r="G16" s="51">
        <v>78054</v>
      </c>
      <c r="H16" s="51">
        <v>81772</v>
      </c>
      <c r="I16" s="51">
        <v>81505</v>
      </c>
      <c r="J16" s="51">
        <v>76988</v>
      </c>
      <c r="K16" s="51">
        <v>148912</v>
      </c>
      <c r="L16" s="51">
        <v>214037</v>
      </c>
      <c r="M16" s="51">
        <v>97722</v>
      </c>
      <c r="N16" s="51">
        <v>93141</v>
      </c>
      <c r="O16" s="51">
        <v>58910</v>
      </c>
      <c r="P16" s="51">
        <v>97540</v>
      </c>
      <c r="Q16" s="51">
        <v>104550</v>
      </c>
      <c r="R16" s="51">
        <v>99650</v>
      </c>
      <c r="S16" s="51">
        <v>4420</v>
      </c>
      <c r="T16" s="51">
        <v>8410</v>
      </c>
      <c r="U16" s="51">
        <v>31570</v>
      </c>
      <c r="V16" s="51">
        <v>42110</v>
      </c>
      <c r="W16" s="51">
        <v>52380</v>
      </c>
      <c r="X16" s="51">
        <v>90970</v>
      </c>
      <c r="Y16" s="51">
        <v>533990</v>
      </c>
      <c r="Z16" s="51">
        <v>127530</v>
      </c>
      <c r="AA16" s="51">
        <v>112680</v>
      </c>
    </row>
    <row r="17" spans="1:27" ht="15" thickBot="1" x14ac:dyDescent="0.4">
      <c r="A17" s="21" t="s">
        <v>93</v>
      </c>
      <c r="B17" s="51" t="s">
        <v>86</v>
      </c>
      <c r="C17" s="51" t="s">
        <v>86</v>
      </c>
      <c r="D17" s="51" t="s">
        <v>86</v>
      </c>
      <c r="E17" s="51" t="s">
        <v>86</v>
      </c>
      <c r="F17" s="51" t="s">
        <v>86</v>
      </c>
      <c r="G17" s="51" t="s">
        <v>86</v>
      </c>
      <c r="H17" s="51" t="s">
        <v>86</v>
      </c>
      <c r="I17" s="51" t="s">
        <v>86</v>
      </c>
      <c r="J17" s="51" t="s">
        <v>86</v>
      </c>
      <c r="K17" s="51" t="s">
        <v>86</v>
      </c>
      <c r="L17" s="51" t="s">
        <v>86</v>
      </c>
      <c r="M17" s="51" t="s">
        <v>86</v>
      </c>
      <c r="N17" s="51" t="s">
        <v>86</v>
      </c>
      <c r="O17" s="51" t="s">
        <v>86</v>
      </c>
      <c r="P17" s="51" t="s">
        <v>86</v>
      </c>
      <c r="Q17" s="51" t="s">
        <v>86</v>
      </c>
      <c r="R17" s="51" t="s">
        <v>86</v>
      </c>
      <c r="S17" s="51">
        <v>56790</v>
      </c>
      <c r="T17" s="51">
        <v>111690</v>
      </c>
      <c r="U17" s="51">
        <v>168020</v>
      </c>
      <c r="V17" s="51">
        <v>228020</v>
      </c>
      <c r="W17" s="51">
        <v>211090</v>
      </c>
      <c r="X17" s="51">
        <v>248560</v>
      </c>
      <c r="Y17" s="51">
        <v>266380</v>
      </c>
      <c r="Z17" s="51">
        <v>313420</v>
      </c>
      <c r="AA17" s="51">
        <v>377470</v>
      </c>
    </row>
    <row r="18" spans="1:27" ht="15" thickBot="1" x14ac:dyDescent="0.4">
      <c r="A18" s="20" t="s">
        <v>94</v>
      </c>
      <c r="B18" s="50">
        <v>13440</v>
      </c>
      <c r="C18" s="50">
        <v>14086</v>
      </c>
      <c r="D18" s="50">
        <v>18232</v>
      </c>
      <c r="E18" s="50">
        <v>22999</v>
      </c>
      <c r="F18" s="50">
        <v>49741</v>
      </c>
      <c r="G18" s="50">
        <v>75104</v>
      </c>
      <c r="H18" s="50">
        <v>72312</v>
      </c>
      <c r="I18" s="50">
        <v>74129</v>
      </c>
      <c r="J18" s="50">
        <v>103453</v>
      </c>
      <c r="K18" s="50">
        <v>124563</v>
      </c>
      <c r="L18" s="50">
        <v>191261</v>
      </c>
      <c r="M18" s="50">
        <v>201096</v>
      </c>
      <c r="N18" s="50">
        <v>343933</v>
      </c>
      <c r="O18" s="50">
        <v>385200</v>
      </c>
      <c r="P18" s="50">
        <v>466920</v>
      </c>
      <c r="Q18" s="50">
        <v>546010</v>
      </c>
      <c r="R18" s="50">
        <v>567200</v>
      </c>
      <c r="S18" s="50">
        <v>532440</v>
      </c>
      <c r="T18" s="50">
        <v>464860</v>
      </c>
      <c r="U18" s="50">
        <v>489510</v>
      </c>
      <c r="V18" s="50">
        <v>608370</v>
      </c>
      <c r="W18" s="50">
        <v>675610</v>
      </c>
      <c r="X18" s="50">
        <v>739030</v>
      </c>
      <c r="Y18" s="50">
        <v>816720</v>
      </c>
      <c r="Z18" s="50">
        <v>1077780</v>
      </c>
      <c r="AA18" s="50">
        <v>1400080</v>
      </c>
    </row>
    <row r="19" spans="1:27" ht="15" thickBot="1" x14ac:dyDescent="0.4">
      <c r="A19" s="21" t="s">
        <v>95</v>
      </c>
      <c r="B19" s="51">
        <v>6372</v>
      </c>
      <c r="C19" s="51">
        <v>4870</v>
      </c>
      <c r="D19" s="51">
        <v>7871</v>
      </c>
      <c r="E19" s="51">
        <v>10234</v>
      </c>
      <c r="F19" s="51">
        <v>11595</v>
      </c>
      <c r="G19" s="51">
        <v>31753</v>
      </c>
      <c r="H19" s="51">
        <v>27570</v>
      </c>
      <c r="I19" s="51">
        <v>20136</v>
      </c>
      <c r="J19" s="51">
        <v>35448</v>
      </c>
      <c r="K19" s="51">
        <v>49847</v>
      </c>
      <c r="L19" s="51">
        <v>42362</v>
      </c>
      <c r="M19" s="51">
        <v>47330</v>
      </c>
      <c r="N19" s="51">
        <v>95535</v>
      </c>
      <c r="O19" s="51">
        <v>194110</v>
      </c>
      <c r="P19" s="51">
        <v>241610</v>
      </c>
      <c r="Q19" s="51">
        <v>311610</v>
      </c>
      <c r="R19" s="51">
        <v>172940</v>
      </c>
      <c r="S19" s="51">
        <v>162550</v>
      </c>
      <c r="T19" s="51">
        <v>155330</v>
      </c>
      <c r="U19" s="51">
        <v>171490</v>
      </c>
      <c r="V19" s="51">
        <v>236120</v>
      </c>
      <c r="W19" s="51">
        <v>272290</v>
      </c>
      <c r="X19" s="51">
        <v>231510</v>
      </c>
      <c r="Y19" s="51">
        <v>251210</v>
      </c>
      <c r="Z19" s="51">
        <v>412700</v>
      </c>
      <c r="AA19" s="51">
        <v>545390</v>
      </c>
    </row>
    <row r="20" spans="1:27" ht="15" thickBot="1" x14ac:dyDescent="0.4">
      <c r="A20" s="21" t="s">
        <v>96</v>
      </c>
      <c r="B20" s="51">
        <v>548</v>
      </c>
      <c r="C20" s="51">
        <v>526</v>
      </c>
      <c r="D20" s="51">
        <v>961</v>
      </c>
      <c r="E20" s="51">
        <v>1777</v>
      </c>
      <c r="F20" s="51">
        <v>5198</v>
      </c>
      <c r="G20" s="51">
        <v>9396</v>
      </c>
      <c r="H20" s="51">
        <v>7524</v>
      </c>
      <c r="I20" s="51">
        <v>9715</v>
      </c>
      <c r="J20" s="51">
        <v>17396</v>
      </c>
      <c r="K20" s="51">
        <v>18887</v>
      </c>
      <c r="L20" s="51">
        <v>45084</v>
      </c>
      <c r="M20" s="51">
        <v>56121</v>
      </c>
      <c r="N20" s="51">
        <v>68269</v>
      </c>
      <c r="O20" s="51">
        <v>98790</v>
      </c>
      <c r="P20" s="51">
        <v>105350</v>
      </c>
      <c r="Q20" s="51">
        <v>115370</v>
      </c>
      <c r="R20" s="51">
        <v>120120</v>
      </c>
      <c r="S20" s="51">
        <v>109140</v>
      </c>
      <c r="T20" s="51">
        <v>90750</v>
      </c>
      <c r="U20" s="51">
        <v>114260</v>
      </c>
      <c r="V20" s="51">
        <v>123210</v>
      </c>
      <c r="W20" s="51">
        <v>133120</v>
      </c>
      <c r="X20" s="51">
        <v>216170</v>
      </c>
      <c r="Y20" s="51">
        <v>277810</v>
      </c>
      <c r="Z20" s="51">
        <v>339850</v>
      </c>
      <c r="AA20" s="51">
        <v>512820</v>
      </c>
    </row>
    <row r="21" spans="1:27" ht="15" thickBot="1" x14ac:dyDescent="0.4">
      <c r="A21" s="21" t="s">
        <v>97</v>
      </c>
      <c r="B21" s="51">
        <v>6520</v>
      </c>
      <c r="C21" s="51">
        <v>8691</v>
      </c>
      <c r="D21" s="51">
        <v>9400</v>
      </c>
      <c r="E21" s="51">
        <v>10987</v>
      </c>
      <c r="F21" s="51">
        <v>32947</v>
      </c>
      <c r="G21" s="51">
        <v>33956</v>
      </c>
      <c r="H21" s="51">
        <v>37218</v>
      </c>
      <c r="I21" s="51">
        <v>44278</v>
      </c>
      <c r="J21" s="51">
        <v>50609</v>
      </c>
      <c r="K21" s="51">
        <v>55829</v>
      </c>
      <c r="L21" s="51">
        <v>103816</v>
      </c>
      <c r="M21" s="51">
        <v>97645</v>
      </c>
      <c r="N21" s="51">
        <v>180130</v>
      </c>
      <c r="O21" s="51">
        <v>92300</v>
      </c>
      <c r="P21" s="51">
        <v>119960</v>
      </c>
      <c r="Q21" s="51">
        <v>119030</v>
      </c>
      <c r="R21" s="51">
        <v>266910</v>
      </c>
      <c r="S21" s="51">
        <v>229120</v>
      </c>
      <c r="T21" s="51">
        <v>179540</v>
      </c>
      <c r="U21" s="51">
        <v>203760</v>
      </c>
      <c r="V21" s="51">
        <v>235610</v>
      </c>
      <c r="W21" s="51">
        <v>251170</v>
      </c>
      <c r="X21" s="51">
        <v>270350</v>
      </c>
      <c r="Y21" s="51">
        <v>268000</v>
      </c>
      <c r="Z21" s="51">
        <v>298420</v>
      </c>
      <c r="AA21" s="51">
        <v>282960</v>
      </c>
    </row>
    <row r="22" spans="1:27" ht="15" thickBot="1" x14ac:dyDescent="0.4">
      <c r="A22" s="21" t="s">
        <v>98</v>
      </c>
      <c r="B22" s="51" t="s">
        <v>86</v>
      </c>
      <c r="C22" s="51" t="s">
        <v>86</v>
      </c>
      <c r="D22" s="51" t="s">
        <v>86</v>
      </c>
      <c r="E22" s="51" t="s">
        <v>86</v>
      </c>
      <c r="F22" s="51" t="s">
        <v>86</v>
      </c>
      <c r="G22" s="51" t="s">
        <v>86</v>
      </c>
      <c r="H22" s="51" t="s">
        <v>86</v>
      </c>
      <c r="I22" s="51" t="s">
        <v>86</v>
      </c>
      <c r="J22" s="51" t="s">
        <v>86</v>
      </c>
      <c r="K22" s="51" t="s">
        <v>86</v>
      </c>
      <c r="L22" s="51" t="s">
        <v>86</v>
      </c>
      <c r="M22" s="51" t="s">
        <v>86</v>
      </c>
      <c r="N22" s="51" t="s">
        <v>86</v>
      </c>
      <c r="O22" s="51" t="s">
        <v>86</v>
      </c>
      <c r="P22" s="51" t="s">
        <v>86</v>
      </c>
      <c r="Q22" s="51" t="s">
        <v>86</v>
      </c>
      <c r="R22" s="51">
        <v>7230</v>
      </c>
      <c r="S22" s="51">
        <v>31630</v>
      </c>
      <c r="T22" s="51">
        <v>39240</v>
      </c>
      <c r="U22" s="51">
        <v>0</v>
      </c>
      <c r="V22" s="51">
        <v>13430</v>
      </c>
      <c r="W22" s="51">
        <v>19030</v>
      </c>
      <c r="X22" s="51">
        <v>21000</v>
      </c>
      <c r="Y22" s="51">
        <v>19700</v>
      </c>
      <c r="Z22" s="51">
        <v>26810</v>
      </c>
      <c r="AA22" s="51">
        <v>58910</v>
      </c>
    </row>
    <row r="23" spans="1:27" ht="15" thickBot="1" x14ac:dyDescent="0.4">
      <c r="A23" s="22" t="s">
        <v>99</v>
      </c>
      <c r="B23" s="52" t="s">
        <v>86</v>
      </c>
      <c r="C23" s="52" t="s">
        <v>86</v>
      </c>
      <c r="D23" s="52" t="s">
        <v>86</v>
      </c>
      <c r="E23" s="52" t="s">
        <v>86</v>
      </c>
      <c r="F23" s="52" t="s">
        <v>86</v>
      </c>
      <c r="G23" s="52" t="s">
        <v>86</v>
      </c>
      <c r="H23" s="52" t="s">
        <v>86</v>
      </c>
      <c r="I23" s="52" t="s">
        <v>86</v>
      </c>
      <c r="J23" s="52" t="s">
        <v>86</v>
      </c>
      <c r="K23" s="52" t="s">
        <v>86</v>
      </c>
      <c r="L23" s="52">
        <v>4165</v>
      </c>
      <c r="M23" s="52">
        <v>12772</v>
      </c>
      <c r="N23" s="52">
        <v>14245</v>
      </c>
      <c r="O23" s="52" t="s">
        <v>86</v>
      </c>
      <c r="P23" s="52" t="s">
        <v>86</v>
      </c>
      <c r="Q23" s="52" t="s">
        <v>86</v>
      </c>
      <c r="R23" s="52" t="s">
        <v>86</v>
      </c>
      <c r="S23" s="52" t="s">
        <v>86</v>
      </c>
      <c r="T23" s="52" t="s">
        <v>86</v>
      </c>
      <c r="U23" s="52" t="s">
        <v>86</v>
      </c>
      <c r="V23" s="52" t="s">
        <v>86</v>
      </c>
      <c r="W23" s="52" t="s">
        <v>86</v>
      </c>
      <c r="X23" s="52" t="s">
        <v>86</v>
      </c>
      <c r="Y23" s="52" t="s">
        <v>86</v>
      </c>
      <c r="Z23" s="52" t="s">
        <v>86</v>
      </c>
      <c r="AA23" s="52" t="s">
        <v>86</v>
      </c>
    </row>
    <row r="24" spans="1:27" ht="15" thickBot="1" x14ac:dyDescent="0.4">
      <c r="A24" s="20" t="s">
        <v>100</v>
      </c>
      <c r="B24" s="50" t="s">
        <v>86</v>
      </c>
      <c r="C24" s="50" t="s">
        <v>86</v>
      </c>
      <c r="D24" s="50" t="s">
        <v>86</v>
      </c>
      <c r="E24" s="50" t="s">
        <v>86</v>
      </c>
      <c r="F24" s="50" t="s">
        <v>86</v>
      </c>
      <c r="G24" s="50" t="s">
        <v>86</v>
      </c>
      <c r="H24" s="50" t="s">
        <v>86</v>
      </c>
      <c r="I24" s="50" t="s">
        <v>86</v>
      </c>
      <c r="J24" s="50" t="s">
        <v>86</v>
      </c>
      <c r="K24" s="50" t="s">
        <v>86</v>
      </c>
      <c r="L24" s="50" t="s">
        <v>86</v>
      </c>
      <c r="M24" s="50" t="s">
        <v>86</v>
      </c>
      <c r="N24" s="50">
        <v>0</v>
      </c>
      <c r="O24" s="50">
        <v>26740</v>
      </c>
      <c r="P24" s="50">
        <v>36890</v>
      </c>
      <c r="Q24" s="50">
        <v>19350</v>
      </c>
      <c r="R24" s="50">
        <v>65180</v>
      </c>
      <c r="S24" s="50">
        <v>27940</v>
      </c>
      <c r="T24" s="50">
        <v>51760</v>
      </c>
      <c r="U24" s="50">
        <v>30690</v>
      </c>
      <c r="V24" s="50">
        <v>99590</v>
      </c>
      <c r="W24" s="50">
        <v>203620</v>
      </c>
      <c r="X24" s="50">
        <v>79070</v>
      </c>
      <c r="Y24" s="50">
        <v>175460</v>
      </c>
      <c r="Z24" s="50">
        <v>186060</v>
      </c>
      <c r="AA24" s="50">
        <v>465920</v>
      </c>
    </row>
    <row r="25" spans="1:27" ht="15" thickBot="1" x14ac:dyDescent="0.4">
      <c r="A25" s="21" t="s">
        <v>101</v>
      </c>
      <c r="B25" s="51" t="s">
        <v>86</v>
      </c>
      <c r="C25" s="51" t="s">
        <v>86</v>
      </c>
      <c r="D25" s="51" t="s">
        <v>86</v>
      </c>
      <c r="E25" s="51" t="s">
        <v>86</v>
      </c>
      <c r="F25" s="51" t="s">
        <v>86</v>
      </c>
      <c r="G25" s="51" t="s">
        <v>86</v>
      </c>
      <c r="H25" s="51" t="s">
        <v>86</v>
      </c>
      <c r="I25" s="51" t="s">
        <v>86</v>
      </c>
      <c r="J25" s="51" t="s">
        <v>86</v>
      </c>
      <c r="K25" s="51" t="s">
        <v>86</v>
      </c>
      <c r="L25" s="51" t="s">
        <v>86</v>
      </c>
      <c r="M25" s="51" t="s">
        <v>86</v>
      </c>
      <c r="N25" s="51" t="s">
        <v>86</v>
      </c>
      <c r="O25" s="51">
        <v>1110</v>
      </c>
      <c r="P25" s="51">
        <v>1290</v>
      </c>
      <c r="Q25" s="51">
        <v>1520</v>
      </c>
      <c r="R25" s="51">
        <v>37990</v>
      </c>
      <c r="S25" s="51" t="s">
        <v>86</v>
      </c>
      <c r="T25" s="51" t="s">
        <v>86</v>
      </c>
      <c r="U25" s="51" t="s">
        <v>86</v>
      </c>
      <c r="V25" s="51" t="s">
        <v>86</v>
      </c>
      <c r="W25" s="51" t="s">
        <v>86</v>
      </c>
      <c r="X25" s="51" t="s">
        <v>86</v>
      </c>
      <c r="Y25" s="51">
        <v>28910</v>
      </c>
      <c r="Z25" s="51">
        <v>26690</v>
      </c>
      <c r="AA25" s="51">
        <v>345080</v>
      </c>
    </row>
    <row r="26" spans="1:27" ht="15" thickBot="1" x14ac:dyDescent="0.4">
      <c r="A26" s="21" t="s">
        <v>465</v>
      </c>
      <c r="B26" s="51" t="s">
        <v>86</v>
      </c>
      <c r="C26" s="51" t="s">
        <v>86</v>
      </c>
      <c r="D26" s="51" t="s">
        <v>86</v>
      </c>
      <c r="E26" s="51" t="s">
        <v>86</v>
      </c>
      <c r="F26" s="51" t="s">
        <v>86</v>
      </c>
      <c r="G26" s="51" t="s">
        <v>86</v>
      </c>
      <c r="H26" s="51" t="s">
        <v>86</v>
      </c>
      <c r="I26" s="51" t="s">
        <v>86</v>
      </c>
      <c r="J26" s="51" t="s">
        <v>86</v>
      </c>
      <c r="K26" s="51" t="s">
        <v>86</v>
      </c>
      <c r="L26" s="51" t="s">
        <v>86</v>
      </c>
      <c r="M26" s="51" t="s">
        <v>86</v>
      </c>
      <c r="N26" s="51" t="s">
        <v>86</v>
      </c>
      <c r="O26" s="51" t="s">
        <v>86</v>
      </c>
      <c r="P26" s="51" t="s">
        <v>86</v>
      </c>
      <c r="Q26" s="51" t="s">
        <v>86</v>
      </c>
      <c r="R26" s="51" t="s">
        <v>86</v>
      </c>
      <c r="S26" s="51" t="s">
        <v>86</v>
      </c>
      <c r="T26" s="51" t="s">
        <v>86</v>
      </c>
      <c r="U26" s="51" t="s">
        <v>86</v>
      </c>
      <c r="V26" s="51" t="s">
        <v>86</v>
      </c>
      <c r="W26" s="51">
        <v>46670</v>
      </c>
      <c r="X26" s="51">
        <v>0</v>
      </c>
      <c r="Y26" s="51" t="s">
        <v>86</v>
      </c>
      <c r="Z26" s="51" t="s">
        <v>86</v>
      </c>
      <c r="AA26" s="51" t="s">
        <v>86</v>
      </c>
    </row>
    <row r="27" spans="1:27" ht="15" thickBot="1" x14ac:dyDescent="0.4">
      <c r="A27" s="21" t="s">
        <v>102</v>
      </c>
      <c r="B27" s="51" t="s">
        <v>86</v>
      </c>
      <c r="C27" s="51" t="s">
        <v>86</v>
      </c>
      <c r="D27" s="51" t="s">
        <v>86</v>
      </c>
      <c r="E27" s="51" t="s">
        <v>86</v>
      </c>
      <c r="F27" s="51" t="s">
        <v>86</v>
      </c>
      <c r="G27" s="51" t="s">
        <v>86</v>
      </c>
      <c r="H27" s="51" t="s">
        <v>86</v>
      </c>
      <c r="I27" s="51" t="s">
        <v>86</v>
      </c>
      <c r="J27" s="51" t="s">
        <v>86</v>
      </c>
      <c r="K27" s="51" t="s">
        <v>86</v>
      </c>
      <c r="L27" s="51" t="s">
        <v>86</v>
      </c>
      <c r="M27" s="51" t="s">
        <v>86</v>
      </c>
      <c r="N27" s="51">
        <v>0</v>
      </c>
      <c r="O27" s="51">
        <v>25630</v>
      </c>
      <c r="P27" s="51">
        <v>35600</v>
      </c>
      <c r="Q27" s="51">
        <v>17830</v>
      </c>
      <c r="R27" s="51">
        <v>27190</v>
      </c>
      <c r="S27" s="51">
        <v>27940</v>
      </c>
      <c r="T27" s="51">
        <v>51760</v>
      </c>
      <c r="U27" s="51">
        <v>30690</v>
      </c>
      <c r="V27" s="51">
        <v>99590</v>
      </c>
      <c r="W27" s="51">
        <v>156950</v>
      </c>
      <c r="X27" s="51">
        <v>79070</v>
      </c>
      <c r="Y27" s="51">
        <v>146550</v>
      </c>
      <c r="Z27" s="51">
        <v>159370</v>
      </c>
      <c r="AA27" s="51">
        <v>120840</v>
      </c>
    </row>
    <row r="28" spans="1:27" ht="15" thickBot="1" x14ac:dyDescent="0.4">
      <c r="A28" s="22" t="s">
        <v>103</v>
      </c>
      <c r="B28" s="52">
        <v>77565</v>
      </c>
      <c r="C28" s="52">
        <v>94240</v>
      </c>
      <c r="D28" s="52">
        <v>99879</v>
      </c>
      <c r="E28" s="52">
        <v>91629</v>
      </c>
      <c r="F28" s="52">
        <v>164639</v>
      </c>
      <c r="G28" s="52">
        <v>189308</v>
      </c>
      <c r="H28" s="52">
        <v>189509</v>
      </c>
      <c r="I28" s="52">
        <v>231019</v>
      </c>
      <c r="J28" s="52">
        <v>250122</v>
      </c>
      <c r="K28" s="52">
        <v>331159</v>
      </c>
      <c r="L28" s="52">
        <v>514889</v>
      </c>
      <c r="M28" s="52">
        <v>587461</v>
      </c>
      <c r="N28" s="52">
        <v>691057</v>
      </c>
      <c r="O28" s="52">
        <v>1074940</v>
      </c>
      <c r="P28" s="52">
        <v>1448490</v>
      </c>
      <c r="Q28" s="52">
        <v>1559140</v>
      </c>
      <c r="R28" s="52">
        <v>1510690</v>
      </c>
      <c r="S28" s="52">
        <v>1375490</v>
      </c>
      <c r="T28" s="52">
        <v>1277850</v>
      </c>
      <c r="U28" s="52">
        <v>1468130</v>
      </c>
      <c r="V28" s="52">
        <v>1837860</v>
      </c>
      <c r="W28" s="52">
        <v>2320530</v>
      </c>
      <c r="X28" s="52">
        <v>2582600</v>
      </c>
      <c r="Y28" s="52">
        <v>3730110</v>
      </c>
      <c r="Z28" s="52">
        <v>3470190</v>
      </c>
      <c r="AA28" s="52">
        <v>4252960</v>
      </c>
    </row>
    <row r="29" spans="1:27" ht="15" thickBot="1" x14ac:dyDescent="0.4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ht="15" thickBot="1" x14ac:dyDescent="0.4">
      <c r="A30" s="20" t="s">
        <v>104</v>
      </c>
      <c r="B30" s="50">
        <v>193194</v>
      </c>
      <c r="C30" s="50">
        <v>212658</v>
      </c>
      <c r="D30" s="50">
        <v>237166</v>
      </c>
      <c r="E30" s="50">
        <v>248349</v>
      </c>
      <c r="F30" s="50">
        <v>482608</v>
      </c>
      <c r="G30" s="50">
        <v>507808</v>
      </c>
      <c r="H30" s="50">
        <v>551262</v>
      </c>
      <c r="I30" s="50">
        <v>580301</v>
      </c>
      <c r="J30" s="50">
        <v>943381</v>
      </c>
      <c r="K30" s="50">
        <v>1299939</v>
      </c>
      <c r="L30" s="50">
        <v>1545273</v>
      </c>
      <c r="M30" s="50">
        <v>2244032</v>
      </c>
      <c r="N30" s="50">
        <v>2340294</v>
      </c>
      <c r="O30" s="50">
        <v>53390</v>
      </c>
      <c r="P30" s="50">
        <v>1812570</v>
      </c>
      <c r="Q30" s="50">
        <v>1962410</v>
      </c>
      <c r="R30" s="50">
        <v>2340130</v>
      </c>
      <c r="S30" s="50">
        <v>1024360</v>
      </c>
      <c r="T30" s="50">
        <v>4316760</v>
      </c>
      <c r="U30" s="50">
        <v>5332040</v>
      </c>
      <c r="V30" s="50">
        <v>6058830</v>
      </c>
      <c r="W30" s="50">
        <v>5885590</v>
      </c>
      <c r="X30" s="50">
        <v>6451230</v>
      </c>
      <c r="Y30" s="50">
        <v>6888110</v>
      </c>
      <c r="Z30" s="50">
        <v>7649890</v>
      </c>
      <c r="AA30" s="50">
        <v>9118030</v>
      </c>
    </row>
    <row r="31" spans="1:27" ht="15" thickBot="1" x14ac:dyDescent="0.4">
      <c r="A31" s="21" t="s">
        <v>105</v>
      </c>
      <c r="B31" s="51">
        <v>10564</v>
      </c>
      <c r="C31" s="51">
        <v>12692</v>
      </c>
      <c r="D31" s="51">
        <v>14562</v>
      </c>
      <c r="E31" s="51">
        <v>14995</v>
      </c>
      <c r="F31" s="51">
        <v>35820</v>
      </c>
      <c r="G31" s="51">
        <v>37809</v>
      </c>
      <c r="H31" s="51">
        <v>28444</v>
      </c>
      <c r="I31" s="51">
        <v>31806</v>
      </c>
      <c r="J31" s="51">
        <v>48076</v>
      </c>
      <c r="K31" s="51">
        <v>57305</v>
      </c>
      <c r="L31" s="51">
        <v>63738</v>
      </c>
      <c r="M31" s="51">
        <v>97366</v>
      </c>
      <c r="N31" s="51">
        <v>104784</v>
      </c>
      <c r="O31" s="51" t="s">
        <v>86</v>
      </c>
      <c r="P31" s="51">
        <v>114580</v>
      </c>
      <c r="Q31" s="51">
        <v>119390</v>
      </c>
      <c r="R31" s="51">
        <v>132390</v>
      </c>
      <c r="S31" s="51" t="s">
        <v>86</v>
      </c>
      <c r="T31" s="51">
        <v>152830</v>
      </c>
      <c r="U31" s="51">
        <v>188130</v>
      </c>
      <c r="V31" s="51">
        <v>221940</v>
      </c>
      <c r="W31" s="51">
        <v>276720</v>
      </c>
      <c r="X31" s="51">
        <v>321720</v>
      </c>
      <c r="Y31" s="51">
        <v>338390</v>
      </c>
      <c r="Z31" s="51">
        <v>416820</v>
      </c>
      <c r="AA31" s="51">
        <v>621930</v>
      </c>
    </row>
    <row r="32" spans="1:27" ht="15" thickBot="1" x14ac:dyDescent="0.4">
      <c r="A32" s="21" t="s">
        <v>106</v>
      </c>
      <c r="B32" s="51">
        <v>122</v>
      </c>
      <c r="C32" s="51">
        <v>237</v>
      </c>
      <c r="D32" s="51">
        <v>242</v>
      </c>
      <c r="E32" s="51">
        <v>430</v>
      </c>
      <c r="F32" s="51">
        <v>1597</v>
      </c>
      <c r="G32" s="51">
        <v>2305</v>
      </c>
      <c r="H32" s="51">
        <v>2662</v>
      </c>
      <c r="I32" s="51">
        <v>3670</v>
      </c>
      <c r="J32" s="51">
        <v>4191</v>
      </c>
      <c r="K32" s="51">
        <v>10454</v>
      </c>
      <c r="L32" s="51">
        <v>9948</v>
      </c>
      <c r="M32" s="51">
        <v>51428</v>
      </c>
      <c r="N32" s="51">
        <v>51417</v>
      </c>
      <c r="O32" s="51" t="s">
        <v>86</v>
      </c>
      <c r="P32" s="51">
        <v>62220</v>
      </c>
      <c r="Q32" s="51">
        <v>64820</v>
      </c>
      <c r="R32" s="51">
        <v>67110</v>
      </c>
      <c r="S32" s="51" t="s">
        <v>86</v>
      </c>
      <c r="T32" s="51">
        <v>448090</v>
      </c>
      <c r="U32" s="51">
        <v>449530</v>
      </c>
      <c r="V32" s="51">
        <v>456280</v>
      </c>
      <c r="W32" s="51">
        <v>493710</v>
      </c>
      <c r="X32" s="51">
        <v>498500</v>
      </c>
      <c r="Y32" s="51">
        <v>499380</v>
      </c>
      <c r="Z32" s="51">
        <v>501810</v>
      </c>
      <c r="AA32" s="51">
        <v>500370</v>
      </c>
    </row>
    <row r="33" spans="1:27" ht="15" thickBot="1" x14ac:dyDescent="0.4">
      <c r="A33" s="21" t="s">
        <v>107</v>
      </c>
      <c r="B33" s="51">
        <v>154127</v>
      </c>
      <c r="C33" s="51">
        <v>157282</v>
      </c>
      <c r="D33" s="51">
        <v>208378</v>
      </c>
      <c r="E33" s="51">
        <v>215859</v>
      </c>
      <c r="F33" s="51">
        <v>414481</v>
      </c>
      <c r="G33" s="51">
        <v>430443</v>
      </c>
      <c r="H33" s="51">
        <v>465104</v>
      </c>
      <c r="I33" s="51">
        <v>473320</v>
      </c>
      <c r="J33" s="51">
        <v>763913</v>
      </c>
      <c r="K33" s="51">
        <v>879949</v>
      </c>
      <c r="L33" s="51">
        <v>914781</v>
      </c>
      <c r="M33" s="51">
        <v>1254192</v>
      </c>
      <c r="N33" s="51">
        <v>1877359</v>
      </c>
      <c r="O33" s="51" t="s">
        <v>86</v>
      </c>
      <c r="P33" s="51">
        <v>1407790</v>
      </c>
      <c r="Q33" s="51">
        <v>1435970</v>
      </c>
      <c r="R33" s="51">
        <v>1480070</v>
      </c>
      <c r="S33" s="51" t="s">
        <v>86</v>
      </c>
      <c r="T33" s="51">
        <v>1698140</v>
      </c>
      <c r="U33" s="51">
        <v>1836930</v>
      </c>
      <c r="V33" s="51">
        <v>3311520</v>
      </c>
      <c r="W33" s="51">
        <v>3205100</v>
      </c>
      <c r="X33" s="51">
        <v>4433640</v>
      </c>
      <c r="Y33" s="51">
        <v>4658550</v>
      </c>
      <c r="Z33" s="51">
        <v>5078490</v>
      </c>
      <c r="AA33" s="51">
        <v>5398950</v>
      </c>
    </row>
    <row r="34" spans="1:27" ht="15" thickBot="1" x14ac:dyDescent="0.4">
      <c r="A34" s="21" t="s">
        <v>108</v>
      </c>
      <c r="B34" s="51">
        <v>20694</v>
      </c>
      <c r="C34" s="51">
        <v>34378</v>
      </c>
      <c r="D34" s="51">
        <v>3314</v>
      </c>
      <c r="E34" s="51">
        <v>5124</v>
      </c>
      <c r="F34" s="51">
        <v>15333</v>
      </c>
      <c r="G34" s="51">
        <v>20106</v>
      </c>
      <c r="H34" s="51">
        <v>33882</v>
      </c>
      <c r="I34" s="51">
        <v>48706</v>
      </c>
      <c r="J34" s="51">
        <v>88962</v>
      </c>
      <c r="K34" s="51">
        <v>293237</v>
      </c>
      <c r="L34" s="51">
        <v>498841</v>
      </c>
      <c r="M34" s="51">
        <v>738460</v>
      </c>
      <c r="N34" s="51">
        <v>170337</v>
      </c>
      <c r="O34" s="51">
        <v>53390</v>
      </c>
      <c r="P34" s="51">
        <v>64950</v>
      </c>
      <c r="Q34" s="51">
        <v>171910</v>
      </c>
      <c r="R34" s="51">
        <v>486460</v>
      </c>
      <c r="S34" s="51">
        <v>1024360</v>
      </c>
      <c r="T34" s="51">
        <v>1703970</v>
      </c>
      <c r="U34" s="51">
        <v>2503770</v>
      </c>
      <c r="V34" s="51">
        <v>1662200</v>
      </c>
      <c r="W34" s="51">
        <v>1501780</v>
      </c>
      <c r="X34" s="51">
        <v>590960</v>
      </c>
      <c r="Y34" s="51">
        <v>711710</v>
      </c>
      <c r="Z34" s="51">
        <v>680520</v>
      </c>
      <c r="AA34" s="51">
        <v>1172590</v>
      </c>
    </row>
    <row r="35" spans="1:27" ht="15" thickBot="1" x14ac:dyDescent="0.4">
      <c r="A35" s="21" t="s">
        <v>109</v>
      </c>
      <c r="B35" s="51">
        <v>7687</v>
      </c>
      <c r="C35" s="51">
        <v>8070</v>
      </c>
      <c r="D35" s="51">
        <v>10670</v>
      </c>
      <c r="E35" s="51">
        <v>11942</v>
      </c>
      <c r="F35" s="51">
        <v>15376</v>
      </c>
      <c r="G35" s="51">
        <v>17145</v>
      </c>
      <c r="H35" s="51">
        <v>21171</v>
      </c>
      <c r="I35" s="51">
        <v>22798</v>
      </c>
      <c r="J35" s="51">
        <v>38239</v>
      </c>
      <c r="K35" s="51">
        <v>58994</v>
      </c>
      <c r="L35" s="51">
        <v>57966</v>
      </c>
      <c r="M35" s="51">
        <v>102586</v>
      </c>
      <c r="N35" s="51">
        <v>136397</v>
      </c>
      <c r="O35" s="51" t="s">
        <v>86</v>
      </c>
      <c r="P35" s="51">
        <v>163030</v>
      </c>
      <c r="Q35" s="51">
        <v>170320</v>
      </c>
      <c r="R35" s="51">
        <v>174100</v>
      </c>
      <c r="S35" s="51" t="s">
        <v>86</v>
      </c>
      <c r="T35" s="51">
        <v>313730</v>
      </c>
      <c r="U35" s="51">
        <v>353680</v>
      </c>
      <c r="V35" s="51">
        <v>406890</v>
      </c>
      <c r="W35" s="51">
        <v>408280</v>
      </c>
      <c r="X35" s="51">
        <v>606410</v>
      </c>
      <c r="Y35" s="51">
        <v>680080</v>
      </c>
      <c r="Z35" s="51">
        <v>972250</v>
      </c>
      <c r="AA35" s="51">
        <v>1424190</v>
      </c>
    </row>
    <row r="36" spans="1:27" ht="15" thickBot="1" x14ac:dyDescent="0.4">
      <c r="A36" s="20" t="s">
        <v>110</v>
      </c>
      <c r="B36" s="50">
        <v>143948</v>
      </c>
      <c r="C36" s="50">
        <v>146330</v>
      </c>
      <c r="D36" s="50">
        <v>146143</v>
      </c>
      <c r="E36" s="50">
        <v>131719</v>
      </c>
      <c r="F36" s="50">
        <v>331838</v>
      </c>
      <c r="G36" s="50">
        <v>323192</v>
      </c>
      <c r="H36" s="50">
        <v>334082</v>
      </c>
      <c r="I36" s="50">
        <v>331567</v>
      </c>
      <c r="J36" s="50">
        <v>627880</v>
      </c>
      <c r="K36" s="50">
        <v>928956</v>
      </c>
      <c r="L36" s="50">
        <v>1094082</v>
      </c>
      <c r="M36" s="50">
        <v>1764775</v>
      </c>
      <c r="N36" s="50">
        <v>1725648</v>
      </c>
      <c r="O36" s="50">
        <v>1124880</v>
      </c>
      <c r="P36" s="50">
        <v>1096640</v>
      </c>
      <c r="Q36" s="50">
        <v>1159060</v>
      </c>
      <c r="R36" s="50">
        <v>1458460</v>
      </c>
      <c r="S36" s="50">
        <v>2482690</v>
      </c>
      <c r="T36" s="50">
        <v>3282220</v>
      </c>
      <c r="U36" s="50">
        <v>4208600</v>
      </c>
      <c r="V36" s="50">
        <v>4822510</v>
      </c>
      <c r="W36" s="50">
        <v>4522930</v>
      </c>
      <c r="X36" s="50">
        <v>4950160</v>
      </c>
      <c r="Y36" s="50">
        <v>5222370</v>
      </c>
      <c r="Z36" s="50">
        <v>5685060</v>
      </c>
      <c r="AA36" s="50">
        <v>6877620</v>
      </c>
    </row>
    <row r="37" spans="1:27" ht="15" thickBot="1" x14ac:dyDescent="0.4">
      <c r="A37" s="21" t="s">
        <v>111</v>
      </c>
      <c r="B37" s="51">
        <v>-49246</v>
      </c>
      <c r="C37" s="51">
        <v>-66328</v>
      </c>
      <c r="D37" s="51">
        <v>-91023</v>
      </c>
      <c r="E37" s="51">
        <v>-116630</v>
      </c>
      <c r="F37" s="51">
        <v>-150769</v>
      </c>
      <c r="G37" s="51">
        <v>-184616</v>
      </c>
      <c r="H37" s="51">
        <v>-217180</v>
      </c>
      <c r="I37" s="51">
        <v>-248734</v>
      </c>
      <c r="J37" s="51">
        <v>-315501</v>
      </c>
      <c r="K37" s="51">
        <v>-370983</v>
      </c>
      <c r="L37" s="51">
        <v>-451191</v>
      </c>
      <c r="M37" s="51">
        <v>-479257</v>
      </c>
      <c r="N37" s="51">
        <v>-614646</v>
      </c>
      <c r="O37" s="51" t="s">
        <v>86</v>
      </c>
      <c r="P37" s="51">
        <v>-715930</v>
      </c>
      <c r="Q37" s="51">
        <v>-803350</v>
      </c>
      <c r="R37" s="51">
        <v>-881670</v>
      </c>
      <c r="S37" s="51" t="s">
        <v>86</v>
      </c>
      <c r="T37" s="51">
        <v>-1034540</v>
      </c>
      <c r="U37" s="51">
        <v>-1123440</v>
      </c>
      <c r="V37" s="51">
        <v>-1236320</v>
      </c>
      <c r="W37" s="51">
        <v>-1362660</v>
      </c>
      <c r="X37" s="51">
        <v>-1501070</v>
      </c>
      <c r="Y37" s="51">
        <v>-1665740</v>
      </c>
      <c r="Z37" s="51">
        <v>-1964830</v>
      </c>
      <c r="AA37" s="51">
        <v>-2240410</v>
      </c>
    </row>
    <row r="38" spans="1:27" ht="15" thickBot="1" x14ac:dyDescent="0.4">
      <c r="A38" s="22" t="s">
        <v>112</v>
      </c>
      <c r="B38" s="52" t="s">
        <v>86</v>
      </c>
      <c r="C38" s="52" t="s">
        <v>86</v>
      </c>
      <c r="D38" s="52" t="s">
        <v>86</v>
      </c>
      <c r="E38" s="52" t="s">
        <v>86</v>
      </c>
      <c r="F38" s="52" t="s">
        <v>86</v>
      </c>
      <c r="G38" s="52" t="s">
        <v>86</v>
      </c>
      <c r="H38" s="52" t="s">
        <v>86</v>
      </c>
      <c r="I38" s="52" t="s">
        <v>86</v>
      </c>
      <c r="J38" s="52" t="s">
        <v>86</v>
      </c>
      <c r="K38" s="52" t="s">
        <v>86</v>
      </c>
      <c r="L38" s="52" t="s">
        <v>86</v>
      </c>
      <c r="M38" s="52" t="s">
        <v>86</v>
      </c>
      <c r="N38" s="52" t="s">
        <v>86</v>
      </c>
      <c r="O38" s="52" t="s">
        <v>86</v>
      </c>
      <c r="P38" s="52" t="s">
        <v>86</v>
      </c>
      <c r="Q38" s="52" t="s">
        <v>86</v>
      </c>
      <c r="R38" s="52">
        <v>0</v>
      </c>
      <c r="S38" s="52">
        <v>34710</v>
      </c>
      <c r="T38" s="52">
        <v>42540</v>
      </c>
      <c r="U38" s="52">
        <v>48920</v>
      </c>
      <c r="V38" s="52">
        <v>58130</v>
      </c>
      <c r="W38" s="52">
        <v>119970</v>
      </c>
      <c r="X38" s="52">
        <v>102590</v>
      </c>
      <c r="Y38" s="52">
        <v>102120</v>
      </c>
      <c r="Z38" s="52">
        <v>130090</v>
      </c>
      <c r="AA38" s="52">
        <v>152700</v>
      </c>
    </row>
    <row r="39" spans="1:27" ht="15" thickBot="1" x14ac:dyDescent="0.4">
      <c r="A39" s="20" t="s">
        <v>113</v>
      </c>
      <c r="B39" s="50">
        <v>5785</v>
      </c>
      <c r="C39" s="50">
        <v>7632</v>
      </c>
      <c r="D39" s="50">
        <v>8340</v>
      </c>
      <c r="E39" s="50">
        <v>8550</v>
      </c>
      <c r="F39" s="50" t="s">
        <v>86</v>
      </c>
      <c r="G39" s="50">
        <v>18277</v>
      </c>
      <c r="H39" s="50">
        <v>18359</v>
      </c>
      <c r="I39" s="50">
        <v>19680</v>
      </c>
      <c r="J39" s="50">
        <v>23989</v>
      </c>
      <c r="K39" s="50">
        <v>12507</v>
      </c>
      <c r="L39" s="50">
        <v>45370</v>
      </c>
      <c r="M39" s="50">
        <v>44127</v>
      </c>
      <c r="N39" s="50">
        <v>46601</v>
      </c>
      <c r="O39" s="50">
        <v>737860</v>
      </c>
      <c r="P39" s="50">
        <v>545130</v>
      </c>
      <c r="Q39" s="50">
        <v>675330</v>
      </c>
      <c r="R39" s="50">
        <v>870650</v>
      </c>
      <c r="S39" s="50">
        <v>589260</v>
      </c>
      <c r="T39" s="50">
        <v>811310</v>
      </c>
      <c r="U39" s="50">
        <v>976110</v>
      </c>
      <c r="V39" s="50">
        <v>1028430</v>
      </c>
      <c r="W39" s="50">
        <v>1135470</v>
      </c>
      <c r="X39" s="50">
        <v>1364890</v>
      </c>
      <c r="Y39" s="50">
        <v>1347620</v>
      </c>
      <c r="Z39" s="50">
        <v>2187890</v>
      </c>
      <c r="AA39" s="50">
        <v>3155250</v>
      </c>
    </row>
    <row r="40" spans="1:27" ht="15" thickBot="1" x14ac:dyDescent="0.4">
      <c r="A40" s="21" t="s">
        <v>114</v>
      </c>
      <c r="B40" s="51">
        <v>5984</v>
      </c>
      <c r="C40" s="51">
        <v>8224</v>
      </c>
      <c r="D40" s="51">
        <v>9458</v>
      </c>
      <c r="E40" s="51">
        <v>10335</v>
      </c>
      <c r="F40" s="51" t="s">
        <v>86</v>
      </c>
      <c r="G40" s="51">
        <v>18277</v>
      </c>
      <c r="H40" s="51">
        <v>18359</v>
      </c>
      <c r="I40" s="51">
        <v>19680</v>
      </c>
      <c r="J40" s="51">
        <v>23989</v>
      </c>
      <c r="K40" s="51">
        <v>26326</v>
      </c>
      <c r="L40" s="51">
        <v>45370</v>
      </c>
      <c r="M40" s="51">
        <v>66252</v>
      </c>
      <c r="N40" s="51">
        <v>71296</v>
      </c>
      <c r="O40" s="51">
        <v>228350</v>
      </c>
      <c r="P40" s="51">
        <v>775810</v>
      </c>
      <c r="Q40" s="51">
        <v>946820</v>
      </c>
      <c r="R40" s="51">
        <v>1185000</v>
      </c>
      <c r="S40" s="51">
        <v>406180</v>
      </c>
      <c r="T40" s="51">
        <v>1282630</v>
      </c>
      <c r="U40" s="51">
        <v>1480340</v>
      </c>
      <c r="V40" s="51">
        <v>1566100</v>
      </c>
      <c r="W40" s="51">
        <v>1754290</v>
      </c>
      <c r="X40" s="51">
        <v>1975120</v>
      </c>
      <c r="Y40" s="51">
        <v>2027420</v>
      </c>
      <c r="Z40" s="51">
        <v>2781320</v>
      </c>
      <c r="AA40" s="51">
        <v>3668550</v>
      </c>
    </row>
    <row r="41" spans="1:27" ht="15" thickBot="1" x14ac:dyDescent="0.4">
      <c r="A41" s="21" t="s">
        <v>115</v>
      </c>
      <c r="B41" s="51">
        <v>-199</v>
      </c>
      <c r="C41" s="51">
        <v>-591</v>
      </c>
      <c r="D41" s="51">
        <v>-1118</v>
      </c>
      <c r="E41" s="51">
        <v>-1785</v>
      </c>
      <c r="F41" s="51" t="s">
        <v>86</v>
      </c>
      <c r="G41" s="51" t="s">
        <v>86</v>
      </c>
      <c r="H41" s="51" t="s">
        <v>86</v>
      </c>
      <c r="I41" s="51" t="s">
        <v>86</v>
      </c>
      <c r="J41" s="51" t="s">
        <v>86</v>
      </c>
      <c r="K41" s="51">
        <v>-13819</v>
      </c>
      <c r="L41" s="51" t="s">
        <v>86</v>
      </c>
      <c r="M41" s="51">
        <v>-22126</v>
      </c>
      <c r="N41" s="51">
        <v>-24695</v>
      </c>
      <c r="O41" s="51" t="s">
        <v>86</v>
      </c>
      <c r="P41" s="51">
        <v>-230680</v>
      </c>
      <c r="Q41" s="51">
        <v>-271490</v>
      </c>
      <c r="R41" s="51">
        <v>-314350</v>
      </c>
      <c r="S41" s="51" t="s">
        <v>86</v>
      </c>
      <c r="T41" s="51">
        <v>-471320</v>
      </c>
      <c r="U41" s="51">
        <v>-504230</v>
      </c>
      <c r="V41" s="51">
        <v>-537670</v>
      </c>
      <c r="W41" s="51">
        <v>-618820</v>
      </c>
      <c r="X41" s="51">
        <v>-610230</v>
      </c>
      <c r="Y41" s="51">
        <v>-679800</v>
      </c>
      <c r="Z41" s="51">
        <v>-593430</v>
      </c>
      <c r="AA41" s="51">
        <v>-513300</v>
      </c>
    </row>
    <row r="42" spans="1:27" ht="15" thickBot="1" x14ac:dyDescent="0.4">
      <c r="A42" s="20" t="s">
        <v>116</v>
      </c>
      <c r="B42" s="50">
        <v>16581</v>
      </c>
      <c r="C42" s="50">
        <v>33358</v>
      </c>
      <c r="D42" s="50">
        <v>39326</v>
      </c>
      <c r="E42" s="50">
        <v>66857</v>
      </c>
      <c r="F42" s="50">
        <v>69869</v>
      </c>
      <c r="G42" s="50">
        <v>103419</v>
      </c>
      <c r="H42" s="50">
        <v>184288</v>
      </c>
      <c r="I42" s="50">
        <v>230840</v>
      </c>
      <c r="J42" s="50">
        <v>66668</v>
      </c>
      <c r="K42" s="50">
        <v>52680</v>
      </c>
      <c r="L42" s="50">
        <v>95229</v>
      </c>
      <c r="M42" s="50">
        <v>64355</v>
      </c>
      <c r="N42" s="50">
        <v>131123</v>
      </c>
      <c r="O42" s="50">
        <v>69110</v>
      </c>
      <c r="P42" s="50">
        <v>114230</v>
      </c>
      <c r="Q42" s="50">
        <v>139790</v>
      </c>
      <c r="R42" s="50">
        <v>268670</v>
      </c>
      <c r="S42" s="50">
        <v>289510</v>
      </c>
      <c r="T42" s="50">
        <v>415120</v>
      </c>
      <c r="U42" s="50">
        <v>256390</v>
      </c>
      <c r="V42" s="50">
        <v>252590</v>
      </c>
      <c r="W42" s="50">
        <v>1646120</v>
      </c>
      <c r="X42" s="50">
        <v>2038520</v>
      </c>
      <c r="Y42" s="50">
        <v>2123820</v>
      </c>
      <c r="Z42" s="50">
        <v>2866660</v>
      </c>
      <c r="AA42" s="50">
        <v>1175910</v>
      </c>
    </row>
    <row r="43" spans="1:27" ht="15" thickBot="1" x14ac:dyDescent="0.4">
      <c r="A43" s="21" t="s">
        <v>117</v>
      </c>
      <c r="B43" s="51" t="s">
        <v>86</v>
      </c>
      <c r="C43" s="51" t="s">
        <v>86</v>
      </c>
      <c r="D43" s="51" t="s">
        <v>86</v>
      </c>
      <c r="E43" s="51" t="s">
        <v>86</v>
      </c>
      <c r="F43" s="51">
        <v>32630</v>
      </c>
      <c r="G43" s="51">
        <v>60098</v>
      </c>
      <c r="H43" s="51">
        <v>150474</v>
      </c>
      <c r="I43" s="51">
        <v>165338</v>
      </c>
      <c r="J43" s="51">
        <v>8456</v>
      </c>
      <c r="K43" s="51">
        <v>2407</v>
      </c>
      <c r="L43" s="51">
        <v>2463</v>
      </c>
      <c r="M43" s="51">
        <v>25964</v>
      </c>
      <c r="N43" s="51">
        <v>24043</v>
      </c>
      <c r="O43" s="51">
        <v>29150</v>
      </c>
      <c r="P43" s="51">
        <v>42760</v>
      </c>
      <c r="Q43" s="51">
        <v>44970</v>
      </c>
      <c r="R43" s="51">
        <v>48570</v>
      </c>
      <c r="S43" s="51">
        <v>83280</v>
      </c>
      <c r="T43" s="51">
        <v>66060</v>
      </c>
      <c r="U43" s="51">
        <v>62340</v>
      </c>
      <c r="V43" s="51">
        <v>56410</v>
      </c>
      <c r="W43" s="51">
        <v>26940</v>
      </c>
      <c r="X43" s="51">
        <v>472710</v>
      </c>
      <c r="Y43" s="51">
        <v>801640</v>
      </c>
      <c r="Z43" s="51">
        <v>1084090</v>
      </c>
      <c r="AA43" s="51">
        <v>136460</v>
      </c>
    </row>
    <row r="44" spans="1:27" ht="15" thickBot="1" x14ac:dyDescent="0.4">
      <c r="A44" s="21" t="s">
        <v>118</v>
      </c>
      <c r="B44" s="51">
        <v>16581</v>
      </c>
      <c r="C44" s="51">
        <v>33358</v>
      </c>
      <c r="D44" s="51">
        <v>39326</v>
      </c>
      <c r="E44" s="51">
        <v>66857</v>
      </c>
      <c r="F44" s="51">
        <v>37239</v>
      </c>
      <c r="G44" s="51">
        <v>43321</v>
      </c>
      <c r="H44" s="51">
        <v>33814</v>
      </c>
      <c r="I44" s="51">
        <v>65502</v>
      </c>
      <c r="J44" s="51">
        <v>58213</v>
      </c>
      <c r="K44" s="51">
        <v>50273</v>
      </c>
      <c r="L44" s="51">
        <v>92765</v>
      </c>
      <c r="M44" s="51">
        <v>38391</v>
      </c>
      <c r="N44" s="51">
        <v>107079</v>
      </c>
      <c r="O44" s="51">
        <v>39960</v>
      </c>
      <c r="P44" s="51">
        <v>71470</v>
      </c>
      <c r="Q44" s="51">
        <v>94820</v>
      </c>
      <c r="R44" s="51">
        <v>220100</v>
      </c>
      <c r="S44" s="51">
        <v>206230</v>
      </c>
      <c r="T44" s="51">
        <v>349060</v>
      </c>
      <c r="U44" s="51">
        <v>194050</v>
      </c>
      <c r="V44" s="51">
        <v>196180</v>
      </c>
      <c r="W44" s="51">
        <v>1619180</v>
      </c>
      <c r="X44" s="51">
        <v>1565810</v>
      </c>
      <c r="Y44" s="51">
        <v>1322180</v>
      </c>
      <c r="Z44" s="51">
        <v>1782570</v>
      </c>
      <c r="AA44" s="51">
        <v>1039450</v>
      </c>
    </row>
    <row r="45" spans="1:27" ht="15" thickBot="1" x14ac:dyDescent="0.4">
      <c r="A45" s="22" t="s">
        <v>119</v>
      </c>
      <c r="B45" s="52" t="s">
        <v>86</v>
      </c>
      <c r="C45" s="52" t="s">
        <v>86</v>
      </c>
      <c r="D45" s="52" t="s">
        <v>86</v>
      </c>
      <c r="E45" s="52" t="s">
        <v>86</v>
      </c>
      <c r="F45" s="52" t="s">
        <v>86</v>
      </c>
      <c r="G45" s="52" t="s">
        <v>86</v>
      </c>
      <c r="H45" s="52" t="s">
        <v>86</v>
      </c>
      <c r="I45" s="52" t="s">
        <v>86</v>
      </c>
      <c r="J45" s="52" t="s">
        <v>86</v>
      </c>
      <c r="K45" s="52" t="s">
        <v>86</v>
      </c>
      <c r="L45" s="52" t="s">
        <v>86</v>
      </c>
      <c r="M45" s="52" t="s">
        <v>86</v>
      </c>
      <c r="N45" s="52" t="s">
        <v>86</v>
      </c>
      <c r="O45" s="52">
        <v>54110</v>
      </c>
      <c r="P45" s="52">
        <v>54120</v>
      </c>
      <c r="Q45" s="52">
        <v>83320</v>
      </c>
      <c r="R45" s="52">
        <v>169880</v>
      </c>
      <c r="S45" s="52">
        <v>140400</v>
      </c>
      <c r="T45" s="52">
        <v>125710</v>
      </c>
      <c r="U45" s="52">
        <v>66930</v>
      </c>
      <c r="V45" s="52">
        <v>46510</v>
      </c>
      <c r="W45" s="52">
        <v>93100</v>
      </c>
      <c r="X45" s="52">
        <v>274560</v>
      </c>
      <c r="Y45" s="52">
        <v>232710</v>
      </c>
      <c r="Z45" s="52">
        <v>103000</v>
      </c>
      <c r="AA45" s="52">
        <v>87500</v>
      </c>
    </row>
    <row r="46" spans="1:27" ht="15" thickBot="1" x14ac:dyDescent="0.4">
      <c r="A46" s="20" t="s">
        <v>120</v>
      </c>
      <c r="B46" s="50" t="s">
        <v>86</v>
      </c>
      <c r="C46" s="50" t="s">
        <v>86</v>
      </c>
      <c r="D46" s="50" t="s">
        <v>86</v>
      </c>
      <c r="E46" s="50" t="s">
        <v>86</v>
      </c>
      <c r="F46" s="50">
        <v>629</v>
      </c>
      <c r="G46" s="50">
        <v>472</v>
      </c>
      <c r="H46" s="50">
        <v>14</v>
      </c>
      <c r="I46" s="50">
        <v>0</v>
      </c>
      <c r="J46" s="50">
        <v>56</v>
      </c>
      <c r="K46" s="50">
        <v>3181</v>
      </c>
      <c r="L46" s="50">
        <v>8103</v>
      </c>
      <c r="M46" s="50">
        <v>11002</v>
      </c>
      <c r="N46" s="50">
        <v>10276</v>
      </c>
      <c r="O46" s="50">
        <v>14290</v>
      </c>
      <c r="P46" s="50">
        <v>13300</v>
      </c>
      <c r="Q46" s="50">
        <v>6930</v>
      </c>
      <c r="R46" s="50">
        <v>10080</v>
      </c>
      <c r="S46" s="50">
        <v>48120</v>
      </c>
      <c r="T46" s="50">
        <v>35220</v>
      </c>
      <c r="U46" s="50">
        <v>98310</v>
      </c>
      <c r="V46" s="50">
        <v>117450</v>
      </c>
      <c r="W46" s="50">
        <v>185940</v>
      </c>
      <c r="X46" s="50">
        <v>345830</v>
      </c>
      <c r="Y46" s="50">
        <v>453370</v>
      </c>
      <c r="Z46" s="50">
        <v>553760</v>
      </c>
      <c r="AA46" s="50">
        <v>372370</v>
      </c>
    </row>
    <row r="47" spans="1:27" ht="15" thickBot="1" x14ac:dyDescent="0.4">
      <c r="A47" s="21" t="s">
        <v>121</v>
      </c>
      <c r="B47" s="51" t="s">
        <v>86</v>
      </c>
      <c r="C47" s="51" t="s">
        <v>86</v>
      </c>
      <c r="D47" s="51" t="s">
        <v>86</v>
      </c>
      <c r="E47" s="51" t="s">
        <v>86</v>
      </c>
      <c r="F47" s="51">
        <v>629</v>
      </c>
      <c r="G47" s="51">
        <v>472</v>
      </c>
      <c r="H47" s="51">
        <v>14</v>
      </c>
      <c r="I47" s="51">
        <v>0</v>
      </c>
      <c r="J47" s="51">
        <v>56</v>
      </c>
      <c r="K47" s="51">
        <v>46</v>
      </c>
      <c r="L47" s="51">
        <v>33</v>
      </c>
      <c r="M47" s="51">
        <v>36</v>
      </c>
      <c r="N47" s="51">
        <v>23</v>
      </c>
      <c r="O47" s="51">
        <v>14290</v>
      </c>
      <c r="P47" s="51">
        <v>13300</v>
      </c>
      <c r="Q47" s="51">
        <v>6930</v>
      </c>
      <c r="R47" s="51">
        <v>10080</v>
      </c>
      <c r="S47" s="51">
        <v>10630</v>
      </c>
      <c r="T47" s="51">
        <v>12230</v>
      </c>
      <c r="U47" s="51">
        <v>17460</v>
      </c>
      <c r="V47" s="51">
        <v>26390</v>
      </c>
      <c r="W47" s="51">
        <v>34200</v>
      </c>
      <c r="X47" s="51">
        <v>56120</v>
      </c>
      <c r="Y47" s="51">
        <v>51040</v>
      </c>
      <c r="Z47" s="51">
        <v>59260</v>
      </c>
      <c r="AA47" s="51">
        <v>37470</v>
      </c>
    </row>
    <row r="48" spans="1:27" ht="15" thickBot="1" x14ac:dyDescent="0.4">
      <c r="A48" s="21" t="s">
        <v>122</v>
      </c>
      <c r="B48" s="51" t="s">
        <v>86</v>
      </c>
      <c r="C48" s="51" t="s">
        <v>86</v>
      </c>
      <c r="D48" s="51" t="s">
        <v>86</v>
      </c>
      <c r="E48" s="51" t="s">
        <v>86</v>
      </c>
      <c r="F48" s="51" t="s">
        <v>86</v>
      </c>
      <c r="G48" s="51" t="s">
        <v>86</v>
      </c>
      <c r="H48" s="51" t="s">
        <v>86</v>
      </c>
      <c r="I48" s="51" t="s">
        <v>86</v>
      </c>
      <c r="J48" s="51" t="s">
        <v>86</v>
      </c>
      <c r="K48" s="51">
        <v>3136</v>
      </c>
      <c r="L48" s="51">
        <v>8071</v>
      </c>
      <c r="M48" s="51">
        <v>10966</v>
      </c>
      <c r="N48" s="51">
        <v>10253</v>
      </c>
      <c r="O48" s="51" t="s">
        <v>86</v>
      </c>
      <c r="P48" s="51" t="s">
        <v>86</v>
      </c>
      <c r="Q48" s="51" t="s">
        <v>86</v>
      </c>
      <c r="R48" s="51" t="s">
        <v>86</v>
      </c>
      <c r="S48" s="51">
        <v>4100</v>
      </c>
      <c r="T48" s="51" t="s">
        <v>86</v>
      </c>
      <c r="U48" s="51">
        <v>55370</v>
      </c>
      <c r="V48" s="51">
        <v>50750</v>
      </c>
      <c r="W48" s="51">
        <v>47760</v>
      </c>
      <c r="X48" s="51">
        <v>29000</v>
      </c>
      <c r="Y48" s="51">
        <v>11470</v>
      </c>
      <c r="Z48" s="51">
        <v>10430</v>
      </c>
      <c r="AA48" s="51">
        <v>15490</v>
      </c>
    </row>
    <row r="49" spans="1:27" ht="15" thickBot="1" x14ac:dyDescent="0.4">
      <c r="A49" s="21" t="s">
        <v>123</v>
      </c>
      <c r="B49" s="51" t="s">
        <v>86</v>
      </c>
      <c r="C49" s="51" t="s">
        <v>86</v>
      </c>
      <c r="D49" s="51" t="s">
        <v>86</v>
      </c>
      <c r="E49" s="51" t="s">
        <v>86</v>
      </c>
      <c r="F49" s="51" t="s">
        <v>86</v>
      </c>
      <c r="G49" s="51" t="s">
        <v>86</v>
      </c>
      <c r="H49" s="51" t="s">
        <v>86</v>
      </c>
      <c r="I49" s="51" t="s">
        <v>86</v>
      </c>
      <c r="J49" s="51" t="s">
        <v>86</v>
      </c>
      <c r="K49" s="51" t="s">
        <v>86</v>
      </c>
      <c r="L49" s="51" t="s">
        <v>86</v>
      </c>
      <c r="M49" s="51" t="s">
        <v>86</v>
      </c>
      <c r="N49" s="51" t="s">
        <v>86</v>
      </c>
      <c r="O49" s="51" t="s">
        <v>86</v>
      </c>
      <c r="P49" s="51" t="s">
        <v>86</v>
      </c>
      <c r="Q49" s="51" t="s">
        <v>86</v>
      </c>
      <c r="R49" s="51">
        <v>0</v>
      </c>
      <c r="S49" s="51">
        <v>33390</v>
      </c>
      <c r="T49" s="51">
        <v>22990</v>
      </c>
      <c r="U49" s="51">
        <v>25480</v>
      </c>
      <c r="V49" s="51">
        <v>40310</v>
      </c>
      <c r="W49" s="51">
        <v>103980</v>
      </c>
      <c r="X49" s="51">
        <v>260710</v>
      </c>
      <c r="Y49" s="51">
        <v>390860</v>
      </c>
      <c r="Z49" s="51">
        <v>484070</v>
      </c>
      <c r="AA49" s="51">
        <v>319410</v>
      </c>
    </row>
    <row r="50" spans="1:27" ht="15" thickBot="1" x14ac:dyDescent="0.4">
      <c r="A50" s="22" t="s">
        <v>124</v>
      </c>
      <c r="B50" s="52">
        <v>243879</v>
      </c>
      <c r="C50" s="52">
        <v>281560</v>
      </c>
      <c r="D50" s="52">
        <v>293688</v>
      </c>
      <c r="E50" s="52">
        <v>298755</v>
      </c>
      <c r="F50" s="52">
        <v>566975</v>
      </c>
      <c r="G50" s="52">
        <v>634668</v>
      </c>
      <c r="H50" s="52">
        <v>726251</v>
      </c>
      <c r="I50" s="52">
        <v>813106</v>
      </c>
      <c r="J50" s="52">
        <v>968715</v>
      </c>
      <c r="K50" s="52">
        <v>1328483</v>
      </c>
      <c r="L50" s="52">
        <v>1757673</v>
      </c>
      <c r="M50" s="52">
        <v>2471720</v>
      </c>
      <c r="N50" s="52">
        <v>2604705</v>
      </c>
      <c r="O50" s="52">
        <v>3075190</v>
      </c>
      <c r="P50" s="52">
        <v>3271910</v>
      </c>
      <c r="Q50" s="52">
        <v>3623570</v>
      </c>
      <c r="R50" s="52">
        <v>4288430</v>
      </c>
      <c r="S50" s="52">
        <v>4960180</v>
      </c>
      <c r="T50" s="52">
        <v>5989970</v>
      </c>
      <c r="U50" s="52">
        <v>7123390</v>
      </c>
      <c r="V50" s="52">
        <v>8163480</v>
      </c>
      <c r="W50" s="52">
        <v>10024060</v>
      </c>
      <c r="X50" s="52">
        <v>11659150</v>
      </c>
      <c r="Y50" s="52">
        <v>13212120</v>
      </c>
      <c r="Z50" s="52">
        <v>14996650</v>
      </c>
      <c r="AA50" s="52">
        <v>16074310</v>
      </c>
    </row>
    <row r="51" spans="1:27" x14ac:dyDescent="0.3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 ht="8" customHeight="1" thickBot="1" x14ac:dyDescent="0.4">
      <c r="A52" s="19" t="s">
        <v>125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5" thickBot="1" x14ac:dyDescent="0.4">
      <c r="A53" s="22" t="s">
        <v>126</v>
      </c>
      <c r="B53" s="52">
        <v>31905</v>
      </c>
      <c r="C53" s="52">
        <v>33452</v>
      </c>
      <c r="D53" s="52">
        <v>29593</v>
      </c>
      <c r="E53" s="52">
        <v>38592</v>
      </c>
      <c r="F53" s="52">
        <v>58748</v>
      </c>
      <c r="G53" s="52">
        <v>83558</v>
      </c>
      <c r="H53" s="52">
        <v>93054</v>
      </c>
      <c r="I53" s="52">
        <v>125617</v>
      </c>
      <c r="J53" s="52">
        <v>117259</v>
      </c>
      <c r="K53" s="52">
        <v>152392</v>
      </c>
      <c r="L53" s="52">
        <v>190541</v>
      </c>
      <c r="M53" s="52">
        <v>166886</v>
      </c>
      <c r="N53" s="52">
        <v>291479</v>
      </c>
      <c r="O53" s="52">
        <v>361070</v>
      </c>
      <c r="P53" s="52">
        <v>403680</v>
      </c>
      <c r="Q53" s="52">
        <v>497000</v>
      </c>
      <c r="R53" s="52">
        <v>608600</v>
      </c>
      <c r="S53" s="52">
        <v>585480</v>
      </c>
      <c r="T53" s="52">
        <v>602960</v>
      </c>
      <c r="U53" s="52">
        <v>765950</v>
      </c>
      <c r="V53" s="52">
        <v>1068610</v>
      </c>
      <c r="W53" s="52">
        <v>1083090</v>
      </c>
      <c r="X53" s="52">
        <v>967990</v>
      </c>
      <c r="Y53" s="52">
        <v>1088970</v>
      </c>
      <c r="Z53" s="52">
        <v>1593300</v>
      </c>
      <c r="AA53" s="52">
        <v>1471720</v>
      </c>
    </row>
    <row r="54" spans="1:27" ht="15" thickBot="1" x14ac:dyDescent="0.4">
      <c r="A54" s="22" t="s">
        <v>127</v>
      </c>
      <c r="B54" s="52">
        <v>1813</v>
      </c>
      <c r="C54" s="52">
        <v>2453</v>
      </c>
      <c r="D54" s="52">
        <v>2490</v>
      </c>
      <c r="E54" s="52">
        <v>2446</v>
      </c>
      <c r="F54" s="52">
        <v>4255</v>
      </c>
      <c r="G54" s="52">
        <v>4672</v>
      </c>
      <c r="H54" s="52">
        <v>4781</v>
      </c>
      <c r="I54" s="52">
        <v>5416</v>
      </c>
      <c r="J54" s="52">
        <v>7741</v>
      </c>
      <c r="K54" s="52">
        <v>9286</v>
      </c>
      <c r="L54" s="52">
        <v>14410</v>
      </c>
      <c r="M54" s="52">
        <v>16311</v>
      </c>
      <c r="N54" s="52">
        <v>9675</v>
      </c>
      <c r="O54" s="52">
        <v>8910</v>
      </c>
      <c r="P54" s="52">
        <v>7580</v>
      </c>
      <c r="Q54" s="52">
        <v>8840</v>
      </c>
      <c r="R54" s="52">
        <v>8590</v>
      </c>
      <c r="S54" s="52">
        <v>9300</v>
      </c>
      <c r="T54" s="52">
        <v>27200</v>
      </c>
      <c r="U54" s="52">
        <v>31910</v>
      </c>
      <c r="V54" s="52">
        <v>34680</v>
      </c>
      <c r="W54" s="52">
        <v>48220</v>
      </c>
      <c r="X54" s="52">
        <v>32610</v>
      </c>
      <c r="Y54" s="52">
        <v>32550</v>
      </c>
      <c r="Z54" s="52">
        <v>30100</v>
      </c>
      <c r="AA54" s="52">
        <v>72420</v>
      </c>
    </row>
    <row r="55" spans="1:27" ht="15" thickBot="1" x14ac:dyDescent="0.4">
      <c r="A55" s="22" t="s">
        <v>128</v>
      </c>
      <c r="B55" s="52">
        <v>660</v>
      </c>
      <c r="C55" s="52">
        <v>3270</v>
      </c>
      <c r="D55" s="52">
        <v>6488</v>
      </c>
      <c r="E55" s="52">
        <v>3378</v>
      </c>
      <c r="F55" s="52">
        <v>7190</v>
      </c>
      <c r="G55" s="52">
        <v>13875</v>
      </c>
      <c r="H55" s="52">
        <v>52706</v>
      </c>
      <c r="I55" s="52">
        <v>34691</v>
      </c>
      <c r="J55" s="52">
        <v>66930</v>
      </c>
      <c r="K55" s="52">
        <v>84253</v>
      </c>
      <c r="L55" s="52">
        <v>90789</v>
      </c>
      <c r="M55" s="52">
        <v>84418</v>
      </c>
      <c r="N55" s="52">
        <v>80564</v>
      </c>
      <c r="O55" s="52">
        <v>137530</v>
      </c>
      <c r="P55" s="52">
        <v>172840</v>
      </c>
      <c r="Q55" s="52">
        <v>183630</v>
      </c>
      <c r="R55" s="52">
        <v>327930</v>
      </c>
      <c r="S55" s="52">
        <v>276430</v>
      </c>
      <c r="T55" s="52">
        <v>235460</v>
      </c>
      <c r="U55" s="52">
        <v>315290</v>
      </c>
      <c r="V55" s="52">
        <v>374290</v>
      </c>
      <c r="W55" s="52">
        <v>644360</v>
      </c>
      <c r="X55" s="52">
        <v>937860</v>
      </c>
      <c r="Y55" s="52">
        <v>600810</v>
      </c>
      <c r="Z55" s="52">
        <v>515860</v>
      </c>
      <c r="AA55" s="52">
        <v>822580</v>
      </c>
    </row>
    <row r="56" spans="1:27" ht="15" thickBot="1" x14ac:dyDescent="0.4">
      <c r="A56" s="22" t="s">
        <v>129</v>
      </c>
      <c r="B56" s="52">
        <v>489</v>
      </c>
      <c r="C56" s="52">
        <v>6931</v>
      </c>
      <c r="D56" s="52">
        <v>3746</v>
      </c>
      <c r="E56" s="52">
        <v>3096</v>
      </c>
      <c r="F56" s="52">
        <v>7748</v>
      </c>
      <c r="G56" s="52">
        <v>8165</v>
      </c>
      <c r="H56" s="52">
        <v>68</v>
      </c>
      <c r="I56" s="52">
        <v>9363</v>
      </c>
      <c r="J56" s="52">
        <v>9822</v>
      </c>
      <c r="K56" s="52">
        <v>11847</v>
      </c>
      <c r="L56" s="52">
        <v>9313</v>
      </c>
      <c r="M56" s="52">
        <v>8310</v>
      </c>
      <c r="N56" s="52">
        <v>2442</v>
      </c>
      <c r="O56" s="52">
        <v>41640</v>
      </c>
      <c r="P56" s="52">
        <v>98120</v>
      </c>
      <c r="Q56" s="52">
        <v>178970</v>
      </c>
      <c r="R56" s="52">
        <v>49470</v>
      </c>
      <c r="S56" s="52">
        <v>122570</v>
      </c>
      <c r="T56" s="52">
        <v>154730</v>
      </c>
      <c r="U56" s="52">
        <v>129230</v>
      </c>
      <c r="V56" s="52">
        <v>371590</v>
      </c>
      <c r="W56" s="52">
        <v>155630</v>
      </c>
      <c r="X56" s="52">
        <v>460580</v>
      </c>
      <c r="Y56" s="52">
        <v>294130</v>
      </c>
      <c r="Z56" s="52">
        <v>296820</v>
      </c>
      <c r="AA56" s="52">
        <v>527280</v>
      </c>
    </row>
    <row r="57" spans="1:27" ht="15" thickBot="1" x14ac:dyDescent="0.4">
      <c r="A57" s="20" t="s">
        <v>130</v>
      </c>
      <c r="B57" s="50">
        <v>4862</v>
      </c>
      <c r="C57" s="50">
        <v>5458</v>
      </c>
      <c r="D57" s="50">
        <v>6575</v>
      </c>
      <c r="E57" s="50">
        <v>8705</v>
      </c>
      <c r="F57" s="50">
        <v>13855</v>
      </c>
      <c r="G57" s="50">
        <v>15814</v>
      </c>
      <c r="H57" s="50">
        <v>32860</v>
      </c>
      <c r="I57" s="50">
        <v>39986</v>
      </c>
      <c r="J57" s="50">
        <v>45446</v>
      </c>
      <c r="K57" s="50">
        <v>40698</v>
      </c>
      <c r="L57" s="50">
        <v>63641</v>
      </c>
      <c r="M57" s="50">
        <v>204615</v>
      </c>
      <c r="N57" s="50">
        <v>123995</v>
      </c>
      <c r="O57" s="50">
        <v>201790</v>
      </c>
      <c r="P57" s="50">
        <v>113850</v>
      </c>
      <c r="Q57" s="50">
        <v>94300</v>
      </c>
      <c r="R57" s="50">
        <v>156970</v>
      </c>
      <c r="S57" s="50">
        <v>350030</v>
      </c>
      <c r="T57" s="50">
        <v>831190</v>
      </c>
      <c r="U57" s="50">
        <v>1110770</v>
      </c>
      <c r="V57" s="50">
        <v>1289350</v>
      </c>
      <c r="W57" s="50">
        <v>1241920</v>
      </c>
      <c r="X57" s="50">
        <v>1730120</v>
      </c>
      <c r="Y57" s="50">
        <v>759220</v>
      </c>
      <c r="Z57" s="50">
        <v>650540</v>
      </c>
      <c r="AA57" s="50">
        <v>1063430</v>
      </c>
    </row>
    <row r="58" spans="1:27" ht="15" thickBot="1" x14ac:dyDescent="0.4">
      <c r="A58" s="21" t="s">
        <v>131</v>
      </c>
      <c r="B58" s="51">
        <v>3397</v>
      </c>
      <c r="C58" s="51">
        <v>3626</v>
      </c>
      <c r="D58" s="51">
        <v>4063</v>
      </c>
      <c r="E58" s="51">
        <v>4764</v>
      </c>
      <c r="F58" s="51">
        <v>6983</v>
      </c>
      <c r="G58" s="51">
        <v>7441</v>
      </c>
      <c r="H58" s="51">
        <v>7828</v>
      </c>
      <c r="I58" s="51">
        <v>10970</v>
      </c>
      <c r="J58" s="51">
        <v>14518</v>
      </c>
      <c r="K58" s="51">
        <v>695</v>
      </c>
      <c r="L58" s="51">
        <v>17016</v>
      </c>
      <c r="M58" s="51">
        <v>19860</v>
      </c>
      <c r="N58" s="51">
        <v>21833</v>
      </c>
      <c r="O58" s="51">
        <v>24960</v>
      </c>
      <c r="P58" s="51">
        <v>26600</v>
      </c>
      <c r="Q58" s="51">
        <v>27950</v>
      </c>
      <c r="R58" s="51">
        <v>29680</v>
      </c>
      <c r="S58" s="51">
        <v>1990</v>
      </c>
      <c r="T58" s="51">
        <v>2230</v>
      </c>
      <c r="U58" s="51">
        <v>2410</v>
      </c>
      <c r="V58" s="51">
        <v>2590</v>
      </c>
      <c r="W58" s="51">
        <v>2350</v>
      </c>
      <c r="X58" s="51">
        <v>2190</v>
      </c>
      <c r="Y58" s="51">
        <v>2080</v>
      </c>
      <c r="Z58" s="51">
        <v>2020</v>
      </c>
      <c r="AA58" s="51">
        <v>1870</v>
      </c>
    </row>
    <row r="59" spans="1:27" ht="15" thickBot="1" x14ac:dyDescent="0.4">
      <c r="A59" s="21" t="s">
        <v>132</v>
      </c>
      <c r="B59" s="51" t="s">
        <v>86</v>
      </c>
      <c r="C59" s="51" t="s">
        <v>86</v>
      </c>
      <c r="D59" s="51" t="s">
        <v>86</v>
      </c>
      <c r="E59" s="51" t="s">
        <v>86</v>
      </c>
      <c r="F59" s="51" t="s">
        <v>86</v>
      </c>
      <c r="G59" s="51" t="s">
        <v>86</v>
      </c>
      <c r="H59" s="51" t="s">
        <v>86</v>
      </c>
      <c r="I59" s="51" t="s">
        <v>86</v>
      </c>
      <c r="J59" s="51" t="s">
        <v>86</v>
      </c>
      <c r="K59" s="51" t="s">
        <v>86</v>
      </c>
      <c r="L59" s="51" t="s">
        <v>86</v>
      </c>
      <c r="M59" s="51" t="s">
        <v>86</v>
      </c>
      <c r="N59" s="51" t="s">
        <v>86</v>
      </c>
      <c r="O59" s="51" t="s">
        <v>86</v>
      </c>
      <c r="P59" s="51" t="s">
        <v>86</v>
      </c>
      <c r="Q59" s="51" t="s">
        <v>86</v>
      </c>
      <c r="R59" s="51" t="s">
        <v>86</v>
      </c>
      <c r="S59" s="51" t="s">
        <v>86</v>
      </c>
      <c r="T59" s="51" t="s">
        <v>86</v>
      </c>
      <c r="U59" s="51" t="s">
        <v>86</v>
      </c>
      <c r="V59" s="51" t="s">
        <v>86</v>
      </c>
      <c r="W59" s="51">
        <v>413380</v>
      </c>
      <c r="X59" s="51">
        <v>646900</v>
      </c>
      <c r="Y59" s="51">
        <v>160230</v>
      </c>
      <c r="Z59" s="51">
        <v>21720</v>
      </c>
      <c r="AA59" s="51">
        <v>232680</v>
      </c>
    </row>
    <row r="60" spans="1:27" ht="15" thickBot="1" x14ac:dyDescent="0.4">
      <c r="A60" s="21" t="s">
        <v>133</v>
      </c>
      <c r="B60" s="51">
        <v>1080</v>
      </c>
      <c r="C60" s="51">
        <v>1380</v>
      </c>
      <c r="D60" s="51">
        <v>1956</v>
      </c>
      <c r="E60" s="51">
        <v>3306</v>
      </c>
      <c r="F60" s="51">
        <v>4869</v>
      </c>
      <c r="G60" s="51">
        <v>2</v>
      </c>
      <c r="H60" s="51">
        <v>3513</v>
      </c>
      <c r="I60" s="51">
        <v>7039</v>
      </c>
      <c r="J60" s="51">
        <v>9441</v>
      </c>
      <c r="K60" s="51">
        <v>360</v>
      </c>
      <c r="L60" s="51">
        <v>451</v>
      </c>
      <c r="M60" s="51">
        <v>217</v>
      </c>
      <c r="N60" s="51">
        <v>206</v>
      </c>
      <c r="O60" s="51">
        <v>430</v>
      </c>
      <c r="P60" s="51">
        <v>500</v>
      </c>
      <c r="Q60" s="51">
        <v>70</v>
      </c>
      <c r="R60" s="51">
        <v>250</v>
      </c>
      <c r="S60" s="51">
        <v>2300</v>
      </c>
      <c r="T60" s="51">
        <v>900</v>
      </c>
      <c r="U60" s="51">
        <v>110</v>
      </c>
      <c r="V60" s="51">
        <v>10</v>
      </c>
      <c r="W60" s="51">
        <v>740</v>
      </c>
      <c r="X60" s="51">
        <v>360</v>
      </c>
      <c r="Y60" s="51">
        <v>370</v>
      </c>
      <c r="Z60" s="51">
        <v>650</v>
      </c>
      <c r="AA60" s="51">
        <v>1150</v>
      </c>
    </row>
    <row r="61" spans="1:27" ht="15" thickBot="1" x14ac:dyDescent="0.4">
      <c r="A61" s="21" t="s">
        <v>134</v>
      </c>
      <c r="B61" s="51" t="s">
        <v>86</v>
      </c>
      <c r="C61" s="51" t="s">
        <v>86</v>
      </c>
      <c r="D61" s="51" t="s">
        <v>86</v>
      </c>
      <c r="E61" s="51" t="s">
        <v>86</v>
      </c>
      <c r="F61" s="51">
        <v>1762</v>
      </c>
      <c r="G61" s="51">
        <v>7175</v>
      </c>
      <c r="H61" s="51">
        <v>6765</v>
      </c>
      <c r="I61" s="51">
        <v>2748</v>
      </c>
      <c r="J61" s="51">
        <v>7282</v>
      </c>
      <c r="K61" s="51">
        <v>24515</v>
      </c>
      <c r="L61" s="51">
        <v>37446</v>
      </c>
      <c r="M61" s="51">
        <v>178125</v>
      </c>
      <c r="N61" s="51">
        <v>89777</v>
      </c>
      <c r="O61" s="51">
        <v>156010</v>
      </c>
      <c r="P61" s="51">
        <v>70870</v>
      </c>
      <c r="Q61" s="51">
        <v>49140</v>
      </c>
      <c r="R61" s="51">
        <v>113190</v>
      </c>
      <c r="S61" s="51">
        <v>295220</v>
      </c>
      <c r="T61" s="51">
        <v>711150</v>
      </c>
      <c r="U61" s="51">
        <v>881840</v>
      </c>
      <c r="V61" s="51">
        <v>842650</v>
      </c>
      <c r="W61" s="51">
        <v>779940</v>
      </c>
      <c r="X61" s="51">
        <v>1062130</v>
      </c>
      <c r="Y61" s="51">
        <v>571870</v>
      </c>
      <c r="Z61" s="51">
        <v>607440</v>
      </c>
      <c r="AA61" s="51">
        <v>807100</v>
      </c>
    </row>
    <row r="62" spans="1:27" ht="15" thickBot="1" x14ac:dyDescent="0.4">
      <c r="A62" s="21" t="s">
        <v>466</v>
      </c>
      <c r="B62" s="51" t="s">
        <v>86</v>
      </c>
      <c r="C62" s="51" t="s">
        <v>86</v>
      </c>
      <c r="D62" s="51" t="s">
        <v>86</v>
      </c>
      <c r="E62" s="51" t="s">
        <v>86</v>
      </c>
      <c r="F62" s="51" t="s">
        <v>86</v>
      </c>
      <c r="G62" s="51" t="s">
        <v>86</v>
      </c>
      <c r="H62" s="51" t="s">
        <v>86</v>
      </c>
      <c r="I62" s="51" t="s">
        <v>86</v>
      </c>
      <c r="J62" s="51" t="s">
        <v>86</v>
      </c>
      <c r="K62" s="51" t="s">
        <v>86</v>
      </c>
      <c r="L62" s="51" t="s">
        <v>86</v>
      </c>
      <c r="M62" s="51" t="s">
        <v>86</v>
      </c>
      <c r="N62" s="51" t="s">
        <v>86</v>
      </c>
      <c r="O62" s="51" t="s">
        <v>86</v>
      </c>
      <c r="P62" s="51" t="s">
        <v>86</v>
      </c>
      <c r="Q62" s="51" t="s">
        <v>86</v>
      </c>
      <c r="R62" s="51" t="s">
        <v>86</v>
      </c>
      <c r="S62" s="51" t="s">
        <v>86</v>
      </c>
      <c r="T62" s="51" t="s">
        <v>86</v>
      </c>
      <c r="U62" s="51" t="s">
        <v>86</v>
      </c>
      <c r="V62" s="51" t="s">
        <v>86</v>
      </c>
      <c r="W62" s="51">
        <v>32990</v>
      </c>
      <c r="X62" s="51">
        <v>0</v>
      </c>
      <c r="Y62" s="51" t="s">
        <v>86</v>
      </c>
      <c r="Z62" s="51" t="s">
        <v>86</v>
      </c>
      <c r="AA62" s="51" t="s">
        <v>86</v>
      </c>
    </row>
    <row r="63" spans="1:27" ht="15" thickBot="1" x14ac:dyDescent="0.4">
      <c r="A63" s="21" t="s">
        <v>135</v>
      </c>
      <c r="B63" s="51">
        <v>385</v>
      </c>
      <c r="C63" s="51">
        <v>453</v>
      </c>
      <c r="D63" s="51">
        <v>557</v>
      </c>
      <c r="E63" s="51">
        <v>635</v>
      </c>
      <c r="F63" s="51">
        <v>242</v>
      </c>
      <c r="G63" s="51">
        <v>1196</v>
      </c>
      <c r="H63" s="51">
        <v>14754</v>
      </c>
      <c r="I63" s="51">
        <v>19229</v>
      </c>
      <c r="J63" s="51">
        <v>14205</v>
      </c>
      <c r="K63" s="51">
        <v>15127</v>
      </c>
      <c r="L63" s="51">
        <v>8728</v>
      </c>
      <c r="M63" s="51">
        <v>6412</v>
      </c>
      <c r="N63" s="51">
        <v>12179</v>
      </c>
      <c r="O63" s="51">
        <v>20390</v>
      </c>
      <c r="P63" s="51">
        <v>15880</v>
      </c>
      <c r="Q63" s="51">
        <v>17140</v>
      </c>
      <c r="R63" s="51">
        <v>13850</v>
      </c>
      <c r="S63" s="51">
        <v>50520</v>
      </c>
      <c r="T63" s="51">
        <v>116910</v>
      </c>
      <c r="U63" s="51">
        <v>226410</v>
      </c>
      <c r="V63" s="51">
        <v>444100</v>
      </c>
      <c r="W63" s="51">
        <v>12520</v>
      </c>
      <c r="X63" s="51">
        <v>18540</v>
      </c>
      <c r="Y63" s="51">
        <v>24670</v>
      </c>
      <c r="Z63" s="51">
        <v>18710</v>
      </c>
      <c r="AA63" s="51">
        <v>20630</v>
      </c>
    </row>
    <row r="64" spans="1:27" ht="15" thickBot="1" x14ac:dyDescent="0.4">
      <c r="A64" s="22" t="s">
        <v>136</v>
      </c>
      <c r="B64" s="52">
        <v>39729</v>
      </c>
      <c r="C64" s="52">
        <v>51564</v>
      </c>
      <c r="D64" s="52">
        <v>48892</v>
      </c>
      <c r="E64" s="52">
        <v>56216</v>
      </c>
      <c r="F64" s="52">
        <v>91797</v>
      </c>
      <c r="G64" s="52">
        <v>126084</v>
      </c>
      <c r="H64" s="52">
        <v>183468</v>
      </c>
      <c r="I64" s="52">
        <v>215073</v>
      </c>
      <c r="J64" s="52">
        <v>247199</v>
      </c>
      <c r="K64" s="52">
        <v>298477</v>
      </c>
      <c r="L64" s="52">
        <v>368694</v>
      </c>
      <c r="M64" s="52">
        <v>480539</v>
      </c>
      <c r="N64" s="52">
        <v>508156</v>
      </c>
      <c r="O64" s="52">
        <v>750940</v>
      </c>
      <c r="P64" s="52">
        <v>796070</v>
      </c>
      <c r="Q64" s="52">
        <v>962740</v>
      </c>
      <c r="R64" s="52">
        <v>1151560</v>
      </c>
      <c r="S64" s="52">
        <v>1343810</v>
      </c>
      <c r="T64" s="52">
        <v>1851540</v>
      </c>
      <c r="U64" s="52">
        <v>2353150</v>
      </c>
      <c r="V64" s="52">
        <v>3138520</v>
      </c>
      <c r="W64" s="52">
        <v>3173220</v>
      </c>
      <c r="X64" s="52">
        <v>4129160</v>
      </c>
      <c r="Y64" s="52">
        <v>2775680</v>
      </c>
      <c r="Z64" s="52">
        <v>3086620</v>
      </c>
      <c r="AA64" s="52">
        <v>3957430</v>
      </c>
    </row>
    <row r="65" spans="1:27" ht="15" thickBot="1" x14ac:dyDescent="0.4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 ht="15" thickBot="1" x14ac:dyDescent="0.4">
      <c r="A66" s="20" t="s">
        <v>137</v>
      </c>
      <c r="B66" s="50">
        <v>81325</v>
      </c>
      <c r="C66" s="50">
        <v>96652</v>
      </c>
      <c r="D66" s="50">
        <v>104969</v>
      </c>
      <c r="E66" s="50">
        <v>94885</v>
      </c>
      <c r="F66" s="50">
        <v>174802</v>
      </c>
      <c r="G66" s="50">
        <v>176377</v>
      </c>
      <c r="H66" s="50">
        <v>157858</v>
      </c>
      <c r="I66" s="50">
        <v>144428</v>
      </c>
      <c r="J66" s="50">
        <v>156955</v>
      </c>
      <c r="K66" s="50">
        <v>240555</v>
      </c>
      <c r="L66" s="50">
        <v>406934</v>
      </c>
      <c r="M66" s="50">
        <v>670747</v>
      </c>
      <c r="N66" s="50">
        <v>563756</v>
      </c>
      <c r="O66" s="50">
        <v>662240</v>
      </c>
      <c r="P66" s="50">
        <v>653430</v>
      </c>
      <c r="Q66" s="50">
        <v>709540</v>
      </c>
      <c r="R66" s="50">
        <v>1010160</v>
      </c>
      <c r="S66" s="50">
        <v>1204530</v>
      </c>
      <c r="T66" s="50">
        <v>1416470</v>
      </c>
      <c r="U66" s="50">
        <v>1521480</v>
      </c>
      <c r="V66" s="50">
        <v>1441750</v>
      </c>
      <c r="W66" s="50">
        <v>2075060</v>
      </c>
      <c r="X66" s="50">
        <v>2051470</v>
      </c>
      <c r="Y66" s="50">
        <v>1706310</v>
      </c>
      <c r="Z66" s="50">
        <v>2007060</v>
      </c>
      <c r="AA66" s="50">
        <v>1994060</v>
      </c>
    </row>
    <row r="67" spans="1:27" ht="15" thickBot="1" x14ac:dyDescent="0.4">
      <c r="A67" s="21" t="s">
        <v>138</v>
      </c>
      <c r="B67" s="51">
        <v>81325</v>
      </c>
      <c r="C67" s="51">
        <v>96652</v>
      </c>
      <c r="D67" s="51">
        <v>104969</v>
      </c>
      <c r="E67" s="51">
        <v>94885</v>
      </c>
      <c r="F67" s="51">
        <v>174802</v>
      </c>
      <c r="G67" s="51">
        <v>176377</v>
      </c>
      <c r="H67" s="51">
        <v>157858</v>
      </c>
      <c r="I67" s="51">
        <v>144428</v>
      </c>
      <c r="J67" s="51">
        <v>156955</v>
      </c>
      <c r="K67" s="51">
        <v>240448</v>
      </c>
      <c r="L67" s="51">
        <v>406432</v>
      </c>
      <c r="M67" s="51">
        <v>670612</v>
      </c>
      <c r="N67" s="51">
        <v>563697</v>
      </c>
      <c r="O67" s="51">
        <v>661820</v>
      </c>
      <c r="P67" s="51">
        <v>653050</v>
      </c>
      <c r="Q67" s="51">
        <v>709220</v>
      </c>
      <c r="R67" s="51">
        <v>1009950</v>
      </c>
      <c r="S67" s="51">
        <v>1204440</v>
      </c>
      <c r="T67" s="51">
        <v>1416470</v>
      </c>
      <c r="U67" s="51">
        <v>1521480</v>
      </c>
      <c r="V67" s="51">
        <v>1441750</v>
      </c>
      <c r="W67" s="51">
        <v>2075060</v>
      </c>
      <c r="X67" s="51">
        <v>1976310</v>
      </c>
      <c r="Y67" s="51">
        <v>1636830</v>
      </c>
      <c r="Z67" s="51">
        <v>1876990</v>
      </c>
      <c r="AA67" s="51">
        <v>1831760</v>
      </c>
    </row>
    <row r="68" spans="1:27" ht="15" thickBot="1" x14ac:dyDescent="0.4">
      <c r="A68" s="21" t="s">
        <v>139</v>
      </c>
      <c r="B68" s="51" t="s">
        <v>86</v>
      </c>
      <c r="C68" s="51" t="s">
        <v>86</v>
      </c>
      <c r="D68" s="51" t="s">
        <v>86</v>
      </c>
      <c r="E68" s="51" t="s">
        <v>86</v>
      </c>
      <c r="F68" s="51" t="s">
        <v>86</v>
      </c>
      <c r="G68" s="51" t="s">
        <v>86</v>
      </c>
      <c r="H68" s="51" t="s">
        <v>86</v>
      </c>
      <c r="I68" s="51" t="s">
        <v>86</v>
      </c>
      <c r="J68" s="51" t="s">
        <v>86</v>
      </c>
      <c r="K68" s="51">
        <v>106</v>
      </c>
      <c r="L68" s="51">
        <v>502</v>
      </c>
      <c r="M68" s="51">
        <v>135</v>
      </c>
      <c r="N68" s="51">
        <v>59</v>
      </c>
      <c r="O68" s="51">
        <v>420</v>
      </c>
      <c r="P68" s="51">
        <v>380</v>
      </c>
      <c r="Q68" s="51">
        <v>320</v>
      </c>
      <c r="R68" s="51">
        <v>210</v>
      </c>
      <c r="S68" s="51">
        <v>90</v>
      </c>
      <c r="T68" s="51">
        <v>0</v>
      </c>
      <c r="U68" s="51" t="s">
        <v>86</v>
      </c>
      <c r="V68" s="51" t="s">
        <v>86</v>
      </c>
      <c r="W68" s="51">
        <v>0</v>
      </c>
      <c r="X68" s="51">
        <v>75160</v>
      </c>
      <c r="Y68" s="51">
        <v>69480</v>
      </c>
      <c r="Z68" s="51">
        <v>130070</v>
      </c>
      <c r="AA68" s="51">
        <v>162300</v>
      </c>
    </row>
    <row r="69" spans="1:27" ht="15" thickBot="1" x14ac:dyDescent="0.4">
      <c r="A69" s="22" t="s">
        <v>140</v>
      </c>
      <c r="B69" s="52">
        <v>82473</v>
      </c>
      <c r="C69" s="52">
        <v>106853</v>
      </c>
      <c r="D69" s="52">
        <v>115202</v>
      </c>
      <c r="E69" s="52">
        <v>101358</v>
      </c>
      <c r="F69" s="52">
        <v>189740</v>
      </c>
      <c r="G69" s="52">
        <v>198417</v>
      </c>
      <c r="H69" s="52">
        <v>210631</v>
      </c>
      <c r="I69" s="52">
        <v>188483</v>
      </c>
      <c r="J69" s="52">
        <v>233707</v>
      </c>
      <c r="K69" s="52">
        <v>336654</v>
      </c>
      <c r="L69" s="52">
        <v>507036</v>
      </c>
      <c r="M69" s="52">
        <v>763475</v>
      </c>
      <c r="N69" s="52">
        <v>646761</v>
      </c>
      <c r="O69" s="52">
        <v>841410</v>
      </c>
      <c r="P69" s="52">
        <v>924390</v>
      </c>
      <c r="Q69" s="52">
        <v>1072140</v>
      </c>
      <c r="R69" s="52">
        <v>1387560</v>
      </c>
      <c r="S69" s="52">
        <v>1603530</v>
      </c>
      <c r="T69" s="52">
        <v>1806660</v>
      </c>
      <c r="U69" s="52">
        <v>1966000</v>
      </c>
      <c r="V69" s="52">
        <v>2187630</v>
      </c>
      <c r="W69" s="52">
        <v>2875050</v>
      </c>
      <c r="X69" s="52">
        <v>3449910</v>
      </c>
      <c r="Y69" s="52">
        <v>2601250</v>
      </c>
      <c r="Z69" s="52">
        <v>2819740</v>
      </c>
      <c r="AA69" s="52">
        <v>3343920</v>
      </c>
    </row>
    <row r="70" spans="1:27" ht="15" thickBot="1" x14ac:dyDescent="0.4">
      <c r="A70" s="20" t="s">
        <v>141</v>
      </c>
      <c r="B70" s="50" t="s">
        <v>86</v>
      </c>
      <c r="C70" s="50" t="s">
        <v>86</v>
      </c>
      <c r="D70" s="50" t="s">
        <v>86</v>
      </c>
      <c r="E70" s="50" t="s">
        <v>86</v>
      </c>
      <c r="F70" s="50">
        <v>20608</v>
      </c>
      <c r="G70" s="50">
        <v>26849</v>
      </c>
      <c r="H70" s="50">
        <v>34748</v>
      </c>
      <c r="I70" s="50">
        <v>42668</v>
      </c>
      <c r="J70" s="50">
        <v>49708</v>
      </c>
      <c r="K70" s="50">
        <v>73041</v>
      </c>
      <c r="L70" s="50">
        <v>86054</v>
      </c>
      <c r="M70" s="50">
        <v>106479</v>
      </c>
      <c r="N70" s="50">
        <v>117029</v>
      </c>
      <c r="O70" s="50">
        <v>110710</v>
      </c>
      <c r="P70" s="50">
        <v>115670</v>
      </c>
      <c r="Q70" s="50">
        <v>115880</v>
      </c>
      <c r="R70" s="50">
        <v>119250</v>
      </c>
      <c r="S70" s="50">
        <v>192040</v>
      </c>
      <c r="T70" s="50">
        <v>204940</v>
      </c>
      <c r="U70" s="50">
        <v>267350</v>
      </c>
      <c r="V70" s="50">
        <v>296180</v>
      </c>
      <c r="W70" s="50">
        <v>499230</v>
      </c>
      <c r="X70" s="50">
        <v>541230</v>
      </c>
      <c r="Y70" s="50">
        <v>370010</v>
      </c>
      <c r="Z70" s="50">
        <v>496440</v>
      </c>
      <c r="AA70" s="50">
        <v>603240</v>
      </c>
    </row>
    <row r="71" spans="1:27" ht="15" thickBot="1" x14ac:dyDescent="0.4">
      <c r="A71" s="21" t="s">
        <v>142</v>
      </c>
      <c r="B71" s="51" t="s">
        <v>86</v>
      </c>
      <c r="C71" s="51" t="s">
        <v>86</v>
      </c>
      <c r="D71" s="51" t="s">
        <v>86</v>
      </c>
      <c r="E71" s="51" t="s">
        <v>86</v>
      </c>
      <c r="F71" s="51">
        <v>20608</v>
      </c>
      <c r="G71" s="51">
        <v>26849</v>
      </c>
      <c r="H71" s="51">
        <v>34748</v>
      </c>
      <c r="I71" s="51">
        <v>42668</v>
      </c>
      <c r="J71" s="51">
        <v>49708</v>
      </c>
      <c r="K71" s="51">
        <v>73041</v>
      </c>
      <c r="L71" s="51">
        <v>86054</v>
      </c>
      <c r="M71" s="51">
        <v>106479</v>
      </c>
      <c r="N71" s="51">
        <v>117029</v>
      </c>
      <c r="O71" s="51">
        <v>110710</v>
      </c>
      <c r="P71" s="51">
        <v>115670</v>
      </c>
      <c r="Q71" s="51">
        <v>115880</v>
      </c>
      <c r="R71" s="51">
        <v>119250</v>
      </c>
      <c r="S71" s="51">
        <v>192040</v>
      </c>
      <c r="T71" s="51">
        <v>204940</v>
      </c>
      <c r="U71" s="51">
        <v>267350</v>
      </c>
      <c r="V71" s="51">
        <v>296180</v>
      </c>
      <c r="W71" s="51">
        <v>499230</v>
      </c>
      <c r="X71" s="51">
        <v>541230</v>
      </c>
      <c r="Y71" s="51">
        <v>370010</v>
      </c>
      <c r="Z71" s="51">
        <v>496440</v>
      </c>
      <c r="AA71" s="51">
        <v>603240</v>
      </c>
    </row>
    <row r="72" spans="1:27" ht="15" thickBot="1" x14ac:dyDescent="0.4">
      <c r="A72" s="22" t="s">
        <v>143</v>
      </c>
      <c r="B72" s="52" t="s">
        <v>86</v>
      </c>
      <c r="C72" s="52" t="s">
        <v>86</v>
      </c>
      <c r="D72" s="52" t="s">
        <v>86</v>
      </c>
      <c r="E72" s="52" t="s">
        <v>86</v>
      </c>
      <c r="F72" s="52">
        <v>1</v>
      </c>
      <c r="G72" s="52">
        <v>1</v>
      </c>
      <c r="H72" s="52">
        <v>2</v>
      </c>
      <c r="I72" s="52">
        <v>1</v>
      </c>
      <c r="J72" s="52">
        <v>4573</v>
      </c>
      <c r="K72" s="52">
        <v>34220</v>
      </c>
      <c r="L72" s="52">
        <v>40886</v>
      </c>
      <c r="M72" s="52">
        <v>1389</v>
      </c>
      <c r="N72" s="52">
        <v>5735</v>
      </c>
      <c r="O72" s="52">
        <v>8020</v>
      </c>
      <c r="P72" s="52">
        <v>7990</v>
      </c>
      <c r="Q72" s="52">
        <v>9490</v>
      </c>
      <c r="R72" s="52">
        <v>9590</v>
      </c>
      <c r="S72" s="52">
        <v>33130</v>
      </c>
      <c r="T72" s="52">
        <v>33560</v>
      </c>
      <c r="U72" s="52">
        <v>29170</v>
      </c>
      <c r="V72" s="52">
        <v>35390</v>
      </c>
      <c r="W72" s="52">
        <v>82800</v>
      </c>
      <c r="X72" s="52">
        <v>80160</v>
      </c>
      <c r="Y72" s="52">
        <v>992600</v>
      </c>
      <c r="Z72" s="52">
        <v>1094990</v>
      </c>
      <c r="AA72" s="52">
        <v>1130090</v>
      </c>
    </row>
    <row r="73" spans="1:27" ht="15" thickBot="1" x14ac:dyDescent="0.4">
      <c r="A73" s="20" t="s">
        <v>144</v>
      </c>
      <c r="B73" s="50">
        <v>3000</v>
      </c>
      <c r="C73" s="50">
        <v>9650</v>
      </c>
      <c r="D73" s="50">
        <v>0</v>
      </c>
      <c r="E73" s="50" t="s">
        <v>86</v>
      </c>
      <c r="F73" s="50" t="s">
        <v>86</v>
      </c>
      <c r="G73" s="50" t="s">
        <v>86</v>
      </c>
      <c r="H73" s="50" t="s">
        <v>86</v>
      </c>
      <c r="I73" s="50" t="s">
        <v>86</v>
      </c>
      <c r="J73" s="50" t="s">
        <v>86</v>
      </c>
      <c r="K73" s="50" t="s">
        <v>86</v>
      </c>
      <c r="L73" s="50" t="s">
        <v>86</v>
      </c>
      <c r="M73" s="50" t="s">
        <v>86</v>
      </c>
      <c r="N73" s="50" t="s">
        <v>86</v>
      </c>
      <c r="O73" s="50">
        <v>2260</v>
      </c>
      <c r="P73" s="50">
        <v>4300</v>
      </c>
      <c r="Q73" s="50">
        <v>5370</v>
      </c>
      <c r="R73" s="50">
        <v>11000</v>
      </c>
      <c r="S73" s="50">
        <v>99470</v>
      </c>
      <c r="T73" s="50">
        <v>167900</v>
      </c>
      <c r="U73" s="50">
        <v>315150</v>
      </c>
      <c r="V73" s="50">
        <v>316580</v>
      </c>
      <c r="W73" s="50">
        <v>322630</v>
      </c>
      <c r="X73" s="50">
        <v>323820</v>
      </c>
      <c r="Y73" s="50">
        <v>365800</v>
      </c>
      <c r="Z73" s="50">
        <v>516690</v>
      </c>
      <c r="AA73" s="50">
        <v>1230770</v>
      </c>
    </row>
    <row r="74" spans="1:27" ht="15" thickBot="1" x14ac:dyDescent="0.4">
      <c r="A74" s="21" t="s">
        <v>145</v>
      </c>
      <c r="B74" s="51" t="s">
        <v>86</v>
      </c>
      <c r="C74" s="51" t="s">
        <v>86</v>
      </c>
      <c r="D74" s="51" t="s">
        <v>86</v>
      </c>
      <c r="E74" s="51" t="s">
        <v>86</v>
      </c>
      <c r="F74" s="51" t="s">
        <v>86</v>
      </c>
      <c r="G74" s="51" t="s">
        <v>86</v>
      </c>
      <c r="H74" s="51" t="s">
        <v>86</v>
      </c>
      <c r="I74" s="51" t="s">
        <v>86</v>
      </c>
      <c r="J74" s="51" t="s">
        <v>86</v>
      </c>
      <c r="K74" s="51" t="s">
        <v>86</v>
      </c>
      <c r="L74" s="51" t="s">
        <v>86</v>
      </c>
      <c r="M74" s="51" t="s">
        <v>86</v>
      </c>
      <c r="N74" s="51" t="s">
        <v>86</v>
      </c>
      <c r="O74" s="51">
        <v>2140</v>
      </c>
      <c r="P74" s="51">
        <v>4210</v>
      </c>
      <c r="Q74" s="51">
        <v>5310</v>
      </c>
      <c r="R74" s="51">
        <v>2900</v>
      </c>
      <c r="S74" s="51">
        <v>10110</v>
      </c>
      <c r="T74" s="51">
        <v>12310</v>
      </c>
      <c r="U74" s="51">
        <v>23530</v>
      </c>
      <c r="V74" s="51">
        <v>29060</v>
      </c>
      <c r="W74" s="51">
        <v>28560</v>
      </c>
      <c r="X74" s="51">
        <v>17900</v>
      </c>
      <c r="Y74" s="51">
        <v>26250</v>
      </c>
      <c r="Z74" s="51">
        <v>18530</v>
      </c>
      <c r="AA74" s="51">
        <v>16070</v>
      </c>
    </row>
    <row r="75" spans="1:27" ht="15" thickBot="1" x14ac:dyDescent="0.4">
      <c r="A75" s="21" t="s">
        <v>146</v>
      </c>
      <c r="B75" s="51">
        <v>3000</v>
      </c>
      <c r="C75" s="51">
        <v>9650</v>
      </c>
      <c r="D75" s="51">
        <v>0</v>
      </c>
      <c r="E75" s="51" t="s">
        <v>86</v>
      </c>
      <c r="F75" s="51" t="s">
        <v>86</v>
      </c>
      <c r="G75" s="51" t="s">
        <v>86</v>
      </c>
      <c r="H75" s="51" t="s">
        <v>86</v>
      </c>
      <c r="I75" s="51" t="s">
        <v>86</v>
      </c>
      <c r="J75" s="51" t="s">
        <v>86</v>
      </c>
      <c r="K75" s="51" t="s">
        <v>86</v>
      </c>
      <c r="L75" s="51" t="s">
        <v>86</v>
      </c>
      <c r="M75" s="51" t="s">
        <v>86</v>
      </c>
      <c r="N75" s="51" t="s">
        <v>86</v>
      </c>
      <c r="O75" s="51">
        <v>120</v>
      </c>
      <c r="P75" s="51">
        <v>90</v>
      </c>
      <c r="Q75" s="51">
        <v>60</v>
      </c>
      <c r="R75" s="51">
        <v>8100</v>
      </c>
      <c r="S75" s="51">
        <v>89360</v>
      </c>
      <c r="T75" s="51">
        <v>155590</v>
      </c>
      <c r="U75" s="51">
        <v>291620</v>
      </c>
      <c r="V75" s="51">
        <v>287520</v>
      </c>
      <c r="W75" s="51">
        <v>294070</v>
      </c>
      <c r="X75" s="51">
        <v>305920</v>
      </c>
      <c r="Y75" s="51">
        <v>339550</v>
      </c>
      <c r="Z75" s="51">
        <v>498160</v>
      </c>
      <c r="AA75" s="51">
        <v>1214700</v>
      </c>
    </row>
    <row r="76" spans="1:27" ht="15" thickBot="1" x14ac:dyDescent="0.4">
      <c r="A76" s="22" t="s">
        <v>147</v>
      </c>
      <c r="B76" s="52">
        <v>124053</v>
      </c>
      <c r="C76" s="52">
        <v>157867</v>
      </c>
      <c r="D76" s="52">
        <v>153861</v>
      </c>
      <c r="E76" s="52">
        <v>151101</v>
      </c>
      <c r="F76" s="52">
        <v>287208</v>
      </c>
      <c r="G76" s="52">
        <v>329310</v>
      </c>
      <c r="H76" s="52">
        <v>376076</v>
      </c>
      <c r="I76" s="52">
        <v>402169</v>
      </c>
      <c r="J76" s="52">
        <v>458434</v>
      </c>
      <c r="K76" s="52">
        <v>646292</v>
      </c>
      <c r="L76" s="52">
        <v>902568</v>
      </c>
      <c r="M76" s="52">
        <v>1259154</v>
      </c>
      <c r="N76" s="52">
        <v>1194675</v>
      </c>
      <c r="O76" s="52">
        <v>1534170</v>
      </c>
      <c r="P76" s="52">
        <v>1577460</v>
      </c>
      <c r="Q76" s="52">
        <v>1803020</v>
      </c>
      <c r="R76" s="52">
        <v>2301560</v>
      </c>
      <c r="S76" s="52">
        <v>2872980</v>
      </c>
      <c r="T76" s="52">
        <v>3674410</v>
      </c>
      <c r="U76" s="52">
        <v>4486300</v>
      </c>
      <c r="V76" s="52">
        <v>5228420</v>
      </c>
      <c r="W76" s="52">
        <v>6152940</v>
      </c>
      <c r="X76" s="52">
        <v>7125840</v>
      </c>
      <c r="Y76" s="52">
        <v>6210400</v>
      </c>
      <c r="Z76" s="52">
        <v>7201800</v>
      </c>
      <c r="AA76" s="52">
        <v>8915590</v>
      </c>
    </row>
    <row r="77" spans="1:27" x14ac:dyDescent="0.3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 ht="8" customHeight="1" thickBot="1" x14ac:dyDescent="0.4">
      <c r="A78" s="19" t="s">
        <v>148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5" thickBot="1" x14ac:dyDescent="0.4">
      <c r="A79" s="20" t="s">
        <v>467</v>
      </c>
      <c r="B79" s="50">
        <v>1880</v>
      </c>
      <c r="C79" s="50">
        <v>2530</v>
      </c>
      <c r="D79" s="50">
        <v>2930</v>
      </c>
      <c r="E79" s="50">
        <v>0</v>
      </c>
      <c r="F79" s="50" t="s">
        <v>86</v>
      </c>
      <c r="G79" s="50" t="s">
        <v>86</v>
      </c>
      <c r="H79" s="50" t="s">
        <v>86</v>
      </c>
      <c r="I79" s="50" t="s">
        <v>86</v>
      </c>
      <c r="J79" s="50" t="s">
        <v>86</v>
      </c>
      <c r="K79" s="50" t="s">
        <v>86</v>
      </c>
      <c r="L79" s="50" t="s">
        <v>86</v>
      </c>
      <c r="M79" s="50" t="s">
        <v>86</v>
      </c>
      <c r="N79" s="50" t="s">
        <v>86</v>
      </c>
      <c r="O79" s="50" t="s">
        <v>86</v>
      </c>
      <c r="P79" s="50" t="s">
        <v>86</v>
      </c>
      <c r="Q79" s="50" t="s">
        <v>86</v>
      </c>
      <c r="R79" s="50" t="s">
        <v>86</v>
      </c>
      <c r="S79" s="50" t="s">
        <v>86</v>
      </c>
      <c r="T79" s="50" t="s">
        <v>86</v>
      </c>
      <c r="U79" s="50" t="s">
        <v>86</v>
      </c>
      <c r="V79" s="50" t="s">
        <v>86</v>
      </c>
      <c r="W79" s="50" t="s">
        <v>86</v>
      </c>
      <c r="X79" s="50" t="s">
        <v>86</v>
      </c>
      <c r="Y79" s="50" t="s">
        <v>86</v>
      </c>
      <c r="Z79" s="50" t="s">
        <v>86</v>
      </c>
      <c r="AA79" s="50" t="s">
        <v>86</v>
      </c>
    </row>
    <row r="80" spans="1:27" ht="15" thickBot="1" x14ac:dyDescent="0.4">
      <c r="A80" s="21" t="s">
        <v>468</v>
      </c>
      <c r="B80" s="51">
        <v>1880</v>
      </c>
      <c r="C80" s="51">
        <v>2530</v>
      </c>
      <c r="D80" s="51">
        <v>2930</v>
      </c>
      <c r="E80" s="51">
        <v>0</v>
      </c>
      <c r="F80" s="51" t="s">
        <v>86</v>
      </c>
      <c r="G80" s="51" t="s">
        <v>86</v>
      </c>
      <c r="H80" s="51" t="s">
        <v>86</v>
      </c>
      <c r="I80" s="51" t="s">
        <v>86</v>
      </c>
      <c r="J80" s="51" t="s">
        <v>86</v>
      </c>
      <c r="K80" s="51" t="s">
        <v>86</v>
      </c>
      <c r="L80" s="51" t="s">
        <v>86</v>
      </c>
      <c r="M80" s="51" t="s">
        <v>86</v>
      </c>
      <c r="N80" s="51" t="s">
        <v>86</v>
      </c>
      <c r="O80" s="51" t="s">
        <v>86</v>
      </c>
      <c r="P80" s="51" t="s">
        <v>86</v>
      </c>
      <c r="Q80" s="51" t="s">
        <v>86</v>
      </c>
      <c r="R80" s="51" t="s">
        <v>86</v>
      </c>
      <c r="S80" s="51" t="s">
        <v>86</v>
      </c>
      <c r="T80" s="51" t="s">
        <v>86</v>
      </c>
      <c r="U80" s="51" t="s">
        <v>86</v>
      </c>
      <c r="V80" s="51" t="s">
        <v>86</v>
      </c>
      <c r="W80" s="51" t="s">
        <v>86</v>
      </c>
      <c r="X80" s="51" t="s">
        <v>86</v>
      </c>
      <c r="Y80" s="51" t="s">
        <v>86</v>
      </c>
      <c r="Z80" s="51" t="s">
        <v>86</v>
      </c>
      <c r="AA80" s="51" t="s">
        <v>86</v>
      </c>
    </row>
    <row r="81" spans="1:27" ht="15" thickBot="1" x14ac:dyDescent="0.4">
      <c r="A81" s="20" t="s">
        <v>149</v>
      </c>
      <c r="B81" s="50">
        <v>9319</v>
      </c>
      <c r="C81" s="50">
        <v>9334</v>
      </c>
      <c r="D81" s="50">
        <v>10535</v>
      </c>
      <c r="E81" s="50">
        <v>10535</v>
      </c>
      <c r="F81" s="50">
        <v>10536</v>
      </c>
      <c r="G81" s="50">
        <v>13959</v>
      </c>
      <c r="H81" s="50">
        <v>13960</v>
      </c>
      <c r="I81" s="50">
        <v>13931</v>
      </c>
      <c r="J81" s="50">
        <v>13932</v>
      </c>
      <c r="K81" s="50">
        <v>13932</v>
      </c>
      <c r="L81" s="50">
        <v>14534</v>
      </c>
      <c r="M81" s="50">
        <v>13747</v>
      </c>
      <c r="N81" s="50">
        <v>29780</v>
      </c>
      <c r="O81" s="50">
        <v>29810</v>
      </c>
      <c r="P81" s="50">
        <v>29790</v>
      </c>
      <c r="Q81" s="50">
        <v>29360</v>
      </c>
      <c r="R81" s="50">
        <v>29400</v>
      </c>
      <c r="S81" s="50">
        <v>29430</v>
      </c>
      <c r="T81" s="50">
        <v>29480</v>
      </c>
      <c r="U81" s="50">
        <v>29590</v>
      </c>
      <c r="V81" s="50">
        <v>59220</v>
      </c>
      <c r="W81" s="50">
        <v>59260</v>
      </c>
      <c r="X81" s="50">
        <v>63390</v>
      </c>
      <c r="Y81" s="50">
        <v>64450</v>
      </c>
      <c r="Z81" s="50">
        <v>67650</v>
      </c>
      <c r="AA81" s="50">
        <v>67660</v>
      </c>
    </row>
    <row r="82" spans="1:27" ht="15" thickBot="1" x14ac:dyDescent="0.4">
      <c r="A82" s="21" t="s">
        <v>150</v>
      </c>
      <c r="B82" s="51">
        <v>9319</v>
      </c>
      <c r="C82" s="51">
        <v>9334</v>
      </c>
      <c r="D82" s="51">
        <v>10535</v>
      </c>
      <c r="E82" s="51">
        <v>10535</v>
      </c>
      <c r="F82" s="51">
        <v>10536</v>
      </c>
      <c r="G82" s="51">
        <v>13959</v>
      </c>
      <c r="H82" s="51">
        <v>13960</v>
      </c>
      <c r="I82" s="51">
        <v>13931</v>
      </c>
      <c r="J82" s="51">
        <v>13932</v>
      </c>
      <c r="K82" s="51">
        <v>13932</v>
      </c>
      <c r="L82" s="51">
        <v>14534</v>
      </c>
      <c r="M82" s="51">
        <v>13747</v>
      </c>
      <c r="N82" s="51">
        <v>29780</v>
      </c>
      <c r="O82" s="51">
        <v>29810</v>
      </c>
      <c r="P82" s="51">
        <v>29790</v>
      </c>
      <c r="Q82" s="51">
        <v>29360</v>
      </c>
      <c r="R82" s="51">
        <v>29400</v>
      </c>
      <c r="S82" s="51">
        <v>29430</v>
      </c>
      <c r="T82" s="51">
        <v>29480</v>
      </c>
      <c r="U82" s="51">
        <v>29590</v>
      </c>
      <c r="V82" s="51">
        <v>59220</v>
      </c>
      <c r="W82" s="51">
        <v>59260</v>
      </c>
      <c r="X82" s="51">
        <v>63390</v>
      </c>
      <c r="Y82" s="51">
        <v>64450</v>
      </c>
      <c r="Z82" s="51">
        <v>67650</v>
      </c>
      <c r="AA82" s="51">
        <v>67660</v>
      </c>
    </row>
    <row r="83" spans="1:27" ht="15" thickBot="1" x14ac:dyDescent="0.4">
      <c r="A83" s="22" t="s">
        <v>151</v>
      </c>
      <c r="B83" s="52">
        <v>47264</v>
      </c>
      <c r="C83" s="52">
        <v>46746</v>
      </c>
      <c r="D83" s="52">
        <v>54464</v>
      </c>
      <c r="E83" s="52">
        <v>54470</v>
      </c>
      <c r="F83" s="52">
        <v>161496</v>
      </c>
      <c r="G83" s="52">
        <v>159705</v>
      </c>
      <c r="H83" s="52">
        <v>158228</v>
      </c>
      <c r="I83" s="52">
        <v>154654</v>
      </c>
      <c r="J83" s="52">
        <v>154656</v>
      </c>
      <c r="K83" s="52">
        <v>213302</v>
      </c>
      <c r="L83" s="52">
        <v>213120</v>
      </c>
      <c r="M83" s="52">
        <v>453644</v>
      </c>
      <c r="N83" s="52">
        <v>453941</v>
      </c>
      <c r="O83" s="52">
        <v>454680</v>
      </c>
      <c r="P83" s="52">
        <v>452580</v>
      </c>
      <c r="Q83" s="52">
        <v>422510</v>
      </c>
      <c r="R83" s="52">
        <v>424480</v>
      </c>
      <c r="S83" s="52">
        <v>427080</v>
      </c>
      <c r="T83" s="52">
        <v>429910</v>
      </c>
      <c r="U83" s="52">
        <v>436280</v>
      </c>
      <c r="V83" s="52">
        <v>409840</v>
      </c>
      <c r="W83" s="52">
        <v>411640</v>
      </c>
      <c r="X83" s="52">
        <v>613950</v>
      </c>
      <c r="Y83" s="52">
        <v>1143510</v>
      </c>
      <c r="Z83" s="52">
        <v>1147960</v>
      </c>
      <c r="AA83" s="52">
        <v>997920</v>
      </c>
    </row>
    <row r="84" spans="1:27" ht="15" thickBot="1" x14ac:dyDescent="0.4">
      <c r="A84" s="22" t="s">
        <v>152</v>
      </c>
      <c r="B84" s="52">
        <v>33653</v>
      </c>
      <c r="C84" s="52">
        <v>37373</v>
      </c>
      <c r="D84" s="52">
        <v>44189</v>
      </c>
      <c r="E84" s="52">
        <v>54941</v>
      </c>
      <c r="F84" s="52">
        <v>76928</v>
      </c>
      <c r="G84" s="52">
        <v>104335</v>
      </c>
      <c r="H84" s="52">
        <v>150653</v>
      </c>
      <c r="I84" s="52">
        <v>215053</v>
      </c>
      <c r="J84" s="52">
        <v>291889</v>
      </c>
      <c r="K84" s="52">
        <v>424582</v>
      </c>
      <c r="L84" s="52">
        <v>598908</v>
      </c>
      <c r="M84" s="52">
        <v>621890</v>
      </c>
      <c r="N84" s="52">
        <v>833082</v>
      </c>
      <c r="O84" s="52">
        <v>997100</v>
      </c>
      <c r="P84" s="52">
        <v>1163990</v>
      </c>
      <c r="Q84" s="52">
        <v>1341100</v>
      </c>
      <c r="R84" s="52">
        <v>1506480</v>
      </c>
      <c r="S84" s="52">
        <v>1582330</v>
      </c>
      <c r="T84" s="52">
        <v>1814110</v>
      </c>
      <c r="U84" s="52">
        <v>2110580</v>
      </c>
      <c r="V84" s="52">
        <v>2429070</v>
      </c>
      <c r="W84" s="52">
        <v>2775560</v>
      </c>
      <c r="X84" s="52">
        <v>3080010</v>
      </c>
      <c r="Y84" s="52">
        <v>4672030</v>
      </c>
      <c r="Z84" s="52">
        <v>5235660</v>
      </c>
      <c r="AA84" s="52">
        <v>5623220</v>
      </c>
    </row>
    <row r="85" spans="1:27" ht="15" thickBot="1" x14ac:dyDescent="0.4">
      <c r="A85" s="22" t="s">
        <v>153</v>
      </c>
      <c r="B85" s="52">
        <v>27711</v>
      </c>
      <c r="C85" s="52">
        <v>27711</v>
      </c>
      <c r="D85" s="52">
        <v>27711</v>
      </c>
      <c r="E85" s="52">
        <v>27708</v>
      </c>
      <c r="F85" s="52">
        <v>27385</v>
      </c>
      <c r="G85" s="52">
        <v>27358</v>
      </c>
      <c r="H85" s="52">
        <v>27335</v>
      </c>
      <c r="I85" s="52">
        <v>27299</v>
      </c>
      <c r="J85" s="52">
        <v>49776</v>
      </c>
      <c r="K85" s="52">
        <v>29793</v>
      </c>
      <c r="L85" s="52">
        <v>11986</v>
      </c>
      <c r="M85" s="52">
        <v>122298</v>
      </c>
      <c r="N85" s="52">
        <v>94137</v>
      </c>
      <c r="O85" s="52">
        <v>60850</v>
      </c>
      <c r="P85" s="52">
        <v>37400</v>
      </c>
      <c r="Q85" s="52">
        <v>16610</v>
      </c>
      <c r="R85" s="52">
        <v>8480</v>
      </c>
      <c r="S85" s="52">
        <v>8270</v>
      </c>
      <c r="T85" s="52">
        <v>8350</v>
      </c>
      <c r="U85" s="52">
        <v>8700</v>
      </c>
      <c r="V85" s="52">
        <v>0</v>
      </c>
      <c r="W85" s="52" t="s">
        <v>86</v>
      </c>
      <c r="X85" s="52" t="s">
        <v>86</v>
      </c>
      <c r="Y85" s="52" t="s">
        <v>86</v>
      </c>
      <c r="Z85" s="52" t="s">
        <v>86</v>
      </c>
      <c r="AA85" s="52" t="s">
        <v>86</v>
      </c>
    </row>
    <row r="86" spans="1:27" ht="15" thickBot="1" x14ac:dyDescent="0.4">
      <c r="A86" s="20" t="s">
        <v>154</v>
      </c>
      <c r="B86" s="50" t="s">
        <v>86</v>
      </c>
      <c r="C86" s="50" t="s">
        <v>86</v>
      </c>
      <c r="D86" s="50" t="s">
        <v>86</v>
      </c>
      <c r="E86" s="50" t="s">
        <v>86</v>
      </c>
      <c r="F86" s="50">
        <v>3423</v>
      </c>
      <c r="G86" s="50">
        <v>0</v>
      </c>
      <c r="H86" s="50" t="s">
        <v>86</v>
      </c>
      <c r="I86" s="50">
        <v>0</v>
      </c>
      <c r="J86" s="50">
        <v>29</v>
      </c>
      <c r="K86" s="50">
        <v>582</v>
      </c>
      <c r="L86" s="50">
        <v>16557</v>
      </c>
      <c r="M86" s="50">
        <v>987</v>
      </c>
      <c r="N86" s="50">
        <v>-911</v>
      </c>
      <c r="O86" s="50">
        <v>-1420</v>
      </c>
      <c r="P86" s="50">
        <v>10690</v>
      </c>
      <c r="Q86" s="50">
        <v>10970</v>
      </c>
      <c r="R86" s="50">
        <v>18030</v>
      </c>
      <c r="S86" s="50">
        <v>40090</v>
      </c>
      <c r="T86" s="50">
        <v>33710</v>
      </c>
      <c r="U86" s="50">
        <v>51940</v>
      </c>
      <c r="V86" s="50">
        <v>36930</v>
      </c>
      <c r="W86" s="50">
        <v>624660</v>
      </c>
      <c r="X86" s="50">
        <v>775960</v>
      </c>
      <c r="Y86" s="50">
        <v>1121730</v>
      </c>
      <c r="Z86" s="50">
        <v>1343580</v>
      </c>
      <c r="AA86" s="50">
        <v>469920</v>
      </c>
    </row>
    <row r="87" spans="1:27" ht="15" thickBot="1" x14ac:dyDescent="0.4">
      <c r="A87" s="21" t="s">
        <v>155</v>
      </c>
      <c r="B87" s="51" t="s">
        <v>86</v>
      </c>
      <c r="C87" s="51" t="s">
        <v>86</v>
      </c>
      <c r="D87" s="51" t="s">
        <v>86</v>
      </c>
      <c r="E87" s="51" t="s">
        <v>86</v>
      </c>
      <c r="F87" s="51" t="s">
        <v>86</v>
      </c>
      <c r="G87" s="51" t="s">
        <v>86</v>
      </c>
      <c r="H87" s="51" t="s">
        <v>86</v>
      </c>
      <c r="I87" s="51">
        <v>0</v>
      </c>
      <c r="J87" s="51">
        <v>29</v>
      </c>
      <c r="K87" s="51">
        <v>-20</v>
      </c>
      <c r="L87" s="51">
        <v>-267</v>
      </c>
      <c r="M87" s="51">
        <v>294</v>
      </c>
      <c r="N87" s="51">
        <v>-911</v>
      </c>
      <c r="O87" s="51">
        <v>-1420</v>
      </c>
      <c r="P87" s="51">
        <v>10690</v>
      </c>
      <c r="Q87" s="51">
        <v>10970</v>
      </c>
      <c r="R87" s="51">
        <v>18030</v>
      </c>
      <c r="S87" s="51" t="s">
        <v>86</v>
      </c>
      <c r="T87" s="51" t="s">
        <v>86</v>
      </c>
      <c r="U87" s="51" t="s">
        <v>86</v>
      </c>
      <c r="V87" s="51" t="s">
        <v>86</v>
      </c>
      <c r="W87" s="51" t="s">
        <v>86</v>
      </c>
      <c r="X87" s="51" t="s">
        <v>86</v>
      </c>
      <c r="Y87" s="51" t="s">
        <v>86</v>
      </c>
      <c r="Z87" s="51" t="s">
        <v>86</v>
      </c>
      <c r="AA87" s="51" t="s">
        <v>86</v>
      </c>
    </row>
    <row r="88" spans="1:27" ht="15" thickBot="1" x14ac:dyDescent="0.4">
      <c r="A88" s="21" t="s">
        <v>469</v>
      </c>
      <c r="B88" s="51" t="s">
        <v>86</v>
      </c>
      <c r="C88" s="51" t="s">
        <v>86</v>
      </c>
      <c r="D88" s="51" t="s">
        <v>86</v>
      </c>
      <c r="E88" s="51" t="s">
        <v>86</v>
      </c>
      <c r="F88" s="51">
        <v>3423</v>
      </c>
      <c r="G88" s="51">
        <v>0</v>
      </c>
      <c r="H88" s="51" t="s">
        <v>86</v>
      </c>
      <c r="I88" s="51" t="s">
        <v>86</v>
      </c>
      <c r="J88" s="51">
        <v>0</v>
      </c>
      <c r="K88" s="51">
        <v>601</v>
      </c>
      <c r="L88" s="51">
        <v>16824</v>
      </c>
      <c r="M88" s="51">
        <v>693</v>
      </c>
      <c r="N88" s="51">
        <v>0</v>
      </c>
      <c r="O88" s="51" t="s">
        <v>86</v>
      </c>
      <c r="P88" s="51" t="s">
        <v>86</v>
      </c>
      <c r="Q88" s="51" t="s">
        <v>86</v>
      </c>
      <c r="R88" s="51" t="s">
        <v>86</v>
      </c>
      <c r="S88" s="51" t="s">
        <v>86</v>
      </c>
      <c r="T88" s="51" t="s">
        <v>86</v>
      </c>
      <c r="U88" s="51" t="s">
        <v>86</v>
      </c>
      <c r="V88" s="51" t="s">
        <v>86</v>
      </c>
      <c r="W88" s="51" t="s">
        <v>86</v>
      </c>
      <c r="X88" s="51" t="s">
        <v>86</v>
      </c>
      <c r="Y88" s="51" t="s">
        <v>86</v>
      </c>
      <c r="Z88" s="51" t="s">
        <v>86</v>
      </c>
      <c r="AA88" s="51" t="s">
        <v>86</v>
      </c>
    </row>
    <row r="89" spans="1:27" ht="15" thickBot="1" x14ac:dyDescent="0.4">
      <c r="A89" s="21" t="s">
        <v>156</v>
      </c>
      <c r="B89" s="51" t="s">
        <v>86</v>
      </c>
      <c r="C89" s="51" t="s">
        <v>86</v>
      </c>
      <c r="D89" s="51" t="s">
        <v>86</v>
      </c>
      <c r="E89" s="51" t="s">
        <v>86</v>
      </c>
      <c r="F89" s="51" t="s">
        <v>86</v>
      </c>
      <c r="G89" s="51" t="s">
        <v>86</v>
      </c>
      <c r="H89" s="51" t="s">
        <v>86</v>
      </c>
      <c r="I89" s="51" t="s">
        <v>86</v>
      </c>
      <c r="J89" s="51" t="s">
        <v>86</v>
      </c>
      <c r="K89" s="51" t="s">
        <v>86</v>
      </c>
      <c r="L89" s="51" t="s">
        <v>86</v>
      </c>
      <c r="M89" s="51" t="s">
        <v>86</v>
      </c>
      <c r="N89" s="51" t="s">
        <v>86</v>
      </c>
      <c r="O89" s="51" t="s">
        <v>86</v>
      </c>
      <c r="P89" s="51" t="s">
        <v>86</v>
      </c>
      <c r="Q89" s="51" t="s">
        <v>86</v>
      </c>
      <c r="R89" s="51" t="s">
        <v>86</v>
      </c>
      <c r="S89" s="51">
        <v>40090</v>
      </c>
      <c r="T89" s="51">
        <v>33710</v>
      </c>
      <c r="U89" s="51">
        <v>51940</v>
      </c>
      <c r="V89" s="51">
        <v>36930</v>
      </c>
      <c r="W89" s="51">
        <v>624660</v>
      </c>
      <c r="X89" s="51">
        <v>775960</v>
      </c>
      <c r="Y89" s="51">
        <v>1121730</v>
      </c>
      <c r="Z89" s="51">
        <v>1343580</v>
      </c>
      <c r="AA89" s="51">
        <v>469920</v>
      </c>
    </row>
    <row r="90" spans="1:27" ht="15" thickBot="1" x14ac:dyDescent="0.4">
      <c r="A90" s="22" t="s">
        <v>24</v>
      </c>
      <c r="B90" s="52">
        <v>119826</v>
      </c>
      <c r="C90" s="52">
        <v>123693</v>
      </c>
      <c r="D90" s="52">
        <v>139828</v>
      </c>
      <c r="E90" s="52">
        <v>147654</v>
      </c>
      <c r="F90" s="52">
        <v>279768</v>
      </c>
      <c r="G90" s="52">
        <v>305357</v>
      </c>
      <c r="H90" s="52">
        <v>350176</v>
      </c>
      <c r="I90" s="52">
        <v>410937</v>
      </c>
      <c r="J90" s="52">
        <v>510280</v>
      </c>
      <c r="K90" s="52">
        <v>682191</v>
      </c>
      <c r="L90" s="52">
        <v>855105</v>
      </c>
      <c r="M90" s="52">
        <v>1212565</v>
      </c>
      <c r="N90" s="52">
        <v>1410030</v>
      </c>
      <c r="O90" s="52">
        <v>1541020</v>
      </c>
      <c r="P90" s="52">
        <v>1694450</v>
      </c>
      <c r="Q90" s="52">
        <v>1820550</v>
      </c>
      <c r="R90" s="52">
        <v>1986870</v>
      </c>
      <c r="S90" s="52">
        <v>2087200</v>
      </c>
      <c r="T90" s="52">
        <v>2315560</v>
      </c>
      <c r="U90" s="52">
        <v>2637090</v>
      </c>
      <c r="V90" s="52">
        <v>2935060</v>
      </c>
      <c r="W90" s="52">
        <v>3871120</v>
      </c>
      <c r="X90" s="52">
        <v>4533310</v>
      </c>
      <c r="Y90" s="52">
        <v>7001720</v>
      </c>
      <c r="Z90" s="52">
        <v>7794850</v>
      </c>
      <c r="AA90" s="52">
        <v>7158720</v>
      </c>
    </row>
    <row r="91" spans="1:27" ht="15" thickBot="1" x14ac:dyDescent="0.4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 ht="15" thickBot="1" x14ac:dyDescent="0.4">
      <c r="A92" s="22" t="s">
        <v>157</v>
      </c>
      <c r="B92" s="52">
        <v>243879</v>
      </c>
      <c r="C92" s="52">
        <v>281560</v>
      </c>
      <c r="D92" s="52">
        <v>293688</v>
      </c>
      <c r="E92" s="52">
        <v>298755</v>
      </c>
      <c r="F92" s="52">
        <v>566975</v>
      </c>
      <c r="G92" s="52">
        <v>634668</v>
      </c>
      <c r="H92" s="52">
        <v>726251</v>
      </c>
      <c r="I92" s="52">
        <v>813106</v>
      </c>
      <c r="J92" s="52">
        <v>968715</v>
      </c>
      <c r="K92" s="52">
        <v>1328483</v>
      </c>
      <c r="L92" s="52">
        <v>1757673</v>
      </c>
      <c r="M92" s="52">
        <v>2471720</v>
      </c>
      <c r="N92" s="52">
        <v>2604705</v>
      </c>
      <c r="O92" s="52">
        <v>3075190</v>
      </c>
      <c r="P92" s="52">
        <v>3271910</v>
      </c>
      <c r="Q92" s="52">
        <v>3623570</v>
      </c>
      <c r="R92" s="52">
        <v>4288430</v>
      </c>
      <c r="S92" s="52">
        <v>4960180</v>
      </c>
      <c r="T92" s="52">
        <v>5989970</v>
      </c>
      <c r="U92" s="52">
        <v>7123390</v>
      </c>
      <c r="V92" s="52">
        <v>8163480</v>
      </c>
      <c r="W92" s="52">
        <v>10024060</v>
      </c>
      <c r="X92" s="52">
        <v>11659150</v>
      </c>
      <c r="Y92" s="52">
        <v>13212120</v>
      </c>
      <c r="Z92" s="52">
        <v>14996650</v>
      </c>
      <c r="AA92" s="52">
        <v>16074310</v>
      </c>
    </row>
    <row r="93" spans="1:27" x14ac:dyDescent="0.3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 ht="8" customHeight="1" thickBot="1" x14ac:dyDescent="0.4">
      <c r="A94" s="19" t="s">
        <v>158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5" thickBot="1" x14ac:dyDescent="0.4">
      <c r="A95" s="20" t="s">
        <v>159</v>
      </c>
      <c r="B95" s="50">
        <v>3770</v>
      </c>
      <c r="C95" s="50">
        <v>3770</v>
      </c>
      <c r="D95" s="50">
        <v>4255</v>
      </c>
      <c r="E95" s="50">
        <v>4255</v>
      </c>
      <c r="F95" s="50">
        <v>4255</v>
      </c>
      <c r="G95" s="50">
        <v>5638</v>
      </c>
      <c r="H95" s="50">
        <v>5638</v>
      </c>
      <c r="I95" s="50">
        <v>5627</v>
      </c>
      <c r="J95" s="50">
        <v>5627</v>
      </c>
      <c r="K95" s="50">
        <v>5627</v>
      </c>
      <c r="L95" s="50">
        <v>5870</v>
      </c>
      <c r="M95" s="50">
        <v>5552</v>
      </c>
      <c r="N95" s="50">
        <v>6013</v>
      </c>
      <c r="O95" s="50">
        <v>6019</v>
      </c>
      <c r="P95" s="50">
        <v>6014</v>
      </c>
      <c r="Q95" s="50">
        <v>5928</v>
      </c>
      <c r="R95" s="50">
        <v>5935</v>
      </c>
      <c r="S95" s="50">
        <v>5942</v>
      </c>
      <c r="T95" s="50">
        <v>5952</v>
      </c>
      <c r="U95" s="50">
        <v>5974</v>
      </c>
      <c r="V95" s="50">
        <v>5978</v>
      </c>
      <c r="W95" s="50">
        <v>5982</v>
      </c>
      <c r="X95" s="50">
        <v>6399</v>
      </c>
      <c r="Y95" s="50">
        <v>6339</v>
      </c>
      <c r="Z95" s="50">
        <v>6766</v>
      </c>
      <c r="AA95" s="50">
        <v>6766</v>
      </c>
    </row>
    <row r="96" spans="1:27" ht="15" thickBot="1" x14ac:dyDescent="0.4">
      <c r="A96" s="21" t="s">
        <v>160</v>
      </c>
      <c r="B96" s="51">
        <v>3770</v>
      </c>
      <c r="C96" s="51">
        <v>3770</v>
      </c>
      <c r="D96" s="51">
        <v>4255</v>
      </c>
      <c r="E96" s="51">
        <v>4255</v>
      </c>
      <c r="F96" s="51">
        <v>4255</v>
      </c>
      <c r="G96" s="51">
        <v>5638</v>
      </c>
      <c r="H96" s="51">
        <v>5638</v>
      </c>
      <c r="I96" s="51">
        <v>5627</v>
      </c>
      <c r="J96" s="51">
        <v>5627</v>
      </c>
      <c r="K96" s="51">
        <v>5627</v>
      </c>
      <c r="L96" s="51">
        <v>5870</v>
      </c>
      <c r="M96" s="51">
        <v>5552</v>
      </c>
      <c r="N96" s="51">
        <v>6013</v>
      </c>
      <c r="O96" s="51">
        <v>6019</v>
      </c>
      <c r="P96" s="51">
        <v>6014</v>
      </c>
      <c r="Q96" s="51">
        <v>5928</v>
      </c>
      <c r="R96" s="51">
        <v>5935</v>
      </c>
      <c r="S96" s="51">
        <v>5942</v>
      </c>
      <c r="T96" s="51">
        <v>5952</v>
      </c>
      <c r="U96" s="51">
        <v>5974</v>
      </c>
      <c r="V96" s="51">
        <v>5978</v>
      </c>
      <c r="W96" s="51">
        <v>5982</v>
      </c>
      <c r="X96" s="51">
        <v>6399</v>
      </c>
      <c r="Y96" s="51">
        <v>6339</v>
      </c>
      <c r="Z96" s="51">
        <v>6766</v>
      </c>
      <c r="AA96" s="51">
        <v>6766</v>
      </c>
    </row>
    <row r="97" spans="1:27" ht="15" thickBot="1" x14ac:dyDescent="0.4">
      <c r="A97" s="22" t="s">
        <v>161</v>
      </c>
      <c r="B97" s="52" t="s">
        <v>86</v>
      </c>
      <c r="C97" s="52" t="s">
        <v>86</v>
      </c>
      <c r="D97" s="52" t="s">
        <v>86</v>
      </c>
      <c r="E97" s="52" t="s">
        <v>86</v>
      </c>
      <c r="F97" s="52" t="s">
        <v>86</v>
      </c>
      <c r="G97" s="52" t="s">
        <v>86</v>
      </c>
      <c r="H97" s="52" t="s">
        <v>86</v>
      </c>
      <c r="I97" s="52" t="s">
        <v>86</v>
      </c>
      <c r="J97" s="52" t="s">
        <v>86</v>
      </c>
      <c r="K97" s="52" t="s">
        <v>86</v>
      </c>
      <c r="L97" s="52" t="s">
        <v>86</v>
      </c>
      <c r="M97" s="52" t="s">
        <v>86</v>
      </c>
      <c r="N97" s="52" t="s">
        <v>86</v>
      </c>
      <c r="O97" s="52" t="s">
        <v>86</v>
      </c>
      <c r="P97" s="52" t="s">
        <v>86</v>
      </c>
      <c r="Q97" s="52" t="s">
        <v>86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0</v>
      </c>
    </row>
    <row r="98" spans="1:27" ht="15" thickBot="1" x14ac:dyDescent="0.4">
      <c r="A98" s="20" t="s">
        <v>162</v>
      </c>
      <c r="B98" s="50">
        <v>19</v>
      </c>
      <c r="C98" s="50">
        <v>25</v>
      </c>
      <c r="D98" s="50">
        <v>29</v>
      </c>
      <c r="E98" s="50">
        <v>0</v>
      </c>
      <c r="F98" s="50">
        <v>0</v>
      </c>
      <c r="G98" s="50">
        <v>0</v>
      </c>
      <c r="H98" s="50">
        <v>0</v>
      </c>
      <c r="I98" s="50">
        <v>0</v>
      </c>
      <c r="J98" s="50">
        <v>0</v>
      </c>
      <c r="K98" s="50" t="s">
        <v>86</v>
      </c>
      <c r="L98" s="50" t="s">
        <v>86</v>
      </c>
      <c r="M98" s="50" t="s">
        <v>86</v>
      </c>
      <c r="N98" s="50" t="s">
        <v>86</v>
      </c>
      <c r="O98" s="50" t="s">
        <v>86</v>
      </c>
      <c r="P98" s="50" t="s">
        <v>86</v>
      </c>
      <c r="Q98" s="50" t="s">
        <v>86</v>
      </c>
      <c r="R98" s="50" t="s">
        <v>86</v>
      </c>
      <c r="S98" s="50" t="s">
        <v>86</v>
      </c>
      <c r="T98" s="50" t="s">
        <v>86</v>
      </c>
      <c r="U98" s="50" t="s">
        <v>86</v>
      </c>
      <c r="V98" s="50" t="s">
        <v>86</v>
      </c>
      <c r="W98" s="50" t="s">
        <v>86</v>
      </c>
      <c r="X98" s="50" t="s">
        <v>86</v>
      </c>
      <c r="Y98" s="50" t="s">
        <v>86</v>
      </c>
      <c r="Z98" s="50" t="s">
        <v>86</v>
      </c>
      <c r="AA98" s="50" t="s">
        <v>86</v>
      </c>
    </row>
    <row r="99" spans="1:27" ht="15" thickBot="1" x14ac:dyDescent="0.4">
      <c r="A99" s="21" t="s">
        <v>163</v>
      </c>
      <c r="B99" s="51">
        <v>19</v>
      </c>
      <c r="C99" s="51">
        <v>25</v>
      </c>
      <c r="D99" s="51">
        <v>29</v>
      </c>
      <c r="E99" s="51">
        <v>0</v>
      </c>
      <c r="F99" s="51">
        <v>0</v>
      </c>
      <c r="G99" s="51">
        <v>0</v>
      </c>
      <c r="H99" s="51">
        <v>0</v>
      </c>
      <c r="I99" s="51">
        <v>0</v>
      </c>
      <c r="J99" s="51">
        <v>0</v>
      </c>
      <c r="K99" s="51" t="s">
        <v>86</v>
      </c>
      <c r="L99" s="51" t="s">
        <v>86</v>
      </c>
      <c r="M99" s="51" t="s">
        <v>86</v>
      </c>
      <c r="N99" s="51" t="s">
        <v>86</v>
      </c>
      <c r="O99" s="51" t="s">
        <v>86</v>
      </c>
      <c r="P99" s="51" t="s">
        <v>86</v>
      </c>
      <c r="Q99" s="51" t="s">
        <v>86</v>
      </c>
      <c r="R99" s="51" t="s">
        <v>86</v>
      </c>
      <c r="S99" s="51" t="s">
        <v>86</v>
      </c>
      <c r="T99" s="51" t="s">
        <v>86</v>
      </c>
      <c r="U99" s="51" t="s">
        <v>86</v>
      </c>
      <c r="V99" s="51" t="s">
        <v>86</v>
      </c>
      <c r="W99" s="51" t="s">
        <v>86</v>
      </c>
      <c r="X99" s="51" t="s">
        <v>86</v>
      </c>
      <c r="Y99" s="51" t="s">
        <v>86</v>
      </c>
      <c r="Z99" s="51" t="s">
        <v>86</v>
      </c>
      <c r="AA99" s="51" t="s">
        <v>86</v>
      </c>
    </row>
    <row r="100" spans="1:27" ht="15" thickBot="1" x14ac:dyDescent="0.4">
      <c r="A100" s="22" t="s">
        <v>164</v>
      </c>
      <c r="B100" s="52" t="s">
        <v>86</v>
      </c>
      <c r="C100" s="52" t="s">
        <v>86</v>
      </c>
      <c r="D100" s="52" t="s">
        <v>86</v>
      </c>
      <c r="E100" s="52" t="s">
        <v>86</v>
      </c>
      <c r="F100" s="52">
        <v>1</v>
      </c>
      <c r="G100" s="52">
        <v>1</v>
      </c>
      <c r="H100" s="52">
        <v>2</v>
      </c>
      <c r="I100" s="52">
        <v>1</v>
      </c>
      <c r="J100" s="52">
        <v>4573</v>
      </c>
      <c r="K100" s="52">
        <v>34220</v>
      </c>
      <c r="L100" s="52">
        <v>40886</v>
      </c>
      <c r="M100" s="52">
        <v>1389</v>
      </c>
      <c r="N100" s="52">
        <v>5735</v>
      </c>
      <c r="O100" s="52">
        <v>8020</v>
      </c>
      <c r="P100" s="52">
        <v>7990</v>
      </c>
      <c r="Q100" s="52">
        <v>9490</v>
      </c>
      <c r="R100" s="52">
        <v>9590</v>
      </c>
      <c r="S100" s="52">
        <v>33130</v>
      </c>
      <c r="T100" s="52">
        <v>33560</v>
      </c>
      <c r="U100" s="52">
        <v>29170</v>
      </c>
      <c r="V100" s="52">
        <v>35390</v>
      </c>
      <c r="W100" s="52">
        <v>82800</v>
      </c>
      <c r="X100" s="52">
        <v>80160</v>
      </c>
      <c r="Y100" s="52">
        <v>992600</v>
      </c>
      <c r="Z100" s="52">
        <v>1094990</v>
      </c>
      <c r="AA100" s="52">
        <v>1130090</v>
      </c>
    </row>
    <row r="101" spans="1:27" ht="15" thickBot="1" x14ac:dyDescent="0.4">
      <c r="A101" s="22" t="s">
        <v>165</v>
      </c>
      <c r="B101" s="52">
        <v>119826</v>
      </c>
      <c r="C101" s="52">
        <v>123693</v>
      </c>
      <c r="D101" s="52">
        <v>139828</v>
      </c>
      <c r="E101" s="52">
        <v>147654</v>
      </c>
      <c r="F101" s="52">
        <v>279768</v>
      </c>
      <c r="G101" s="52">
        <v>305358</v>
      </c>
      <c r="H101" s="52">
        <v>350177</v>
      </c>
      <c r="I101" s="52">
        <v>410937</v>
      </c>
      <c r="J101" s="52">
        <v>514853</v>
      </c>
      <c r="K101" s="52">
        <v>716411</v>
      </c>
      <c r="L101" s="52">
        <v>895991</v>
      </c>
      <c r="M101" s="52">
        <v>1213954</v>
      </c>
      <c r="N101" s="52">
        <v>1415765</v>
      </c>
      <c r="O101" s="52">
        <v>1549040</v>
      </c>
      <c r="P101" s="52">
        <v>1702440</v>
      </c>
      <c r="Q101" s="52">
        <v>1830040</v>
      </c>
      <c r="R101" s="52">
        <v>1996460</v>
      </c>
      <c r="S101" s="52">
        <v>2120330</v>
      </c>
      <c r="T101" s="52">
        <v>2349120</v>
      </c>
      <c r="U101" s="52">
        <v>2666260</v>
      </c>
      <c r="V101" s="52">
        <v>2970450</v>
      </c>
      <c r="W101" s="52">
        <v>3953920</v>
      </c>
      <c r="X101" s="52">
        <v>4613470</v>
      </c>
      <c r="Y101" s="52">
        <v>7994320</v>
      </c>
      <c r="Z101" s="52">
        <v>8889840</v>
      </c>
      <c r="AA101" s="52">
        <v>8288810</v>
      </c>
    </row>
    <row r="102" spans="1:27" ht="15" thickBot="1" x14ac:dyDescent="0.4">
      <c r="A102" s="22" t="s">
        <v>166</v>
      </c>
      <c r="B102" s="52">
        <v>17375</v>
      </c>
      <c r="C102" s="52">
        <v>16640</v>
      </c>
      <c r="D102" s="52">
        <v>15912</v>
      </c>
      <c r="E102" s="52">
        <v>15083</v>
      </c>
      <c r="F102" s="52">
        <v>12864</v>
      </c>
      <c r="G102" s="52">
        <v>12915</v>
      </c>
      <c r="H102" s="52">
        <v>11358</v>
      </c>
      <c r="I102" s="52">
        <v>12113</v>
      </c>
      <c r="J102" s="52">
        <v>12540</v>
      </c>
      <c r="K102" s="52">
        <v>24696</v>
      </c>
      <c r="L102" s="52">
        <v>25487</v>
      </c>
      <c r="M102" s="52">
        <v>24679</v>
      </c>
      <c r="N102" s="52">
        <v>23365</v>
      </c>
      <c r="O102" s="52">
        <v>22661</v>
      </c>
      <c r="P102" s="52">
        <v>23166</v>
      </c>
      <c r="Q102" s="52">
        <v>23519</v>
      </c>
      <c r="R102" s="52">
        <v>23853</v>
      </c>
      <c r="S102" s="52">
        <v>24930</v>
      </c>
      <c r="T102" s="52">
        <v>24121</v>
      </c>
      <c r="U102" s="52">
        <v>24167</v>
      </c>
      <c r="V102" s="52">
        <v>29533</v>
      </c>
      <c r="W102" s="52">
        <v>28967</v>
      </c>
      <c r="X102" s="52">
        <v>195618</v>
      </c>
      <c r="Y102" s="52">
        <v>236334</v>
      </c>
      <c r="Z102" s="52">
        <v>342982</v>
      </c>
      <c r="AA102" s="52">
        <v>389414</v>
      </c>
    </row>
    <row r="103" spans="1:27" ht="15" thickBot="1" x14ac:dyDescent="0.4">
      <c r="A103" s="22" t="s">
        <v>167</v>
      </c>
      <c r="B103" s="52" t="s">
        <v>86</v>
      </c>
      <c r="C103" s="52" t="s">
        <v>86</v>
      </c>
      <c r="D103" s="52" t="s">
        <v>86</v>
      </c>
      <c r="E103" s="52" t="s">
        <v>86</v>
      </c>
      <c r="F103" s="52" t="s">
        <v>86</v>
      </c>
      <c r="G103" s="52" t="s">
        <v>86</v>
      </c>
      <c r="H103" s="52" t="s">
        <v>86</v>
      </c>
      <c r="I103" s="52" t="s">
        <v>86</v>
      </c>
      <c r="J103" s="52" t="s">
        <v>86</v>
      </c>
      <c r="K103" s="52">
        <v>1897139</v>
      </c>
      <c r="L103" s="52">
        <v>2130387</v>
      </c>
      <c r="M103" s="52">
        <v>2158238</v>
      </c>
      <c r="N103" s="52">
        <v>3562147</v>
      </c>
      <c r="O103" s="52">
        <v>3522118</v>
      </c>
      <c r="P103" s="52">
        <v>3406107</v>
      </c>
      <c r="Q103" s="52">
        <v>3161834</v>
      </c>
      <c r="R103" s="52">
        <v>2943474</v>
      </c>
      <c r="S103" s="52">
        <v>2790842</v>
      </c>
      <c r="T103" s="52">
        <v>2642452</v>
      </c>
      <c r="U103" s="52">
        <v>2501306</v>
      </c>
      <c r="V103" s="52">
        <v>2266008</v>
      </c>
      <c r="W103" s="52">
        <v>2211235</v>
      </c>
      <c r="X103" s="52">
        <v>2632172</v>
      </c>
      <c r="Y103" s="52">
        <v>2966768</v>
      </c>
      <c r="Z103" s="52">
        <v>3327851</v>
      </c>
      <c r="AA103" s="52">
        <v>3639396</v>
      </c>
    </row>
    <row r="104" spans="1:27" ht="15" thickBot="1" x14ac:dyDescent="0.4">
      <c r="A104" s="22" t="s">
        <v>168</v>
      </c>
      <c r="B104" s="52" t="s">
        <v>86</v>
      </c>
      <c r="C104" s="52" t="s">
        <v>86</v>
      </c>
      <c r="D104" s="52" t="s">
        <v>86</v>
      </c>
      <c r="E104" s="52" t="s">
        <v>86</v>
      </c>
      <c r="F104" s="52" t="s">
        <v>86</v>
      </c>
      <c r="G104" s="52" t="s">
        <v>86</v>
      </c>
      <c r="H104" s="52" t="s">
        <v>86</v>
      </c>
      <c r="I104" s="52" t="s">
        <v>86</v>
      </c>
      <c r="J104" s="52" t="s">
        <v>86</v>
      </c>
      <c r="K104" s="52" t="s">
        <v>86</v>
      </c>
      <c r="L104" s="52" t="s">
        <v>86</v>
      </c>
      <c r="M104" s="52" t="s">
        <v>86</v>
      </c>
      <c r="N104" s="52" t="s">
        <v>86</v>
      </c>
      <c r="O104" s="52">
        <v>1071490</v>
      </c>
      <c r="P104" s="52" t="s">
        <v>86</v>
      </c>
      <c r="Q104" s="52" t="s">
        <v>86</v>
      </c>
      <c r="R104" s="52" t="s">
        <v>86</v>
      </c>
      <c r="S104" s="52">
        <v>1458330</v>
      </c>
      <c r="T104" s="52" t="s">
        <v>86</v>
      </c>
      <c r="U104" s="52" t="s">
        <v>86</v>
      </c>
      <c r="V104" s="52" t="s">
        <v>86</v>
      </c>
      <c r="W104" s="52" t="s">
        <v>86</v>
      </c>
      <c r="X104" s="52" t="s">
        <v>86</v>
      </c>
      <c r="Y104" s="52" t="s">
        <v>86</v>
      </c>
      <c r="Z104" s="52" t="s">
        <v>86</v>
      </c>
      <c r="AA104" s="52" t="s">
        <v>86</v>
      </c>
    </row>
    <row r="105" spans="1:27" ht="15" thickBot="1" x14ac:dyDescent="0.4">
      <c r="A105" s="22" t="s">
        <v>169</v>
      </c>
      <c r="B105" s="52" t="s">
        <v>86</v>
      </c>
      <c r="C105" s="52" t="s">
        <v>86</v>
      </c>
      <c r="D105" s="52" t="s">
        <v>86</v>
      </c>
      <c r="E105" s="52" t="s">
        <v>86</v>
      </c>
      <c r="F105" s="52" t="s">
        <v>86</v>
      </c>
      <c r="G105" s="52" t="s">
        <v>86</v>
      </c>
      <c r="H105" s="52" t="s">
        <v>86</v>
      </c>
      <c r="I105" s="52" t="s">
        <v>86</v>
      </c>
      <c r="J105" s="52" t="s">
        <v>86</v>
      </c>
      <c r="K105" s="52" t="s">
        <v>86</v>
      </c>
      <c r="L105" s="52" t="s">
        <v>86</v>
      </c>
      <c r="M105" s="52" t="s">
        <v>86</v>
      </c>
      <c r="N105" s="52" t="s">
        <v>86</v>
      </c>
      <c r="O105" s="52">
        <v>509510</v>
      </c>
      <c r="P105" s="52" t="s">
        <v>86</v>
      </c>
      <c r="Q105" s="52" t="s">
        <v>86</v>
      </c>
      <c r="R105" s="52" t="s">
        <v>86</v>
      </c>
      <c r="S105" s="52">
        <v>183080</v>
      </c>
      <c r="T105" s="52" t="s">
        <v>86</v>
      </c>
      <c r="U105" s="52" t="s">
        <v>86</v>
      </c>
      <c r="V105" s="52" t="s">
        <v>86</v>
      </c>
      <c r="W105" s="52" t="s">
        <v>86</v>
      </c>
      <c r="X105" s="52" t="s">
        <v>86</v>
      </c>
      <c r="Y105" s="52" t="s">
        <v>86</v>
      </c>
      <c r="Z105" s="52" t="s">
        <v>86</v>
      </c>
      <c r="AA105" s="52" t="s">
        <v>86</v>
      </c>
    </row>
    <row r="106" spans="1:27" ht="15" thickBot="1" x14ac:dyDescent="0.4">
      <c r="A106" s="22" t="s">
        <v>170</v>
      </c>
      <c r="B106" s="52" t="s">
        <v>86</v>
      </c>
      <c r="C106" s="52" t="s">
        <v>86</v>
      </c>
      <c r="D106" s="52" t="s">
        <v>86</v>
      </c>
      <c r="E106" s="52" t="s">
        <v>86</v>
      </c>
      <c r="F106" s="52" t="s">
        <v>86</v>
      </c>
      <c r="G106" s="52" t="s">
        <v>86</v>
      </c>
      <c r="H106" s="52" t="s">
        <v>86</v>
      </c>
      <c r="I106" s="52" t="s">
        <v>86</v>
      </c>
      <c r="J106" s="52" t="s">
        <v>86</v>
      </c>
      <c r="K106" s="52" t="s">
        <v>86</v>
      </c>
      <c r="L106" s="52" t="s">
        <v>86</v>
      </c>
      <c r="M106" s="52" t="s">
        <v>86</v>
      </c>
      <c r="N106" s="52" t="s">
        <v>86</v>
      </c>
      <c r="O106" s="52" t="s">
        <v>86</v>
      </c>
      <c r="P106" s="52" t="s">
        <v>86</v>
      </c>
      <c r="Q106" s="52" t="s">
        <v>86</v>
      </c>
      <c r="R106" s="52">
        <v>0</v>
      </c>
      <c r="S106" s="52">
        <v>34710</v>
      </c>
      <c r="T106" s="52">
        <v>42540</v>
      </c>
      <c r="U106" s="52">
        <v>48920</v>
      </c>
      <c r="V106" s="52">
        <v>58130</v>
      </c>
      <c r="W106" s="52">
        <v>119970</v>
      </c>
      <c r="X106" s="52">
        <v>102590</v>
      </c>
      <c r="Y106" s="52">
        <v>102120</v>
      </c>
      <c r="Z106" s="52">
        <v>130090</v>
      </c>
      <c r="AA106" s="52">
        <v>152700</v>
      </c>
    </row>
    <row r="107" spans="1:27" ht="15" thickBot="1" x14ac:dyDescent="0.4">
      <c r="A107" s="22" t="s">
        <v>171</v>
      </c>
      <c r="B107" s="52">
        <v>199</v>
      </c>
      <c r="C107" s="52">
        <v>591</v>
      </c>
      <c r="D107" s="52">
        <v>1118</v>
      </c>
      <c r="E107" s="52">
        <v>1785</v>
      </c>
      <c r="F107" s="52" t="s">
        <v>86</v>
      </c>
      <c r="G107" s="52" t="s">
        <v>86</v>
      </c>
      <c r="H107" s="52" t="s">
        <v>86</v>
      </c>
      <c r="I107" s="52" t="s">
        <v>86</v>
      </c>
      <c r="J107" s="52" t="s">
        <v>86</v>
      </c>
      <c r="K107" s="52">
        <v>13819</v>
      </c>
      <c r="L107" s="52" t="s">
        <v>86</v>
      </c>
      <c r="M107" s="52">
        <v>22126</v>
      </c>
      <c r="N107" s="52">
        <v>24695</v>
      </c>
      <c r="O107" s="52" t="s">
        <v>86</v>
      </c>
      <c r="P107" s="52">
        <v>230680</v>
      </c>
      <c r="Q107" s="52">
        <v>271490</v>
      </c>
      <c r="R107" s="52">
        <v>314350</v>
      </c>
      <c r="S107" s="52" t="s">
        <v>86</v>
      </c>
      <c r="T107" s="52">
        <v>471320</v>
      </c>
      <c r="U107" s="52">
        <v>504230</v>
      </c>
      <c r="V107" s="52">
        <v>537670</v>
      </c>
      <c r="W107" s="52">
        <v>618820</v>
      </c>
      <c r="X107" s="52">
        <v>610230</v>
      </c>
      <c r="Y107" s="52">
        <v>679800</v>
      </c>
      <c r="Z107" s="52">
        <v>593430</v>
      </c>
      <c r="AA107" s="52">
        <v>513300</v>
      </c>
    </row>
    <row r="108" spans="1:27" ht="15" thickBot="1" x14ac:dyDescent="0.4">
      <c r="A108" s="22" t="s">
        <v>172</v>
      </c>
      <c r="B108" s="52" t="s">
        <v>86</v>
      </c>
      <c r="C108" s="52" t="s">
        <v>86</v>
      </c>
      <c r="D108" s="52" t="s">
        <v>86</v>
      </c>
      <c r="E108" s="52" t="s">
        <v>86</v>
      </c>
      <c r="F108" s="52" t="s">
        <v>86</v>
      </c>
      <c r="G108" s="52" t="s">
        <v>86</v>
      </c>
      <c r="H108" s="52" t="s">
        <v>86</v>
      </c>
      <c r="I108" s="52" t="s">
        <v>86</v>
      </c>
      <c r="J108" s="52" t="s">
        <v>86</v>
      </c>
      <c r="K108" s="52" t="s">
        <v>86</v>
      </c>
      <c r="L108" s="52" t="s">
        <v>86</v>
      </c>
      <c r="M108" s="52" t="s">
        <v>86</v>
      </c>
      <c r="N108" s="52" t="s">
        <v>86</v>
      </c>
      <c r="O108" s="52" t="s">
        <v>86</v>
      </c>
      <c r="P108" s="52" t="s">
        <v>86</v>
      </c>
      <c r="Q108" s="52" t="s">
        <v>86</v>
      </c>
      <c r="R108" s="52" t="s">
        <v>86</v>
      </c>
      <c r="S108" s="52" t="s">
        <v>86</v>
      </c>
      <c r="T108" s="52" t="s">
        <v>86</v>
      </c>
      <c r="U108" s="52" t="s">
        <v>86</v>
      </c>
      <c r="V108" s="52" t="s">
        <v>86</v>
      </c>
      <c r="W108" s="52">
        <v>190110</v>
      </c>
      <c r="X108" s="52">
        <v>289340</v>
      </c>
      <c r="Y108" s="52">
        <v>299470</v>
      </c>
      <c r="Z108" s="52">
        <v>396170</v>
      </c>
      <c r="AA108" s="52">
        <v>591910</v>
      </c>
    </row>
    <row r="109" spans="1:27" ht="15" thickBot="1" x14ac:dyDescent="0.4">
      <c r="A109" s="22" t="s">
        <v>470</v>
      </c>
      <c r="B109" s="52" t="s">
        <v>86</v>
      </c>
      <c r="C109" s="52" t="s">
        <v>86</v>
      </c>
      <c r="D109" s="52" t="s">
        <v>86</v>
      </c>
      <c r="E109" s="52" t="s">
        <v>86</v>
      </c>
      <c r="F109" s="52" t="s">
        <v>86</v>
      </c>
      <c r="G109" s="52" t="s">
        <v>86</v>
      </c>
      <c r="H109" s="52" t="s">
        <v>86</v>
      </c>
      <c r="I109" s="52" t="s">
        <v>86</v>
      </c>
      <c r="J109" s="52" t="s">
        <v>86</v>
      </c>
      <c r="K109" s="52" t="s">
        <v>86</v>
      </c>
      <c r="L109" s="52" t="s">
        <v>86</v>
      </c>
      <c r="M109" s="52" t="s">
        <v>86</v>
      </c>
      <c r="N109" s="52" t="s">
        <v>86</v>
      </c>
      <c r="O109" s="52" t="s">
        <v>86</v>
      </c>
      <c r="P109" s="52" t="s">
        <v>86</v>
      </c>
      <c r="Q109" s="52" t="s">
        <v>86</v>
      </c>
      <c r="R109" s="52" t="s">
        <v>86</v>
      </c>
      <c r="S109" s="52" t="s">
        <v>86</v>
      </c>
      <c r="T109" s="52" t="s">
        <v>86</v>
      </c>
      <c r="U109" s="52" t="s">
        <v>86</v>
      </c>
      <c r="V109" s="52" t="s">
        <v>86</v>
      </c>
      <c r="W109" s="52">
        <v>22870</v>
      </c>
      <c r="X109" s="52">
        <v>40910</v>
      </c>
      <c r="Y109" s="52">
        <v>59190</v>
      </c>
      <c r="Z109" s="52">
        <v>89400</v>
      </c>
      <c r="AA109" s="52">
        <v>131480</v>
      </c>
    </row>
    <row r="110" spans="1:27" ht="15" thickBot="1" x14ac:dyDescent="0.4">
      <c r="A110" s="22" t="s">
        <v>173</v>
      </c>
      <c r="B110" s="52" t="s">
        <v>86</v>
      </c>
      <c r="C110" s="52" t="s">
        <v>86</v>
      </c>
      <c r="D110" s="52" t="s">
        <v>86</v>
      </c>
      <c r="E110" s="52" t="s">
        <v>86</v>
      </c>
      <c r="F110" s="52" t="s">
        <v>86</v>
      </c>
      <c r="G110" s="52" t="s">
        <v>86</v>
      </c>
      <c r="H110" s="52" t="s">
        <v>86</v>
      </c>
      <c r="I110" s="52" t="s">
        <v>86</v>
      </c>
      <c r="J110" s="52" t="s">
        <v>86</v>
      </c>
      <c r="K110" s="52" t="s">
        <v>86</v>
      </c>
      <c r="L110" s="52" t="s">
        <v>86</v>
      </c>
      <c r="M110" s="52" t="s">
        <v>86</v>
      </c>
      <c r="N110" s="52" t="s">
        <v>86</v>
      </c>
      <c r="O110" s="52" t="s">
        <v>86</v>
      </c>
      <c r="P110" s="52" t="s">
        <v>86</v>
      </c>
      <c r="Q110" s="52" t="s">
        <v>86</v>
      </c>
      <c r="R110" s="52" t="s">
        <v>86</v>
      </c>
      <c r="S110" s="52" t="s">
        <v>86</v>
      </c>
      <c r="T110" s="52" t="s">
        <v>86</v>
      </c>
      <c r="U110" s="52" t="s">
        <v>86</v>
      </c>
      <c r="V110" s="52" t="s">
        <v>86</v>
      </c>
      <c r="W110" s="52">
        <v>413380</v>
      </c>
      <c r="X110" s="52">
        <v>646900</v>
      </c>
      <c r="Y110" s="52">
        <v>160230</v>
      </c>
      <c r="Z110" s="52">
        <v>21720</v>
      </c>
      <c r="AA110" s="52">
        <v>232680</v>
      </c>
    </row>
    <row r="111" spans="1:27" ht="15" thickBot="1" x14ac:dyDescent="0.4">
      <c r="A111" s="22" t="s">
        <v>174</v>
      </c>
      <c r="B111" s="52" t="s">
        <v>86</v>
      </c>
      <c r="C111" s="52" t="s">
        <v>86</v>
      </c>
      <c r="D111" s="52" t="s">
        <v>86</v>
      </c>
      <c r="E111" s="52" t="s">
        <v>86</v>
      </c>
      <c r="F111" s="52" t="s">
        <v>86</v>
      </c>
      <c r="G111" s="52" t="s">
        <v>86</v>
      </c>
      <c r="H111" s="52" t="s">
        <v>86</v>
      </c>
      <c r="I111" s="52" t="s">
        <v>86</v>
      </c>
      <c r="J111" s="52" t="s">
        <v>86</v>
      </c>
      <c r="K111" s="52" t="s">
        <v>86</v>
      </c>
      <c r="L111" s="52" t="s">
        <v>86</v>
      </c>
      <c r="M111" s="52" t="s">
        <v>86</v>
      </c>
      <c r="N111" s="52" t="s">
        <v>86</v>
      </c>
      <c r="O111" s="52" t="s">
        <v>86</v>
      </c>
      <c r="P111" s="52" t="s">
        <v>86</v>
      </c>
      <c r="Q111" s="52" t="s">
        <v>86</v>
      </c>
      <c r="R111" s="52" t="s">
        <v>86</v>
      </c>
      <c r="S111" s="52" t="s">
        <v>86</v>
      </c>
      <c r="T111" s="52" t="s">
        <v>86</v>
      </c>
      <c r="U111" s="52" t="s">
        <v>86</v>
      </c>
      <c r="V111" s="52" t="s">
        <v>86</v>
      </c>
      <c r="W111" s="52">
        <v>413380</v>
      </c>
      <c r="X111" s="52">
        <v>646900</v>
      </c>
      <c r="Y111" s="52">
        <v>160230</v>
      </c>
      <c r="Z111" s="52">
        <v>21720</v>
      </c>
      <c r="AA111" s="52">
        <v>232680</v>
      </c>
    </row>
    <row r="112" spans="1:27" ht="15" thickBot="1" x14ac:dyDescent="0.4">
      <c r="A112" s="22" t="s">
        <v>175</v>
      </c>
      <c r="B112" s="52" t="s">
        <v>86</v>
      </c>
      <c r="C112" s="52" t="s">
        <v>86</v>
      </c>
      <c r="D112" s="52" t="s">
        <v>86</v>
      </c>
      <c r="E112" s="52" t="s">
        <v>86</v>
      </c>
      <c r="F112" s="52" t="s">
        <v>86</v>
      </c>
      <c r="G112" s="52" t="s">
        <v>86</v>
      </c>
      <c r="H112" s="52" t="s">
        <v>86</v>
      </c>
      <c r="I112" s="52" t="s">
        <v>86</v>
      </c>
      <c r="J112" s="52" t="s">
        <v>86</v>
      </c>
      <c r="K112" s="52" t="s">
        <v>86</v>
      </c>
      <c r="L112" s="52" t="s">
        <v>86</v>
      </c>
      <c r="M112" s="52" t="s">
        <v>86</v>
      </c>
      <c r="N112" s="52" t="s">
        <v>86</v>
      </c>
      <c r="O112" s="52" t="s">
        <v>86</v>
      </c>
      <c r="P112" s="52" t="s">
        <v>86</v>
      </c>
      <c r="Q112" s="52" t="s">
        <v>86</v>
      </c>
      <c r="R112" s="52" t="s">
        <v>86</v>
      </c>
      <c r="S112" s="52">
        <v>140</v>
      </c>
      <c r="T112" s="52">
        <v>110</v>
      </c>
      <c r="U112" s="52" t="s">
        <v>86</v>
      </c>
      <c r="V112" s="52" t="s">
        <v>86</v>
      </c>
      <c r="W112" s="52">
        <v>0</v>
      </c>
      <c r="X112" s="52">
        <v>11810</v>
      </c>
      <c r="Y112" s="52">
        <v>13660</v>
      </c>
      <c r="Z112" s="52">
        <v>26620</v>
      </c>
      <c r="AA112" s="52">
        <v>41960</v>
      </c>
    </row>
    <row r="113" spans="1:27" ht="15" thickBot="1" x14ac:dyDescent="0.4">
      <c r="A113" s="22" t="s">
        <v>176</v>
      </c>
      <c r="B113" s="52">
        <v>64125</v>
      </c>
      <c r="C113" s="52">
        <v>80153</v>
      </c>
      <c r="D113" s="52">
        <v>81647</v>
      </c>
      <c r="E113" s="52">
        <v>68630</v>
      </c>
      <c r="F113" s="52">
        <v>114898</v>
      </c>
      <c r="G113" s="52">
        <v>114203</v>
      </c>
      <c r="H113" s="52">
        <v>117197</v>
      </c>
      <c r="I113" s="52">
        <v>156891</v>
      </c>
      <c r="J113" s="52">
        <v>146669</v>
      </c>
      <c r="K113" s="52">
        <v>206596</v>
      </c>
      <c r="L113" s="52">
        <v>323627</v>
      </c>
      <c r="M113" s="52">
        <v>386365</v>
      </c>
      <c r="N113" s="52">
        <v>347124</v>
      </c>
      <c r="O113" s="52">
        <v>689740</v>
      </c>
      <c r="P113" s="52">
        <v>981570</v>
      </c>
      <c r="Q113" s="52">
        <v>1013130</v>
      </c>
      <c r="R113" s="52">
        <v>943490</v>
      </c>
      <c r="S113" s="52">
        <v>843050</v>
      </c>
      <c r="T113" s="52">
        <v>812990</v>
      </c>
      <c r="U113" s="52">
        <v>978620</v>
      </c>
      <c r="V113" s="52">
        <v>1229490</v>
      </c>
      <c r="W113" s="52">
        <v>1644920</v>
      </c>
      <c r="X113" s="52">
        <v>1843570</v>
      </c>
      <c r="Y113" s="52">
        <v>2913390</v>
      </c>
      <c r="Z113" s="52">
        <v>2392410</v>
      </c>
      <c r="AA113" s="52">
        <v>2852880</v>
      </c>
    </row>
    <row r="114" spans="1:27" ht="15" thickBot="1" x14ac:dyDescent="0.4">
      <c r="A114" s="22" t="s">
        <v>177</v>
      </c>
      <c r="B114" s="52">
        <v>36776</v>
      </c>
      <c r="C114" s="52">
        <v>50819</v>
      </c>
      <c r="D114" s="52">
        <v>85977</v>
      </c>
      <c r="E114" s="52">
        <v>99948</v>
      </c>
      <c r="F114" s="52">
        <v>172106</v>
      </c>
      <c r="G114" s="52">
        <v>196917</v>
      </c>
      <c r="H114" s="52">
        <v>207924</v>
      </c>
      <c r="I114" s="52">
        <v>152376</v>
      </c>
      <c r="J114" s="52">
        <v>212116</v>
      </c>
      <c r="K114" s="52">
        <v>351504</v>
      </c>
      <c r="L114" s="52">
        <v>503180</v>
      </c>
      <c r="M114" s="52">
        <v>537443</v>
      </c>
      <c r="N114" s="52">
        <v>513588</v>
      </c>
      <c r="O114" s="52">
        <v>402300</v>
      </c>
      <c r="P114" s="52">
        <v>254630</v>
      </c>
      <c r="Q114" s="52">
        <v>289900</v>
      </c>
      <c r="R114" s="52">
        <v>717950</v>
      </c>
      <c r="S114" s="52">
        <v>938090</v>
      </c>
      <c r="T114" s="52">
        <v>1253100</v>
      </c>
      <c r="U114" s="52">
        <v>1332200</v>
      </c>
      <c r="V114" s="52">
        <v>1540380</v>
      </c>
      <c r="W114" s="52">
        <v>2080910</v>
      </c>
      <c r="X114" s="52">
        <v>2301660</v>
      </c>
      <c r="Y114" s="52">
        <v>1846430</v>
      </c>
      <c r="Z114" s="52">
        <v>2385730</v>
      </c>
      <c r="AA114" s="52">
        <v>2861680</v>
      </c>
    </row>
    <row r="115" spans="1:27" x14ac:dyDescent="0.35">
      <c r="A115" s="22" t="s">
        <v>178</v>
      </c>
      <c r="B115" s="52">
        <v>112161</v>
      </c>
      <c r="C115" s="52">
        <v>113532</v>
      </c>
      <c r="D115" s="52">
        <v>128558</v>
      </c>
      <c r="E115" s="52">
        <v>139104</v>
      </c>
      <c r="F115" s="52">
        <v>279768</v>
      </c>
      <c r="G115" s="52">
        <v>287080</v>
      </c>
      <c r="H115" s="52">
        <v>331817</v>
      </c>
      <c r="I115" s="52">
        <v>391257</v>
      </c>
      <c r="J115" s="52">
        <v>486291</v>
      </c>
      <c r="K115" s="52">
        <v>669684</v>
      </c>
      <c r="L115" s="52">
        <v>809735</v>
      </c>
      <c r="M115" s="52">
        <v>1168439</v>
      </c>
      <c r="N115" s="52">
        <v>1363429</v>
      </c>
      <c r="O115" s="52">
        <v>803160</v>
      </c>
      <c r="P115" s="52">
        <v>1149320</v>
      </c>
      <c r="Q115" s="52">
        <v>1145220</v>
      </c>
      <c r="R115" s="52">
        <v>1116220</v>
      </c>
      <c r="S115" s="52">
        <v>1463230</v>
      </c>
      <c r="T115" s="52">
        <v>1461710</v>
      </c>
      <c r="U115" s="52">
        <v>1612060</v>
      </c>
      <c r="V115" s="52">
        <v>1848500</v>
      </c>
      <c r="W115" s="52">
        <v>2615680</v>
      </c>
      <c r="X115" s="52">
        <v>3065830</v>
      </c>
      <c r="Y115" s="52">
        <v>5551980</v>
      </c>
      <c r="Z115" s="52">
        <v>5476870</v>
      </c>
      <c r="AA115" s="52">
        <v>3850770</v>
      </c>
    </row>
    <row r="116" spans="1:27" ht="8" customHeight="1" thickBot="1" x14ac:dyDescent="0.4">
      <c r="A116" s="19" t="s">
        <v>179</v>
      </c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5" thickBot="1" x14ac:dyDescent="0.4">
      <c r="A117" s="20" t="s">
        <v>180</v>
      </c>
      <c r="B117" s="50" t="s">
        <v>86</v>
      </c>
      <c r="C117" s="50" t="s">
        <v>86</v>
      </c>
      <c r="D117" s="50" t="s">
        <v>86</v>
      </c>
      <c r="E117" s="50">
        <v>5773</v>
      </c>
      <c r="F117" s="50" t="s">
        <v>86</v>
      </c>
      <c r="G117" s="50" t="s">
        <v>86</v>
      </c>
      <c r="H117" s="50" t="s">
        <v>86</v>
      </c>
      <c r="I117" s="50">
        <v>9363</v>
      </c>
      <c r="J117" s="50">
        <v>21251</v>
      </c>
      <c r="K117" s="50">
        <v>21739</v>
      </c>
      <c r="L117" s="50" t="s">
        <v>86</v>
      </c>
      <c r="M117" s="50" t="s">
        <v>86</v>
      </c>
      <c r="N117" s="50" t="s">
        <v>86</v>
      </c>
      <c r="O117" s="50">
        <v>41640</v>
      </c>
      <c r="P117" s="50">
        <v>98030</v>
      </c>
      <c r="Q117" s="50" t="s">
        <v>86</v>
      </c>
      <c r="R117" s="50" t="s">
        <v>86</v>
      </c>
      <c r="S117" s="50" t="s">
        <v>86</v>
      </c>
      <c r="T117" s="50">
        <v>1420100</v>
      </c>
      <c r="U117" s="50">
        <v>1525720</v>
      </c>
      <c r="V117" s="50">
        <v>1448470</v>
      </c>
      <c r="W117" s="50">
        <v>2088510</v>
      </c>
      <c r="X117" s="50">
        <v>1992130</v>
      </c>
      <c r="Y117" s="50">
        <v>1643410</v>
      </c>
      <c r="Z117" s="50">
        <v>2164120</v>
      </c>
      <c r="AA117" s="50">
        <v>2333440</v>
      </c>
    </row>
    <row r="118" spans="1:27" ht="15" thickBot="1" x14ac:dyDescent="0.4">
      <c r="A118" s="21" t="s">
        <v>181</v>
      </c>
      <c r="B118" s="51" t="s">
        <v>86</v>
      </c>
      <c r="C118" s="51" t="s">
        <v>86</v>
      </c>
      <c r="D118" s="51" t="s">
        <v>86</v>
      </c>
      <c r="E118" s="51">
        <v>2362</v>
      </c>
      <c r="F118" s="51" t="s">
        <v>86</v>
      </c>
      <c r="G118" s="51" t="s">
        <v>86</v>
      </c>
      <c r="H118" s="51" t="s">
        <v>86</v>
      </c>
      <c r="I118" s="51">
        <v>9363</v>
      </c>
      <c r="J118" s="51">
        <v>9814</v>
      </c>
      <c r="K118" s="51">
        <v>11979</v>
      </c>
      <c r="L118" s="51" t="s">
        <v>86</v>
      </c>
      <c r="M118" s="51" t="s">
        <v>86</v>
      </c>
      <c r="N118" s="51" t="s">
        <v>86</v>
      </c>
      <c r="O118" s="51">
        <v>41640</v>
      </c>
      <c r="P118" s="51">
        <v>98030</v>
      </c>
      <c r="Q118" s="51" t="s">
        <v>86</v>
      </c>
      <c r="R118" s="51" t="s">
        <v>86</v>
      </c>
      <c r="S118" s="51" t="s">
        <v>86</v>
      </c>
      <c r="T118" s="51">
        <v>203930</v>
      </c>
      <c r="U118" s="51">
        <v>227370</v>
      </c>
      <c r="V118" s="51">
        <v>172903</v>
      </c>
      <c r="W118" s="51">
        <v>274887</v>
      </c>
      <c r="X118" s="51">
        <v>241157</v>
      </c>
      <c r="Y118" s="51">
        <v>222970</v>
      </c>
      <c r="Z118" s="51">
        <v>277800</v>
      </c>
      <c r="AA118" s="51">
        <v>496160</v>
      </c>
    </row>
    <row r="119" spans="1:27" ht="15" thickBot="1" x14ac:dyDescent="0.4">
      <c r="A119" s="21" t="s">
        <v>471</v>
      </c>
      <c r="B119" s="51" t="s">
        <v>86</v>
      </c>
      <c r="C119" s="51" t="s">
        <v>86</v>
      </c>
      <c r="D119" s="51" t="s">
        <v>86</v>
      </c>
      <c r="E119" s="51">
        <v>3412</v>
      </c>
      <c r="F119" s="51" t="s">
        <v>86</v>
      </c>
      <c r="G119" s="51" t="s">
        <v>86</v>
      </c>
      <c r="H119" s="51" t="s">
        <v>86</v>
      </c>
      <c r="I119" s="51" t="s">
        <v>86</v>
      </c>
      <c r="J119" s="51">
        <v>11437</v>
      </c>
      <c r="K119" s="51">
        <v>9760</v>
      </c>
      <c r="L119" s="51" t="s">
        <v>86</v>
      </c>
      <c r="M119" s="51" t="s">
        <v>86</v>
      </c>
      <c r="N119" s="51" t="s">
        <v>86</v>
      </c>
      <c r="O119" s="51" t="s">
        <v>86</v>
      </c>
      <c r="P119" s="51" t="s">
        <v>86</v>
      </c>
      <c r="Q119" s="51" t="s">
        <v>86</v>
      </c>
      <c r="R119" s="51" t="s">
        <v>86</v>
      </c>
      <c r="S119" s="51" t="s">
        <v>86</v>
      </c>
      <c r="T119" s="51">
        <v>203930</v>
      </c>
      <c r="U119" s="51">
        <v>227370</v>
      </c>
      <c r="V119" s="51">
        <v>172903</v>
      </c>
      <c r="W119" s="51">
        <v>274887</v>
      </c>
      <c r="X119" s="51">
        <v>241157</v>
      </c>
      <c r="Y119" s="51">
        <v>222970</v>
      </c>
      <c r="Z119" s="51">
        <v>407470</v>
      </c>
      <c r="AA119" s="51">
        <v>391450</v>
      </c>
    </row>
    <row r="120" spans="1:27" ht="15" thickBot="1" x14ac:dyDescent="0.4">
      <c r="A120" s="21" t="s">
        <v>472</v>
      </c>
      <c r="B120" s="51" t="s">
        <v>86</v>
      </c>
      <c r="C120" s="51" t="s">
        <v>86</v>
      </c>
      <c r="D120" s="51" t="s">
        <v>86</v>
      </c>
      <c r="E120" s="51" t="s">
        <v>86</v>
      </c>
      <c r="F120" s="51" t="s">
        <v>86</v>
      </c>
      <c r="G120" s="51" t="s">
        <v>86</v>
      </c>
      <c r="H120" s="51" t="s">
        <v>86</v>
      </c>
      <c r="I120" s="51" t="s">
        <v>86</v>
      </c>
      <c r="J120" s="51" t="s">
        <v>86</v>
      </c>
      <c r="K120" s="51" t="s">
        <v>86</v>
      </c>
      <c r="L120" s="51" t="s">
        <v>86</v>
      </c>
      <c r="M120" s="51" t="s">
        <v>86</v>
      </c>
      <c r="N120" s="51" t="s">
        <v>86</v>
      </c>
      <c r="O120" s="51" t="s">
        <v>86</v>
      </c>
      <c r="P120" s="51" t="s">
        <v>86</v>
      </c>
      <c r="Q120" s="51" t="s">
        <v>86</v>
      </c>
      <c r="R120" s="51" t="s">
        <v>86</v>
      </c>
      <c r="S120" s="51" t="s">
        <v>86</v>
      </c>
      <c r="T120" s="51">
        <v>203930</v>
      </c>
      <c r="U120" s="51">
        <v>227370</v>
      </c>
      <c r="V120" s="51">
        <v>172903</v>
      </c>
      <c r="W120" s="51">
        <v>274887</v>
      </c>
      <c r="X120" s="51">
        <v>241157</v>
      </c>
      <c r="Y120" s="51">
        <v>222970</v>
      </c>
      <c r="Z120" s="51">
        <v>407470</v>
      </c>
      <c r="AA120" s="51">
        <v>391450</v>
      </c>
    </row>
    <row r="121" spans="1:27" ht="15" thickBot="1" x14ac:dyDescent="0.4">
      <c r="A121" s="21" t="s">
        <v>473</v>
      </c>
      <c r="B121" s="51" t="s">
        <v>86</v>
      </c>
      <c r="C121" s="51" t="s">
        <v>86</v>
      </c>
      <c r="D121" s="51" t="s">
        <v>86</v>
      </c>
      <c r="E121" s="51" t="s">
        <v>86</v>
      </c>
      <c r="F121" s="51" t="s">
        <v>86</v>
      </c>
      <c r="G121" s="51" t="s">
        <v>86</v>
      </c>
      <c r="H121" s="51" t="s">
        <v>86</v>
      </c>
      <c r="I121" s="51" t="s">
        <v>86</v>
      </c>
      <c r="J121" s="51" t="s">
        <v>86</v>
      </c>
      <c r="K121" s="51" t="s">
        <v>86</v>
      </c>
      <c r="L121" s="51" t="s">
        <v>86</v>
      </c>
      <c r="M121" s="51" t="s">
        <v>86</v>
      </c>
      <c r="N121" s="51" t="s">
        <v>86</v>
      </c>
      <c r="O121" s="51" t="s">
        <v>86</v>
      </c>
      <c r="P121" s="51" t="s">
        <v>86</v>
      </c>
      <c r="Q121" s="51" t="s">
        <v>86</v>
      </c>
      <c r="R121" s="51" t="s">
        <v>86</v>
      </c>
      <c r="S121" s="51" t="s">
        <v>86</v>
      </c>
      <c r="T121" s="51">
        <v>160265</v>
      </c>
      <c r="U121" s="51">
        <v>156135</v>
      </c>
      <c r="V121" s="51">
        <v>227940</v>
      </c>
      <c r="W121" s="51">
        <v>288005</v>
      </c>
      <c r="X121" s="51">
        <v>343155</v>
      </c>
      <c r="Y121" s="51">
        <v>313910</v>
      </c>
      <c r="Z121" s="51">
        <v>223410</v>
      </c>
      <c r="AA121" s="51">
        <v>213750</v>
      </c>
    </row>
    <row r="122" spans="1:27" ht="15" thickBot="1" x14ac:dyDescent="0.4">
      <c r="A122" s="21" t="s">
        <v>474</v>
      </c>
      <c r="B122" s="51" t="s">
        <v>86</v>
      </c>
      <c r="C122" s="51" t="s">
        <v>86</v>
      </c>
      <c r="D122" s="51" t="s">
        <v>86</v>
      </c>
      <c r="E122" s="51" t="s">
        <v>86</v>
      </c>
      <c r="F122" s="51" t="s">
        <v>86</v>
      </c>
      <c r="G122" s="51" t="s">
        <v>86</v>
      </c>
      <c r="H122" s="51" t="s">
        <v>86</v>
      </c>
      <c r="I122" s="51" t="s">
        <v>86</v>
      </c>
      <c r="J122" s="51" t="s">
        <v>86</v>
      </c>
      <c r="K122" s="51" t="s">
        <v>86</v>
      </c>
      <c r="L122" s="51" t="s">
        <v>86</v>
      </c>
      <c r="M122" s="51" t="s">
        <v>86</v>
      </c>
      <c r="N122" s="51" t="s">
        <v>86</v>
      </c>
      <c r="O122" s="51" t="s">
        <v>86</v>
      </c>
      <c r="P122" s="51" t="s">
        <v>86</v>
      </c>
      <c r="Q122" s="51" t="s">
        <v>86</v>
      </c>
      <c r="R122" s="51" t="s">
        <v>86</v>
      </c>
      <c r="S122" s="51" t="s">
        <v>86</v>
      </c>
      <c r="T122" s="51">
        <v>160265</v>
      </c>
      <c r="U122" s="51">
        <v>156135</v>
      </c>
      <c r="V122" s="51">
        <v>227940</v>
      </c>
      <c r="W122" s="51">
        <v>288005</v>
      </c>
      <c r="X122" s="51">
        <v>343155</v>
      </c>
      <c r="Y122" s="51">
        <v>313910</v>
      </c>
      <c r="Z122" s="51">
        <v>223410</v>
      </c>
      <c r="AA122" s="51">
        <v>213750</v>
      </c>
    </row>
    <row r="123" spans="1:27" ht="15" thickBot="1" x14ac:dyDescent="0.4">
      <c r="A123" s="21" t="s">
        <v>475</v>
      </c>
      <c r="B123" s="51" t="s">
        <v>86</v>
      </c>
      <c r="C123" s="51" t="s">
        <v>86</v>
      </c>
      <c r="D123" s="51" t="s">
        <v>86</v>
      </c>
      <c r="E123" s="51">
        <v>3412</v>
      </c>
      <c r="F123" s="51" t="s">
        <v>86</v>
      </c>
      <c r="G123" s="51" t="s">
        <v>86</v>
      </c>
      <c r="H123" s="51" t="s">
        <v>86</v>
      </c>
      <c r="I123" s="51" t="s">
        <v>86</v>
      </c>
      <c r="J123" s="51">
        <v>11437</v>
      </c>
      <c r="K123" s="51">
        <v>9760</v>
      </c>
      <c r="L123" s="51" t="s">
        <v>86</v>
      </c>
      <c r="M123" s="51" t="s">
        <v>86</v>
      </c>
      <c r="N123" s="51" t="s">
        <v>86</v>
      </c>
      <c r="O123" s="51" t="s">
        <v>86</v>
      </c>
      <c r="P123" s="51" t="s">
        <v>86</v>
      </c>
      <c r="Q123" s="51" t="s">
        <v>86</v>
      </c>
      <c r="R123" s="51" t="s">
        <v>86</v>
      </c>
      <c r="S123" s="51" t="s">
        <v>86</v>
      </c>
      <c r="T123" s="51">
        <v>407860</v>
      </c>
      <c r="U123" s="51">
        <v>454740</v>
      </c>
      <c r="V123" s="51">
        <v>345807</v>
      </c>
      <c r="W123" s="51">
        <v>549773</v>
      </c>
      <c r="X123" s="51">
        <v>482313</v>
      </c>
      <c r="Y123" s="51">
        <v>445940</v>
      </c>
      <c r="Z123" s="51">
        <v>814940</v>
      </c>
      <c r="AA123" s="51">
        <v>782900</v>
      </c>
    </row>
    <row r="124" spans="1:27" ht="15" thickBot="1" x14ac:dyDescent="0.4">
      <c r="A124" s="21" t="s">
        <v>476</v>
      </c>
      <c r="B124" s="51" t="s">
        <v>86</v>
      </c>
      <c r="C124" s="51" t="s">
        <v>86</v>
      </c>
      <c r="D124" s="51" t="s">
        <v>86</v>
      </c>
      <c r="E124" s="51" t="s">
        <v>86</v>
      </c>
      <c r="F124" s="51" t="s">
        <v>86</v>
      </c>
      <c r="G124" s="51" t="s">
        <v>86</v>
      </c>
      <c r="H124" s="51" t="s">
        <v>86</v>
      </c>
      <c r="I124" s="51" t="s">
        <v>86</v>
      </c>
      <c r="J124" s="51" t="s">
        <v>86</v>
      </c>
      <c r="K124" s="51" t="s">
        <v>86</v>
      </c>
      <c r="L124" s="51" t="s">
        <v>86</v>
      </c>
      <c r="M124" s="51" t="s">
        <v>86</v>
      </c>
      <c r="N124" s="51" t="s">
        <v>86</v>
      </c>
      <c r="O124" s="51" t="s">
        <v>86</v>
      </c>
      <c r="P124" s="51" t="s">
        <v>86</v>
      </c>
      <c r="Q124" s="51" t="s">
        <v>86</v>
      </c>
      <c r="R124" s="51" t="s">
        <v>86</v>
      </c>
      <c r="S124" s="51" t="s">
        <v>86</v>
      </c>
      <c r="T124" s="51">
        <v>320530</v>
      </c>
      <c r="U124" s="51">
        <v>312270</v>
      </c>
      <c r="V124" s="51">
        <v>455880</v>
      </c>
      <c r="W124" s="51">
        <v>576010</v>
      </c>
      <c r="X124" s="51">
        <v>686310</v>
      </c>
      <c r="Y124" s="51">
        <v>627820</v>
      </c>
      <c r="Z124" s="51">
        <v>446820</v>
      </c>
      <c r="AA124" s="51">
        <v>427500</v>
      </c>
    </row>
    <row r="125" spans="1:27" ht="15" thickBot="1" x14ac:dyDescent="0.4">
      <c r="A125" s="21" t="s">
        <v>182</v>
      </c>
      <c r="B125" s="51" t="s">
        <v>86</v>
      </c>
      <c r="C125" s="51" t="s">
        <v>86</v>
      </c>
      <c r="D125" s="51" t="s">
        <v>86</v>
      </c>
      <c r="E125" s="51">
        <v>0</v>
      </c>
      <c r="F125" s="51" t="s">
        <v>86</v>
      </c>
      <c r="G125" s="51" t="s">
        <v>86</v>
      </c>
      <c r="H125" s="51" t="s">
        <v>86</v>
      </c>
      <c r="I125" s="51">
        <v>0</v>
      </c>
      <c r="J125" s="51">
        <v>0</v>
      </c>
      <c r="K125" s="51">
        <v>0</v>
      </c>
      <c r="L125" s="51" t="s">
        <v>86</v>
      </c>
      <c r="M125" s="51" t="s">
        <v>86</v>
      </c>
      <c r="N125" s="51" t="s">
        <v>86</v>
      </c>
      <c r="O125" s="51">
        <v>0</v>
      </c>
      <c r="P125" s="51">
        <v>0</v>
      </c>
      <c r="Q125" s="51" t="s">
        <v>86</v>
      </c>
      <c r="R125" s="51" t="s">
        <v>86</v>
      </c>
      <c r="S125" s="51" t="s">
        <v>86</v>
      </c>
      <c r="T125" s="51">
        <v>487780</v>
      </c>
      <c r="U125" s="51">
        <v>531340</v>
      </c>
      <c r="V125" s="51">
        <v>473880</v>
      </c>
      <c r="W125" s="51">
        <v>687840</v>
      </c>
      <c r="X125" s="51">
        <v>582350</v>
      </c>
      <c r="Y125" s="51">
        <v>346680</v>
      </c>
      <c r="Z125" s="51">
        <v>624560</v>
      </c>
      <c r="AA125" s="51">
        <v>626880</v>
      </c>
    </row>
    <row r="126" spans="1:27" ht="15" thickBot="1" x14ac:dyDescent="0.4">
      <c r="A126" s="20" t="s">
        <v>183</v>
      </c>
      <c r="B126" s="50" t="s">
        <v>86</v>
      </c>
      <c r="C126" s="50" t="s">
        <v>86</v>
      </c>
      <c r="D126" s="50" t="s">
        <v>86</v>
      </c>
      <c r="E126" s="50" t="s">
        <v>86</v>
      </c>
      <c r="F126" s="50" t="s">
        <v>86</v>
      </c>
      <c r="G126" s="50">
        <v>355</v>
      </c>
      <c r="H126" s="50">
        <v>191</v>
      </c>
      <c r="I126" s="50">
        <v>81</v>
      </c>
      <c r="J126" s="50">
        <v>8</v>
      </c>
      <c r="K126" s="50">
        <v>114</v>
      </c>
      <c r="L126" s="50" t="s">
        <v>86</v>
      </c>
      <c r="M126" s="50" t="s">
        <v>86</v>
      </c>
      <c r="N126" s="50" t="s">
        <v>86</v>
      </c>
      <c r="O126" s="50" t="s">
        <v>86</v>
      </c>
      <c r="P126" s="50" t="s">
        <v>86</v>
      </c>
      <c r="Q126" s="50" t="s">
        <v>86</v>
      </c>
      <c r="R126" s="50" t="s">
        <v>86</v>
      </c>
      <c r="S126" s="50" t="s">
        <v>86</v>
      </c>
      <c r="T126" s="50" t="s">
        <v>86</v>
      </c>
      <c r="U126" s="50" t="s">
        <v>86</v>
      </c>
      <c r="V126" s="50" t="s">
        <v>86</v>
      </c>
      <c r="W126" s="50" t="s">
        <v>86</v>
      </c>
      <c r="X126" s="50" t="s">
        <v>86</v>
      </c>
      <c r="Y126" s="50" t="s">
        <v>86</v>
      </c>
      <c r="Z126" s="50">
        <v>223540</v>
      </c>
      <c r="AA126" s="50">
        <v>361630</v>
      </c>
    </row>
    <row r="127" spans="1:27" ht="15" thickBot="1" x14ac:dyDescent="0.4">
      <c r="A127" s="21" t="s">
        <v>477</v>
      </c>
      <c r="B127" s="51" t="s">
        <v>86</v>
      </c>
      <c r="C127" s="51" t="s">
        <v>86</v>
      </c>
      <c r="D127" s="51" t="s">
        <v>86</v>
      </c>
      <c r="E127" s="51" t="s">
        <v>86</v>
      </c>
      <c r="F127" s="51" t="s">
        <v>86</v>
      </c>
      <c r="G127" s="51" t="s">
        <v>86</v>
      </c>
      <c r="H127" s="51" t="s">
        <v>86</v>
      </c>
      <c r="I127" s="51" t="s">
        <v>86</v>
      </c>
      <c r="J127" s="51">
        <v>0</v>
      </c>
      <c r="K127" s="51">
        <v>-13</v>
      </c>
      <c r="L127" s="51" t="s">
        <v>86</v>
      </c>
      <c r="M127" s="51" t="s">
        <v>86</v>
      </c>
      <c r="N127" s="51" t="s">
        <v>86</v>
      </c>
      <c r="O127" s="51" t="s">
        <v>86</v>
      </c>
      <c r="P127" s="51" t="s">
        <v>86</v>
      </c>
      <c r="Q127" s="51" t="s">
        <v>86</v>
      </c>
      <c r="R127" s="51" t="s">
        <v>86</v>
      </c>
      <c r="S127" s="51" t="s">
        <v>86</v>
      </c>
      <c r="T127" s="51" t="s">
        <v>86</v>
      </c>
      <c r="U127" s="51" t="s">
        <v>86</v>
      </c>
      <c r="V127" s="51" t="s">
        <v>86</v>
      </c>
      <c r="W127" s="51" t="s">
        <v>86</v>
      </c>
      <c r="X127" s="51" t="s">
        <v>86</v>
      </c>
      <c r="Y127" s="51" t="s">
        <v>86</v>
      </c>
      <c r="Z127" s="51" t="s">
        <v>86</v>
      </c>
      <c r="AA127" s="51" t="s">
        <v>86</v>
      </c>
    </row>
    <row r="128" spans="1:27" ht="15" thickBot="1" x14ac:dyDescent="0.4">
      <c r="A128" s="21" t="s">
        <v>184</v>
      </c>
      <c r="B128" s="51" t="s">
        <v>86</v>
      </c>
      <c r="C128" s="51" t="s">
        <v>86</v>
      </c>
      <c r="D128" s="51" t="s">
        <v>86</v>
      </c>
      <c r="E128" s="51" t="s">
        <v>86</v>
      </c>
      <c r="F128" s="51" t="s">
        <v>86</v>
      </c>
      <c r="G128" s="51">
        <v>166</v>
      </c>
      <c r="H128" s="51">
        <v>115</v>
      </c>
      <c r="I128" s="51">
        <v>43</v>
      </c>
      <c r="J128" s="51">
        <v>8</v>
      </c>
      <c r="K128" s="51">
        <v>50</v>
      </c>
      <c r="L128" s="51" t="s">
        <v>86</v>
      </c>
      <c r="M128" s="51" t="s">
        <v>86</v>
      </c>
      <c r="N128" s="51" t="s">
        <v>86</v>
      </c>
      <c r="O128" s="51" t="s">
        <v>86</v>
      </c>
      <c r="P128" s="51" t="s">
        <v>86</v>
      </c>
      <c r="Q128" s="51" t="s">
        <v>86</v>
      </c>
      <c r="R128" s="51" t="s">
        <v>86</v>
      </c>
      <c r="S128" s="51" t="s">
        <v>86</v>
      </c>
      <c r="T128" s="51" t="s">
        <v>86</v>
      </c>
      <c r="U128" s="51" t="s">
        <v>86</v>
      </c>
      <c r="V128" s="51" t="s">
        <v>86</v>
      </c>
      <c r="W128" s="51" t="s">
        <v>86</v>
      </c>
      <c r="X128" s="51" t="s">
        <v>86</v>
      </c>
      <c r="Y128" s="51" t="s">
        <v>86</v>
      </c>
      <c r="Z128" s="51">
        <v>37990</v>
      </c>
      <c r="AA128" s="51">
        <v>58630</v>
      </c>
    </row>
    <row r="129" spans="1:27" ht="15" thickBot="1" x14ac:dyDescent="0.4">
      <c r="A129" s="21" t="s">
        <v>185</v>
      </c>
      <c r="B129" s="51" t="s">
        <v>86</v>
      </c>
      <c r="C129" s="51" t="s">
        <v>86</v>
      </c>
      <c r="D129" s="51" t="s">
        <v>86</v>
      </c>
      <c r="E129" s="51" t="s">
        <v>86</v>
      </c>
      <c r="F129" s="51" t="s">
        <v>86</v>
      </c>
      <c r="G129" s="51">
        <v>43</v>
      </c>
      <c r="H129" s="51">
        <v>15</v>
      </c>
      <c r="I129" s="51">
        <v>6</v>
      </c>
      <c r="J129" s="51">
        <v>0</v>
      </c>
      <c r="K129" s="51">
        <v>16</v>
      </c>
      <c r="L129" s="51" t="s">
        <v>86</v>
      </c>
      <c r="M129" s="51" t="s">
        <v>86</v>
      </c>
      <c r="N129" s="51" t="s">
        <v>86</v>
      </c>
      <c r="O129" s="51" t="s">
        <v>86</v>
      </c>
      <c r="P129" s="51" t="s">
        <v>86</v>
      </c>
      <c r="Q129" s="51" t="s">
        <v>86</v>
      </c>
      <c r="R129" s="51" t="s">
        <v>86</v>
      </c>
      <c r="S129" s="51" t="s">
        <v>86</v>
      </c>
      <c r="T129" s="51" t="s">
        <v>86</v>
      </c>
      <c r="U129" s="51" t="s">
        <v>86</v>
      </c>
      <c r="V129" s="51" t="s">
        <v>86</v>
      </c>
      <c r="W129" s="51" t="s">
        <v>86</v>
      </c>
      <c r="X129" s="51" t="s">
        <v>86</v>
      </c>
      <c r="Y129" s="51" t="s">
        <v>86</v>
      </c>
      <c r="Z129" s="51">
        <v>33825</v>
      </c>
      <c r="AA129" s="51">
        <v>44100</v>
      </c>
    </row>
    <row r="130" spans="1:27" ht="15" thickBot="1" x14ac:dyDescent="0.4">
      <c r="A130" s="21" t="s">
        <v>186</v>
      </c>
      <c r="B130" s="51" t="s">
        <v>86</v>
      </c>
      <c r="C130" s="51" t="s">
        <v>86</v>
      </c>
      <c r="D130" s="51" t="s">
        <v>86</v>
      </c>
      <c r="E130" s="51" t="s">
        <v>86</v>
      </c>
      <c r="F130" s="51" t="s">
        <v>86</v>
      </c>
      <c r="G130" s="51">
        <v>43</v>
      </c>
      <c r="H130" s="51">
        <v>15</v>
      </c>
      <c r="I130" s="51">
        <v>6</v>
      </c>
      <c r="J130" s="51">
        <v>0</v>
      </c>
      <c r="K130" s="51">
        <v>16</v>
      </c>
      <c r="L130" s="51" t="s">
        <v>86</v>
      </c>
      <c r="M130" s="51" t="s">
        <v>86</v>
      </c>
      <c r="N130" s="51" t="s">
        <v>86</v>
      </c>
      <c r="O130" s="51" t="s">
        <v>86</v>
      </c>
      <c r="P130" s="51" t="s">
        <v>86</v>
      </c>
      <c r="Q130" s="51" t="s">
        <v>86</v>
      </c>
      <c r="R130" s="51" t="s">
        <v>86</v>
      </c>
      <c r="S130" s="51" t="s">
        <v>86</v>
      </c>
      <c r="T130" s="51" t="s">
        <v>86</v>
      </c>
      <c r="U130" s="51" t="s">
        <v>86</v>
      </c>
      <c r="V130" s="51" t="s">
        <v>86</v>
      </c>
      <c r="W130" s="51" t="s">
        <v>86</v>
      </c>
      <c r="X130" s="51" t="s">
        <v>86</v>
      </c>
      <c r="Y130" s="51" t="s">
        <v>86</v>
      </c>
      <c r="Z130" s="51">
        <v>33825</v>
      </c>
      <c r="AA130" s="51">
        <v>44100</v>
      </c>
    </row>
    <row r="131" spans="1:27" ht="15" thickBot="1" x14ac:dyDescent="0.4">
      <c r="A131" s="21" t="s">
        <v>187</v>
      </c>
      <c r="B131" s="51" t="s">
        <v>86</v>
      </c>
      <c r="C131" s="51" t="s">
        <v>86</v>
      </c>
      <c r="D131" s="51" t="s">
        <v>86</v>
      </c>
      <c r="E131" s="51" t="s">
        <v>86</v>
      </c>
      <c r="F131" s="51" t="s">
        <v>86</v>
      </c>
      <c r="G131" s="51">
        <v>43</v>
      </c>
      <c r="H131" s="51">
        <v>15</v>
      </c>
      <c r="I131" s="51">
        <v>6</v>
      </c>
      <c r="J131" s="51">
        <v>0</v>
      </c>
      <c r="K131" s="51">
        <v>16</v>
      </c>
      <c r="L131" s="51" t="s">
        <v>86</v>
      </c>
      <c r="M131" s="51" t="s">
        <v>86</v>
      </c>
      <c r="N131" s="51" t="s">
        <v>86</v>
      </c>
      <c r="O131" s="51" t="s">
        <v>86</v>
      </c>
      <c r="P131" s="51" t="s">
        <v>86</v>
      </c>
      <c r="Q131" s="51" t="s">
        <v>86</v>
      </c>
      <c r="R131" s="51" t="s">
        <v>86</v>
      </c>
      <c r="S131" s="51" t="s">
        <v>86</v>
      </c>
      <c r="T131" s="51" t="s">
        <v>86</v>
      </c>
      <c r="U131" s="51" t="s">
        <v>86</v>
      </c>
      <c r="V131" s="51" t="s">
        <v>86</v>
      </c>
      <c r="W131" s="51" t="s">
        <v>86</v>
      </c>
      <c r="X131" s="51" t="s">
        <v>86</v>
      </c>
      <c r="Y131" s="51" t="s">
        <v>86</v>
      </c>
      <c r="Z131" s="51">
        <v>27375</v>
      </c>
      <c r="AA131" s="51">
        <v>31635</v>
      </c>
    </row>
    <row r="132" spans="1:27" ht="15" thickBot="1" x14ac:dyDescent="0.4">
      <c r="A132" s="21" t="s">
        <v>188</v>
      </c>
      <c r="B132" s="51" t="s">
        <v>86</v>
      </c>
      <c r="C132" s="51" t="s">
        <v>86</v>
      </c>
      <c r="D132" s="51" t="s">
        <v>86</v>
      </c>
      <c r="E132" s="51" t="s">
        <v>86</v>
      </c>
      <c r="F132" s="51" t="s">
        <v>86</v>
      </c>
      <c r="G132" s="51">
        <v>43</v>
      </c>
      <c r="H132" s="51">
        <v>15</v>
      </c>
      <c r="I132" s="51">
        <v>6</v>
      </c>
      <c r="J132" s="51">
        <v>0</v>
      </c>
      <c r="K132" s="51">
        <v>16</v>
      </c>
      <c r="L132" s="51" t="s">
        <v>86</v>
      </c>
      <c r="M132" s="51" t="s">
        <v>86</v>
      </c>
      <c r="N132" s="51" t="s">
        <v>86</v>
      </c>
      <c r="O132" s="51" t="s">
        <v>86</v>
      </c>
      <c r="P132" s="51" t="s">
        <v>86</v>
      </c>
      <c r="Q132" s="51" t="s">
        <v>86</v>
      </c>
      <c r="R132" s="51" t="s">
        <v>86</v>
      </c>
      <c r="S132" s="51" t="s">
        <v>86</v>
      </c>
      <c r="T132" s="51" t="s">
        <v>86</v>
      </c>
      <c r="U132" s="51" t="s">
        <v>86</v>
      </c>
      <c r="V132" s="51" t="s">
        <v>86</v>
      </c>
      <c r="W132" s="51" t="s">
        <v>86</v>
      </c>
      <c r="X132" s="51" t="s">
        <v>86</v>
      </c>
      <c r="Y132" s="51" t="s">
        <v>86</v>
      </c>
      <c r="Z132" s="51">
        <v>27375</v>
      </c>
      <c r="AA132" s="51">
        <v>31635</v>
      </c>
    </row>
    <row r="133" spans="1:27" ht="15" thickBot="1" x14ac:dyDescent="0.4">
      <c r="A133" s="21" t="s">
        <v>189</v>
      </c>
      <c r="B133" s="51" t="s">
        <v>86</v>
      </c>
      <c r="C133" s="51" t="s">
        <v>86</v>
      </c>
      <c r="D133" s="51" t="s">
        <v>86</v>
      </c>
      <c r="E133" s="51" t="s">
        <v>86</v>
      </c>
      <c r="F133" s="51" t="s">
        <v>86</v>
      </c>
      <c r="G133" s="51">
        <v>86</v>
      </c>
      <c r="H133" s="51">
        <v>30</v>
      </c>
      <c r="I133" s="51">
        <v>12</v>
      </c>
      <c r="J133" s="51">
        <v>0</v>
      </c>
      <c r="K133" s="51">
        <v>31</v>
      </c>
      <c r="L133" s="51" t="s">
        <v>86</v>
      </c>
      <c r="M133" s="51" t="s">
        <v>86</v>
      </c>
      <c r="N133" s="51" t="s">
        <v>86</v>
      </c>
      <c r="O133" s="51" t="s">
        <v>86</v>
      </c>
      <c r="P133" s="51" t="s">
        <v>86</v>
      </c>
      <c r="Q133" s="51" t="s">
        <v>86</v>
      </c>
      <c r="R133" s="51" t="s">
        <v>86</v>
      </c>
      <c r="S133" s="51" t="s">
        <v>86</v>
      </c>
      <c r="T133" s="51" t="s">
        <v>86</v>
      </c>
      <c r="U133" s="51" t="s">
        <v>86</v>
      </c>
      <c r="V133" s="51" t="s">
        <v>86</v>
      </c>
      <c r="W133" s="51" t="s">
        <v>86</v>
      </c>
      <c r="X133" s="51" t="s">
        <v>86</v>
      </c>
      <c r="Y133" s="51" t="s">
        <v>86</v>
      </c>
      <c r="Z133" s="51">
        <v>67650</v>
      </c>
      <c r="AA133" s="51">
        <v>88200</v>
      </c>
    </row>
    <row r="134" spans="1:27" ht="15" thickBot="1" x14ac:dyDescent="0.4">
      <c r="A134" s="21" t="s">
        <v>190</v>
      </c>
      <c r="B134" s="51" t="s">
        <v>86</v>
      </c>
      <c r="C134" s="51" t="s">
        <v>86</v>
      </c>
      <c r="D134" s="51" t="s">
        <v>86</v>
      </c>
      <c r="E134" s="51" t="s">
        <v>86</v>
      </c>
      <c r="F134" s="51" t="s">
        <v>86</v>
      </c>
      <c r="G134" s="51">
        <v>86</v>
      </c>
      <c r="H134" s="51">
        <v>30</v>
      </c>
      <c r="I134" s="51">
        <v>12</v>
      </c>
      <c r="J134" s="51">
        <v>0</v>
      </c>
      <c r="K134" s="51">
        <v>31</v>
      </c>
      <c r="L134" s="51" t="s">
        <v>86</v>
      </c>
      <c r="M134" s="51" t="s">
        <v>86</v>
      </c>
      <c r="N134" s="51" t="s">
        <v>86</v>
      </c>
      <c r="O134" s="51" t="s">
        <v>86</v>
      </c>
      <c r="P134" s="51" t="s">
        <v>86</v>
      </c>
      <c r="Q134" s="51" t="s">
        <v>86</v>
      </c>
      <c r="R134" s="51" t="s">
        <v>86</v>
      </c>
      <c r="S134" s="51" t="s">
        <v>86</v>
      </c>
      <c r="T134" s="51" t="s">
        <v>86</v>
      </c>
      <c r="U134" s="51" t="s">
        <v>86</v>
      </c>
      <c r="V134" s="51" t="s">
        <v>86</v>
      </c>
      <c r="W134" s="51" t="s">
        <v>86</v>
      </c>
      <c r="X134" s="51" t="s">
        <v>86</v>
      </c>
      <c r="Y134" s="51" t="s">
        <v>86</v>
      </c>
      <c r="Z134" s="51">
        <v>54750</v>
      </c>
      <c r="AA134" s="51">
        <v>63270</v>
      </c>
    </row>
    <row r="135" spans="1:27" ht="15" thickBot="1" x14ac:dyDescent="0.4">
      <c r="A135" s="21" t="s">
        <v>191</v>
      </c>
      <c r="B135" s="51" t="s">
        <v>86</v>
      </c>
      <c r="C135" s="51" t="s">
        <v>86</v>
      </c>
      <c r="D135" s="51" t="s">
        <v>86</v>
      </c>
      <c r="E135" s="51" t="s">
        <v>86</v>
      </c>
      <c r="F135" s="51" t="s">
        <v>86</v>
      </c>
      <c r="G135" s="51">
        <v>17</v>
      </c>
      <c r="H135" s="51">
        <v>16</v>
      </c>
      <c r="I135" s="51">
        <v>14</v>
      </c>
      <c r="J135" s="51">
        <v>0</v>
      </c>
      <c r="K135" s="51">
        <v>15</v>
      </c>
      <c r="L135" s="51" t="s">
        <v>86</v>
      </c>
      <c r="M135" s="51" t="s">
        <v>86</v>
      </c>
      <c r="N135" s="51" t="s">
        <v>86</v>
      </c>
      <c r="O135" s="51" t="s">
        <v>86</v>
      </c>
      <c r="P135" s="51" t="s">
        <v>86</v>
      </c>
      <c r="Q135" s="51" t="s">
        <v>86</v>
      </c>
      <c r="R135" s="51" t="s">
        <v>86</v>
      </c>
      <c r="S135" s="51" t="s">
        <v>86</v>
      </c>
      <c r="T135" s="51" t="s">
        <v>86</v>
      </c>
      <c r="U135" s="51" t="s">
        <v>86</v>
      </c>
      <c r="V135" s="51" t="s">
        <v>86</v>
      </c>
      <c r="W135" s="51" t="s">
        <v>86</v>
      </c>
      <c r="X135" s="51" t="s">
        <v>86</v>
      </c>
      <c r="Y135" s="51" t="s">
        <v>86</v>
      </c>
      <c r="Z135" s="51">
        <v>63150</v>
      </c>
      <c r="AA135" s="51">
        <v>151530</v>
      </c>
    </row>
    <row r="136" spans="1:27" ht="15" thickBot="1" x14ac:dyDescent="0.4">
      <c r="A136" s="20" t="s">
        <v>192</v>
      </c>
      <c r="B136" s="50" t="s">
        <v>86</v>
      </c>
      <c r="C136" s="50" t="s">
        <v>86</v>
      </c>
      <c r="D136" s="50" t="s">
        <v>86</v>
      </c>
      <c r="E136" s="50" t="s">
        <v>86</v>
      </c>
      <c r="F136" s="50" t="s">
        <v>86</v>
      </c>
      <c r="G136" s="50" t="s">
        <v>86</v>
      </c>
      <c r="H136" s="50">
        <v>0</v>
      </c>
      <c r="I136" s="50">
        <v>1499</v>
      </c>
      <c r="J136" s="50">
        <v>1394</v>
      </c>
      <c r="K136" s="50">
        <v>1802</v>
      </c>
      <c r="L136" s="50" t="s">
        <v>86</v>
      </c>
      <c r="M136" s="50" t="s">
        <v>86</v>
      </c>
      <c r="N136" s="50" t="s">
        <v>86</v>
      </c>
      <c r="O136" s="50" t="s">
        <v>86</v>
      </c>
      <c r="P136" s="50" t="s">
        <v>86</v>
      </c>
      <c r="Q136" s="50" t="s">
        <v>86</v>
      </c>
      <c r="R136" s="50" t="s">
        <v>86</v>
      </c>
      <c r="S136" s="50" t="s">
        <v>86</v>
      </c>
      <c r="T136" s="50" t="s">
        <v>86</v>
      </c>
      <c r="U136" s="50" t="s">
        <v>86</v>
      </c>
      <c r="V136" s="50" t="s">
        <v>86</v>
      </c>
      <c r="W136" s="50">
        <v>338770</v>
      </c>
      <c r="X136" s="50" t="s">
        <v>86</v>
      </c>
      <c r="Y136" s="50" t="s">
        <v>86</v>
      </c>
      <c r="Z136" s="50" t="s">
        <v>86</v>
      </c>
      <c r="AA136" s="50" t="s">
        <v>86</v>
      </c>
    </row>
    <row r="137" spans="1:27" ht="15" thickBot="1" x14ac:dyDescent="0.4">
      <c r="A137" s="21" t="s">
        <v>193</v>
      </c>
      <c r="B137" s="51" t="s">
        <v>86</v>
      </c>
      <c r="C137" s="51" t="s">
        <v>86</v>
      </c>
      <c r="D137" s="51" t="s">
        <v>86</v>
      </c>
      <c r="E137" s="51" t="s">
        <v>86</v>
      </c>
      <c r="F137" s="51" t="s">
        <v>86</v>
      </c>
      <c r="G137" s="51" t="s">
        <v>86</v>
      </c>
      <c r="H137" s="51">
        <v>0</v>
      </c>
      <c r="I137" s="51">
        <v>131</v>
      </c>
      <c r="J137" s="51">
        <v>135</v>
      </c>
      <c r="K137" s="51">
        <v>296</v>
      </c>
      <c r="L137" s="51" t="s">
        <v>86</v>
      </c>
      <c r="M137" s="51" t="s">
        <v>86</v>
      </c>
      <c r="N137" s="51" t="s">
        <v>86</v>
      </c>
      <c r="O137" s="51" t="s">
        <v>86</v>
      </c>
      <c r="P137" s="51" t="s">
        <v>86</v>
      </c>
      <c r="Q137" s="51" t="s">
        <v>86</v>
      </c>
      <c r="R137" s="51" t="s">
        <v>86</v>
      </c>
      <c r="S137" s="51" t="s">
        <v>86</v>
      </c>
      <c r="T137" s="51" t="s">
        <v>86</v>
      </c>
      <c r="U137" s="51" t="s">
        <v>86</v>
      </c>
      <c r="V137" s="51" t="s">
        <v>86</v>
      </c>
      <c r="W137" s="51">
        <v>44750</v>
      </c>
      <c r="X137" s="51" t="s">
        <v>86</v>
      </c>
      <c r="Y137" s="51" t="s">
        <v>86</v>
      </c>
      <c r="Z137" s="51" t="s">
        <v>86</v>
      </c>
      <c r="AA137" s="51" t="s">
        <v>86</v>
      </c>
    </row>
    <row r="138" spans="1:27" ht="15" thickBot="1" x14ac:dyDescent="0.4">
      <c r="A138" s="21" t="s">
        <v>194</v>
      </c>
      <c r="B138" s="51" t="s">
        <v>86</v>
      </c>
      <c r="C138" s="51" t="s">
        <v>86</v>
      </c>
      <c r="D138" s="51" t="s">
        <v>86</v>
      </c>
      <c r="E138" s="51" t="s">
        <v>86</v>
      </c>
      <c r="F138" s="51" t="s">
        <v>86</v>
      </c>
      <c r="G138" s="51" t="s">
        <v>86</v>
      </c>
      <c r="H138" s="51">
        <v>0</v>
      </c>
      <c r="I138" s="51">
        <v>131</v>
      </c>
      <c r="J138" s="51">
        <v>134</v>
      </c>
      <c r="K138" s="51">
        <v>267</v>
      </c>
      <c r="L138" s="51" t="s">
        <v>86</v>
      </c>
      <c r="M138" s="51" t="s">
        <v>86</v>
      </c>
      <c r="N138" s="51" t="s">
        <v>86</v>
      </c>
      <c r="O138" s="51" t="s">
        <v>86</v>
      </c>
      <c r="P138" s="51" t="s">
        <v>86</v>
      </c>
      <c r="Q138" s="51" t="s">
        <v>86</v>
      </c>
      <c r="R138" s="51" t="s">
        <v>86</v>
      </c>
      <c r="S138" s="51" t="s">
        <v>86</v>
      </c>
      <c r="T138" s="51" t="s">
        <v>86</v>
      </c>
      <c r="U138" s="51" t="s">
        <v>86</v>
      </c>
      <c r="V138" s="51" t="s">
        <v>86</v>
      </c>
      <c r="W138" s="51">
        <v>42475</v>
      </c>
      <c r="X138" s="51" t="s">
        <v>86</v>
      </c>
      <c r="Y138" s="51" t="s">
        <v>86</v>
      </c>
      <c r="Z138" s="51" t="s">
        <v>86</v>
      </c>
      <c r="AA138" s="51" t="s">
        <v>86</v>
      </c>
    </row>
    <row r="139" spans="1:27" ht="15" thickBot="1" x14ac:dyDescent="0.4">
      <c r="A139" s="21" t="s">
        <v>195</v>
      </c>
      <c r="B139" s="51" t="s">
        <v>86</v>
      </c>
      <c r="C139" s="51" t="s">
        <v>86</v>
      </c>
      <c r="D139" s="51" t="s">
        <v>86</v>
      </c>
      <c r="E139" s="51" t="s">
        <v>86</v>
      </c>
      <c r="F139" s="51" t="s">
        <v>86</v>
      </c>
      <c r="G139" s="51" t="s">
        <v>86</v>
      </c>
      <c r="H139" s="51">
        <v>0</v>
      </c>
      <c r="I139" s="51">
        <v>131</v>
      </c>
      <c r="J139" s="51">
        <v>134</v>
      </c>
      <c r="K139" s="51">
        <v>267</v>
      </c>
      <c r="L139" s="51" t="s">
        <v>86</v>
      </c>
      <c r="M139" s="51" t="s">
        <v>86</v>
      </c>
      <c r="N139" s="51" t="s">
        <v>86</v>
      </c>
      <c r="O139" s="51" t="s">
        <v>86</v>
      </c>
      <c r="P139" s="51" t="s">
        <v>86</v>
      </c>
      <c r="Q139" s="51" t="s">
        <v>86</v>
      </c>
      <c r="R139" s="51" t="s">
        <v>86</v>
      </c>
      <c r="S139" s="51" t="s">
        <v>86</v>
      </c>
      <c r="T139" s="51" t="s">
        <v>86</v>
      </c>
      <c r="U139" s="51" t="s">
        <v>86</v>
      </c>
      <c r="V139" s="51" t="s">
        <v>86</v>
      </c>
      <c r="W139" s="51">
        <v>42475</v>
      </c>
      <c r="X139" s="51" t="s">
        <v>86</v>
      </c>
      <c r="Y139" s="51" t="s">
        <v>86</v>
      </c>
      <c r="Z139" s="51" t="s">
        <v>86</v>
      </c>
      <c r="AA139" s="51" t="s">
        <v>86</v>
      </c>
    </row>
    <row r="140" spans="1:27" ht="15" thickBot="1" x14ac:dyDescent="0.4">
      <c r="A140" s="21" t="s">
        <v>196</v>
      </c>
      <c r="B140" s="51" t="s">
        <v>86</v>
      </c>
      <c r="C140" s="51" t="s">
        <v>86</v>
      </c>
      <c r="D140" s="51" t="s">
        <v>86</v>
      </c>
      <c r="E140" s="51" t="s">
        <v>86</v>
      </c>
      <c r="F140" s="51" t="s">
        <v>86</v>
      </c>
      <c r="G140" s="51" t="s">
        <v>86</v>
      </c>
      <c r="H140" s="51">
        <v>0</v>
      </c>
      <c r="I140" s="51">
        <v>131</v>
      </c>
      <c r="J140" s="51">
        <v>134</v>
      </c>
      <c r="K140" s="51">
        <v>267</v>
      </c>
      <c r="L140" s="51" t="s">
        <v>86</v>
      </c>
      <c r="M140" s="51" t="s">
        <v>86</v>
      </c>
      <c r="N140" s="51" t="s">
        <v>86</v>
      </c>
      <c r="O140" s="51" t="s">
        <v>86</v>
      </c>
      <c r="P140" s="51" t="s">
        <v>86</v>
      </c>
      <c r="Q140" s="51" t="s">
        <v>86</v>
      </c>
      <c r="R140" s="51" t="s">
        <v>86</v>
      </c>
      <c r="S140" s="51" t="s">
        <v>86</v>
      </c>
      <c r="T140" s="51" t="s">
        <v>86</v>
      </c>
      <c r="U140" s="51" t="s">
        <v>86</v>
      </c>
      <c r="V140" s="51" t="s">
        <v>86</v>
      </c>
      <c r="W140" s="51">
        <v>42475</v>
      </c>
      <c r="X140" s="51" t="s">
        <v>86</v>
      </c>
      <c r="Y140" s="51" t="s">
        <v>86</v>
      </c>
      <c r="Z140" s="51" t="s">
        <v>86</v>
      </c>
      <c r="AA140" s="51" t="s">
        <v>86</v>
      </c>
    </row>
    <row r="141" spans="1:27" ht="15" thickBot="1" x14ac:dyDescent="0.4">
      <c r="A141" s="21" t="s">
        <v>197</v>
      </c>
      <c r="B141" s="51" t="s">
        <v>86</v>
      </c>
      <c r="C141" s="51" t="s">
        <v>86</v>
      </c>
      <c r="D141" s="51" t="s">
        <v>86</v>
      </c>
      <c r="E141" s="51" t="s">
        <v>86</v>
      </c>
      <c r="F141" s="51" t="s">
        <v>86</v>
      </c>
      <c r="G141" s="51" t="s">
        <v>86</v>
      </c>
      <c r="H141" s="51">
        <v>0</v>
      </c>
      <c r="I141" s="51">
        <v>131</v>
      </c>
      <c r="J141" s="51">
        <v>134</v>
      </c>
      <c r="K141" s="51">
        <v>267</v>
      </c>
      <c r="L141" s="51" t="s">
        <v>86</v>
      </c>
      <c r="M141" s="51" t="s">
        <v>86</v>
      </c>
      <c r="N141" s="51" t="s">
        <v>86</v>
      </c>
      <c r="O141" s="51" t="s">
        <v>86</v>
      </c>
      <c r="P141" s="51" t="s">
        <v>86</v>
      </c>
      <c r="Q141" s="51" t="s">
        <v>86</v>
      </c>
      <c r="R141" s="51" t="s">
        <v>86</v>
      </c>
      <c r="S141" s="51" t="s">
        <v>86</v>
      </c>
      <c r="T141" s="51" t="s">
        <v>86</v>
      </c>
      <c r="U141" s="51" t="s">
        <v>86</v>
      </c>
      <c r="V141" s="51" t="s">
        <v>86</v>
      </c>
      <c r="W141" s="51">
        <v>42475</v>
      </c>
      <c r="X141" s="51" t="s">
        <v>86</v>
      </c>
      <c r="Y141" s="51" t="s">
        <v>86</v>
      </c>
      <c r="Z141" s="51" t="s">
        <v>86</v>
      </c>
      <c r="AA141" s="51" t="s">
        <v>86</v>
      </c>
    </row>
    <row r="142" spans="1:27" ht="15" thickBot="1" x14ac:dyDescent="0.4">
      <c r="A142" s="21" t="s">
        <v>198</v>
      </c>
      <c r="B142" s="51" t="s">
        <v>86</v>
      </c>
      <c r="C142" s="51" t="s">
        <v>86</v>
      </c>
      <c r="D142" s="51" t="s">
        <v>86</v>
      </c>
      <c r="E142" s="51" t="s">
        <v>86</v>
      </c>
      <c r="F142" s="51" t="s">
        <v>86</v>
      </c>
      <c r="G142" s="51" t="s">
        <v>86</v>
      </c>
      <c r="H142" s="51">
        <v>0</v>
      </c>
      <c r="I142" s="51">
        <v>263</v>
      </c>
      <c r="J142" s="51">
        <v>269</v>
      </c>
      <c r="K142" s="51">
        <v>534</v>
      </c>
      <c r="L142" s="51" t="s">
        <v>86</v>
      </c>
      <c r="M142" s="51" t="s">
        <v>86</v>
      </c>
      <c r="N142" s="51" t="s">
        <v>86</v>
      </c>
      <c r="O142" s="51" t="s">
        <v>86</v>
      </c>
      <c r="P142" s="51" t="s">
        <v>86</v>
      </c>
      <c r="Q142" s="51" t="s">
        <v>86</v>
      </c>
      <c r="R142" s="51" t="s">
        <v>86</v>
      </c>
      <c r="S142" s="51" t="s">
        <v>86</v>
      </c>
      <c r="T142" s="51" t="s">
        <v>86</v>
      </c>
      <c r="U142" s="51" t="s">
        <v>86</v>
      </c>
      <c r="V142" s="51" t="s">
        <v>86</v>
      </c>
      <c r="W142" s="51">
        <v>84950</v>
      </c>
      <c r="X142" s="51" t="s">
        <v>86</v>
      </c>
      <c r="Y142" s="51" t="s">
        <v>86</v>
      </c>
      <c r="Z142" s="51" t="s">
        <v>86</v>
      </c>
      <c r="AA142" s="51" t="s">
        <v>86</v>
      </c>
    </row>
    <row r="143" spans="1:27" ht="15" thickBot="1" x14ac:dyDescent="0.4">
      <c r="A143" s="21" t="s">
        <v>199</v>
      </c>
      <c r="B143" s="51" t="s">
        <v>86</v>
      </c>
      <c r="C143" s="51" t="s">
        <v>86</v>
      </c>
      <c r="D143" s="51" t="s">
        <v>86</v>
      </c>
      <c r="E143" s="51" t="s">
        <v>86</v>
      </c>
      <c r="F143" s="51" t="s">
        <v>86</v>
      </c>
      <c r="G143" s="51" t="s">
        <v>86</v>
      </c>
      <c r="H143" s="51">
        <v>0</v>
      </c>
      <c r="I143" s="51">
        <v>263</v>
      </c>
      <c r="J143" s="51">
        <v>269</v>
      </c>
      <c r="K143" s="51">
        <v>534</v>
      </c>
      <c r="L143" s="51" t="s">
        <v>86</v>
      </c>
      <c r="M143" s="51" t="s">
        <v>86</v>
      </c>
      <c r="N143" s="51" t="s">
        <v>86</v>
      </c>
      <c r="O143" s="51" t="s">
        <v>86</v>
      </c>
      <c r="P143" s="51" t="s">
        <v>86</v>
      </c>
      <c r="Q143" s="51" t="s">
        <v>86</v>
      </c>
      <c r="R143" s="51" t="s">
        <v>86</v>
      </c>
      <c r="S143" s="51" t="s">
        <v>86</v>
      </c>
      <c r="T143" s="51" t="s">
        <v>86</v>
      </c>
      <c r="U143" s="51" t="s">
        <v>86</v>
      </c>
      <c r="V143" s="51" t="s">
        <v>86</v>
      </c>
      <c r="W143" s="51">
        <v>84950</v>
      </c>
      <c r="X143" s="51" t="s">
        <v>86</v>
      </c>
      <c r="Y143" s="51" t="s">
        <v>86</v>
      </c>
      <c r="Z143" s="51" t="s">
        <v>86</v>
      </c>
      <c r="AA143" s="51" t="s">
        <v>86</v>
      </c>
    </row>
    <row r="144" spans="1:27" ht="15" thickBot="1" x14ac:dyDescent="0.4">
      <c r="A144" s="21" t="s">
        <v>200</v>
      </c>
      <c r="B144" s="51" t="s">
        <v>86</v>
      </c>
      <c r="C144" s="51" t="s">
        <v>86</v>
      </c>
      <c r="D144" s="51" t="s">
        <v>86</v>
      </c>
      <c r="E144" s="51" t="s">
        <v>86</v>
      </c>
      <c r="F144" s="51" t="s">
        <v>86</v>
      </c>
      <c r="G144" s="51" t="s">
        <v>86</v>
      </c>
      <c r="H144" s="51">
        <v>0</v>
      </c>
      <c r="I144" s="51">
        <v>843</v>
      </c>
      <c r="J144" s="51">
        <v>722</v>
      </c>
      <c r="K144" s="51">
        <v>439</v>
      </c>
      <c r="L144" s="51" t="s">
        <v>86</v>
      </c>
      <c r="M144" s="51" t="s">
        <v>86</v>
      </c>
      <c r="N144" s="51" t="s">
        <v>86</v>
      </c>
      <c r="O144" s="51" t="s">
        <v>86</v>
      </c>
      <c r="P144" s="51" t="s">
        <v>86</v>
      </c>
      <c r="Q144" s="51" t="s">
        <v>86</v>
      </c>
      <c r="R144" s="51" t="s">
        <v>86</v>
      </c>
      <c r="S144" s="51" t="s">
        <v>86</v>
      </c>
      <c r="T144" s="51" t="s">
        <v>86</v>
      </c>
      <c r="U144" s="51" t="s">
        <v>86</v>
      </c>
      <c r="V144" s="51" t="s">
        <v>86</v>
      </c>
      <c r="W144" s="51">
        <v>124120</v>
      </c>
      <c r="X144" s="51" t="s">
        <v>86</v>
      </c>
      <c r="Y144" s="51" t="s">
        <v>86</v>
      </c>
      <c r="Z144" s="51" t="s">
        <v>86</v>
      </c>
      <c r="AA144" s="51" t="s">
        <v>86</v>
      </c>
    </row>
    <row r="145" spans="1:27" ht="15" thickBot="1" x14ac:dyDescent="0.4">
      <c r="A145" s="20" t="s">
        <v>201</v>
      </c>
      <c r="B145" s="50" t="s">
        <v>86</v>
      </c>
      <c r="C145" s="50" t="s">
        <v>86</v>
      </c>
      <c r="D145" s="50" t="s">
        <v>86</v>
      </c>
      <c r="E145" s="50" t="s">
        <v>86</v>
      </c>
      <c r="F145" s="50" t="s">
        <v>86</v>
      </c>
      <c r="G145" s="50" t="s">
        <v>86</v>
      </c>
      <c r="H145" s="50" t="s">
        <v>86</v>
      </c>
      <c r="I145" s="50" t="s">
        <v>86</v>
      </c>
      <c r="J145" s="50" t="s">
        <v>86</v>
      </c>
      <c r="K145" s="50" t="s">
        <v>86</v>
      </c>
      <c r="L145" s="50" t="s">
        <v>86</v>
      </c>
      <c r="M145" s="50" t="s">
        <v>86</v>
      </c>
      <c r="N145" s="50" t="s">
        <v>86</v>
      </c>
      <c r="O145" s="50" t="s">
        <v>86</v>
      </c>
      <c r="P145" s="50" t="s">
        <v>86</v>
      </c>
      <c r="Q145" s="50" t="s">
        <v>86</v>
      </c>
      <c r="R145" s="50">
        <v>-110</v>
      </c>
      <c r="S145" s="50" t="s">
        <v>86</v>
      </c>
      <c r="T145" s="50">
        <v>-470</v>
      </c>
      <c r="U145" s="50" t="s">
        <v>86</v>
      </c>
      <c r="V145" s="50">
        <v>-760</v>
      </c>
      <c r="W145" s="50">
        <v>-1370</v>
      </c>
      <c r="X145" s="50">
        <v>-4010</v>
      </c>
      <c r="Y145" s="50">
        <v>-4300</v>
      </c>
      <c r="Z145" s="50">
        <v>-2310</v>
      </c>
      <c r="AA145" s="50">
        <v>-2630</v>
      </c>
    </row>
    <row r="146" spans="1:27" ht="15" thickBot="1" x14ac:dyDescent="0.4">
      <c r="A146" s="21" t="s">
        <v>202</v>
      </c>
      <c r="B146" s="51" t="s">
        <v>86</v>
      </c>
      <c r="C146" s="51" t="s">
        <v>86</v>
      </c>
      <c r="D146" s="51" t="s">
        <v>86</v>
      </c>
      <c r="E146" s="51" t="s">
        <v>86</v>
      </c>
      <c r="F146" s="51" t="s">
        <v>86</v>
      </c>
      <c r="G146" s="51" t="s">
        <v>86</v>
      </c>
      <c r="H146" s="51" t="s">
        <v>86</v>
      </c>
      <c r="I146" s="51" t="s">
        <v>86</v>
      </c>
      <c r="J146" s="51" t="s">
        <v>86</v>
      </c>
      <c r="K146" s="51" t="s">
        <v>86</v>
      </c>
      <c r="L146" s="51" t="s">
        <v>86</v>
      </c>
      <c r="M146" s="51" t="s">
        <v>86</v>
      </c>
      <c r="N146" s="51" t="s">
        <v>86</v>
      </c>
      <c r="O146" s="51" t="s">
        <v>86</v>
      </c>
      <c r="P146" s="51" t="s">
        <v>86</v>
      </c>
      <c r="Q146" s="51" t="s">
        <v>86</v>
      </c>
      <c r="R146" s="51">
        <v>6300</v>
      </c>
      <c r="S146" s="51" t="s">
        <v>86</v>
      </c>
      <c r="T146" s="51">
        <v>8650</v>
      </c>
      <c r="U146" s="51" t="s">
        <v>86</v>
      </c>
      <c r="V146" s="51">
        <v>10400</v>
      </c>
      <c r="W146" s="51">
        <v>11610</v>
      </c>
      <c r="X146" s="51">
        <v>12190</v>
      </c>
      <c r="Y146" s="51">
        <v>12480</v>
      </c>
      <c r="Z146" s="51">
        <v>14290</v>
      </c>
      <c r="AA146" s="51">
        <v>18780</v>
      </c>
    </row>
    <row r="147" spans="1:27" ht="15" thickBot="1" x14ac:dyDescent="0.4">
      <c r="A147" s="21" t="s">
        <v>203</v>
      </c>
      <c r="B147" s="51" t="s">
        <v>86</v>
      </c>
      <c r="C147" s="51" t="s">
        <v>86</v>
      </c>
      <c r="D147" s="51" t="s">
        <v>86</v>
      </c>
      <c r="E147" s="51" t="s">
        <v>86</v>
      </c>
      <c r="F147" s="51" t="s">
        <v>86</v>
      </c>
      <c r="G147" s="51" t="s">
        <v>86</v>
      </c>
      <c r="H147" s="51" t="s">
        <v>86</v>
      </c>
      <c r="I147" s="51" t="s">
        <v>86</v>
      </c>
      <c r="J147" s="51" t="s">
        <v>86</v>
      </c>
      <c r="K147" s="51" t="s">
        <v>86</v>
      </c>
      <c r="L147" s="51" t="s">
        <v>86</v>
      </c>
      <c r="M147" s="51" t="s">
        <v>86</v>
      </c>
      <c r="N147" s="51" t="s">
        <v>86</v>
      </c>
      <c r="O147" s="51" t="s">
        <v>86</v>
      </c>
      <c r="P147" s="51" t="s">
        <v>86</v>
      </c>
      <c r="Q147" s="51" t="s">
        <v>86</v>
      </c>
      <c r="R147" s="51">
        <v>6300</v>
      </c>
      <c r="S147" s="51" t="s">
        <v>86</v>
      </c>
      <c r="T147" s="51">
        <v>8490</v>
      </c>
      <c r="U147" s="51" t="s">
        <v>86</v>
      </c>
      <c r="V147" s="51">
        <v>10010</v>
      </c>
      <c r="W147" s="51">
        <v>11090</v>
      </c>
      <c r="X147" s="51">
        <v>11660</v>
      </c>
      <c r="Y147" s="51">
        <v>12410</v>
      </c>
      <c r="Z147" s="51">
        <v>17170</v>
      </c>
      <c r="AA147" s="51">
        <v>18790</v>
      </c>
    </row>
    <row r="148" spans="1:27" ht="15" thickBot="1" x14ac:dyDescent="0.4">
      <c r="A148" s="21" t="s">
        <v>204</v>
      </c>
      <c r="B148" s="51" t="s">
        <v>86</v>
      </c>
      <c r="C148" s="51" t="s">
        <v>86</v>
      </c>
      <c r="D148" s="51" t="s">
        <v>86</v>
      </c>
      <c r="E148" s="51" t="s">
        <v>86</v>
      </c>
      <c r="F148" s="51" t="s">
        <v>86</v>
      </c>
      <c r="G148" s="51" t="s">
        <v>86</v>
      </c>
      <c r="H148" s="51" t="s">
        <v>86</v>
      </c>
      <c r="I148" s="51" t="s">
        <v>86</v>
      </c>
      <c r="J148" s="51" t="s">
        <v>86</v>
      </c>
      <c r="K148" s="51" t="s">
        <v>86</v>
      </c>
      <c r="L148" s="51" t="s">
        <v>86</v>
      </c>
      <c r="M148" s="51" t="s">
        <v>86</v>
      </c>
      <c r="N148" s="51" t="s">
        <v>86</v>
      </c>
      <c r="O148" s="51" t="s">
        <v>86</v>
      </c>
      <c r="P148" s="51" t="s">
        <v>86</v>
      </c>
      <c r="Q148" s="51" t="s">
        <v>86</v>
      </c>
      <c r="R148" s="51">
        <v>0</v>
      </c>
      <c r="S148" s="51" t="s">
        <v>86</v>
      </c>
      <c r="T148" s="51">
        <v>-160</v>
      </c>
      <c r="U148" s="51" t="s">
        <v>86</v>
      </c>
      <c r="V148" s="51">
        <v>-390</v>
      </c>
      <c r="W148" s="51">
        <v>-520</v>
      </c>
      <c r="X148" s="51">
        <v>-530</v>
      </c>
      <c r="Y148" s="51">
        <v>-70</v>
      </c>
      <c r="Z148" s="51">
        <v>2880</v>
      </c>
      <c r="AA148" s="51">
        <v>10</v>
      </c>
    </row>
    <row r="149" spans="1:27" ht="15" thickBot="1" x14ac:dyDescent="0.4">
      <c r="A149" s="21" t="s">
        <v>205</v>
      </c>
      <c r="B149" s="51" t="s">
        <v>86</v>
      </c>
      <c r="C149" s="51" t="s">
        <v>86</v>
      </c>
      <c r="D149" s="51" t="s">
        <v>86</v>
      </c>
      <c r="E149" s="51" t="s">
        <v>86</v>
      </c>
      <c r="F149" s="51" t="s">
        <v>86</v>
      </c>
      <c r="G149" s="51" t="s">
        <v>86</v>
      </c>
      <c r="H149" s="51" t="s">
        <v>86</v>
      </c>
      <c r="I149" s="51" t="s">
        <v>86</v>
      </c>
      <c r="J149" s="51" t="s">
        <v>86</v>
      </c>
      <c r="K149" s="51" t="s">
        <v>86</v>
      </c>
      <c r="L149" s="51" t="s">
        <v>86</v>
      </c>
      <c r="M149" s="51" t="s">
        <v>86</v>
      </c>
      <c r="N149" s="51" t="s">
        <v>86</v>
      </c>
      <c r="O149" s="51" t="s">
        <v>86</v>
      </c>
      <c r="P149" s="51" t="s">
        <v>86</v>
      </c>
      <c r="Q149" s="51" t="s">
        <v>86</v>
      </c>
      <c r="R149" s="51">
        <v>110</v>
      </c>
      <c r="S149" s="51" t="s">
        <v>86</v>
      </c>
      <c r="T149" s="51">
        <v>310</v>
      </c>
      <c r="U149" s="51" t="s">
        <v>86</v>
      </c>
      <c r="V149" s="51">
        <v>370</v>
      </c>
      <c r="W149" s="51">
        <v>850</v>
      </c>
      <c r="X149" s="51">
        <v>3480</v>
      </c>
      <c r="Y149" s="51">
        <v>4230</v>
      </c>
      <c r="Z149" s="51">
        <v>5190</v>
      </c>
      <c r="AA149" s="51">
        <v>2640</v>
      </c>
    </row>
    <row r="150" spans="1:27" ht="15" thickBot="1" x14ac:dyDescent="0.4">
      <c r="A150" s="20" t="s">
        <v>206</v>
      </c>
      <c r="B150" s="50" t="s">
        <v>86</v>
      </c>
      <c r="C150" s="50" t="s">
        <v>86</v>
      </c>
      <c r="D150" s="50" t="s">
        <v>86</v>
      </c>
      <c r="E150" s="50" t="s">
        <v>86</v>
      </c>
      <c r="F150" s="50" t="s">
        <v>86</v>
      </c>
      <c r="G150" s="50" t="s">
        <v>86</v>
      </c>
      <c r="H150" s="50" t="s">
        <v>86</v>
      </c>
      <c r="I150" s="50" t="s">
        <v>86</v>
      </c>
      <c r="J150" s="50" t="s">
        <v>86</v>
      </c>
      <c r="K150" s="50" t="s">
        <v>86</v>
      </c>
      <c r="L150" s="50" t="s">
        <v>86</v>
      </c>
      <c r="M150" s="50" t="s">
        <v>86</v>
      </c>
      <c r="N150" s="50" t="s">
        <v>86</v>
      </c>
      <c r="O150" s="50" t="s">
        <v>86</v>
      </c>
      <c r="P150" s="50" t="s">
        <v>86</v>
      </c>
      <c r="Q150" s="50" t="s">
        <v>86</v>
      </c>
      <c r="R150" s="50" t="s">
        <v>86</v>
      </c>
      <c r="S150" s="50" t="s">
        <v>86</v>
      </c>
      <c r="T150" s="50" t="s">
        <v>86</v>
      </c>
      <c r="U150" s="50" t="s">
        <v>86</v>
      </c>
      <c r="V150" s="50" t="s">
        <v>86</v>
      </c>
      <c r="W150" s="50" t="s">
        <v>86</v>
      </c>
      <c r="X150" s="50" t="s">
        <v>86</v>
      </c>
      <c r="Y150" s="50" t="s">
        <v>86</v>
      </c>
      <c r="Z150" s="50" t="s">
        <v>86</v>
      </c>
      <c r="AA150" s="50" t="s">
        <v>86</v>
      </c>
    </row>
    <row r="151" spans="1:27" ht="15" thickBot="1" x14ac:dyDescent="0.4">
      <c r="A151" s="21" t="s">
        <v>207</v>
      </c>
      <c r="B151" s="24" t="s">
        <v>86</v>
      </c>
      <c r="C151" s="24" t="s">
        <v>86</v>
      </c>
      <c r="D151" s="24" t="s">
        <v>86</v>
      </c>
      <c r="E151" s="24" t="s">
        <v>86</v>
      </c>
      <c r="F151" s="24" t="s">
        <v>86</v>
      </c>
      <c r="G151" s="24" t="s">
        <v>86</v>
      </c>
      <c r="H151" s="24" t="s">
        <v>86</v>
      </c>
      <c r="I151" s="24" t="s">
        <v>86</v>
      </c>
      <c r="J151" s="24" t="s">
        <v>86</v>
      </c>
      <c r="K151" s="24" t="s">
        <v>86</v>
      </c>
      <c r="L151" s="24" t="s">
        <v>86</v>
      </c>
      <c r="M151" s="24" t="s">
        <v>86</v>
      </c>
      <c r="N151" s="24" t="s">
        <v>86</v>
      </c>
      <c r="O151" s="24" t="s">
        <v>86</v>
      </c>
      <c r="P151" s="24" t="s">
        <v>86</v>
      </c>
      <c r="Q151" s="24" t="s">
        <v>86</v>
      </c>
      <c r="R151" s="24">
        <v>0.08</v>
      </c>
      <c r="S151" s="24" t="s">
        <v>86</v>
      </c>
      <c r="T151" s="24">
        <v>0.08</v>
      </c>
      <c r="U151" s="24" t="s">
        <v>86</v>
      </c>
      <c r="V151" s="24">
        <v>0.08</v>
      </c>
      <c r="W151" s="24" t="s">
        <v>86</v>
      </c>
      <c r="X151" s="24" t="s">
        <v>86</v>
      </c>
      <c r="Y151" s="24" t="s">
        <v>86</v>
      </c>
      <c r="Z151" s="24" t="s">
        <v>86</v>
      </c>
      <c r="AA151" s="24" t="s">
        <v>86</v>
      </c>
    </row>
    <row r="152" spans="1:27" ht="15" thickBot="1" x14ac:dyDescent="0.4">
      <c r="A152" s="20" t="s">
        <v>208</v>
      </c>
      <c r="B152" s="50" t="s">
        <v>86</v>
      </c>
      <c r="C152" s="50" t="s">
        <v>86</v>
      </c>
      <c r="D152" s="50" t="s">
        <v>86</v>
      </c>
      <c r="E152" s="50" t="s">
        <v>86</v>
      </c>
      <c r="F152" s="50" t="s">
        <v>86</v>
      </c>
      <c r="G152" s="50" t="s">
        <v>86</v>
      </c>
      <c r="H152" s="50" t="s">
        <v>86</v>
      </c>
      <c r="I152" s="50" t="s">
        <v>86</v>
      </c>
      <c r="J152" s="50" t="s">
        <v>86</v>
      </c>
      <c r="K152" s="50" t="s">
        <v>86</v>
      </c>
      <c r="L152" s="50" t="s">
        <v>86</v>
      </c>
      <c r="M152" s="50" t="s">
        <v>86</v>
      </c>
      <c r="N152" s="50" t="s">
        <v>86</v>
      </c>
      <c r="O152" s="50" t="s">
        <v>86</v>
      </c>
      <c r="P152" s="50" t="s">
        <v>86</v>
      </c>
      <c r="Q152" s="50" t="s">
        <v>86</v>
      </c>
      <c r="R152" s="50">
        <v>-110</v>
      </c>
      <c r="S152" s="50" t="s">
        <v>86</v>
      </c>
      <c r="T152" s="50">
        <v>-470</v>
      </c>
      <c r="U152" s="50" t="s">
        <v>86</v>
      </c>
      <c r="V152" s="50">
        <v>-760</v>
      </c>
      <c r="W152" s="50">
        <v>-1370</v>
      </c>
      <c r="X152" s="50">
        <v>-4010</v>
      </c>
      <c r="Y152" s="50">
        <v>-4300</v>
      </c>
      <c r="Z152" s="50">
        <v>-8070</v>
      </c>
      <c r="AA152" s="50">
        <v>-2650</v>
      </c>
    </row>
    <row r="153" spans="1:27" ht="15" thickBot="1" x14ac:dyDescent="0.4">
      <c r="A153" s="21" t="s">
        <v>209</v>
      </c>
      <c r="B153" s="51" t="s">
        <v>86</v>
      </c>
      <c r="C153" s="51" t="s">
        <v>86</v>
      </c>
      <c r="D153" s="51" t="s">
        <v>86</v>
      </c>
      <c r="E153" s="51" t="s">
        <v>86</v>
      </c>
      <c r="F153" s="51" t="s">
        <v>86</v>
      </c>
      <c r="G153" s="51" t="s">
        <v>86</v>
      </c>
      <c r="H153" s="51" t="s">
        <v>86</v>
      </c>
      <c r="I153" s="51" t="s">
        <v>86</v>
      </c>
      <c r="J153" s="51" t="s">
        <v>86</v>
      </c>
      <c r="K153" s="51" t="s">
        <v>86</v>
      </c>
      <c r="L153" s="51" t="s">
        <v>86</v>
      </c>
      <c r="M153" s="51" t="s">
        <v>86</v>
      </c>
      <c r="N153" s="51" t="s">
        <v>86</v>
      </c>
      <c r="O153" s="51" t="s">
        <v>86</v>
      </c>
      <c r="P153" s="51" t="s">
        <v>86</v>
      </c>
      <c r="Q153" s="51" t="s">
        <v>86</v>
      </c>
      <c r="R153" s="51">
        <v>-110</v>
      </c>
      <c r="S153" s="51" t="s">
        <v>86</v>
      </c>
      <c r="T153" s="51">
        <v>-470</v>
      </c>
      <c r="U153" s="51" t="s">
        <v>86</v>
      </c>
      <c r="V153" s="51">
        <v>-760</v>
      </c>
      <c r="W153" s="51">
        <v>-1370</v>
      </c>
      <c r="X153" s="51">
        <v>-4010</v>
      </c>
      <c r="Y153" s="51">
        <v>-4300</v>
      </c>
      <c r="Z153" s="51">
        <v>-8070</v>
      </c>
      <c r="AA153" s="51">
        <v>-2650</v>
      </c>
    </row>
    <row r="154" spans="1:27" ht="15" thickBot="1" x14ac:dyDescent="0.4">
      <c r="A154" s="20" t="s">
        <v>210</v>
      </c>
      <c r="B154" s="50" t="s">
        <v>86</v>
      </c>
      <c r="C154" s="50" t="s">
        <v>86</v>
      </c>
      <c r="D154" s="50" t="s">
        <v>86</v>
      </c>
      <c r="E154" s="50" t="s">
        <v>86</v>
      </c>
      <c r="F154" s="50" t="s">
        <v>86</v>
      </c>
      <c r="G154" s="50" t="s">
        <v>86</v>
      </c>
      <c r="H154" s="50" t="s">
        <v>86</v>
      </c>
      <c r="I154" s="50" t="s">
        <v>86</v>
      </c>
      <c r="J154" s="50" t="s">
        <v>86</v>
      </c>
      <c r="K154" s="50" t="s">
        <v>86</v>
      </c>
      <c r="L154" s="50" t="s">
        <v>86</v>
      </c>
      <c r="M154" s="50" t="s">
        <v>86</v>
      </c>
      <c r="N154" s="50" t="s">
        <v>86</v>
      </c>
      <c r="O154" s="50" t="s">
        <v>86</v>
      </c>
      <c r="P154" s="50" t="s">
        <v>86</v>
      </c>
      <c r="Q154" s="50" t="s">
        <v>86</v>
      </c>
      <c r="R154" s="50" t="s">
        <v>86</v>
      </c>
      <c r="S154" s="50" t="s">
        <v>86</v>
      </c>
      <c r="T154" s="50" t="s">
        <v>86</v>
      </c>
      <c r="U154" s="50" t="s">
        <v>86</v>
      </c>
      <c r="V154" s="50" t="s">
        <v>86</v>
      </c>
      <c r="W154" s="50" t="s">
        <v>86</v>
      </c>
      <c r="X154" s="50" t="s">
        <v>86</v>
      </c>
      <c r="Y154" s="50" t="s">
        <v>86</v>
      </c>
      <c r="Z154" s="50" t="s">
        <v>86</v>
      </c>
      <c r="AA154" s="50" t="s">
        <v>86</v>
      </c>
    </row>
    <row r="155" spans="1:27" ht="15" thickBot="1" x14ac:dyDescent="0.4">
      <c r="A155" s="21" t="s">
        <v>211</v>
      </c>
      <c r="B155" s="24" t="s">
        <v>86</v>
      </c>
      <c r="C155" s="24" t="s">
        <v>86</v>
      </c>
      <c r="D155" s="24" t="s">
        <v>86</v>
      </c>
      <c r="E155" s="24" t="s">
        <v>86</v>
      </c>
      <c r="F155" s="24" t="s">
        <v>86</v>
      </c>
      <c r="G155" s="24" t="s">
        <v>86</v>
      </c>
      <c r="H155" s="24" t="s">
        <v>86</v>
      </c>
      <c r="I155" s="24" t="s">
        <v>86</v>
      </c>
      <c r="J155" s="24" t="s">
        <v>86</v>
      </c>
      <c r="K155" s="24" t="s">
        <v>86</v>
      </c>
      <c r="L155" s="24" t="s">
        <v>86</v>
      </c>
      <c r="M155" s="24" t="s">
        <v>86</v>
      </c>
      <c r="N155" s="24" t="s">
        <v>86</v>
      </c>
      <c r="O155" s="24" t="s">
        <v>86</v>
      </c>
      <c r="P155" s="24" t="s">
        <v>86</v>
      </c>
      <c r="Q155" s="24" t="s">
        <v>86</v>
      </c>
      <c r="R155" s="24">
        <v>3.3300000000000003E-2</v>
      </c>
      <c r="S155" s="24" t="s">
        <v>86</v>
      </c>
      <c r="T155" s="24">
        <v>1.18E-2</v>
      </c>
      <c r="U155" s="24" t="s">
        <v>86</v>
      </c>
      <c r="V155" s="24">
        <v>1E-3</v>
      </c>
      <c r="W155" s="24">
        <v>0</v>
      </c>
      <c r="X155" s="24" t="s">
        <v>86</v>
      </c>
      <c r="Y155" s="24" t="s">
        <v>86</v>
      </c>
      <c r="Z155" s="24" t="s">
        <v>86</v>
      </c>
      <c r="AA155" s="24" t="s">
        <v>86</v>
      </c>
    </row>
    <row r="156" spans="1:27" ht="15" thickBot="1" x14ac:dyDescent="0.4">
      <c r="A156" s="21" t="s">
        <v>212</v>
      </c>
      <c r="B156" s="24" t="s">
        <v>86</v>
      </c>
      <c r="C156" s="24" t="s">
        <v>86</v>
      </c>
      <c r="D156" s="24" t="s">
        <v>86</v>
      </c>
      <c r="E156" s="24" t="s">
        <v>86</v>
      </c>
      <c r="F156" s="24" t="s">
        <v>86</v>
      </c>
      <c r="G156" s="24" t="s">
        <v>86</v>
      </c>
      <c r="H156" s="24" t="s">
        <v>86</v>
      </c>
      <c r="I156" s="24" t="s">
        <v>86</v>
      </c>
      <c r="J156" s="24" t="s">
        <v>86</v>
      </c>
      <c r="K156" s="24" t="s">
        <v>86</v>
      </c>
      <c r="L156" s="24" t="s">
        <v>86</v>
      </c>
      <c r="M156" s="24" t="s">
        <v>86</v>
      </c>
      <c r="N156" s="24" t="s">
        <v>86</v>
      </c>
      <c r="O156" s="24" t="s">
        <v>86</v>
      </c>
      <c r="P156" s="24" t="s">
        <v>86</v>
      </c>
      <c r="Q156" s="24" t="s">
        <v>86</v>
      </c>
      <c r="R156" s="24">
        <v>5.0799999999999998E-2</v>
      </c>
      <c r="S156" s="24" t="s">
        <v>86</v>
      </c>
      <c r="T156" s="24">
        <v>2.4799999999999999E-2</v>
      </c>
      <c r="U156" s="24" t="s">
        <v>86</v>
      </c>
      <c r="V156" s="24">
        <v>1.61E-2</v>
      </c>
      <c r="W156" s="24">
        <v>1.17E-2</v>
      </c>
      <c r="X156" s="24">
        <v>7.7000000000000002E-3</v>
      </c>
      <c r="Y156" s="24">
        <v>5.5999999999999999E-3</v>
      </c>
      <c r="Z156" s="24">
        <v>5.9999999999999995E-4</v>
      </c>
      <c r="AA156" s="24">
        <v>5.0000000000000001E-4</v>
      </c>
    </row>
    <row r="157" spans="1:27" ht="15" thickBot="1" x14ac:dyDescent="0.4">
      <c r="A157" s="21" t="s">
        <v>213</v>
      </c>
      <c r="B157" s="24" t="s">
        <v>86</v>
      </c>
      <c r="C157" s="24" t="s">
        <v>86</v>
      </c>
      <c r="D157" s="24" t="s">
        <v>86</v>
      </c>
      <c r="E157" s="24" t="s">
        <v>86</v>
      </c>
      <c r="F157" s="24" t="s">
        <v>86</v>
      </c>
      <c r="G157" s="24" t="s">
        <v>86</v>
      </c>
      <c r="H157" s="24" t="s">
        <v>86</v>
      </c>
      <c r="I157" s="24" t="s">
        <v>86</v>
      </c>
      <c r="J157" s="24" t="s">
        <v>86</v>
      </c>
      <c r="K157" s="24" t="s">
        <v>86</v>
      </c>
      <c r="L157" s="24" t="s">
        <v>86</v>
      </c>
      <c r="M157" s="24" t="s">
        <v>86</v>
      </c>
      <c r="N157" s="24" t="s">
        <v>86</v>
      </c>
      <c r="O157" s="24" t="s">
        <v>86</v>
      </c>
      <c r="P157" s="24" t="s">
        <v>86</v>
      </c>
      <c r="Q157" s="24" t="s">
        <v>86</v>
      </c>
      <c r="R157" s="24">
        <v>0.91590000000000005</v>
      </c>
      <c r="S157" s="24" t="s">
        <v>86</v>
      </c>
      <c r="T157" s="24">
        <v>0.96340000000000003</v>
      </c>
      <c r="U157" s="24" t="s">
        <v>86</v>
      </c>
      <c r="V157" s="24">
        <v>0.9829</v>
      </c>
      <c r="W157" s="24">
        <v>0.98829999999999996</v>
      </c>
      <c r="X157" s="24">
        <v>0.99229999999999996</v>
      </c>
      <c r="Y157" s="24">
        <v>0.99439999999999995</v>
      </c>
      <c r="Z157" s="24">
        <v>0.99939999999999996</v>
      </c>
      <c r="AA157" s="24">
        <v>0.99950000000000006</v>
      </c>
    </row>
    <row r="158" spans="1:27" ht="15" thickBot="1" x14ac:dyDescent="0.4">
      <c r="A158" s="22" t="s">
        <v>214</v>
      </c>
      <c r="B158" s="52" t="s">
        <v>86</v>
      </c>
      <c r="C158" s="52" t="s">
        <v>86</v>
      </c>
      <c r="D158" s="52" t="s">
        <v>86</v>
      </c>
      <c r="E158" s="52" t="s">
        <v>86</v>
      </c>
      <c r="F158" s="52" t="s">
        <v>86</v>
      </c>
      <c r="G158" s="52" t="s">
        <v>86</v>
      </c>
      <c r="H158" s="52" t="s">
        <v>86</v>
      </c>
      <c r="I158" s="52" t="s">
        <v>86</v>
      </c>
      <c r="J158" s="52" t="s">
        <v>86</v>
      </c>
      <c r="K158" s="52" t="s">
        <v>86</v>
      </c>
      <c r="L158" s="52" t="s">
        <v>86</v>
      </c>
      <c r="M158" s="52" t="s">
        <v>86</v>
      </c>
      <c r="N158" s="52" t="s">
        <v>86</v>
      </c>
      <c r="O158" s="52" t="s">
        <v>86</v>
      </c>
      <c r="P158" s="52" t="s">
        <v>86</v>
      </c>
      <c r="Q158" s="52" t="s">
        <v>86</v>
      </c>
      <c r="R158" s="52">
        <v>6410</v>
      </c>
      <c r="S158" s="52" t="s">
        <v>86</v>
      </c>
      <c r="T158" s="52">
        <v>8960</v>
      </c>
      <c r="U158" s="52" t="s">
        <v>86</v>
      </c>
      <c r="V158" s="52">
        <v>10770</v>
      </c>
      <c r="W158" s="52">
        <v>12460</v>
      </c>
      <c r="X158" s="52">
        <v>15670</v>
      </c>
      <c r="Y158" s="52">
        <v>16710</v>
      </c>
      <c r="Z158" s="52">
        <v>19480</v>
      </c>
      <c r="AA158" s="52">
        <v>21420</v>
      </c>
    </row>
    <row r="159" spans="1:27" x14ac:dyDescent="0.35">
      <c r="A159" s="22" t="s">
        <v>215</v>
      </c>
      <c r="B159" s="52" t="s">
        <v>86</v>
      </c>
      <c r="C159" s="52" t="s">
        <v>86</v>
      </c>
      <c r="D159" s="52" t="s">
        <v>86</v>
      </c>
      <c r="E159" s="52" t="s">
        <v>86</v>
      </c>
      <c r="F159" s="52" t="s">
        <v>86</v>
      </c>
      <c r="G159" s="52" t="s">
        <v>86</v>
      </c>
      <c r="H159" s="52" t="s">
        <v>86</v>
      </c>
      <c r="I159" s="52" t="s">
        <v>86</v>
      </c>
      <c r="J159" s="52" t="s">
        <v>86</v>
      </c>
      <c r="K159" s="52" t="s">
        <v>86</v>
      </c>
      <c r="L159" s="52" t="s">
        <v>86</v>
      </c>
      <c r="M159" s="52" t="s">
        <v>86</v>
      </c>
      <c r="N159" s="52" t="s">
        <v>86</v>
      </c>
      <c r="O159" s="52" t="s">
        <v>86</v>
      </c>
      <c r="P159" s="52" t="s">
        <v>86</v>
      </c>
      <c r="Q159" s="52" t="s">
        <v>86</v>
      </c>
      <c r="R159" s="52">
        <v>6300</v>
      </c>
      <c r="S159" s="52" t="s">
        <v>86</v>
      </c>
      <c r="T159" s="52">
        <v>8490</v>
      </c>
      <c r="U159" s="52" t="s">
        <v>86</v>
      </c>
      <c r="V159" s="52">
        <v>10010</v>
      </c>
      <c r="W159" s="52">
        <v>11090</v>
      </c>
      <c r="X159" s="52">
        <v>11660</v>
      </c>
      <c r="Y159" s="52">
        <v>12410</v>
      </c>
      <c r="Z159" s="52">
        <v>17170</v>
      </c>
      <c r="AA159" s="52">
        <v>18790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73D2-8C15-4BF5-B739-63035541784C}">
  <sheetPr>
    <tabColor rgb="FF92D050"/>
  </sheetPr>
  <dimension ref="A1:AI159"/>
  <sheetViews>
    <sheetView showGridLines="0" workbookViewId="0">
      <selection activeCell="C33" sqref="C33"/>
    </sheetView>
  </sheetViews>
  <sheetFormatPr defaultRowHeight="14.5" x14ac:dyDescent="0.35"/>
  <cols>
    <col min="1" max="1" width="8.6328125" customWidth="1"/>
    <col min="2" max="2" width="26.36328125" customWidth="1"/>
    <col min="3" max="3" width="15.81640625" bestFit="1" customWidth="1"/>
    <col min="4" max="6" width="13.6328125" bestFit="1" customWidth="1"/>
    <col min="7" max="7" width="13.6328125" customWidth="1"/>
    <col min="8" max="8" width="13.6328125" bestFit="1" customWidth="1"/>
    <col min="9" max="14" width="13.6328125" customWidth="1"/>
    <col min="15" max="35" width="13.6328125" bestFit="1" customWidth="1"/>
  </cols>
  <sheetData>
    <row r="1" spans="1:35" x14ac:dyDescent="0.35">
      <c r="A1" s="13" t="s">
        <v>385</v>
      </c>
    </row>
    <row r="3" spans="1:35" x14ac:dyDescent="0.35">
      <c r="A3" s="5" t="s">
        <v>216</v>
      </c>
    </row>
    <row r="4" spans="1:35" ht="15" thickBot="1" x14ac:dyDescent="0.4">
      <c r="A4" s="5" t="s">
        <v>55</v>
      </c>
    </row>
    <row r="5" spans="1:35" ht="15" thickBot="1" x14ac:dyDescent="0.4">
      <c r="A5" s="253"/>
      <c r="B5" s="254"/>
      <c r="C5" s="15">
        <v>2019</v>
      </c>
      <c r="D5" s="15">
        <v>2020</v>
      </c>
      <c r="E5" s="15">
        <v>2021</v>
      </c>
      <c r="F5" s="15">
        <v>2022</v>
      </c>
      <c r="G5" s="15">
        <v>2023</v>
      </c>
      <c r="M5" s="15"/>
      <c r="N5" s="15"/>
      <c r="O5" s="15">
        <v>2018</v>
      </c>
      <c r="P5" s="15">
        <v>2017</v>
      </c>
      <c r="Q5" s="15">
        <v>2016</v>
      </c>
      <c r="R5" s="15">
        <v>2015</v>
      </c>
      <c r="S5" s="15">
        <v>2014</v>
      </c>
      <c r="T5" s="15">
        <v>2013</v>
      </c>
      <c r="U5" s="15">
        <v>2012</v>
      </c>
      <c r="V5" s="15">
        <v>2011</v>
      </c>
      <c r="W5" s="15">
        <v>2010</v>
      </c>
      <c r="X5" s="15">
        <v>2009</v>
      </c>
      <c r="Y5" s="15">
        <v>2008</v>
      </c>
      <c r="Z5" s="15">
        <v>2007</v>
      </c>
      <c r="AA5" s="15">
        <v>2006</v>
      </c>
      <c r="AB5" s="15">
        <v>2005</v>
      </c>
      <c r="AC5" s="15">
        <v>2004</v>
      </c>
      <c r="AD5" s="15">
        <v>2003</v>
      </c>
      <c r="AE5" s="15">
        <v>2002</v>
      </c>
      <c r="AF5" s="15">
        <v>2001</v>
      </c>
      <c r="AG5" s="15">
        <v>2000</v>
      </c>
      <c r="AH5" s="15">
        <v>1999</v>
      </c>
      <c r="AI5" s="15">
        <v>1998</v>
      </c>
    </row>
    <row r="6" spans="1:35" ht="9.5" customHeight="1" thickBot="1" x14ac:dyDescent="0.4">
      <c r="A6" s="255" t="s">
        <v>56</v>
      </c>
      <c r="B6" s="256"/>
      <c r="C6" s="47" t="s">
        <v>390</v>
      </c>
      <c r="D6" s="46" t="s">
        <v>389</v>
      </c>
      <c r="E6" s="48" t="s">
        <v>388</v>
      </c>
      <c r="F6" s="47" t="s">
        <v>387</v>
      </c>
      <c r="G6" s="46" t="s">
        <v>386</v>
      </c>
      <c r="M6" s="47"/>
      <c r="N6" s="47"/>
      <c r="O6" s="46" t="s">
        <v>391</v>
      </c>
      <c r="P6" s="46" t="s">
        <v>392</v>
      </c>
      <c r="Q6" s="48" t="s">
        <v>393</v>
      </c>
      <c r="R6" s="47" t="s">
        <v>394</v>
      </c>
      <c r="S6" s="48" t="s">
        <v>395</v>
      </c>
      <c r="T6" s="46" t="s">
        <v>396</v>
      </c>
      <c r="U6" s="46" t="s">
        <v>397</v>
      </c>
      <c r="V6" s="46" t="s">
        <v>398</v>
      </c>
      <c r="W6" s="46" t="s">
        <v>399</v>
      </c>
      <c r="X6" s="47" t="s">
        <v>400</v>
      </c>
      <c r="Y6" s="17" t="s">
        <v>57</v>
      </c>
      <c r="Z6" s="17" t="s">
        <v>57</v>
      </c>
      <c r="AA6" s="17" t="s">
        <v>57</v>
      </c>
      <c r="AB6" s="17" t="s">
        <v>57</v>
      </c>
      <c r="AC6" s="17" t="s">
        <v>57</v>
      </c>
      <c r="AD6" s="17" t="s">
        <v>57</v>
      </c>
      <c r="AE6" s="17" t="s">
        <v>57</v>
      </c>
      <c r="AF6" s="17" t="s">
        <v>57</v>
      </c>
      <c r="AG6" s="17" t="s">
        <v>57</v>
      </c>
      <c r="AH6" s="17" t="s">
        <v>57</v>
      </c>
      <c r="AI6" s="17" t="s">
        <v>57</v>
      </c>
    </row>
    <row r="7" spans="1:35" ht="15" thickBot="1" x14ac:dyDescent="0.4">
      <c r="A7" s="257" t="s">
        <v>58</v>
      </c>
      <c r="B7" s="258"/>
      <c r="C7" s="49" t="s">
        <v>78</v>
      </c>
      <c r="D7" s="49" t="s">
        <v>79</v>
      </c>
      <c r="E7" s="49" t="s">
        <v>80</v>
      </c>
      <c r="F7" s="49" t="s">
        <v>81</v>
      </c>
      <c r="G7" s="49" t="s">
        <v>82</v>
      </c>
      <c r="M7" s="49"/>
      <c r="N7" s="49"/>
      <c r="O7" s="49" t="s">
        <v>77</v>
      </c>
      <c r="P7" s="49" t="s">
        <v>76</v>
      </c>
      <c r="Q7" s="49" t="s">
        <v>75</v>
      </c>
      <c r="R7" s="49" t="s">
        <v>74</v>
      </c>
      <c r="S7" s="49" t="s">
        <v>73</v>
      </c>
      <c r="T7" s="49" t="s">
        <v>72</v>
      </c>
      <c r="U7" s="49" t="s">
        <v>71</v>
      </c>
      <c r="V7" s="49" t="s">
        <v>70</v>
      </c>
      <c r="W7" s="49" t="s">
        <v>69</v>
      </c>
      <c r="X7" s="49" t="s">
        <v>68</v>
      </c>
      <c r="Y7" s="49" t="s">
        <v>67</v>
      </c>
      <c r="Z7" s="49" t="s">
        <v>66</v>
      </c>
      <c r="AA7" s="49" t="s">
        <v>65</v>
      </c>
      <c r="AB7" s="49" t="s">
        <v>64</v>
      </c>
      <c r="AC7" s="49" t="s">
        <v>63</v>
      </c>
      <c r="AD7" s="49" t="s">
        <v>62</v>
      </c>
      <c r="AE7" s="49" t="s">
        <v>61</v>
      </c>
      <c r="AF7" s="49" t="s">
        <v>60</v>
      </c>
      <c r="AG7" s="49" t="s">
        <v>59</v>
      </c>
      <c r="AH7" s="49" t="s">
        <v>401</v>
      </c>
      <c r="AI7" s="49" t="s">
        <v>402</v>
      </c>
    </row>
    <row r="8" spans="1:35" ht="15" thickBot="1" x14ac:dyDescent="0.4">
      <c r="A8" s="249" t="s">
        <v>31</v>
      </c>
      <c r="B8" s="250"/>
      <c r="C8" s="50">
        <v>5830940</v>
      </c>
      <c r="D8" s="50">
        <v>6116450</v>
      </c>
      <c r="E8" s="50">
        <v>4863260</v>
      </c>
      <c r="F8" s="50">
        <v>7176350</v>
      </c>
      <c r="G8" s="50">
        <v>8913110</v>
      </c>
      <c r="M8" s="50"/>
      <c r="N8" s="50"/>
      <c r="O8" s="50">
        <v>4082650</v>
      </c>
      <c r="P8" s="50">
        <v>3301800</v>
      </c>
      <c r="Q8" s="50">
        <v>2932980</v>
      </c>
      <c r="R8" s="50">
        <v>3754350</v>
      </c>
      <c r="S8" s="50">
        <v>4344600</v>
      </c>
      <c r="T8" s="50">
        <v>3970620</v>
      </c>
      <c r="U8" s="50">
        <v>3585010</v>
      </c>
      <c r="V8" s="50">
        <v>2658110</v>
      </c>
      <c r="W8" s="50">
        <v>2037397</v>
      </c>
      <c r="X8" s="50">
        <v>1512240</v>
      </c>
      <c r="Y8" s="50">
        <v>1371467</v>
      </c>
      <c r="Z8" s="50">
        <v>1137701</v>
      </c>
      <c r="AA8" s="50">
        <v>830248</v>
      </c>
      <c r="AB8" s="50">
        <v>665977</v>
      </c>
      <c r="AC8" s="50">
        <v>520253</v>
      </c>
      <c r="AD8" s="50">
        <v>459101</v>
      </c>
      <c r="AE8" s="50">
        <v>420958</v>
      </c>
      <c r="AF8" s="50">
        <v>280083</v>
      </c>
      <c r="AG8" s="50">
        <v>203014</v>
      </c>
      <c r="AH8" s="50">
        <v>145533</v>
      </c>
      <c r="AI8" s="50">
        <v>134038</v>
      </c>
    </row>
    <row r="9" spans="1:35" ht="15" thickBot="1" x14ac:dyDescent="0.4">
      <c r="A9" s="247" t="s">
        <v>217</v>
      </c>
      <c r="B9" s="248"/>
      <c r="C9" s="51">
        <v>6252120</v>
      </c>
      <c r="D9" s="51">
        <v>6592050</v>
      </c>
      <c r="E9" s="51">
        <v>5392380</v>
      </c>
      <c r="F9" s="51">
        <v>7887430</v>
      </c>
      <c r="G9" s="51">
        <v>9748640</v>
      </c>
      <c r="M9" s="51"/>
      <c r="N9" s="51"/>
      <c r="O9" s="51">
        <v>4307310</v>
      </c>
      <c r="P9" s="51">
        <v>3301800</v>
      </c>
      <c r="Q9" s="51">
        <v>2932980</v>
      </c>
      <c r="R9" s="51">
        <v>3884940</v>
      </c>
      <c r="S9" s="51">
        <v>4463390</v>
      </c>
      <c r="T9" s="51">
        <v>4083920</v>
      </c>
      <c r="U9" s="51">
        <v>3685710</v>
      </c>
      <c r="V9" s="51">
        <v>2763720</v>
      </c>
      <c r="W9" s="51">
        <v>2117271</v>
      </c>
      <c r="X9" s="51">
        <v>1557885</v>
      </c>
      <c r="Y9" s="51">
        <v>1430050</v>
      </c>
      <c r="Z9" s="51">
        <v>1204311</v>
      </c>
      <c r="AA9" s="51">
        <v>909379</v>
      </c>
      <c r="AB9" s="51">
        <v>737105</v>
      </c>
      <c r="AC9" s="51">
        <v>746417</v>
      </c>
      <c r="AD9" s="51">
        <v>650737</v>
      </c>
      <c r="AE9" s="51">
        <v>571265</v>
      </c>
      <c r="AF9" s="51">
        <v>280083</v>
      </c>
      <c r="AG9" s="51">
        <v>203014</v>
      </c>
      <c r="AH9" s="51">
        <v>145533</v>
      </c>
      <c r="AI9" s="51">
        <v>134038</v>
      </c>
    </row>
    <row r="10" spans="1:35" ht="15" thickBot="1" x14ac:dyDescent="0.4">
      <c r="A10" s="247" t="s">
        <v>403</v>
      </c>
      <c r="B10" s="248"/>
      <c r="C10" s="51" t="s">
        <v>86</v>
      </c>
      <c r="D10" s="51" t="s">
        <v>86</v>
      </c>
      <c r="E10" s="51" t="s">
        <v>86</v>
      </c>
      <c r="F10" s="51" t="s">
        <v>86</v>
      </c>
      <c r="G10" s="51" t="s">
        <v>86</v>
      </c>
      <c r="M10" s="51"/>
      <c r="N10" s="51"/>
      <c r="O10" s="51" t="s">
        <v>86</v>
      </c>
      <c r="P10" s="51" t="s">
        <v>86</v>
      </c>
      <c r="Q10" s="51" t="s">
        <v>86</v>
      </c>
      <c r="R10" s="51" t="s">
        <v>86</v>
      </c>
      <c r="S10" s="51" t="s">
        <v>86</v>
      </c>
      <c r="T10" s="51" t="s">
        <v>86</v>
      </c>
      <c r="U10" s="51" t="s">
        <v>86</v>
      </c>
      <c r="V10" s="51" t="s">
        <v>86</v>
      </c>
      <c r="W10" s="51" t="s">
        <v>86</v>
      </c>
      <c r="X10" s="51" t="s">
        <v>86</v>
      </c>
      <c r="Y10" s="51" t="s">
        <v>86</v>
      </c>
      <c r="Z10" s="51" t="s">
        <v>86</v>
      </c>
      <c r="AA10" s="51" t="s">
        <v>86</v>
      </c>
      <c r="AB10" s="51" t="s">
        <v>86</v>
      </c>
      <c r="AC10" s="51">
        <v>-181709</v>
      </c>
      <c r="AD10" s="51">
        <v>-149656</v>
      </c>
      <c r="AE10" s="51">
        <v>-117157</v>
      </c>
      <c r="AF10" s="51" t="s">
        <v>86</v>
      </c>
      <c r="AG10" s="51" t="s">
        <v>86</v>
      </c>
      <c r="AH10" s="51" t="s">
        <v>86</v>
      </c>
      <c r="AI10" s="51" t="s">
        <v>86</v>
      </c>
    </row>
    <row r="11" spans="1:35" ht="15" thickBot="1" x14ac:dyDescent="0.4">
      <c r="A11" s="247" t="s">
        <v>218</v>
      </c>
      <c r="B11" s="248"/>
      <c r="C11" s="51">
        <v>-421180</v>
      </c>
      <c r="D11" s="51">
        <v>-475600</v>
      </c>
      <c r="E11" s="51">
        <v>-529120</v>
      </c>
      <c r="F11" s="51">
        <v>-711080</v>
      </c>
      <c r="G11" s="51">
        <v>-835530</v>
      </c>
      <c r="M11" s="51"/>
      <c r="N11" s="51"/>
      <c r="O11" s="51">
        <v>-224660</v>
      </c>
      <c r="P11" s="51" t="s">
        <v>86</v>
      </c>
      <c r="Q11" s="51" t="s">
        <v>86</v>
      </c>
      <c r="R11" s="51">
        <v>-130590</v>
      </c>
      <c r="S11" s="51">
        <v>-118790</v>
      </c>
      <c r="T11" s="51">
        <v>-113300</v>
      </c>
      <c r="U11" s="51">
        <v>-100700</v>
      </c>
      <c r="V11" s="51">
        <v>-105610</v>
      </c>
      <c r="W11" s="51">
        <v>-79874</v>
      </c>
      <c r="X11" s="51">
        <v>-45645</v>
      </c>
      <c r="Y11" s="51">
        <v>-58583</v>
      </c>
      <c r="Z11" s="51">
        <v>-66610</v>
      </c>
      <c r="AA11" s="51">
        <v>-79131</v>
      </c>
      <c r="AB11" s="51">
        <v>-71128</v>
      </c>
      <c r="AC11" s="51">
        <v>-44455</v>
      </c>
      <c r="AD11" s="51">
        <v>-41980</v>
      </c>
      <c r="AE11" s="51">
        <v>-33150</v>
      </c>
      <c r="AF11" s="51" t="s">
        <v>86</v>
      </c>
      <c r="AG11" s="51" t="s">
        <v>86</v>
      </c>
      <c r="AH11" s="51" t="s">
        <v>86</v>
      </c>
      <c r="AI11" s="51" t="s">
        <v>86</v>
      </c>
    </row>
    <row r="12" spans="1:35" ht="15" thickBot="1" x14ac:dyDescent="0.4">
      <c r="A12" s="249" t="s">
        <v>219</v>
      </c>
      <c r="B12" s="250"/>
      <c r="C12" s="50" t="s">
        <v>86</v>
      </c>
      <c r="D12" s="50" t="s">
        <v>86</v>
      </c>
      <c r="E12" s="50" t="s">
        <v>86</v>
      </c>
      <c r="F12" s="50" t="s">
        <v>86</v>
      </c>
      <c r="G12" s="50" t="s">
        <v>86</v>
      </c>
      <c r="M12" s="50"/>
      <c r="N12" s="50"/>
      <c r="O12" s="50" t="s">
        <v>86</v>
      </c>
      <c r="P12" s="50" t="s">
        <v>86</v>
      </c>
      <c r="Q12" s="50" t="s">
        <v>86</v>
      </c>
      <c r="R12" s="50" t="s">
        <v>86</v>
      </c>
      <c r="S12" s="50" t="s">
        <v>86</v>
      </c>
      <c r="T12" s="50" t="s">
        <v>86</v>
      </c>
      <c r="U12" s="50" t="s">
        <v>86</v>
      </c>
      <c r="V12" s="50">
        <v>-1120</v>
      </c>
      <c r="W12" s="50" t="s">
        <v>86</v>
      </c>
      <c r="X12" s="50">
        <v>885</v>
      </c>
      <c r="Y12" s="50">
        <v>47335</v>
      </c>
      <c r="Z12" s="50" t="s">
        <v>86</v>
      </c>
      <c r="AA12" s="50" t="s">
        <v>86</v>
      </c>
      <c r="AB12" s="50" t="s">
        <v>86</v>
      </c>
      <c r="AC12" s="50" t="s">
        <v>86</v>
      </c>
      <c r="AD12" s="50" t="s">
        <v>86</v>
      </c>
      <c r="AE12" s="50" t="s">
        <v>86</v>
      </c>
      <c r="AF12" s="50" t="s">
        <v>86</v>
      </c>
      <c r="AG12" s="50" t="s">
        <v>86</v>
      </c>
      <c r="AH12" s="50" t="s">
        <v>86</v>
      </c>
      <c r="AI12" s="50" t="s">
        <v>86</v>
      </c>
    </row>
    <row r="13" spans="1:35" ht="15" thickBot="1" x14ac:dyDescent="0.4">
      <c r="A13" s="247" t="s">
        <v>220</v>
      </c>
      <c r="B13" s="248"/>
      <c r="C13" s="51" t="s">
        <v>86</v>
      </c>
      <c r="D13" s="51" t="s">
        <v>86</v>
      </c>
      <c r="E13" s="51" t="s">
        <v>86</v>
      </c>
      <c r="F13" s="51" t="s">
        <v>86</v>
      </c>
      <c r="G13" s="51" t="s">
        <v>86</v>
      </c>
      <c r="M13" s="51"/>
      <c r="N13" s="51"/>
      <c r="O13" s="51" t="s">
        <v>86</v>
      </c>
      <c r="P13" s="51" t="s">
        <v>86</v>
      </c>
      <c r="Q13" s="51" t="s">
        <v>86</v>
      </c>
      <c r="R13" s="51" t="s">
        <v>86</v>
      </c>
      <c r="S13" s="51" t="s">
        <v>86</v>
      </c>
      <c r="T13" s="51" t="s">
        <v>86</v>
      </c>
      <c r="U13" s="51" t="s">
        <v>86</v>
      </c>
      <c r="V13" s="51">
        <v>-1120</v>
      </c>
      <c r="W13" s="51" t="s">
        <v>86</v>
      </c>
      <c r="X13" s="51">
        <v>885</v>
      </c>
      <c r="Y13" s="51">
        <v>47335</v>
      </c>
      <c r="Z13" s="51" t="s">
        <v>86</v>
      </c>
      <c r="AA13" s="51" t="s">
        <v>86</v>
      </c>
      <c r="AB13" s="51" t="s">
        <v>86</v>
      </c>
      <c r="AC13" s="51" t="s">
        <v>86</v>
      </c>
      <c r="AD13" s="51" t="s">
        <v>86</v>
      </c>
      <c r="AE13" s="51" t="s">
        <v>86</v>
      </c>
      <c r="AF13" s="51" t="s">
        <v>86</v>
      </c>
      <c r="AG13" s="51" t="s">
        <v>86</v>
      </c>
      <c r="AH13" s="51" t="s">
        <v>86</v>
      </c>
      <c r="AI13" s="51" t="s">
        <v>86</v>
      </c>
    </row>
    <row r="14" spans="1:35" ht="15" thickBot="1" x14ac:dyDescent="0.4">
      <c r="A14" s="243" t="s">
        <v>221</v>
      </c>
      <c r="B14" s="244"/>
      <c r="C14" s="52">
        <v>5830940</v>
      </c>
      <c r="D14" s="52">
        <v>6116450</v>
      </c>
      <c r="E14" s="52">
        <v>4863260</v>
      </c>
      <c r="F14" s="52">
        <v>7176350</v>
      </c>
      <c r="G14" s="52">
        <v>8913110</v>
      </c>
      <c r="M14" s="52"/>
      <c r="N14" s="52"/>
      <c r="O14" s="52">
        <v>4082650</v>
      </c>
      <c r="P14" s="52">
        <v>3301800</v>
      </c>
      <c r="Q14" s="52">
        <v>2932980</v>
      </c>
      <c r="R14" s="52">
        <v>3754350</v>
      </c>
      <c r="S14" s="52">
        <v>4344600</v>
      </c>
      <c r="T14" s="52">
        <v>3970620</v>
      </c>
      <c r="U14" s="52">
        <v>3585010</v>
      </c>
      <c r="V14" s="52">
        <v>2656990</v>
      </c>
      <c r="W14" s="52">
        <v>2037397</v>
      </c>
      <c r="X14" s="52">
        <v>1513125</v>
      </c>
      <c r="Y14" s="52">
        <v>1418802</v>
      </c>
      <c r="Z14" s="52">
        <v>1137701</v>
      </c>
      <c r="AA14" s="52">
        <v>830248</v>
      </c>
      <c r="AB14" s="52">
        <v>665977</v>
      </c>
      <c r="AC14" s="52">
        <v>520253</v>
      </c>
      <c r="AD14" s="52">
        <v>459101</v>
      </c>
      <c r="AE14" s="52">
        <v>420958</v>
      </c>
      <c r="AF14" s="52">
        <v>280083</v>
      </c>
      <c r="AG14" s="52">
        <v>203014</v>
      </c>
      <c r="AH14" s="52">
        <v>145533</v>
      </c>
      <c r="AI14" s="52">
        <v>134038</v>
      </c>
    </row>
    <row r="15" spans="1:35" ht="15" thickBot="1" x14ac:dyDescent="0.4">
      <c r="A15" s="249" t="s">
        <v>222</v>
      </c>
      <c r="B15" s="250"/>
      <c r="C15" s="50">
        <v>4335180</v>
      </c>
      <c r="D15" s="50">
        <v>4419590</v>
      </c>
      <c r="E15" s="50">
        <v>3316060</v>
      </c>
      <c r="F15" s="50">
        <v>5215320</v>
      </c>
      <c r="G15" s="50">
        <v>6422740</v>
      </c>
      <c r="M15" s="50"/>
      <c r="N15" s="50"/>
      <c r="O15" s="50">
        <v>3059940</v>
      </c>
      <c r="P15" s="50">
        <v>2559110</v>
      </c>
      <c r="Q15" s="50">
        <v>2258720</v>
      </c>
      <c r="R15" s="50">
        <v>3142180</v>
      </c>
      <c r="S15" s="50">
        <v>3801830</v>
      </c>
      <c r="T15" s="50">
        <v>3470190</v>
      </c>
      <c r="U15" s="50">
        <v>3099230</v>
      </c>
      <c r="V15" s="50">
        <v>2143380</v>
      </c>
      <c r="W15" s="50">
        <v>1623488</v>
      </c>
      <c r="X15" s="50">
        <v>1213653</v>
      </c>
      <c r="Y15" s="50">
        <v>1111448</v>
      </c>
      <c r="Z15" s="50">
        <v>936187</v>
      </c>
      <c r="AA15" s="50">
        <v>686696</v>
      </c>
      <c r="AB15" s="50">
        <v>537744</v>
      </c>
      <c r="AC15" s="50">
        <v>421675</v>
      </c>
      <c r="AD15" s="50">
        <v>375034</v>
      </c>
      <c r="AE15" s="50">
        <v>342120</v>
      </c>
      <c r="AF15" s="50">
        <v>228264</v>
      </c>
      <c r="AG15" s="50">
        <v>162346</v>
      </c>
      <c r="AH15" s="50">
        <v>118419</v>
      </c>
      <c r="AI15" s="50">
        <v>108507</v>
      </c>
    </row>
    <row r="16" spans="1:35" ht="15" thickBot="1" x14ac:dyDescent="0.4">
      <c r="A16" s="247" t="s">
        <v>33</v>
      </c>
      <c r="B16" s="248"/>
      <c r="C16" s="51">
        <v>4194740</v>
      </c>
      <c r="D16" s="51">
        <v>4268680</v>
      </c>
      <c r="E16" s="51">
        <v>3119630</v>
      </c>
      <c r="F16" s="51">
        <v>4999000</v>
      </c>
      <c r="G16" s="51">
        <v>6243380</v>
      </c>
      <c r="M16" s="51"/>
      <c r="N16" s="51"/>
      <c r="O16" s="51">
        <v>2895010</v>
      </c>
      <c r="P16" s="51">
        <v>2308730</v>
      </c>
      <c r="Q16" s="51">
        <v>2061240</v>
      </c>
      <c r="R16" s="51">
        <v>3139130</v>
      </c>
      <c r="S16" s="51">
        <v>3801840</v>
      </c>
      <c r="T16" s="51">
        <v>3470190</v>
      </c>
      <c r="U16" s="51">
        <v>3099230</v>
      </c>
      <c r="V16" s="51">
        <v>2143380</v>
      </c>
      <c r="W16" s="51">
        <v>1623488</v>
      </c>
      <c r="X16" s="51">
        <v>1213653</v>
      </c>
      <c r="Y16" s="51">
        <v>1111448</v>
      </c>
      <c r="Z16" s="51">
        <v>936187</v>
      </c>
      <c r="AA16" s="51">
        <v>686696</v>
      </c>
      <c r="AB16" s="51">
        <v>537744</v>
      </c>
      <c r="AC16" s="51">
        <v>421675</v>
      </c>
      <c r="AD16" s="51">
        <v>375034</v>
      </c>
      <c r="AE16" s="51">
        <v>342120</v>
      </c>
      <c r="AF16" s="51">
        <v>228264</v>
      </c>
      <c r="AG16" s="51">
        <v>162346</v>
      </c>
      <c r="AH16" s="51">
        <v>118419</v>
      </c>
      <c r="AI16" s="51">
        <v>108507</v>
      </c>
    </row>
    <row r="17" spans="1:35" ht="15" thickBot="1" x14ac:dyDescent="0.4">
      <c r="A17" s="247" t="s">
        <v>404</v>
      </c>
      <c r="B17" s="248"/>
      <c r="C17" s="51">
        <v>140440</v>
      </c>
      <c r="D17" s="51">
        <v>150910</v>
      </c>
      <c r="E17" s="51">
        <v>196430</v>
      </c>
      <c r="F17" s="51">
        <v>216320</v>
      </c>
      <c r="G17" s="51">
        <v>179360</v>
      </c>
      <c r="M17" s="51"/>
      <c r="N17" s="51"/>
      <c r="O17" s="51">
        <v>164930</v>
      </c>
      <c r="P17" s="51">
        <v>250380</v>
      </c>
      <c r="Q17" s="51">
        <v>197480</v>
      </c>
      <c r="R17" s="51">
        <v>3050</v>
      </c>
      <c r="S17" s="51">
        <v>-10</v>
      </c>
      <c r="T17" s="51" t="s">
        <v>86</v>
      </c>
      <c r="U17" s="51" t="s">
        <v>86</v>
      </c>
      <c r="V17" s="51" t="s">
        <v>86</v>
      </c>
      <c r="W17" s="51" t="s">
        <v>86</v>
      </c>
      <c r="X17" s="51" t="s">
        <v>86</v>
      </c>
      <c r="Y17" s="51" t="s">
        <v>86</v>
      </c>
      <c r="Z17" s="51" t="s">
        <v>86</v>
      </c>
      <c r="AA17" s="51" t="s">
        <v>86</v>
      </c>
      <c r="AB17" s="51" t="s">
        <v>86</v>
      </c>
      <c r="AC17" s="51" t="s">
        <v>86</v>
      </c>
      <c r="AD17" s="51" t="s">
        <v>86</v>
      </c>
      <c r="AE17" s="51" t="s">
        <v>86</v>
      </c>
      <c r="AF17" s="51" t="s">
        <v>86</v>
      </c>
      <c r="AG17" s="51" t="s">
        <v>86</v>
      </c>
      <c r="AH17" s="51" t="s">
        <v>86</v>
      </c>
      <c r="AI17" s="51" t="s">
        <v>86</v>
      </c>
    </row>
    <row r="18" spans="1:35" ht="15" thickBot="1" x14ac:dyDescent="0.4">
      <c r="A18" s="243" t="s">
        <v>0</v>
      </c>
      <c r="B18" s="244"/>
      <c r="C18" s="52">
        <v>1495760</v>
      </c>
      <c r="D18" s="52">
        <v>1696860</v>
      </c>
      <c r="E18" s="52">
        <v>1547200</v>
      </c>
      <c r="F18" s="52">
        <v>1961030</v>
      </c>
      <c r="G18" s="52">
        <v>2490370</v>
      </c>
      <c r="M18" s="52"/>
      <c r="N18" s="52"/>
      <c r="O18" s="52">
        <v>1022710</v>
      </c>
      <c r="P18" s="52">
        <v>742690</v>
      </c>
      <c r="Q18" s="52">
        <v>674260</v>
      </c>
      <c r="R18" s="52">
        <v>612170</v>
      </c>
      <c r="S18" s="52">
        <v>542770</v>
      </c>
      <c r="T18" s="52">
        <v>500430</v>
      </c>
      <c r="U18" s="52">
        <v>485780</v>
      </c>
      <c r="V18" s="52">
        <v>514730</v>
      </c>
      <c r="W18" s="52">
        <v>413909</v>
      </c>
      <c r="X18" s="52">
        <v>298587</v>
      </c>
      <c r="Y18" s="52">
        <v>260018</v>
      </c>
      <c r="Z18" s="52">
        <v>201515</v>
      </c>
      <c r="AA18" s="52">
        <v>143552</v>
      </c>
      <c r="AB18" s="52">
        <v>128233</v>
      </c>
      <c r="AC18" s="52">
        <v>98578</v>
      </c>
      <c r="AD18" s="52">
        <v>84067</v>
      </c>
      <c r="AE18" s="52">
        <v>78838</v>
      </c>
      <c r="AF18" s="52">
        <v>51819</v>
      </c>
      <c r="AG18" s="52">
        <v>40668</v>
      </c>
      <c r="AH18" s="52">
        <v>27113</v>
      </c>
      <c r="AI18" s="52">
        <v>25531</v>
      </c>
    </row>
    <row r="19" spans="1:35" ht="15" thickBot="1" x14ac:dyDescent="0.4">
      <c r="A19" s="252"/>
      <c r="B19" s="252"/>
      <c r="C19" s="23"/>
      <c r="D19" s="23"/>
      <c r="E19" s="23"/>
      <c r="F19" s="23"/>
      <c r="G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</row>
    <row r="20" spans="1:35" ht="15" thickBot="1" x14ac:dyDescent="0.4">
      <c r="A20" s="249" t="s">
        <v>34</v>
      </c>
      <c r="B20" s="250"/>
      <c r="C20" s="50">
        <v>616400</v>
      </c>
      <c r="D20" s="50">
        <v>785560</v>
      </c>
      <c r="E20" s="50">
        <v>736540</v>
      </c>
      <c r="F20" s="50">
        <v>863530</v>
      </c>
      <c r="G20" s="50">
        <v>1051690</v>
      </c>
      <c r="M20" s="50"/>
      <c r="N20" s="50"/>
      <c r="O20" s="50">
        <v>417430</v>
      </c>
      <c r="P20" s="50">
        <v>295830</v>
      </c>
      <c r="Q20" s="50">
        <v>286170</v>
      </c>
      <c r="R20" s="50">
        <v>235310</v>
      </c>
      <c r="S20" s="50">
        <v>191080</v>
      </c>
      <c r="T20" s="50">
        <v>168880</v>
      </c>
      <c r="U20" s="50">
        <v>137060</v>
      </c>
      <c r="V20" s="50">
        <v>123190</v>
      </c>
      <c r="W20" s="50">
        <v>101761</v>
      </c>
      <c r="X20" s="50">
        <v>63900</v>
      </c>
      <c r="Y20" s="50">
        <v>28352</v>
      </c>
      <c r="Z20" s="50" t="s">
        <v>86</v>
      </c>
      <c r="AA20" s="50" t="s">
        <v>86</v>
      </c>
      <c r="AB20" s="50" t="s">
        <v>86</v>
      </c>
      <c r="AC20" s="50" t="s">
        <v>86</v>
      </c>
      <c r="AD20" s="50" t="s">
        <v>86</v>
      </c>
      <c r="AE20" s="50" t="s">
        <v>86</v>
      </c>
      <c r="AF20" s="50" t="s">
        <v>86</v>
      </c>
      <c r="AG20" s="50" t="s">
        <v>86</v>
      </c>
      <c r="AH20" s="50" t="s">
        <v>86</v>
      </c>
      <c r="AI20" s="50" t="s">
        <v>86</v>
      </c>
    </row>
    <row r="21" spans="1:35" ht="15" thickBot="1" x14ac:dyDescent="0.4">
      <c r="A21" s="247" t="s">
        <v>223</v>
      </c>
      <c r="B21" s="248"/>
      <c r="C21" s="51">
        <v>491520</v>
      </c>
      <c r="D21" s="51">
        <v>644810</v>
      </c>
      <c r="E21" s="51">
        <v>588370</v>
      </c>
      <c r="F21" s="51">
        <v>675950</v>
      </c>
      <c r="G21" s="51">
        <v>802970</v>
      </c>
      <c r="M21" s="51"/>
      <c r="N21" s="51"/>
      <c r="O21" s="51">
        <v>322200</v>
      </c>
      <c r="P21" s="51">
        <v>211950</v>
      </c>
      <c r="Q21" s="51">
        <v>212100</v>
      </c>
      <c r="R21" s="51">
        <v>172690</v>
      </c>
      <c r="S21" s="51">
        <v>135360</v>
      </c>
      <c r="T21" s="51">
        <v>117090</v>
      </c>
      <c r="U21" s="51">
        <v>97510</v>
      </c>
      <c r="V21" s="51">
        <v>89950</v>
      </c>
      <c r="W21" s="51">
        <v>73518</v>
      </c>
      <c r="X21" s="51">
        <v>32610</v>
      </c>
      <c r="Y21" s="51" t="s">
        <v>86</v>
      </c>
      <c r="Z21" s="51" t="s">
        <v>86</v>
      </c>
      <c r="AA21" s="51" t="s">
        <v>86</v>
      </c>
      <c r="AB21" s="51" t="s">
        <v>86</v>
      </c>
      <c r="AC21" s="51" t="s">
        <v>86</v>
      </c>
      <c r="AD21" s="51" t="s">
        <v>86</v>
      </c>
      <c r="AE21" s="51" t="s">
        <v>86</v>
      </c>
      <c r="AF21" s="51" t="s">
        <v>86</v>
      </c>
      <c r="AG21" s="51" t="s">
        <v>86</v>
      </c>
      <c r="AH21" s="51" t="s">
        <v>86</v>
      </c>
      <c r="AI21" s="51" t="s">
        <v>86</v>
      </c>
    </row>
    <row r="22" spans="1:35" ht="15" thickBot="1" x14ac:dyDescent="0.4">
      <c r="A22" s="247" t="s">
        <v>224</v>
      </c>
      <c r="B22" s="248"/>
      <c r="C22" s="51">
        <v>124880</v>
      </c>
      <c r="D22" s="51">
        <v>140750</v>
      </c>
      <c r="E22" s="51">
        <v>148170</v>
      </c>
      <c r="F22" s="51">
        <v>187580</v>
      </c>
      <c r="G22" s="51">
        <v>248720</v>
      </c>
      <c r="M22" s="51"/>
      <c r="N22" s="51"/>
      <c r="O22" s="51">
        <v>95230</v>
      </c>
      <c r="P22" s="51">
        <v>83880</v>
      </c>
      <c r="Q22" s="51">
        <v>74070</v>
      </c>
      <c r="R22" s="51">
        <v>62620</v>
      </c>
      <c r="S22" s="51">
        <v>55720</v>
      </c>
      <c r="T22" s="51">
        <v>51790</v>
      </c>
      <c r="U22" s="51">
        <v>39550</v>
      </c>
      <c r="V22" s="51">
        <v>33240</v>
      </c>
      <c r="W22" s="51">
        <v>27909</v>
      </c>
      <c r="X22" s="51">
        <v>30176</v>
      </c>
      <c r="Y22" s="51">
        <v>27382</v>
      </c>
      <c r="Z22" s="51" t="s">
        <v>86</v>
      </c>
      <c r="AA22" s="51" t="s">
        <v>86</v>
      </c>
      <c r="AB22" s="51" t="s">
        <v>86</v>
      </c>
      <c r="AC22" s="51" t="s">
        <v>86</v>
      </c>
      <c r="AD22" s="51" t="s">
        <v>86</v>
      </c>
      <c r="AE22" s="51" t="s">
        <v>86</v>
      </c>
      <c r="AF22" s="51" t="s">
        <v>86</v>
      </c>
      <c r="AG22" s="51" t="s">
        <v>86</v>
      </c>
      <c r="AH22" s="51" t="s">
        <v>86</v>
      </c>
      <c r="AI22" s="51" t="s">
        <v>86</v>
      </c>
    </row>
    <row r="23" spans="1:35" ht="15" thickBot="1" x14ac:dyDescent="0.4">
      <c r="A23" s="247" t="s">
        <v>405</v>
      </c>
      <c r="B23" s="248"/>
      <c r="C23" s="51" t="s">
        <v>86</v>
      </c>
      <c r="D23" s="51" t="s">
        <v>86</v>
      </c>
      <c r="E23" s="51" t="s">
        <v>86</v>
      </c>
      <c r="F23" s="51" t="s">
        <v>86</v>
      </c>
      <c r="G23" s="51" t="s">
        <v>86</v>
      </c>
      <c r="M23" s="51"/>
      <c r="N23" s="51"/>
      <c r="O23" s="51" t="s">
        <v>86</v>
      </c>
      <c r="P23" s="51" t="s">
        <v>86</v>
      </c>
      <c r="Q23" s="51" t="s">
        <v>86</v>
      </c>
      <c r="R23" s="51" t="s">
        <v>86</v>
      </c>
      <c r="S23" s="51" t="s">
        <v>86</v>
      </c>
      <c r="T23" s="51" t="s">
        <v>86</v>
      </c>
      <c r="U23" s="51" t="s">
        <v>86</v>
      </c>
      <c r="V23" s="51" t="s">
        <v>86</v>
      </c>
      <c r="W23" s="51">
        <v>334</v>
      </c>
      <c r="X23" s="51">
        <v>1115</v>
      </c>
      <c r="Y23" s="51">
        <v>970</v>
      </c>
      <c r="Z23" s="51" t="s">
        <v>86</v>
      </c>
      <c r="AA23" s="51" t="s">
        <v>86</v>
      </c>
      <c r="AB23" s="51" t="s">
        <v>86</v>
      </c>
      <c r="AC23" s="51" t="s">
        <v>86</v>
      </c>
      <c r="AD23" s="51" t="s">
        <v>86</v>
      </c>
      <c r="AE23" s="51" t="s">
        <v>86</v>
      </c>
      <c r="AF23" s="51" t="s">
        <v>86</v>
      </c>
      <c r="AG23" s="51" t="s">
        <v>86</v>
      </c>
      <c r="AH23" s="51" t="s">
        <v>86</v>
      </c>
      <c r="AI23" s="51" t="s">
        <v>86</v>
      </c>
    </row>
    <row r="24" spans="1:35" ht="15" thickBot="1" x14ac:dyDescent="0.4">
      <c r="A24" s="249" t="s">
        <v>225</v>
      </c>
      <c r="B24" s="250"/>
      <c r="C24" s="50">
        <v>209340</v>
      </c>
      <c r="D24" s="50">
        <v>222030</v>
      </c>
      <c r="E24" s="50">
        <v>265720</v>
      </c>
      <c r="F24" s="50">
        <v>297820</v>
      </c>
      <c r="G24" s="50">
        <v>403030</v>
      </c>
      <c r="M24" s="50"/>
      <c r="N24" s="50"/>
      <c r="O24" s="50">
        <v>167060</v>
      </c>
      <c r="P24" s="50">
        <v>116460</v>
      </c>
      <c r="Q24" s="50">
        <v>115650</v>
      </c>
      <c r="R24" s="50">
        <v>115470</v>
      </c>
      <c r="S24" s="50">
        <v>112010</v>
      </c>
      <c r="T24" s="50">
        <v>133930</v>
      </c>
      <c r="U24" s="50">
        <v>148270</v>
      </c>
      <c r="V24" s="50">
        <v>168200</v>
      </c>
      <c r="W24" s="50">
        <v>140006</v>
      </c>
      <c r="X24" s="50">
        <v>77126</v>
      </c>
      <c r="Y24" s="50">
        <v>67849</v>
      </c>
      <c r="Z24" s="50">
        <v>68965</v>
      </c>
      <c r="AA24" s="50">
        <v>49478</v>
      </c>
      <c r="AB24" s="50">
        <v>37884</v>
      </c>
      <c r="AC24" s="50">
        <v>33352</v>
      </c>
      <c r="AD24" s="50">
        <v>34532</v>
      </c>
      <c r="AE24" s="50">
        <v>34358</v>
      </c>
      <c r="AF24" s="50">
        <v>26367</v>
      </c>
      <c r="AG24" s="50">
        <v>25336</v>
      </c>
      <c r="AH24" s="50">
        <v>17767</v>
      </c>
      <c r="AI24" s="50">
        <v>14603</v>
      </c>
    </row>
    <row r="25" spans="1:35" ht="15" thickBot="1" x14ac:dyDescent="0.4">
      <c r="A25" s="247" t="s">
        <v>226</v>
      </c>
      <c r="B25" s="248"/>
      <c r="C25" s="51">
        <v>209340</v>
      </c>
      <c r="D25" s="51">
        <v>222030</v>
      </c>
      <c r="E25" s="51">
        <v>265720</v>
      </c>
      <c r="F25" s="51">
        <v>297820</v>
      </c>
      <c r="G25" s="51">
        <v>403030</v>
      </c>
      <c r="M25" s="51"/>
      <c r="N25" s="51"/>
      <c r="O25" s="51">
        <v>167060</v>
      </c>
      <c r="P25" s="51">
        <v>116460</v>
      </c>
      <c r="Q25" s="51">
        <v>115650</v>
      </c>
      <c r="R25" s="51">
        <v>115470</v>
      </c>
      <c r="S25" s="51">
        <v>112010</v>
      </c>
      <c r="T25" s="51">
        <v>133930</v>
      </c>
      <c r="U25" s="51">
        <v>148270</v>
      </c>
      <c r="V25" s="51">
        <v>168200</v>
      </c>
      <c r="W25" s="51">
        <v>140006</v>
      </c>
      <c r="X25" s="51">
        <v>77126</v>
      </c>
      <c r="Y25" s="51">
        <v>67849</v>
      </c>
      <c r="Z25" s="51">
        <v>68965</v>
      </c>
      <c r="AA25" s="51">
        <v>49478</v>
      </c>
      <c r="AB25" s="51">
        <v>37884</v>
      </c>
      <c r="AC25" s="51">
        <v>33352</v>
      </c>
      <c r="AD25" s="51">
        <v>34532</v>
      </c>
      <c r="AE25" s="51">
        <v>34358</v>
      </c>
      <c r="AF25" s="51">
        <v>26367</v>
      </c>
      <c r="AG25" s="51">
        <v>25336</v>
      </c>
      <c r="AH25" s="51">
        <v>17767</v>
      </c>
      <c r="AI25" s="51">
        <v>14603</v>
      </c>
    </row>
    <row r="26" spans="1:35" ht="15" thickBot="1" x14ac:dyDescent="0.4">
      <c r="A26" s="249" t="s">
        <v>227</v>
      </c>
      <c r="B26" s="250"/>
      <c r="C26" s="50" t="s">
        <v>86</v>
      </c>
      <c r="D26" s="50" t="s">
        <v>86</v>
      </c>
      <c r="E26" s="50" t="s">
        <v>86</v>
      </c>
      <c r="F26" s="50" t="s">
        <v>86</v>
      </c>
      <c r="G26" s="50" t="s">
        <v>86</v>
      </c>
      <c r="M26" s="50"/>
      <c r="N26" s="50"/>
      <c r="O26" s="50" t="s">
        <v>86</v>
      </c>
      <c r="P26" s="50" t="s">
        <v>86</v>
      </c>
      <c r="Q26" s="50" t="s">
        <v>86</v>
      </c>
      <c r="R26" s="50" t="s">
        <v>86</v>
      </c>
      <c r="S26" s="50" t="s">
        <v>86</v>
      </c>
      <c r="T26" s="50" t="s">
        <v>86</v>
      </c>
      <c r="U26" s="50" t="s">
        <v>86</v>
      </c>
      <c r="V26" s="50" t="s">
        <v>86</v>
      </c>
      <c r="W26" s="50" t="s">
        <v>86</v>
      </c>
      <c r="X26" s="50" t="s">
        <v>86</v>
      </c>
      <c r="Y26" s="50" t="s">
        <v>86</v>
      </c>
      <c r="Z26" s="50">
        <v>28</v>
      </c>
      <c r="AA26" s="50">
        <v>-4747</v>
      </c>
      <c r="AB26" s="50">
        <v>-696</v>
      </c>
      <c r="AC26" s="50">
        <v>-581</v>
      </c>
      <c r="AD26" s="50">
        <v>-798</v>
      </c>
      <c r="AE26" s="50">
        <v>0</v>
      </c>
      <c r="AF26" s="50" t="s">
        <v>86</v>
      </c>
      <c r="AG26" s="50" t="s">
        <v>86</v>
      </c>
      <c r="AH26" s="50" t="s">
        <v>86</v>
      </c>
      <c r="AI26" s="50" t="s">
        <v>86</v>
      </c>
    </row>
    <row r="27" spans="1:35" ht="15" thickBot="1" x14ac:dyDescent="0.4">
      <c r="A27" s="247" t="s">
        <v>228</v>
      </c>
      <c r="B27" s="248"/>
      <c r="C27" s="51" t="s">
        <v>86</v>
      </c>
      <c r="D27" s="51" t="s">
        <v>86</v>
      </c>
      <c r="E27" s="51" t="s">
        <v>86</v>
      </c>
      <c r="F27" s="51" t="s">
        <v>86</v>
      </c>
      <c r="G27" s="51" t="s">
        <v>86</v>
      </c>
      <c r="M27" s="51"/>
      <c r="N27" s="51"/>
      <c r="O27" s="51" t="s">
        <v>86</v>
      </c>
      <c r="P27" s="51" t="s">
        <v>86</v>
      </c>
      <c r="Q27" s="51" t="s">
        <v>86</v>
      </c>
      <c r="R27" s="51" t="s">
        <v>86</v>
      </c>
      <c r="S27" s="51" t="s">
        <v>86</v>
      </c>
      <c r="T27" s="51" t="s">
        <v>86</v>
      </c>
      <c r="U27" s="51" t="s">
        <v>86</v>
      </c>
      <c r="V27" s="51" t="s">
        <v>86</v>
      </c>
      <c r="W27" s="51" t="s">
        <v>86</v>
      </c>
      <c r="X27" s="51" t="s">
        <v>86</v>
      </c>
      <c r="Y27" s="51" t="s">
        <v>86</v>
      </c>
      <c r="Z27" s="51">
        <v>28</v>
      </c>
      <c r="AA27" s="51">
        <v>-4747</v>
      </c>
      <c r="AB27" s="51">
        <v>-696</v>
      </c>
      <c r="AC27" s="51">
        <v>-581</v>
      </c>
      <c r="AD27" s="51">
        <v>-798</v>
      </c>
      <c r="AE27" s="51">
        <v>0</v>
      </c>
      <c r="AF27" s="51" t="s">
        <v>86</v>
      </c>
      <c r="AG27" s="51" t="s">
        <v>86</v>
      </c>
      <c r="AH27" s="51" t="s">
        <v>86</v>
      </c>
      <c r="AI27" s="51" t="s">
        <v>86</v>
      </c>
    </row>
    <row r="28" spans="1:35" ht="15" thickBot="1" x14ac:dyDescent="0.4">
      <c r="A28" s="243" t="s">
        <v>229</v>
      </c>
      <c r="B28" s="244"/>
      <c r="C28" s="52" t="s">
        <v>86</v>
      </c>
      <c r="D28" s="52" t="s">
        <v>86</v>
      </c>
      <c r="E28" s="52" t="s">
        <v>86</v>
      </c>
      <c r="F28" s="52" t="s">
        <v>86</v>
      </c>
      <c r="G28" s="52" t="s">
        <v>86</v>
      </c>
      <c r="M28" s="52"/>
      <c r="N28" s="52"/>
      <c r="O28" s="52" t="s">
        <v>86</v>
      </c>
      <c r="P28" s="52" t="s">
        <v>86</v>
      </c>
      <c r="Q28" s="52" t="s">
        <v>86</v>
      </c>
      <c r="R28" s="52" t="s">
        <v>86</v>
      </c>
      <c r="S28" s="52" t="s">
        <v>86</v>
      </c>
      <c r="T28" s="52" t="s">
        <v>86</v>
      </c>
      <c r="U28" s="52" t="s">
        <v>86</v>
      </c>
      <c r="V28" s="52" t="s">
        <v>86</v>
      </c>
      <c r="W28" s="52" t="s">
        <v>86</v>
      </c>
      <c r="X28" s="52" t="s">
        <v>86</v>
      </c>
      <c r="Y28" s="52" t="s">
        <v>86</v>
      </c>
      <c r="Z28" s="52">
        <v>28</v>
      </c>
      <c r="AA28" s="52">
        <v>-4747</v>
      </c>
      <c r="AB28" s="52">
        <v>-696</v>
      </c>
      <c r="AC28" s="52">
        <v>-581</v>
      </c>
      <c r="AD28" s="52">
        <v>-798</v>
      </c>
      <c r="AE28" s="52">
        <v>0</v>
      </c>
      <c r="AF28" s="52" t="s">
        <v>86</v>
      </c>
      <c r="AG28" s="52" t="s">
        <v>86</v>
      </c>
      <c r="AH28" s="52" t="s">
        <v>86</v>
      </c>
      <c r="AI28" s="52" t="s">
        <v>86</v>
      </c>
    </row>
    <row r="29" spans="1:35" ht="15" thickBot="1" x14ac:dyDescent="0.4">
      <c r="A29" s="249" t="s">
        <v>230</v>
      </c>
      <c r="B29" s="250"/>
      <c r="C29" s="50">
        <v>-200</v>
      </c>
      <c r="D29" s="50">
        <v>44550</v>
      </c>
      <c r="E29" s="50">
        <v>-6760</v>
      </c>
      <c r="F29" s="50">
        <v>-28360</v>
      </c>
      <c r="G29" s="50">
        <v>0</v>
      </c>
      <c r="M29" s="50"/>
      <c r="N29" s="50"/>
      <c r="O29" s="50">
        <v>-11460</v>
      </c>
      <c r="P29" s="50">
        <v>0</v>
      </c>
      <c r="Q29" s="50">
        <v>-46170</v>
      </c>
      <c r="R29" s="50">
        <v>-80</v>
      </c>
      <c r="S29" s="50">
        <v>30</v>
      </c>
      <c r="T29" s="50">
        <v>-21610</v>
      </c>
      <c r="U29" s="50">
        <v>-21170</v>
      </c>
      <c r="V29" s="50">
        <v>-17820</v>
      </c>
      <c r="W29" s="50">
        <v>-28095</v>
      </c>
      <c r="X29" s="50">
        <v>-20616</v>
      </c>
      <c r="Y29" s="50">
        <v>-17807</v>
      </c>
      <c r="Z29" s="50" t="s">
        <v>86</v>
      </c>
      <c r="AA29" s="50" t="s">
        <v>86</v>
      </c>
      <c r="AB29" s="50" t="s">
        <v>86</v>
      </c>
      <c r="AC29" s="50" t="s">
        <v>86</v>
      </c>
      <c r="AD29" s="50">
        <v>0</v>
      </c>
      <c r="AE29" s="50">
        <v>-4117</v>
      </c>
      <c r="AF29" s="50" t="s">
        <v>86</v>
      </c>
      <c r="AG29" s="50" t="s">
        <v>86</v>
      </c>
      <c r="AH29" s="50" t="s">
        <v>86</v>
      </c>
      <c r="AI29" s="50" t="s">
        <v>86</v>
      </c>
    </row>
    <row r="30" spans="1:35" ht="15" thickBot="1" x14ac:dyDescent="0.4">
      <c r="A30" s="247" t="s">
        <v>231</v>
      </c>
      <c r="B30" s="248"/>
      <c r="C30" s="51" t="s">
        <v>86</v>
      </c>
      <c r="D30" s="51" t="s">
        <v>86</v>
      </c>
      <c r="E30" s="51">
        <v>1210</v>
      </c>
      <c r="F30" s="51" t="s">
        <v>86</v>
      </c>
      <c r="G30" s="51" t="s">
        <v>86</v>
      </c>
      <c r="M30" s="51"/>
      <c r="N30" s="51"/>
      <c r="O30" s="51" t="s">
        <v>86</v>
      </c>
      <c r="P30" s="51" t="s">
        <v>86</v>
      </c>
      <c r="Q30" s="51" t="s">
        <v>86</v>
      </c>
      <c r="R30" s="51" t="s">
        <v>86</v>
      </c>
      <c r="S30" s="51" t="s">
        <v>86</v>
      </c>
      <c r="T30" s="51" t="s">
        <v>86</v>
      </c>
      <c r="U30" s="51" t="s">
        <v>86</v>
      </c>
      <c r="V30" s="51" t="s">
        <v>86</v>
      </c>
      <c r="W30" s="51" t="s">
        <v>86</v>
      </c>
      <c r="X30" s="51" t="s">
        <v>86</v>
      </c>
      <c r="Y30" s="51" t="s">
        <v>86</v>
      </c>
      <c r="Z30" s="51" t="s">
        <v>86</v>
      </c>
      <c r="AA30" s="51" t="s">
        <v>86</v>
      </c>
      <c r="AB30" s="51" t="s">
        <v>86</v>
      </c>
      <c r="AC30" s="51" t="s">
        <v>86</v>
      </c>
      <c r="AD30" s="51" t="s">
        <v>86</v>
      </c>
      <c r="AE30" s="51" t="s">
        <v>86</v>
      </c>
      <c r="AF30" s="51" t="s">
        <v>86</v>
      </c>
      <c r="AG30" s="51" t="s">
        <v>86</v>
      </c>
      <c r="AH30" s="51" t="s">
        <v>86</v>
      </c>
      <c r="AI30" s="51" t="s">
        <v>86</v>
      </c>
    </row>
    <row r="31" spans="1:35" ht="15" thickBot="1" x14ac:dyDescent="0.4">
      <c r="A31" s="247" t="s">
        <v>232</v>
      </c>
      <c r="B31" s="248"/>
      <c r="C31" s="51" t="s">
        <v>86</v>
      </c>
      <c r="D31" s="51" t="s">
        <v>86</v>
      </c>
      <c r="E31" s="51" t="s">
        <v>86</v>
      </c>
      <c r="F31" s="51" t="s">
        <v>86</v>
      </c>
      <c r="G31" s="51" t="s">
        <v>86</v>
      </c>
      <c r="M31" s="51"/>
      <c r="N31" s="51"/>
      <c r="O31" s="51" t="s">
        <v>86</v>
      </c>
      <c r="P31" s="51" t="s">
        <v>86</v>
      </c>
      <c r="Q31" s="51" t="s">
        <v>86</v>
      </c>
      <c r="R31" s="51">
        <v>0</v>
      </c>
      <c r="S31" s="51">
        <v>30</v>
      </c>
      <c r="T31" s="51">
        <v>0</v>
      </c>
      <c r="U31" s="51">
        <v>510</v>
      </c>
      <c r="V31" s="51">
        <v>1100</v>
      </c>
      <c r="W31" s="51">
        <v>2453</v>
      </c>
      <c r="X31" s="51">
        <v>77289</v>
      </c>
      <c r="Y31" s="51">
        <v>0</v>
      </c>
      <c r="Z31" s="51" t="s">
        <v>86</v>
      </c>
      <c r="AA31" s="51" t="s">
        <v>86</v>
      </c>
      <c r="AB31" s="51" t="s">
        <v>86</v>
      </c>
      <c r="AC31" s="51" t="s">
        <v>86</v>
      </c>
      <c r="AD31" s="51" t="s">
        <v>86</v>
      </c>
      <c r="AE31" s="51" t="s">
        <v>86</v>
      </c>
      <c r="AF31" s="51" t="s">
        <v>86</v>
      </c>
      <c r="AG31" s="51" t="s">
        <v>86</v>
      </c>
      <c r="AH31" s="51" t="s">
        <v>86</v>
      </c>
      <c r="AI31" s="51" t="s">
        <v>86</v>
      </c>
    </row>
    <row r="32" spans="1:35" ht="15" thickBot="1" x14ac:dyDescent="0.4">
      <c r="A32" s="247" t="s">
        <v>233</v>
      </c>
      <c r="B32" s="248"/>
      <c r="C32" s="51">
        <v>-200</v>
      </c>
      <c r="D32" s="51">
        <v>44550</v>
      </c>
      <c r="E32" s="51">
        <v>-7970</v>
      </c>
      <c r="F32" s="51">
        <v>-28360</v>
      </c>
      <c r="G32" s="51">
        <v>0</v>
      </c>
      <c r="M32" s="51"/>
      <c r="N32" s="51"/>
      <c r="O32" s="51">
        <v>-11460</v>
      </c>
      <c r="P32" s="51">
        <v>0</v>
      </c>
      <c r="Q32" s="51">
        <v>-46170</v>
      </c>
      <c r="R32" s="51">
        <v>-80</v>
      </c>
      <c r="S32" s="51">
        <v>0</v>
      </c>
      <c r="T32" s="51">
        <v>-21610</v>
      </c>
      <c r="U32" s="51">
        <v>-21680</v>
      </c>
      <c r="V32" s="51">
        <v>-18920</v>
      </c>
      <c r="W32" s="51">
        <v>-30548</v>
      </c>
      <c r="X32" s="51">
        <v>-97905</v>
      </c>
      <c r="Y32" s="51">
        <v>-17807</v>
      </c>
      <c r="Z32" s="51" t="s">
        <v>86</v>
      </c>
      <c r="AA32" s="51" t="s">
        <v>86</v>
      </c>
      <c r="AB32" s="51" t="s">
        <v>86</v>
      </c>
      <c r="AC32" s="51" t="s">
        <v>86</v>
      </c>
      <c r="AD32" s="51">
        <v>0</v>
      </c>
      <c r="AE32" s="51">
        <v>-4117</v>
      </c>
      <c r="AF32" s="51" t="s">
        <v>86</v>
      </c>
      <c r="AG32" s="51" t="s">
        <v>86</v>
      </c>
      <c r="AH32" s="51" t="s">
        <v>86</v>
      </c>
      <c r="AI32" s="51" t="s">
        <v>86</v>
      </c>
    </row>
    <row r="33" spans="1:35" ht="15" thickBot="1" x14ac:dyDescent="0.4">
      <c r="A33" s="249" t="s">
        <v>234</v>
      </c>
      <c r="B33" s="250"/>
      <c r="C33" s="50">
        <v>24460</v>
      </c>
      <c r="D33" s="50">
        <v>24030</v>
      </c>
      <c r="E33" s="50">
        <v>9890</v>
      </c>
      <c r="F33" s="50">
        <v>7290</v>
      </c>
      <c r="G33" s="50">
        <v>10870</v>
      </c>
      <c r="M33" s="50"/>
      <c r="N33" s="50"/>
      <c r="O33" s="50">
        <v>-38140</v>
      </c>
      <c r="P33" s="50">
        <v>-19610</v>
      </c>
      <c r="Q33" s="50">
        <v>-25070</v>
      </c>
      <c r="R33" s="50" t="s">
        <v>86</v>
      </c>
      <c r="S33" s="50" t="s">
        <v>86</v>
      </c>
      <c r="T33" s="50" t="s">
        <v>86</v>
      </c>
      <c r="U33" s="50" t="s">
        <v>86</v>
      </c>
      <c r="V33" s="50" t="s">
        <v>86</v>
      </c>
      <c r="W33" s="50" t="s">
        <v>86</v>
      </c>
      <c r="X33" s="50" t="s">
        <v>86</v>
      </c>
      <c r="Y33" s="50" t="s">
        <v>86</v>
      </c>
      <c r="Z33" s="50">
        <v>-19970</v>
      </c>
      <c r="AA33" s="50">
        <v>-14528</v>
      </c>
      <c r="AB33" s="50">
        <v>-611</v>
      </c>
      <c r="AC33" s="50">
        <v>-844</v>
      </c>
      <c r="AD33" s="50">
        <v>-6157</v>
      </c>
      <c r="AE33" s="50">
        <v>-6197</v>
      </c>
      <c r="AF33" s="50">
        <v>-10716</v>
      </c>
      <c r="AG33" s="50">
        <v>-12552</v>
      </c>
      <c r="AH33" s="50">
        <v>-9216</v>
      </c>
      <c r="AI33" s="50">
        <v>-7930</v>
      </c>
    </row>
    <row r="34" spans="1:35" ht="15" thickBot="1" x14ac:dyDescent="0.4">
      <c r="A34" s="247" t="s">
        <v>235</v>
      </c>
      <c r="B34" s="248"/>
      <c r="C34" s="51" t="s">
        <v>86</v>
      </c>
      <c r="D34" s="51" t="s">
        <v>86</v>
      </c>
      <c r="E34" s="51" t="s">
        <v>86</v>
      </c>
      <c r="F34" s="51" t="s">
        <v>86</v>
      </c>
      <c r="G34" s="51" t="s">
        <v>86</v>
      </c>
      <c r="M34" s="51"/>
      <c r="N34" s="51"/>
      <c r="O34" s="51" t="s">
        <v>86</v>
      </c>
      <c r="P34" s="51" t="s">
        <v>86</v>
      </c>
      <c r="Q34" s="51" t="s">
        <v>86</v>
      </c>
      <c r="R34" s="51" t="s">
        <v>86</v>
      </c>
      <c r="S34" s="51" t="s">
        <v>86</v>
      </c>
      <c r="T34" s="51" t="s">
        <v>86</v>
      </c>
      <c r="U34" s="51" t="s">
        <v>86</v>
      </c>
      <c r="V34" s="51" t="s">
        <v>86</v>
      </c>
      <c r="W34" s="51" t="s">
        <v>86</v>
      </c>
      <c r="X34" s="51" t="s">
        <v>86</v>
      </c>
      <c r="Y34" s="51" t="s">
        <v>86</v>
      </c>
      <c r="Z34" s="51">
        <v>-19970</v>
      </c>
      <c r="AA34" s="51">
        <v>-14528</v>
      </c>
      <c r="AB34" s="51">
        <v>-611</v>
      </c>
      <c r="AC34" s="51">
        <v>-844</v>
      </c>
      <c r="AD34" s="51">
        <v>-6157</v>
      </c>
      <c r="AE34" s="51">
        <v>-6197</v>
      </c>
      <c r="AF34" s="51">
        <v>-10716</v>
      </c>
      <c r="AG34" s="51">
        <v>-12552</v>
      </c>
      <c r="AH34" s="51">
        <v>-9216</v>
      </c>
      <c r="AI34" s="51">
        <v>-7930</v>
      </c>
    </row>
    <row r="35" spans="1:35" ht="15" thickBot="1" x14ac:dyDescent="0.4">
      <c r="A35" s="247" t="s">
        <v>236</v>
      </c>
      <c r="B35" s="248"/>
      <c r="C35" s="51">
        <v>24460</v>
      </c>
      <c r="D35" s="51">
        <v>24030</v>
      </c>
      <c r="E35" s="51">
        <v>9890</v>
      </c>
      <c r="F35" s="51">
        <v>7290</v>
      </c>
      <c r="G35" s="51">
        <v>10870</v>
      </c>
      <c r="M35" s="51"/>
      <c r="N35" s="51"/>
      <c r="O35" s="51">
        <v>-38140</v>
      </c>
      <c r="P35" s="51">
        <v>-19610</v>
      </c>
      <c r="Q35" s="51">
        <v>-25070</v>
      </c>
      <c r="R35" s="51" t="s">
        <v>86</v>
      </c>
      <c r="S35" s="51" t="s">
        <v>86</v>
      </c>
      <c r="T35" s="51" t="s">
        <v>86</v>
      </c>
      <c r="U35" s="51" t="s">
        <v>86</v>
      </c>
      <c r="V35" s="51" t="s">
        <v>86</v>
      </c>
      <c r="W35" s="51" t="s">
        <v>86</v>
      </c>
      <c r="X35" s="51" t="s">
        <v>86</v>
      </c>
      <c r="Y35" s="51" t="s">
        <v>86</v>
      </c>
      <c r="Z35" s="51" t="s">
        <v>86</v>
      </c>
      <c r="AA35" s="51" t="s">
        <v>86</v>
      </c>
      <c r="AB35" s="51" t="s">
        <v>86</v>
      </c>
      <c r="AC35" s="51" t="s">
        <v>86</v>
      </c>
      <c r="AD35" s="51" t="s">
        <v>86</v>
      </c>
      <c r="AE35" s="51" t="s">
        <v>86</v>
      </c>
      <c r="AF35" s="51" t="s">
        <v>86</v>
      </c>
      <c r="AG35" s="51" t="s">
        <v>86</v>
      </c>
      <c r="AH35" s="51" t="s">
        <v>86</v>
      </c>
      <c r="AI35" s="51" t="s">
        <v>86</v>
      </c>
    </row>
    <row r="36" spans="1:35" ht="15" thickBot="1" x14ac:dyDescent="0.4">
      <c r="A36" s="243" t="s">
        <v>237</v>
      </c>
      <c r="B36" s="244"/>
      <c r="C36" s="52">
        <v>5185180</v>
      </c>
      <c r="D36" s="52">
        <v>5495760</v>
      </c>
      <c r="E36" s="52">
        <v>4321450</v>
      </c>
      <c r="F36" s="52">
        <v>6355600</v>
      </c>
      <c r="G36" s="52">
        <v>7888330</v>
      </c>
      <c r="M36" s="52"/>
      <c r="N36" s="52"/>
      <c r="O36" s="52">
        <v>3594830</v>
      </c>
      <c r="P36" s="52">
        <v>2951790</v>
      </c>
      <c r="Q36" s="52">
        <v>2589300</v>
      </c>
      <c r="R36" s="52">
        <v>3492880</v>
      </c>
      <c r="S36" s="52">
        <v>4104950</v>
      </c>
      <c r="T36" s="52">
        <v>3751390</v>
      </c>
      <c r="U36" s="52">
        <v>3363390</v>
      </c>
      <c r="V36" s="52">
        <v>2416950</v>
      </c>
      <c r="W36" s="52">
        <v>1837160</v>
      </c>
      <c r="X36" s="52">
        <v>1334063</v>
      </c>
      <c r="Y36" s="52">
        <v>1189842</v>
      </c>
      <c r="Z36" s="52">
        <v>985209</v>
      </c>
      <c r="AA36" s="52">
        <v>716898</v>
      </c>
      <c r="AB36" s="52">
        <v>574321</v>
      </c>
      <c r="AC36" s="52">
        <v>453602</v>
      </c>
      <c r="AD36" s="52">
        <v>402610</v>
      </c>
      <c r="AE36" s="52">
        <v>366165</v>
      </c>
      <c r="AF36" s="52">
        <v>243915</v>
      </c>
      <c r="AG36" s="52">
        <v>175129</v>
      </c>
      <c r="AH36" s="52">
        <v>126970</v>
      </c>
      <c r="AI36" s="52">
        <v>115180</v>
      </c>
    </row>
    <row r="37" spans="1:35" ht="15" thickBot="1" x14ac:dyDescent="0.4">
      <c r="A37" s="243" t="s">
        <v>238</v>
      </c>
      <c r="B37" s="244"/>
      <c r="C37" s="52">
        <v>645760</v>
      </c>
      <c r="D37" s="52">
        <v>620690</v>
      </c>
      <c r="E37" s="52">
        <v>541810</v>
      </c>
      <c r="F37" s="52">
        <v>820750</v>
      </c>
      <c r="G37" s="52">
        <v>1024780</v>
      </c>
      <c r="M37" s="52"/>
      <c r="N37" s="52"/>
      <c r="O37" s="52">
        <v>487820</v>
      </c>
      <c r="P37" s="52">
        <v>350010</v>
      </c>
      <c r="Q37" s="52">
        <v>343680</v>
      </c>
      <c r="R37" s="52">
        <v>261470</v>
      </c>
      <c r="S37" s="52">
        <v>239650</v>
      </c>
      <c r="T37" s="52">
        <v>219230</v>
      </c>
      <c r="U37" s="52">
        <v>221620</v>
      </c>
      <c r="V37" s="52">
        <v>240040</v>
      </c>
      <c r="W37" s="52">
        <v>200237</v>
      </c>
      <c r="X37" s="52">
        <v>179062</v>
      </c>
      <c r="Y37" s="52">
        <v>228960</v>
      </c>
      <c r="Z37" s="52">
        <v>152492</v>
      </c>
      <c r="AA37" s="52">
        <v>113350</v>
      </c>
      <c r="AB37" s="52">
        <v>91656</v>
      </c>
      <c r="AC37" s="52">
        <v>66651</v>
      </c>
      <c r="AD37" s="52">
        <v>56491</v>
      </c>
      <c r="AE37" s="52">
        <v>54794</v>
      </c>
      <c r="AF37" s="52">
        <v>36168</v>
      </c>
      <c r="AG37" s="52">
        <v>27885</v>
      </c>
      <c r="AH37" s="52">
        <v>18563</v>
      </c>
      <c r="AI37" s="52">
        <v>18858</v>
      </c>
    </row>
    <row r="38" spans="1:35" ht="15" thickBot="1" x14ac:dyDescent="0.4">
      <c r="A38" s="249" t="s">
        <v>239</v>
      </c>
      <c r="B38" s="250"/>
      <c r="C38" s="50">
        <v>-152470</v>
      </c>
      <c r="D38" s="50">
        <v>-198610</v>
      </c>
      <c r="E38" s="50">
        <v>-179070</v>
      </c>
      <c r="F38" s="50">
        <v>-144380</v>
      </c>
      <c r="G38" s="50">
        <v>-189580</v>
      </c>
      <c r="M38" s="50"/>
      <c r="N38" s="50"/>
      <c r="O38" s="50">
        <v>-72460</v>
      </c>
      <c r="P38" s="50">
        <v>-31570</v>
      </c>
      <c r="Q38" s="50">
        <v>-26100</v>
      </c>
      <c r="R38" s="50">
        <v>-24860</v>
      </c>
      <c r="S38" s="50">
        <v>-25070</v>
      </c>
      <c r="T38" s="50" t="s">
        <v>86</v>
      </c>
      <c r="U38" s="50" t="s">
        <v>86</v>
      </c>
      <c r="V38" s="50" t="s">
        <v>86</v>
      </c>
      <c r="W38" s="50" t="s">
        <v>86</v>
      </c>
      <c r="X38" s="50" t="s">
        <v>86</v>
      </c>
      <c r="Y38" s="50" t="s">
        <v>86</v>
      </c>
      <c r="Z38" s="50" t="s">
        <v>86</v>
      </c>
      <c r="AA38" s="50" t="s">
        <v>86</v>
      </c>
      <c r="AB38" s="50" t="s">
        <v>86</v>
      </c>
      <c r="AC38" s="50" t="s">
        <v>86</v>
      </c>
      <c r="AD38" s="50" t="s">
        <v>86</v>
      </c>
      <c r="AE38" s="50" t="s">
        <v>86</v>
      </c>
      <c r="AF38" s="50" t="s">
        <v>86</v>
      </c>
      <c r="AG38" s="50" t="s">
        <v>86</v>
      </c>
      <c r="AH38" s="50" t="s">
        <v>86</v>
      </c>
      <c r="AI38" s="50" t="s">
        <v>86</v>
      </c>
    </row>
    <row r="39" spans="1:35" ht="15" thickBot="1" x14ac:dyDescent="0.4">
      <c r="A39" s="247" t="s">
        <v>240</v>
      </c>
      <c r="B39" s="248"/>
      <c r="C39" s="51">
        <v>-265010</v>
      </c>
      <c r="D39" s="51">
        <v>-281140</v>
      </c>
      <c r="E39" s="51">
        <v>-224950</v>
      </c>
      <c r="F39" s="51">
        <v>-193110</v>
      </c>
      <c r="G39" s="51">
        <v>-277880</v>
      </c>
      <c r="M39" s="51"/>
      <c r="N39" s="51"/>
      <c r="O39" s="51">
        <v>-172810</v>
      </c>
      <c r="P39" s="51">
        <v>-140990</v>
      </c>
      <c r="Q39" s="51">
        <v>-107060</v>
      </c>
      <c r="R39" s="51">
        <v>-24860</v>
      </c>
      <c r="S39" s="51">
        <v>-25070</v>
      </c>
      <c r="T39" s="51" t="s">
        <v>86</v>
      </c>
      <c r="U39" s="51" t="s">
        <v>86</v>
      </c>
      <c r="V39" s="51" t="s">
        <v>86</v>
      </c>
      <c r="W39" s="51" t="s">
        <v>86</v>
      </c>
      <c r="X39" s="51" t="s">
        <v>86</v>
      </c>
      <c r="Y39" s="51" t="s">
        <v>86</v>
      </c>
      <c r="Z39" s="51" t="s">
        <v>86</v>
      </c>
      <c r="AA39" s="51" t="s">
        <v>86</v>
      </c>
      <c r="AB39" s="51" t="s">
        <v>86</v>
      </c>
      <c r="AC39" s="51" t="s">
        <v>86</v>
      </c>
      <c r="AD39" s="51" t="s">
        <v>86</v>
      </c>
      <c r="AE39" s="51" t="s">
        <v>86</v>
      </c>
      <c r="AF39" s="51" t="s">
        <v>86</v>
      </c>
      <c r="AG39" s="51" t="s">
        <v>86</v>
      </c>
      <c r="AH39" s="51" t="s">
        <v>86</v>
      </c>
      <c r="AI39" s="51" t="s">
        <v>86</v>
      </c>
    </row>
    <row r="40" spans="1:35" ht="15" thickBot="1" x14ac:dyDescent="0.4">
      <c r="A40" s="247" t="s">
        <v>406</v>
      </c>
      <c r="B40" s="248"/>
      <c r="C40" s="51">
        <v>112540</v>
      </c>
      <c r="D40" s="51">
        <v>82530</v>
      </c>
      <c r="E40" s="51">
        <v>45880</v>
      </c>
      <c r="F40" s="51">
        <v>48730</v>
      </c>
      <c r="G40" s="51">
        <v>88300</v>
      </c>
      <c r="M40" s="51"/>
      <c r="N40" s="51"/>
      <c r="O40" s="51">
        <v>100350</v>
      </c>
      <c r="P40" s="51">
        <v>109420</v>
      </c>
      <c r="Q40" s="51">
        <v>80960</v>
      </c>
      <c r="R40" s="51" t="s">
        <v>86</v>
      </c>
      <c r="S40" s="51" t="s">
        <v>86</v>
      </c>
      <c r="T40" s="51" t="s">
        <v>86</v>
      </c>
      <c r="U40" s="51" t="s">
        <v>86</v>
      </c>
      <c r="V40" s="51" t="s">
        <v>86</v>
      </c>
      <c r="W40" s="51" t="s">
        <v>86</v>
      </c>
      <c r="X40" s="51" t="s">
        <v>86</v>
      </c>
      <c r="Y40" s="51" t="s">
        <v>86</v>
      </c>
      <c r="Z40" s="51" t="s">
        <v>86</v>
      </c>
      <c r="AA40" s="51" t="s">
        <v>86</v>
      </c>
      <c r="AB40" s="51" t="s">
        <v>86</v>
      </c>
      <c r="AC40" s="51" t="s">
        <v>86</v>
      </c>
      <c r="AD40" s="51" t="s">
        <v>86</v>
      </c>
      <c r="AE40" s="51" t="s">
        <v>86</v>
      </c>
      <c r="AF40" s="51" t="s">
        <v>86</v>
      </c>
      <c r="AG40" s="51" t="s">
        <v>86</v>
      </c>
      <c r="AH40" s="51" t="s">
        <v>86</v>
      </c>
      <c r="AI40" s="51" t="s">
        <v>86</v>
      </c>
    </row>
    <row r="41" spans="1:35" ht="15" thickBot="1" x14ac:dyDescent="0.4">
      <c r="A41" s="249" t="s">
        <v>241</v>
      </c>
      <c r="B41" s="250"/>
      <c r="C41" s="50">
        <v>33350</v>
      </c>
      <c r="D41" s="50">
        <v>81890</v>
      </c>
      <c r="E41" s="50">
        <v>183470</v>
      </c>
      <c r="F41" s="50">
        <v>136450</v>
      </c>
      <c r="G41" s="50">
        <v>90480</v>
      </c>
      <c r="M41" s="50"/>
      <c r="N41" s="50"/>
      <c r="O41" s="50">
        <v>32500</v>
      </c>
      <c r="P41" s="50">
        <v>21910</v>
      </c>
      <c r="Q41" s="50">
        <v>35980</v>
      </c>
      <c r="R41" s="50">
        <v>74020</v>
      </c>
      <c r="S41" s="50">
        <v>71090</v>
      </c>
      <c r="T41" s="50">
        <v>43400</v>
      </c>
      <c r="U41" s="50">
        <v>30930</v>
      </c>
      <c r="V41" s="50">
        <v>-800</v>
      </c>
      <c r="W41" s="50">
        <v>-367</v>
      </c>
      <c r="X41" s="50">
        <v>-179</v>
      </c>
      <c r="Y41" s="50">
        <v>-5915</v>
      </c>
      <c r="Z41" s="50">
        <v>-9488</v>
      </c>
      <c r="AA41" s="50">
        <v>-4426</v>
      </c>
      <c r="AB41" s="50">
        <v>-14741</v>
      </c>
      <c r="AC41" s="50">
        <v>-14397</v>
      </c>
      <c r="AD41" s="50">
        <v>-15585</v>
      </c>
      <c r="AE41" s="50">
        <v>-18280</v>
      </c>
      <c r="AF41" s="50">
        <v>-12160</v>
      </c>
      <c r="AG41" s="50">
        <v>-10080</v>
      </c>
      <c r="AH41" s="50">
        <v>-7288</v>
      </c>
      <c r="AI41" s="50">
        <v>-5036</v>
      </c>
    </row>
    <row r="42" spans="1:35" ht="15" thickBot="1" x14ac:dyDescent="0.4">
      <c r="A42" s="247" t="s">
        <v>242</v>
      </c>
      <c r="B42" s="248"/>
      <c r="C42" s="51">
        <v>49520</v>
      </c>
      <c r="D42" s="51">
        <v>103170</v>
      </c>
      <c r="E42" s="51">
        <v>103660</v>
      </c>
      <c r="F42" s="51">
        <v>125290</v>
      </c>
      <c r="G42" s="51">
        <v>112400</v>
      </c>
      <c r="M42" s="51"/>
      <c r="N42" s="51"/>
      <c r="O42" s="51">
        <v>29520</v>
      </c>
      <c r="P42" s="51">
        <v>29850</v>
      </c>
      <c r="Q42" s="51">
        <v>32440</v>
      </c>
      <c r="R42" s="51">
        <v>45130</v>
      </c>
      <c r="S42" s="51">
        <v>59070</v>
      </c>
      <c r="T42" s="51">
        <v>58160</v>
      </c>
      <c r="U42" s="51">
        <v>41670</v>
      </c>
      <c r="V42" s="51">
        <v>17420</v>
      </c>
      <c r="W42" s="51">
        <v>17159</v>
      </c>
      <c r="X42" s="51">
        <v>14561</v>
      </c>
      <c r="Y42" s="51">
        <v>4462</v>
      </c>
      <c r="Z42" s="51">
        <v>2835</v>
      </c>
      <c r="AA42" s="51">
        <v>4920</v>
      </c>
      <c r="AB42" s="51" t="s">
        <v>86</v>
      </c>
      <c r="AC42" s="51" t="s">
        <v>86</v>
      </c>
      <c r="AD42" s="51" t="s">
        <v>86</v>
      </c>
      <c r="AE42" s="51" t="s">
        <v>86</v>
      </c>
      <c r="AF42" s="51" t="s">
        <v>86</v>
      </c>
      <c r="AG42" s="51" t="s">
        <v>86</v>
      </c>
      <c r="AH42" s="51" t="s">
        <v>86</v>
      </c>
      <c r="AI42" s="51" t="s">
        <v>86</v>
      </c>
    </row>
    <row r="43" spans="1:35" ht="15" thickBot="1" x14ac:dyDescent="0.4">
      <c r="A43" s="247" t="s">
        <v>243</v>
      </c>
      <c r="B43" s="248"/>
      <c r="C43" s="51">
        <v>-16170</v>
      </c>
      <c r="D43" s="51">
        <v>-21280</v>
      </c>
      <c r="E43" s="51">
        <v>79810</v>
      </c>
      <c r="F43" s="51">
        <v>11160</v>
      </c>
      <c r="G43" s="51">
        <v>-21920</v>
      </c>
      <c r="M43" s="51"/>
      <c r="N43" s="51"/>
      <c r="O43" s="51">
        <v>2980</v>
      </c>
      <c r="P43" s="51">
        <v>-7940</v>
      </c>
      <c r="Q43" s="51">
        <v>3540</v>
      </c>
      <c r="R43" s="51">
        <v>28890</v>
      </c>
      <c r="S43" s="51">
        <v>12020</v>
      </c>
      <c r="T43" s="51">
        <v>-14760</v>
      </c>
      <c r="U43" s="51">
        <v>-10740</v>
      </c>
      <c r="V43" s="51">
        <v>-18220</v>
      </c>
      <c r="W43" s="51">
        <v>-17526</v>
      </c>
      <c r="X43" s="51">
        <v>-14739</v>
      </c>
      <c r="Y43" s="51">
        <v>-10377</v>
      </c>
      <c r="Z43" s="51">
        <v>-12323</v>
      </c>
      <c r="AA43" s="51">
        <v>-9346</v>
      </c>
      <c r="AB43" s="51">
        <v>-14741</v>
      </c>
      <c r="AC43" s="51">
        <v>-14397</v>
      </c>
      <c r="AD43" s="51">
        <v>-15585</v>
      </c>
      <c r="AE43" s="51">
        <v>-18280</v>
      </c>
      <c r="AF43" s="51">
        <v>-12160</v>
      </c>
      <c r="AG43" s="51">
        <v>-10080</v>
      </c>
      <c r="AH43" s="51">
        <v>-7288</v>
      </c>
      <c r="AI43" s="51">
        <v>-5036</v>
      </c>
    </row>
    <row r="44" spans="1:35" ht="15" thickBot="1" x14ac:dyDescent="0.4">
      <c r="A44" s="243" t="s">
        <v>244</v>
      </c>
      <c r="B44" s="244"/>
      <c r="C44" s="52">
        <v>-119120</v>
      </c>
      <c r="D44" s="52">
        <v>-116720</v>
      </c>
      <c r="E44" s="52">
        <v>4400</v>
      </c>
      <c r="F44" s="52">
        <v>-7930</v>
      </c>
      <c r="G44" s="52">
        <v>-99100</v>
      </c>
      <c r="M44" s="52"/>
      <c r="N44" s="52"/>
      <c r="O44" s="52">
        <v>-39960</v>
      </c>
      <c r="P44" s="52">
        <v>-9660</v>
      </c>
      <c r="Q44" s="52">
        <v>9880</v>
      </c>
      <c r="R44" s="52">
        <v>49160</v>
      </c>
      <c r="S44" s="52">
        <v>46020</v>
      </c>
      <c r="T44" s="52">
        <v>43400</v>
      </c>
      <c r="U44" s="52">
        <v>30930</v>
      </c>
      <c r="V44" s="52">
        <v>-800</v>
      </c>
      <c r="W44" s="52">
        <v>-367</v>
      </c>
      <c r="X44" s="52">
        <v>-179</v>
      </c>
      <c r="Y44" s="52">
        <v>-5915</v>
      </c>
      <c r="Z44" s="52">
        <v>-9488</v>
      </c>
      <c r="AA44" s="52">
        <v>-4426</v>
      </c>
      <c r="AB44" s="52">
        <v>-14741</v>
      </c>
      <c r="AC44" s="52">
        <v>-14397</v>
      </c>
      <c r="AD44" s="52">
        <v>-15585</v>
      </c>
      <c r="AE44" s="52">
        <v>-18280</v>
      </c>
      <c r="AF44" s="52">
        <v>-12160</v>
      </c>
      <c r="AG44" s="52">
        <v>-10080</v>
      </c>
      <c r="AH44" s="52">
        <v>-7288</v>
      </c>
      <c r="AI44" s="52">
        <v>-5036</v>
      </c>
    </row>
    <row r="45" spans="1:35" ht="15" thickBot="1" x14ac:dyDescent="0.4">
      <c r="A45" s="243" t="s">
        <v>245</v>
      </c>
      <c r="B45" s="244"/>
      <c r="C45" s="52">
        <v>23880</v>
      </c>
      <c r="D45" s="52">
        <v>18190</v>
      </c>
      <c r="E45" s="52">
        <v>-530</v>
      </c>
      <c r="F45" s="52">
        <v>-1350</v>
      </c>
      <c r="G45" s="52">
        <v>-1560</v>
      </c>
      <c r="M45" s="52"/>
      <c r="N45" s="52"/>
      <c r="O45" s="52">
        <v>40210</v>
      </c>
      <c r="P45" s="52">
        <v>52970</v>
      </c>
      <c r="Q45" s="52">
        <v>27720</v>
      </c>
      <c r="R45" s="52">
        <v>-850</v>
      </c>
      <c r="S45" s="52">
        <v>-1360</v>
      </c>
      <c r="T45" s="52">
        <v>-1100</v>
      </c>
      <c r="U45" s="52">
        <v>-550</v>
      </c>
      <c r="V45" s="52">
        <v>-1930</v>
      </c>
      <c r="W45" s="52">
        <v>-499</v>
      </c>
      <c r="X45" s="52">
        <v>117</v>
      </c>
      <c r="Y45" s="52">
        <v>61</v>
      </c>
      <c r="Z45" s="52">
        <v>-62</v>
      </c>
      <c r="AA45" s="52">
        <v>-998</v>
      </c>
      <c r="AB45" s="52">
        <v>217</v>
      </c>
      <c r="AC45" s="52">
        <v>-126</v>
      </c>
      <c r="AD45" s="52">
        <v>-212</v>
      </c>
      <c r="AE45" s="52">
        <v>-141</v>
      </c>
      <c r="AF45" s="52">
        <v>-24</v>
      </c>
      <c r="AG45" s="52">
        <v>-71</v>
      </c>
      <c r="AH45" s="52">
        <v>34</v>
      </c>
      <c r="AI45" s="52">
        <v>-17</v>
      </c>
    </row>
    <row r="46" spans="1:35" ht="15" thickBot="1" x14ac:dyDescent="0.4">
      <c r="A46" s="249" t="s">
        <v>236</v>
      </c>
      <c r="B46" s="250"/>
      <c r="C46" s="50">
        <v>1750</v>
      </c>
      <c r="D46" s="50">
        <v>13900</v>
      </c>
      <c r="E46" s="50">
        <v>8930</v>
      </c>
      <c r="F46" s="50">
        <v>10070</v>
      </c>
      <c r="G46" s="50">
        <v>16340</v>
      </c>
      <c r="M46" s="50"/>
      <c r="N46" s="50"/>
      <c r="O46" s="50">
        <v>6190</v>
      </c>
      <c r="P46" s="50">
        <v>7020</v>
      </c>
      <c r="Q46" s="50">
        <v>6090</v>
      </c>
      <c r="R46" s="50">
        <v>1360</v>
      </c>
      <c r="S46" s="50">
        <v>3320</v>
      </c>
      <c r="T46" s="50">
        <v>640</v>
      </c>
      <c r="U46" s="50">
        <v>2080</v>
      </c>
      <c r="V46" s="50">
        <v>3240</v>
      </c>
      <c r="W46" s="50">
        <v>87428</v>
      </c>
      <c r="X46" s="50">
        <v>-309</v>
      </c>
      <c r="Y46" s="50">
        <v>7003</v>
      </c>
      <c r="Z46" s="50">
        <v>3528</v>
      </c>
      <c r="AA46" s="50">
        <v>2317</v>
      </c>
      <c r="AB46" s="50">
        <v>14123</v>
      </c>
      <c r="AC46" s="50">
        <v>10982</v>
      </c>
      <c r="AD46" s="50">
        <v>8040</v>
      </c>
      <c r="AE46" s="50">
        <v>8276</v>
      </c>
      <c r="AF46" s="50">
        <v>3822</v>
      </c>
      <c r="AG46" s="50">
        <v>6869</v>
      </c>
      <c r="AH46" s="50">
        <v>6028</v>
      </c>
      <c r="AI46" s="50">
        <v>3351</v>
      </c>
    </row>
    <row r="47" spans="1:35" ht="15" thickBot="1" x14ac:dyDescent="0.4">
      <c r="A47" s="247" t="s">
        <v>246</v>
      </c>
      <c r="B47" s="248"/>
      <c r="C47" s="51">
        <v>1750</v>
      </c>
      <c r="D47" s="51">
        <v>13900</v>
      </c>
      <c r="E47" s="51">
        <v>8930</v>
      </c>
      <c r="F47" s="51">
        <v>10070</v>
      </c>
      <c r="G47" s="51">
        <v>16340</v>
      </c>
      <c r="M47" s="51"/>
      <c r="N47" s="51"/>
      <c r="O47" s="51">
        <v>6190</v>
      </c>
      <c r="P47" s="51">
        <v>7020</v>
      </c>
      <c r="Q47" s="51">
        <v>6090</v>
      </c>
      <c r="R47" s="51">
        <v>1360</v>
      </c>
      <c r="S47" s="51">
        <v>3320</v>
      </c>
      <c r="T47" s="51">
        <v>640</v>
      </c>
      <c r="U47" s="51">
        <v>2080</v>
      </c>
      <c r="V47" s="51">
        <v>3240</v>
      </c>
      <c r="W47" s="51">
        <v>87428</v>
      </c>
      <c r="X47" s="51">
        <v>-309</v>
      </c>
      <c r="Y47" s="51">
        <v>7003</v>
      </c>
      <c r="Z47" s="51">
        <v>3528</v>
      </c>
      <c r="AA47" s="51">
        <v>2317</v>
      </c>
      <c r="AB47" s="51">
        <v>14123</v>
      </c>
      <c r="AC47" s="51">
        <v>10982</v>
      </c>
      <c r="AD47" s="51">
        <v>8040</v>
      </c>
      <c r="AE47" s="51">
        <v>8276</v>
      </c>
      <c r="AF47" s="51">
        <v>3822</v>
      </c>
      <c r="AG47" s="51">
        <v>6869</v>
      </c>
      <c r="AH47" s="51">
        <v>6028</v>
      </c>
      <c r="AI47" s="51">
        <v>3351</v>
      </c>
    </row>
    <row r="48" spans="1:35" ht="15" thickBot="1" x14ac:dyDescent="0.4">
      <c r="A48" s="243" t="s">
        <v>247</v>
      </c>
      <c r="B48" s="244"/>
      <c r="C48" s="52">
        <v>552270</v>
      </c>
      <c r="D48" s="52">
        <v>536060</v>
      </c>
      <c r="E48" s="52">
        <v>554610</v>
      </c>
      <c r="F48" s="52">
        <v>821540</v>
      </c>
      <c r="G48" s="52">
        <v>940460</v>
      </c>
      <c r="M48" s="52"/>
      <c r="N48" s="52"/>
      <c r="O48" s="52">
        <v>494260</v>
      </c>
      <c r="P48" s="52">
        <v>400340</v>
      </c>
      <c r="Q48" s="52">
        <v>387370</v>
      </c>
      <c r="R48" s="52">
        <v>311140</v>
      </c>
      <c r="S48" s="52">
        <v>287630</v>
      </c>
      <c r="T48" s="52">
        <v>262170</v>
      </c>
      <c r="U48" s="52">
        <v>254080</v>
      </c>
      <c r="V48" s="52">
        <v>240550</v>
      </c>
      <c r="W48" s="52">
        <v>286799</v>
      </c>
      <c r="X48" s="52">
        <v>178691</v>
      </c>
      <c r="Y48" s="52">
        <v>230108</v>
      </c>
      <c r="Z48" s="52">
        <v>146470</v>
      </c>
      <c r="AA48" s="52">
        <v>110243</v>
      </c>
      <c r="AB48" s="52">
        <v>91255</v>
      </c>
      <c r="AC48" s="52">
        <v>63111</v>
      </c>
      <c r="AD48" s="52">
        <v>48734</v>
      </c>
      <c r="AE48" s="52">
        <v>44649</v>
      </c>
      <c r="AF48" s="52">
        <v>27806</v>
      </c>
      <c r="AG48" s="52">
        <v>24603</v>
      </c>
      <c r="AH48" s="52">
        <v>17337</v>
      </c>
      <c r="AI48" s="52">
        <v>17157</v>
      </c>
    </row>
    <row r="49" spans="1:35" ht="15" thickBot="1" x14ac:dyDescent="0.4">
      <c r="A49" s="243" t="s">
        <v>248</v>
      </c>
      <c r="B49" s="244"/>
      <c r="C49" s="52">
        <v>153900</v>
      </c>
      <c r="D49" s="52">
        <v>137260</v>
      </c>
      <c r="E49" s="52">
        <v>17220</v>
      </c>
      <c r="F49" s="52">
        <v>159700</v>
      </c>
      <c r="G49" s="52">
        <v>203760</v>
      </c>
      <c r="M49" s="52"/>
      <c r="N49" s="52"/>
      <c r="O49" s="52">
        <v>133460</v>
      </c>
      <c r="P49" s="52">
        <v>102010</v>
      </c>
      <c r="Q49" s="52">
        <v>88760</v>
      </c>
      <c r="R49" s="52">
        <v>74740</v>
      </c>
      <c r="S49" s="52">
        <v>62150</v>
      </c>
      <c r="T49" s="52">
        <v>53310</v>
      </c>
      <c r="U49" s="52">
        <v>56910</v>
      </c>
      <c r="V49" s="52">
        <v>47830</v>
      </c>
      <c r="W49" s="52">
        <v>42563</v>
      </c>
      <c r="X49" s="52">
        <v>29188</v>
      </c>
      <c r="Y49" s="52">
        <v>34876</v>
      </c>
      <c r="Z49" s="52">
        <v>25723</v>
      </c>
      <c r="AA49" s="52">
        <v>16295</v>
      </c>
      <c r="AB49" s="52">
        <v>14972</v>
      </c>
      <c r="AC49" s="52">
        <v>11411</v>
      </c>
      <c r="AD49" s="52">
        <v>8701</v>
      </c>
      <c r="AE49" s="52">
        <v>11860</v>
      </c>
      <c r="AF49" s="52">
        <v>1350</v>
      </c>
      <c r="AG49" s="52">
        <v>570</v>
      </c>
      <c r="AH49" s="52">
        <v>300</v>
      </c>
      <c r="AI49" s="52">
        <v>630</v>
      </c>
    </row>
    <row r="50" spans="1:35" ht="15" thickBot="1" x14ac:dyDescent="0.4">
      <c r="A50" s="243" t="s">
        <v>249</v>
      </c>
      <c r="B50" s="244"/>
      <c r="C50" s="52">
        <v>398370</v>
      </c>
      <c r="D50" s="52">
        <v>398800</v>
      </c>
      <c r="E50" s="52">
        <v>537390</v>
      </c>
      <c r="F50" s="52">
        <v>661840</v>
      </c>
      <c r="G50" s="52">
        <v>736700</v>
      </c>
      <c r="M50" s="52"/>
      <c r="N50" s="52"/>
      <c r="O50" s="52">
        <v>360800</v>
      </c>
      <c r="P50" s="52">
        <v>298330</v>
      </c>
      <c r="Q50" s="52">
        <v>298610</v>
      </c>
      <c r="R50" s="52">
        <v>236400</v>
      </c>
      <c r="S50" s="52">
        <v>225480</v>
      </c>
      <c r="T50" s="52">
        <v>208860</v>
      </c>
      <c r="U50" s="52">
        <v>197170</v>
      </c>
      <c r="V50" s="52">
        <v>192720</v>
      </c>
      <c r="W50" s="52">
        <v>244236</v>
      </c>
      <c r="X50" s="52">
        <v>149503</v>
      </c>
      <c r="Y50" s="52">
        <v>195232</v>
      </c>
      <c r="Z50" s="52">
        <v>120747</v>
      </c>
      <c r="AA50" s="52">
        <v>93948</v>
      </c>
      <c r="AB50" s="52">
        <v>76282</v>
      </c>
      <c r="AC50" s="52">
        <v>51700</v>
      </c>
      <c r="AD50" s="52">
        <v>40033</v>
      </c>
      <c r="AE50" s="52">
        <v>32789</v>
      </c>
      <c r="AF50" s="52">
        <v>26456</v>
      </c>
      <c r="AG50" s="52">
        <v>24033</v>
      </c>
      <c r="AH50" s="52">
        <v>17037</v>
      </c>
      <c r="AI50" s="52">
        <v>16527</v>
      </c>
    </row>
    <row r="51" spans="1:35" ht="15" thickBot="1" x14ac:dyDescent="0.4">
      <c r="A51" s="243" t="s">
        <v>143</v>
      </c>
      <c r="B51" s="244"/>
      <c r="C51" s="52">
        <v>-2490</v>
      </c>
      <c r="D51" s="52">
        <v>-5260</v>
      </c>
      <c r="E51" s="52">
        <v>-46110</v>
      </c>
      <c r="F51" s="52">
        <v>-71400</v>
      </c>
      <c r="G51" s="52">
        <v>-73860</v>
      </c>
      <c r="M51" s="52"/>
      <c r="N51" s="52"/>
      <c r="O51" s="52">
        <v>-50</v>
      </c>
      <c r="P51" s="52">
        <v>680</v>
      </c>
      <c r="Q51" s="52">
        <v>-1160</v>
      </c>
      <c r="R51" s="52">
        <v>-740</v>
      </c>
      <c r="S51" s="52">
        <v>-550</v>
      </c>
      <c r="T51" s="52">
        <v>-70</v>
      </c>
      <c r="U51" s="52">
        <v>70</v>
      </c>
      <c r="V51" s="52">
        <v>220</v>
      </c>
      <c r="W51" s="52">
        <v>796</v>
      </c>
      <c r="X51" s="52">
        <v>184</v>
      </c>
      <c r="Y51" s="52">
        <v>-19</v>
      </c>
      <c r="Z51" s="52">
        <v>1</v>
      </c>
      <c r="AA51" s="52">
        <v>35</v>
      </c>
      <c r="AB51" s="52">
        <v>0</v>
      </c>
      <c r="AC51" s="52" t="s">
        <v>86</v>
      </c>
      <c r="AD51" s="52">
        <v>0</v>
      </c>
      <c r="AE51" s="52">
        <v>10</v>
      </c>
      <c r="AF51" s="52" t="s">
        <v>86</v>
      </c>
      <c r="AG51" s="52" t="s">
        <v>86</v>
      </c>
      <c r="AH51" s="52" t="s">
        <v>86</v>
      </c>
      <c r="AI51" s="52" t="s">
        <v>86</v>
      </c>
    </row>
    <row r="52" spans="1:35" ht="15" thickBot="1" x14ac:dyDescent="0.4">
      <c r="A52" s="243" t="s">
        <v>250</v>
      </c>
      <c r="B52" s="244"/>
      <c r="C52" s="52">
        <v>395880</v>
      </c>
      <c r="D52" s="52">
        <v>393540</v>
      </c>
      <c r="E52" s="52">
        <v>491280</v>
      </c>
      <c r="F52" s="52">
        <v>590440</v>
      </c>
      <c r="G52" s="52">
        <v>662840</v>
      </c>
      <c r="M52" s="52"/>
      <c r="N52" s="52"/>
      <c r="O52" s="52">
        <v>360750</v>
      </c>
      <c r="P52" s="52">
        <v>299010</v>
      </c>
      <c r="Q52" s="52">
        <v>297450</v>
      </c>
      <c r="R52" s="52">
        <v>235660</v>
      </c>
      <c r="S52" s="52">
        <v>224930</v>
      </c>
      <c r="T52" s="52">
        <v>208790</v>
      </c>
      <c r="U52" s="52">
        <v>197240</v>
      </c>
      <c r="V52" s="52">
        <v>192940</v>
      </c>
      <c r="W52" s="52">
        <v>245031</v>
      </c>
      <c r="X52" s="52">
        <v>149687</v>
      </c>
      <c r="Y52" s="52">
        <v>195214</v>
      </c>
      <c r="Z52" s="52">
        <v>120748</v>
      </c>
      <c r="AA52" s="52">
        <v>93982</v>
      </c>
      <c r="AB52" s="52">
        <v>76282</v>
      </c>
      <c r="AC52" s="52">
        <v>51700</v>
      </c>
      <c r="AD52" s="52">
        <v>40033</v>
      </c>
      <c r="AE52" s="52">
        <v>32799</v>
      </c>
      <c r="AF52" s="52">
        <v>26456</v>
      </c>
      <c r="AG52" s="52">
        <v>24033</v>
      </c>
      <c r="AH52" s="52">
        <v>17037</v>
      </c>
      <c r="AI52" s="52">
        <v>16527</v>
      </c>
    </row>
    <row r="53" spans="1:35" ht="15" thickBot="1" x14ac:dyDescent="0.4">
      <c r="A53" s="252"/>
      <c r="B53" s="252"/>
      <c r="C53" s="23"/>
      <c r="D53" s="23"/>
      <c r="E53" s="23"/>
      <c r="F53" s="23"/>
      <c r="G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</row>
    <row r="54" spans="1:35" ht="15" thickBot="1" x14ac:dyDescent="0.4">
      <c r="A54" s="243" t="s">
        <v>407</v>
      </c>
      <c r="B54" s="244"/>
      <c r="C54" s="52" t="s">
        <v>86</v>
      </c>
      <c r="D54" s="52" t="s">
        <v>86</v>
      </c>
      <c r="E54" s="52" t="s">
        <v>86</v>
      </c>
      <c r="F54" s="52">
        <v>16610</v>
      </c>
      <c r="G54" s="52">
        <v>4180</v>
      </c>
      <c r="M54" s="52"/>
      <c r="N54" s="52"/>
      <c r="O54" s="52" t="s">
        <v>86</v>
      </c>
      <c r="P54" s="52" t="s">
        <v>86</v>
      </c>
      <c r="Q54" s="52" t="s">
        <v>86</v>
      </c>
      <c r="R54" s="52" t="s">
        <v>86</v>
      </c>
      <c r="S54" s="52" t="s">
        <v>86</v>
      </c>
      <c r="T54" s="52" t="s">
        <v>86</v>
      </c>
      <c r="U54" s="52" t="s">
        <v>86</v>
      </c>
      <c r="V54" s="52" t="s">
        <v>86</v>
      </c>
      <c r="W54" s="52" t="s">
        <v>86</v>
      </c>
      <c r="X54" s="52" t="s">
        <v>86</v>
      </c>
      <c r="Y54" s="52" t="s">
        <v>86</v>
      </c>
      <c r="Z54" s="52" t="s">
        <v>86</v>
      </c>
      <c r="AA54" s="52" t="s">
        <v>86</v>
      </c>
      <c r="AB54" s="52" t="s">
        <v>86</v>
      </c>
      <c r="AC54" s="52" t="s">
        <v>86</v>
      </c>
      <c r="AD54" s="52" t="s">
        <v>86</v>
      </c>
      <c r="AE54" s="52" t="s">
        <v>86</v>
      </c>
      <c r="AF54" s="52" t="s">
        <v>86</v>
      </c>
      <c r="AG54" s="52" t="s">
        <v>86</v>
      </c>
      <c r="AH54" s="52" t="s">
        <v>86</v>
      </c>
      <c r="AI54" s="52" t="s">
        <v>86</v>
      </c>
    </row>
    <row r="55" spans="1:35" ht="15" thickBot="1" x14ac:dyDescent="0.4">
      <c r="A55" s="243" t="s">
        <v>252</v>
      </c>
      <c r="B55" s="244"/>
      <c r="C55" s="52" t="s">
        <v>86</v>
      </c>
      <c r="D55" s="52" t="s">
        <v>86</v>
      </c>
      <c r="E55" s="52" t="s">
        <v>86</v>
      </c>
      <c r="F55" s="52">
        <v>16610</v>
      </c>
      <c r="G55" s="52">
        <v>4180</v>
      </c>
      <c r="M55" s="52"/>
      <c r="N55" s="52"/>
      <c r="O55" s="52" t="s">
        <v>86</v>
      </c>
      <c r="P55" s="52" t="s">
        <v>86</v>
      </c>
      <c r="Q55" s="52" t="s">
        <v>86</v>
      </c>
      <c r="R55" s="52" t="s">
        <v>86</v>
      </c>
      <c r="S55" s="52" t="s">
        <v>86</v>
      </c>
      <c r="T55" s="52" t="s">
        <v>86</v>
      </c>
      <c r="U55" s="52" t="s">
        <v>86</v>
      </c>
      <c r="V55" s="52" t="s">
        <v>86</v>
      </c>
      <c r="W55" s="52" t="s">
        <v>86</v>
      </c>
      <c r="X55" s="52" t="s">
        <v>86</v>
      </c>
      <c r="Y55" s="52" t="s">
        <v>86</v>
      </c>
      <c r="Z55" s="52" t="s">
        <v>86</v>
      </c>
      <c r="AA55" s="52" t="s">
        <v>86</v>
      </c>
      <c r="AB55" s="52" t="s">
        <v>86</v>
      </c>
      <c r="AC55" s="52" t="s">
        <v>86</v>
      </c>
      <c r="AD55" s="52" t="s">
        <v>86</v>
      </c>
      <c r="AE55" s="52" t="s">
        <v>86</v>
      </c>
      <c r="AF55" s="52" t="s">
        <v>86</v>
      </c>
      <c r="AG55" s="52" t="s">
        <v>86</v>
      </c>
      <c r="AH55" s="52" t="s">
        <v>86</v>
      </c>
      <c r="AI55" s="52" t="s">
        <v>86</v>
      </c>
    </row>
    <row r="56" spans="1:35" ht="15" thickBot="1" x14ac:dyDescent="0.4">
      <c r="A56" s="243" t="s">
        <v>253</v>
      </c>
      <c r="B56" s="244"/>
      <c r="C56" s="52">
        <v>395880</v>
      </c>
      <c r="D56" s="52">
        <v>393540</v>
      </c>
      <c r="E56" s="52">
        <v>491280</v>
      </c>
      <c r="F56" s="52">
        <v>607050</v>
      </c>
      <c r="G56" s="52">
        <v>667020</v>
      </c>
      <c r="M56" s="52"/>
      <c r="N56" s="52"/>
      <c r="O56" s="52">
        <v>360750</v>
      </c>
      <c r="P56" s="52">
        <v>299010</v>
      </c>
      <c r="Q56" s="52">
        <v>297450</v>
      </c>
      <c r="R56" s="52">
        <v>235660</v>
      </c>
      <c r="S56" s="52">
        <v>224930</v>
      </c>
      <c r="T56" s="52">
        <v>208790</v>
      </c>
      <c r="U56" s="52">
        <v>197240</v>
      </c>
      <c r="V56" s="52">
        <v>192940</v>
      </c>
      <c r="W56" s="52">
        <v>245031</v>
      </c>
      <c r="X56" s="52">
        <v>149687</v>
      </c>
      <c r="Y56" s="52">
        <v>195214</v>
      </c>
      <c r="Z56" s="52">
        <v>120748</v>
      </c>
      <c r="AA56" s="52">
        <v>93982</v>
      </c>
      <c r="AB56" s="52">
        <v>76282</v>
      </c>
      <c r="AC56" s="52">
        <v>51700</v>
      </c>
      <c r="AD56" s="52">
        <v>40033</v>
      </c>
      <c r="AE56" s="52">
        <v>32799</v>
      </c>
      <c r="AF56" s="52">
        <v>26456</v>
      </c>
      <c r="AG56" s="52">
        <v>24033</v>
      </c>
      <c r="AH56" s="52">
        <v>17037</v>
      </c>
      <c r="AI56" s="52">
        <v>16527</v>
      </c>
    </row>
    <row r="57" spans="1:35" ht="15" thickBot="1" x14ac:dyDescent="0.4">
      <c r="A57" s="252"/>
      <c r="B57" s="252"/>
      <c r="C57" s="23"/>
      <c r="D57" s="23"/>
      <c r="E57" s="23"/>
      <c r="F57" s="23"/>
      <c r="G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</row>
    <row r="58" spans="1:35" ht="15" thickBot="1" x14ac:dyDescent="0.4">
      <c r="A58" s="243" t="s">
        <v>254</v>
      </c>
      <c r="B58" s="244"/>
      <c r="C58" s="52" t="s">
        <v>86</v>
      </c>
      <c r="D58" s="52" t="s">
        <v>86</v>
      </c>
      <c r="E58" s="52" t="s">
        <v>86</v>
      </c>
      <c r="F58" s="52" t="s">
        <v>86</v>
      </c>
      <c r="G58" s="52" t="s">
        <v>86</v>
      </c>
      <c r="M58" s="52"/>
      <c r="N58" s="52"/>
      <c r="O58" s="52" t="s">
        <v>86</v>
      </c>
      <c r="P58" s="52" t="s">
        <v>86</v>
      </c>
      <c r="Q58" s="52" t="s">
        <v>86</v>
      </c>
      <c r="R58" s="52" t="s">
        <v>86</v>
      </c>
      <c r="S58" s="52" t="s">
        <v>86</v>
      </c>
      <c r="T58" s="52" t="s">
        <v>86</v>
      </c>
      <c r="U58" s="52" t="s">
        <v>86</v>
      </c>
      <c r="V58" s="52" t="s">
        <v>86</v>
      </c>
      <c r="W58" s="52" t="s">
        <v>86</v>
      </c>
      <c r="X58" s="52" t="s">
        <v>86</v>
      </c>
      <c r="Y58" s="52" t="s">
        <v>86</v>
      </c>
      <c r="Z58" s="52" t="s">
        <v>86</v>
      </c>
      <c r="AA58" s="52" t="s">
        <v>86</v>
      </c>
      <c r="AB58" s="52" t="s">
        <v>86</v>
      </c>
      <c r="AC58" s="52">
        <v>0</v>
      </c>
      <c r="AD58" s="52">
        <v>-201</v>
      </c>
      <c r="AE58" s="52">
        <v>0</v>
      </c>
      <c r="AF58" s="52">
        <v>-48</v>
      </c>
      <c r="AG58" s="52">
        <v>-356</v>
      </c>
      <c r="AH58" s="52">
        <v>-234</v>
      </c>
      <c r="AI58" s="52">
        <v>-103</v>
      </c>
    </row>
    <row r="59" spans="1:35" ht="15" thickBot="1" x14ac:dyDescent="0.4">
      <c r="A59" s="243" t="s">
        <v>408</v>
      </c>
      <c r="B59" s="244"/>
      <c r="C59" s="52" t="s">
        <v>86</v>
      </c>
      <c r="D59" s="52" t="s">
        <v>86</v>
      </c>
      <c r="E59" s="52" t="s">
        <v>86</v>
      </c>
      <c r="F59" s="52" t="s">
        <v>86</v>
      </c>
      <c r="G59" s="52" t="s">
        <v>86</v>
      </c>
      <c r="M59" s="52"/>
      <c r="N59" s="52"/>
      <c r="O59" s="52" t="s">
        <v>86</v>
      </c>
      <c r="P59" s="52" t="s">
        <v>86</v>
      </c>
      <c r="Q59" s="52" t="s">
        <v>86</v>
      </c>
      <c r="R59" s="52" t="s">
        <v>86</v>
      </c>
      <c r="S59" s="52" t="s">
        <v>86</v>
      </c>
      <c r="T59" s="52">
        <v>-540</v>
      </c>
      <c r="U59" s="52">
        <v>0</v>
      </c>
      <c r="V59" s="52" t="s">
        <v>86</v>
      </c>
      <c r="W59" s="52">
        <v>-2</v>
      </c>
      <c r="X59" s="52">
        <v>26</v>
      </c>
      <c r="Y59" s="52">
        <v>465</v>
      </c>
      <c r="Z59" s="52">
        <v>5</v>
      </c>
      <c r="AA59" s="52">
        <v>0</v>
      </c>
      <c r="AB59" s="52">
        <v>0</v>
      </c>
      <c r="AC59" s="52" t="s">
        <v>86</v>
      </c>
      <c r="AD59" s="52" t="s">
        <v>86</v>
      </c>
      <c r="AE59" s="52" t="s">
        <v>86</v>
      </c>
      <c r="AF59" s="52" t="s">
        <v>86</v>
      </c>
      <c r="AG59" s="52" t="s">
        <v>86</v>
      </c>
      <c r="AH59" s="52" t="s">
        <v>86</v>
      </c>
      <c r="AI59" s="52" t="s">
        <v>86</v>
      </c>
    </row>
    <row r="60" spans="1:35" ht="15" thickBot="1" x14ac:dyDescent="0.4">
      <c r="A60" s="243" t="s">
        <v>255</v>
      </c>
      <c r="B60" s="244"/>
      <c r="C60" s="52" t="s">
        <v>86</v>
      </c>
      <c r="D60" s="52" t="s">
        <v>86</v>
      </c>
      <c r="E60" s="52" t="s">
        <v>86</v>
      </c>
      <c r="F60" s="52" t="s">
        <v>86</v>
      </c>
      <c r="G60" s="52" t="s">
        <v>86</v>
      </c>
      <c r="M60" s="52"/>
      <c r="N60" s="52"/>
      <c r="O60" s="52" t="s">
        <v>86</v>
      </c>
      <c r="P60" s="52" t="s">
        <v>86</v>
      </c>
      <c r="Q60" s="52" t="s">
        <v>86</v>
      </c>
      <c r="R60" s="52" t="s">
        <v>86</v>
      </c>
      <c r="S60" s="52" t="s">
        <v>86</v>
      </c>
      <c r="T60" s="52">
        <v>-540</v>
      </c>
      <c r="U60" s="52">
        <v>0</v>
      </c>
      <c r="V60" s="52" t="s">
        <v>86</v>
      </c>
      <c r="W60" s="52">
        <v>-2</v>
      </c>
      <c r="X60" s="52">
        <v>26</v>
      </c>
      <c r="Y60" s="52">
        <v>465</v>
      </c>
      <c r="Z60" s="52">
        <v>5</v>
      </c>
      <c r="AA60" s="52">
        <v>0</v>
      </c>
      <c r="AB60" s="52">
        <v>0</v>
      </c>
      <c r="AC60" s="52">
        <v>0</v>
      </c>
      <c r="AD60" s="52">
        <v>-201</v>
      </c>
      <c r="AE60" s="52">
        <v>0</v>
      </c>
      <c r="AF60" s="52">
        <v>-48</v>
      </c>
      <c r="AG60" s="52">
        <v>-356</v>
      </c>
      <c r="AH60" s="52">
        <v>-234</v>
      </c>
      <c r="AI60" s="52">
        <v>-103</v>
      </c>
    </row>
    <row r="61" spans="1:35" ht="15" thickBot="1" x14ac:dyDescent="0.4">
      <c r="A61" s="243" t="s">
        <v>256</v>
      </c>
      <c r="B61" s="244"/>
      <c r="C61" s="52">
        <v>395880</v>
      </c>
      <c r="D61" s="52">
        <v>393540</v>
      </c>
      <c r="E61" s="52">
        <v>491280</v>
      </c>
      <c r="F61" s="52">
        <v>590440</v>
      </c>
      <c r="G61" s="52">
        <v>662840</v>
      </c>
      <c r="M61" s="52"/>
      <c r="N61" s="52"/>
      <c r="O61" s="52">
        <v>360750</v>
      </c>
      <c r="P61" s="52">
        <v>299010</v>
      </c>
      <c r="Q61" s="52">
        <v>297450</v>
      </c>
      <c r="R61" s="52">
        <v>235660</v>
      </c>
      <c r="S61" s="52">
        <v>224930</v>
      </c>
      <c r="T61" s="52">
        <v>208250</v>
      </c>
      <c r="U61" s="52">
        <v>197240</v>
      </c>
      <c r="V61" s="52">
        <v>192940</v>
      </c>
      <c r="W61" s="52">
        <v>245029</v>
      </c>
      <c r="X61" s="52">
        <v>149713</v>
      </c>
      <c r="Y61" s="52">
        <v>195678</v>
      </c>
      <c r="Z61" s="52">
        <v>120753</v>
      </c>
      <c r="AA61" s="52">
        <v>93982</v>
      </c>
      <c r="AB61" s="52">
        <v>76282</v>
      </c>
      <c r="AC61" s="52">
        <v>51700</v>
      </c>
      <c r="AD61" s="52">
        <v>39832</v>
      </c>
      <c r="AE61" s="52">
        <v>32799</v>
      </c>
      <c r="AF61" s="52">
        <v>26409</v>
      </c>
      <c r="AG61" s="52">
        <v>23677</v>
      </c>
      <c r="AH61" s="52">
        <v>16803</v>
      </c>
      <c r="AI61" s="52">
        <v>16423</v>
      </c>
    </row>
    <row r="62" spans="1:35" ht="15" thickBot="1" x14ac:dyDescent="0.4">
      <c r="A62" s="243" t="s">
        <v>257</v>
      </c>
      <c r="B62" s="244"/>
      <c r="C62" s="52">
        <v>395880</v>
      </c>
      <c r="D62" s="52">
        <v>393540</v>
      </c>
      <c r="E62" s="52">
        <v>491280</v>
      </c>
      <c r="F62" s="52">
        <v>607050</v>
      </c>
      <c r="G62" s="52">
        <v>667020</v>
      </c>
      <c r="M62" s="52"/>
      <c r="N62" s="52"/>
      <c r="O62" s="52">
        <v>360750</v>
      </c>
      <c r="P62" s="52">
        <v>299010</v>
      </c>
      <c r="Q62" s="52">
        <v>297450</v>
      </c>
      <c r="R62" s="52">
        <v>235660</v>
      </c>
      <c r="S62" s="52">
        <v>224930</v>
      </c>
      <c r="T62" s="52">
        <v>208250</v>
      </c>
      <c r="U62" s="52">
        <v>197240</v>
      </c>
      <c r="V62" s="52">
        <v>192940</v>
      </c>
      <c r="W62" s="52">
        <v>245029</v>
      </c>
      <c r="X62" s="52">
        <v>149713</v>
      </c>
      <c r="Y62" s="52">
        <v>195678</v>
      </c>
      <c r="Z62" s="52">
        <v>120753</v>
      </c>
      <c r="AA62" s="52">
        <v>93982</v>
      </c>
      <c r="AB62" s="52">
        <v>76282</v>
      </c>
      <c r="AC62" s="52">
        <v>51700</v>
      </c>
      <c r="AD62" s="52">
        <v>39832</v>
      </c>
      <c r="AE62" s="52">
        <v>32799</v>
      </c>
      <c r="AF62" s="52">
        <v>26409</v>
      </c>
      <c r="AG62" s="52">
        <v>23677</v>
      </c>
      <c r="AH62" s="52">
        <v>16803</v>
      </c>
      <c r="AI62" s="52">
        <v>16423</v>
      </c>
    </row>
    <row r="63" spans="1:35" ht="15" thickBot="1" x14ac:dyDescent="0.4">
      <c r="A63" s="243" t="s">
        <v>258</v>
      </c>
      <c r="B63" s="244"/>
      <c r="C63" s="52">
        <v>5981</v>
      </c>
      <c r="D63" s="52">
        <v>6257</v>
      </c>
      <c r="E63" s="52">
        <v>6433</v>
      </c>
      <c r="F63" s="52">
        <v>6598</v>
      </c>
      <c r="G63" s="52">
        <v>6766</v>
      </c>
      <c r="M63" s="52"/>
      <c r="N63" s="52"/>
      <c r="O63" s="52">
        <v>5976</v>
      </c>
      <c r="P63" s="52">
        <v>5958</v>
      </c>
      <c r="Q63" s="52">
        <v>5948</v>
      </c>
      <c r="R63" s="52">
        <v>5939</v>
      </c>
      <c r="S63" s="52">
        <v>5932</v>
      </c>
      <c r="T63" s="52">
        <v>5951</v>
      </c>
      <c r="U63" s="52">
        <v>6020</v>
      </c>
      <c r="V63" s="52">
        <v>6015</v>
      </c>
      <c r="W63" s="52">
        <v>6011</v>
      </c>
      <c r="X63" s="52">
        <v>5586</v>
      </c>
      <c r="Y63" s="52">
        <v>5870</v>
      </c>
      <c r="Z63" s="52">
        <v>5870</v>
      </c>
      <c r="AA63" s="52">
        <v>5627</v>
      </c>
      <c r="AB63" s="52">
        <v>5637</v>
      </c>
      <c r="AC63" s="52">
        <v>5673</v>
      </c>
      <c r="AD63" s="52">
        <v>5638</v>
      </c>
      <c r="AE63" s="52">
        <v>5606</v>
      </c>
      <c r="AF63" s="52">
        <v>4248</v>
      </c>
      <c r="AG63" s="52">
        <v>4268</v>
      </c>
      <c r="AH63" s="52">
        <v>3769</v>
      </c>
      <c r="AI63" s="52">
        <v>3770</v>
      </c>
    </row>
    <row r="64" spans="1:35" ht="15" thickBot="1" x14ac:dyDescent="0.4">
      <c r="A64" s="243" t="s">
        <v>259</v>
      </c>
      <c r="B64" s="244"/>
      <c r="C64" s="53">
        <v>66.19</v>
      </c>
      <c r="D64" s="53">
        <v>62.9</v>
      </c>
      <c r="E64" s="53">
        <v>76.37</v>
      </c>
      <c r="F64" s="53">
        <v>89.49</v>
      </c>
      <c r="G64" s="53">
        <v>97.97</v>
      </c>
      <c r="M64" s="53"/>
      <c r="N64" s="53"/>
      <c r="O64" s="53">
        <v>60.37</v>
      </c>
      <c r="P64" s="53">
        <v>50.19</v>
      </c>
      <c r="Q64" s="53">
        <v>50.01</v>
      </c>
      <c r="R64" s="53">
        <v>39.68</v>
      </c>
      <c r="S64" s="53">
        <v>37.92</v>
      </c>
      <c r="T64" s="53">
        <v>34.99</v>
      </c>
      <c r="U64" s="53">
        <v>32.76</v>
      </c>
      <c r="V64" s="53">
        <v>32.07</v>
      </c>
      <c r="W64" s="53">
        <v>40.76</v>
      </c>
      <c r="X64" s="53">
        <v>26.8</v>
      </c>
      <c r="Y64" s="53">
        <v>33.340000000000003</v>
      </c>
      <c r="Z64" s="53">
        <v>20.57</v>
      </c>
      <c r="AA64" s="53">
        <v>16.7</v>
      </c>
      <c r="AB64" s="53">
        <v>13.53</v>
      </c>
      <c r="AC64" s="53">
        <v>9.11</v>
      </c>
      <c r="AD64" s="53">
        <v>7.06</v>
      </c>
      <c r="AE64" s="53">
        <v>5.85</v>
      </c>
      <c r="AF64" s="53">
        <v>6.22</v>
      </c>
      <c r="AG64" s="53">
        <v>5.55</v>
      </c>
      <c r="AH64" s="53">
        <v>4.46</v>
      </c>
      <c r="AI64" s="53">
        <v>4.3600000000000003</v>
      </c>
    </row>
    <row r="65" spans="1:35" ht="15" thickBot="1" x14ac:dyDescent="0.4">
      <c r="A65" s="243" t="s">
        <v>260</v>
      </c>
      <c r="B65" s="244"/>
      <c r="C65" s="53">
        <v>66.19</v>
      </c>
      <c r="D65" s="53">
        <v>62.9</v>
      </c>
      <c r="E65" s="53">
        <v>76.37</v>
      </c>
      <c r="F65" s="53">
        <v>92</v>
      </c>
      <c r="G65" s="53">
        <v>98.59</v>
      </c>
      <c r="M65" s="53"/>
      <c r="N65" s="53"/>
      <c r="O65" s="53">
        <v>60.37</v>
      </c>
      <c r="P65" s="53">
        <v>50.19</v>
      </c>
      <c r="Q65" s="53">
        <v>50.01</v>
      </c>
      <c r="R65" s="53">
        <v>39.68</v>
      </c>
      <c r="S65" s="53">
        <v>37.92</v>
      </c>
      <c r="T65" s="53">
        <v>34.99</v>
      </c>
      <c r="U65" s="53">
        <v>32.76</v>
      </c>
      <c r="V65" s="53">
        <v>32.07</v>
      </c>
      <c r="W65" s="53">
        <v>40.76</v>
      </c>
      <c r="X65" s="53">
        <v>26.8</v>
      </c>
      <c r="Y65" s="53">
        <v>33.340000000000003</v>
      </c>
      <c r="Z65" s="53">
        <v>20.57</v>
      </c>
      <c r="AA65" s="53">
        <v>16.7</v>
      </c>
      <c r="AB65" s="53">
        <v>13.53</v>
      </c>
      <c r="AC65" s="53">
        <v>9.11</v>
      </c>
      <c r="AD65" s="53">
        <v>7.06</v>
      </c>
      <c r="AE65" s="53">
        <v>5.85</v>
      </c>
      <c r="AF65" s="53">
        <v>6.22</v>
      </c>
      <c r="AG65" s="53">
        <v>5.55</v>
      </c>
      <c r="AH65" s="53">
        <v>4.46</v>
      </c>
      <c r="AI65" s="53">
        <v>4.3600000000000003</v>
      </c>
    </row>
    <row r="66" spans="1:35" ht="15" thickBot="1" x14ac:dyDescent="0.4">
      <c r="A66" s="243" t="s">
        <v>409</v>
      </c>
      <c r="B66" s="244"/>
      <c r="C66" s="52" t="s">
        <v>86</v>
      </c>
      <c r="D66" s="52" t="s">
        <v>86</v>
      </c>
      <c r="E66" s="52" t="s">
        <v>86</v>
      </c>
      <c r="F66" s="52" t="s">
        <v>86</v>
      </c>
      <c r="G66" s="52" t="s">
        <v>86</v>
      </c>
      <c r="M66" s="52"/>
      <c r="N66" s="52"/>
      <c r="O66" s="52" t="s">
        <v>86</v>
      </c>
      <c r="P66" s="52" t="s">
        <v>86</v>
      </c>
      <c r="Q66" s="52" t="s">
        <v>86</v>
      </c>
      <c r="R66" s="52" t="s">
        <v>86</v>
      </c>
      <c r="S66" s="52" t="s">
        <v>86</v>
      </c>
      <c r="T66" s="52" t="s">
        <v>86</v>
      </c>
      <c r="U66" s="52" t="s">
        <v>86</v>
      </c>
      <c r="V66" s="52" t="s">
        <v>86</v>
      </c>
      <c r="W66" s="52" t="s">
        <v>86</v>
      </c>
      <c r="X66" s="52" t="s">
        <v>86</v>
      </c>
      <c r="Y66" s="52" t="s">
        <v>86</v>
      </c>
      <c r="Z66" s="52" t="s">
        <v>86</v>
      </c>
      <c r="AA66" s="52" t="s">
        <v>86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2">
        <v>0</v>
      </c>
    </row>
    <row r="67" spans="1:35" ht="15" thickBot="1" x14ac:dyDescent="0.4">
      <c r="A67" s="243" t="s">
        <v>261</v>
      </c>
      <c r="B67" s="244"/>
      <c r="C67" s="52">
        <v>395880</v>
      </c>
      <c r="D67" s="52">
        <v>393540</v>
      </c>
      <c r="E67" s="52">
        <v>491280</v>
      </c>
      <c r="F67" s="52">
        <v>607050</v>
      </c>
      <c r="G67" s="52">
        <v>667020</v>
      </c>
      <c r="M67" s="52"/>
      <c r="N67" s="52"/>
      <c r="O67" s="52">
        <v>360750</v>
      </c>
      <c r="P67" s="52">
        <v>299010</v>
      </c>
      <c r="Q67" s="52">
        <v>297450</v>
      </c>
      <c r="R67" s="52">
        <v>235660</v>
      </c>
      <c r="S67" s="52">
        <v>224930</v>
      </c>
      <c r="T67" s="52">
        <v>208250</v>
      </c>
      <c r="U67" s="52">
        <v>197240</v>
      </c>
      <c r="V67" s="52">
        <v>192940</v>
      </c>
      <c r="W67" s="52">
        <v>245029</v>
      </c>
      <c r="X67" s="52">
        <v>149713</v>
      </c>
      <c r="Y67" s="52">
        <v>195678</v>
      </c>
      <c r="Z67" s="52">
        <v>120753</v>
      </c>
      <c r="AA67" s="52">
        <v>93982</v>
      </c>
      <c r="AB67" s="52">
        <v>76282</v>
      </c>
      <c r="AC67" s="52">
        <v>51700</v>
      </c>
      <c r="AD67" s="52">
        <v>39832</v>
      </c>
      <c r="AE67" s="52">
        <v>32799</v>
      </c>
      <c r="AF67" s="52">
        <v>26409</v>
      </c>
      <c r="AG67" s="52">
        <v>23677</v>
      </c>
      <c r="AH67" s="52">
        <v>16803</v>
      </c>
      <c r="AI67" s="52">
        <v>16423</v>
      </c>
    </row>
    <row r="68" spans="1:35" ht="15" thickBot="1" x14ac:dyDescent="0.4">
      <c r="A68" s="243" t="s">
        <v>262</v>
      </c>
      <c r="B68" s="244"/>
      <c r="C68" s="52">
        <v>5982</v>
      </c>
      <c r="D68" s="52">
        <v>6257</v>
      </c>
      <c r="E68" s="52">
        <v>6532</v>
      </c>
      <c r="F68" s="52">
        <v>6682</v>
      </c>
      <c r="G68" s="52">
        <v>6766</v>
      </c>
      <c r="M68" s="52"/>
      <c r="N68" s="52"/>
      <c r="O68" s="52">
        <v>5981</v>
      </c>
      <c r="P68" s="52">
        <v>5969</v>
      </c>
      <c r="Q68" s="52">
        <v>5961</v>
      </c>
      <c r="R68" s="52">
        <v>5939</v>
      </c>
      <c r="S68" s="52">
        <v>5932</v>
      </c>
      <c r="T68" s="52">
        <v>5951</v>
      </c>
      <c r="U68" s="52">
        <v>6020</v>
      </c>
      <c r="V68" s="52">
        <v>6015</v>
      </c>
      <c r="W68" s="52">
        <v>6011</v>
      </c>
      <c r="X68" s="52">
        <v>5586</v>
      </c>
      <c r="Y68" s="52">
        <v>5870</v>
      </c>
      <c r="Z68" s="52">
        <v>5870</v>
      </c>
      <c r="AA68" s="52">
        <v>5627</v>
      </c>
      <c r="AB68" s="52">
        <v>5637</v>
      </c>
      <c r="AC68" s="52">
        <v>5673</v>
      </c>
      <c r="AD68" s="52">
        <v>5638</v>
      </c>
      <c r="AE68" s="52">
        <v>5606</v>
      </c>
      <c r="AF68" s="52">
        <v>4248</v>
      </c>
      <c r="AG68" s="52">
        <v>4268</v>
      </c>
      <c r="AH68" s="52">
        <v>3769</v>
      </c>
      <c r="AI68" s="52">
        <v>3770</v>
      </c>
    </row>
    <row r="69" spans="1:35" ht="15" thickBot="1" x14ac:dyDescent="0.4">
      <c r="A69" s="243" t="s">
        <v>263</v>
      </c>
      <c r="B69" s="244"/>
      <c r="C69" s="53">
        <v>66.17</v>
      </c>
      <c r="D69" s="53">
        <v>62.89</v>
      </c>
      <c r="E69" s="53">
        <v>75.209999999999994</v>
      </c>
      <c r="F69" s="53">
        <v>88.37</v>
      </c>
      <c r="G69" s="53">
        <v>97.96</v>
      </c>
      <c r="M69" s="53"/>
      <c r="N69" s="53"/>
      <c r="O69" s="53">
        <v>60.32</v>
      </c>
      <c r="P69" s="53">
        <v>50.09</v>
      </c>
      <c r="Q69" s="53">
        <v>49.9</v>
      </c>
      <c r="R69" s="53">
        <v>39.68</v>
      </c>
      <c r="S69" s="53">
        <v>37.92</v>
      </c>
      <c r="T69" s="53">
        <v>34.99</v>
      </c>
      <c r="U69" s="53">
        <v>32.76</v>
      </c>
      <c r="V69" s="53">
        <v>32.07</v>
      </c>
      <c r="W69" s="53">
        <v>40.76</v>
      </c>
      <c r="X69" s="53">
        <v>26.8</v>
      </c>
      <c r="Y69" s="53">
        <v>33.340000000000003</v>
      </c>
      <c r="Z69" s="53">
        <v>20.57</v>
      </c>
      <c r="AA69" s="53">
        <v>16.7</v>
      </c>
      <c r="AB69" s="53">
        <v>13.53</v>
      </c>
      <c r="AC69" s="53">
        <v>9.11</v>
      </c>
      <c r="AD69" s="53">
        <v>7.06</v>
      </c>
      <c r="AE69" s="53">
        <v>5.85</v>
      </c>
      <c r="AF69" s="53">
        <v>6.22</v>
      </c>
      <c r="AG69" s="53">
        <v>5.55</v>
      </c>
      <c r="AH69" s="53">
        <v>4.46</v>
      </c>
      <c r="AI69" s="53">
        <v>4.3600000000000003</v>
      </c>
    </row>
    <row r="70" spans="1:35" x14ac:dyDescent="0.35">
      <c r="A70" s="245" t="s">
        <v>264</v>
      </c>
      <c r="B70" s="246"/>
      <c r="C70" s="53">
        <v>66.17</v>
      </c>
      <c r="D70" s="53">
        <v>62.89</v>
      </c>
      <c r="E70" s="53">
        <v>75.209999999999994</v>
      </c>
      <c r="F70" s="53">
        <v>90.85</v>
      </c>
      <c r="G70" s="53">
        <v>98.58</v>
      </c>
      <c r="M70" s="53"/>
      <c r="N70" s="53"/>
      <c r="O70" s="53">
        <v>60.32</v>
      </c>
      <c r="P70" s="53">
        <v>50.09</v>
      </c>
      <c r="Q70" s="53">
        <v>49.9</v>
      </c>
      <c r="R70" s="53">
        <v>39.68</v>
      </c>
      <c r="S70" s="53">
        <v>37.92</v>
      </c>
      <c r="T70" s="53">
        <v>34.99</v>
      </c>
      <c r="U70" s="53">
        <v>32.76</v>
      </c>
      <c r="V70" s="53">
        <v>32.07</v>
      </c>
      <c r="W70" s="53">
        <v>40.76</v>
      </c>
      <c r="X70" s="53">
        <v>26.8</v>
      </c>
      <c r="Y70" s="53">
        <v>33.340000000000003</v>
      </c>
      <c r="Z70" s="53">
        <v>20.57</v>
      </c>
      <c r="AA70" s="53">
        <v>16.7</v>
      </c>
      <c r="AB70" s="53">
        <v>13.53</v>
      </c>
      <c r="AC70" s="53">
        <v>9.11</v>
      </c>
      <c r="AD70" s="53">
        <v>7.06</v>
      </c>
      <c r="AE70" s="53">
        <v>5.85</v>
      </c>
      <c r="AF70" s="53">
        <v>6.22</v>
      </c>
      <c r="AG70" s="53">
        <v>5.55</v>
      </c>
      <c r="AH70" s="53">
        <v>4.46</v>
      </c>
      <c r="AI70" s="53">
        <v>4.3600000000000003</v>
      </c>
    </row>
    <row r="71" spans="1:35" ht="8" customHeight="1" thickBot="1" x14ac:dyDescent="0.4">
      <c r="A71" s="251" t="s">
        <v>158</v>
      </c>
      <c r="B71" s="251"/>
      <c r="C71" s="19"/>
      <c r="D71" s="19"/>
      <c r="E71" s="19"/>
      <c r="F71" s="19"/>
      <c r="G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 spans="1:35" ht="15" thickBot="1" x14ac:dyDescent="0.4">
      <c r="A72" s="243" t="s">
        <v>265</v>
      </c>
      <c r="B72" s="244"/>
      <c r="C72" s="53">
        <v>6.44</v>
      </c>
      <c r="D72" s="53">
        <v>6.5</v>
      </c>
      <c r="E72" s="53">
        <v>7</v>
      </c>
      <c r="F72" s="53">
        <v>8</v>
      </c>
      <c r="G72" s="53">
        <v>9</v>
      </c>
      <c r="M72" s="53"/>
      <c r="N72" s="53"/>
      <c r="O72" s="53">
        <v>5.94</v>
      </c>
      <c r="P72" s="53">
        <v>5.45</v>
      </c>
      <c r="Q72" s="53">
        <v>5.2</v>
      </c>
      <c r="R72" s="53">
        <v>4.95</v>
      </c>
      <c r="S72" s="53">
        <v>4.71</v>
      </c>
      <c r="T72" s="53">
        <v>4.46</v>
      </c>
      <c r="U72" s="53">
        <v>4.21</v>
      </c>
      <c r="V72" s="53">
        <v>3.96</v>
      </c>
      <c r="W72" s="53">
        <v>3.47</v>
      </c>
      <c r="X72" s="53">
        <v>3.22</v>
      </c>
      <c r="Y72" s="53">
        <v>3.22</v>
      </c>
      <c r="Z72" s="53">
        <v>2.72</v>
      </c>
      <c r="AA72" s="53">
        <v>2.48</v>
      </c>
      <c r="AB72" s="53">
        <v>1.86</v>
      </c>
      <c r="AC72" s="53">
        <v>1.3</v>
      </c>
      <c r="AD72" s="53">
        <v>1.24</v>
      </c>
      <c r="AE72" s="53">
        <v>1.18</v>
      </c>
      <c r="AF72" s="53">
        <v>1.05</v>
      </c>
      <c r="AG72" s="53">
        <v>0.99</v>
      </c>
      <c r="AH72" s="53">
        <v>0.94</v>
      </c>
      <c r="AI72" s="53">
        <v>0.87</v>
      </c>
    </row>
    <row r="73" spans="1:35" ht="15" thickBot="1" x14ac:dyDescent="0.4">
      <c r="A73" s="243" t="s">
        <v>266</v>
      </c>
      <c r="B73" s="244"/>
      <c r="C73" s="52">
        <v>38520</v>
      </c>
      <c r="D73" s="52">
        <v>38520</v>
      </c>
      <c r="E73" s="52">
        <v>39210</v>
      </c>
      <c r="F73" s="52">
        <v>42970</v>
      </c>
      <c r="G73" s="52">
        <v>50830</v>
      </c>
      <c r="M73" s="52"/>
      <c r="N73" s="52"/>
      <c r="O73" s="52">
        <v>35530</v>
      </c>
      <c r="P73" s="52">
        <v>32550</v>
      </c>
      <c r="Q73" s="52">
        <v>30950</v>
      </c>
      <c r="R73" s="52">
        <v>29440</v>
      </c>
      <c r="S73" s="52">
        <v>27930</v>
      </c>
      <c r="T73" s="52">
        <v>26430</v>
      </c>
      <c r="U73" s="52">
        <v>25310</v>
      </c>
      <c r="V73" s="52">
        <v>23850</v>
      </c>
      <c r="W73" s="52">
        <v>20847</v>
      </c>
      <c r="X73" s="52">
        <v>18971</v>
      </c>
      <c r="Y73" s="52">
        <v>16312</v>
      </c>
      <c r="Z73" s="52">
        <v>15341</v>
      </c>
      <c r="AA73" s="52">
        <v>13935</v>
      </c>
      <c r="AB73" s="52">
        <v>10451</v>
      </c>
      <c r="AC73" s="52">
        <v>7331</v>
      </c>
      <c r="AD73" s="52">
        <v>6982</v>
      </c>
      <c r="AE73" s="52">
        <v>6633</v>
      </c>
      <c r="AF73" s="52">
        <v>4479</v>
      </c>
      <c r="AG73" s="52">
        <v>3847</v>
      </c>
      <c r="AH73" s="52">
        <v>3502</v>
      </c>
      <c r="AI73" s="52">
        <v>3268</v>
      </c>
    </row>
    <row r="74" spans="1:35" ht="15" thickBot="1" x14ac:dyDescent="0.4">
      <c r="A74" s="243" t="s">
        <v>267</v>
      </c>
      <c r="B74" s="244"/>
      <c r="C74" s="52" t="s">
        <v>86</v>
      </c>
      <c r="D74" s="52" t="s">
        <v>86</v>
      </c>
      <c r="E74" s="52" t="s">
        <v>86</v>
      </c>
      <c r="F74" s="52" t="s">
        <v>86</v>
      </c>
      <c r="G74" s="52" t="s">
        <v>86</v>
      </c>
      <c r="M74" s="52"/>
      <c r="N74" s="52"/>
      <c r="O74" s="52" t="s">
        <v>86</v>
      </c>
      <c r="P74" s="52" t="s">
        <v>86</v>
      </c>
      <c r="Q74" s="52" t="s">
        <v>86</v>
      </c>
      <c r="R74" s="52" t="s">
        <v>86</v>
      </c>
      <c r="S74" s="52" t="s">
        <v>86</v>
      </c>
      <c r="T74" s="52" t="s">
        <v>86</v>
      </c>
      <c r="U74" s="52" t="s">
        <v>86</v>
      </c>
      <c r="V74" s="52" t="s">
        <v>86</v>
      </c>
      <c r="W74" s="52">
        <v>165</v>
      </c>
      <c r="X74" s="52">
        <v>-431</v>
      </c>
      <c r="Y74" s="52" t="s">
        <v>86</v>
      </c>
      <c r="Z74" s="52" t="s">
        <v>86</v>
      </c>
      <c r="AA74" s="52" t="s">
        <v>86</v>
      </c>
      <c r="AB74" s="52" t="s">
        <v>86</v>
      </c>
      <c r="AC74" s="52" t="s">
        <v>86</v>
      </c>
      <c r="AD74" s="52" t="s">
        <v>86</v>
      </c>
      <c r="AE74" s="52" t="s">
        <v>86</v>
      </c>
      <c r="AF74" s="52" t="s">
        <v>86</v>
      </c>
      <c r="AG74" s="52" t="s">
        <v>86</v>
      </c>
      <c r="AH74" s="52" t="s">
        <v>86</v>
      </c>
      <c r="AI74" s="52" t="s">
        <v>86</v>
      </c>
    </row>
    <row r="75" spans="1:35" ht="15" thickBot="1" x14ac:dyDescent="0.4">
      <c r="A75" s="243" t="s">
        <v>410</v>
      </c>
      <c r="B75" s="244"/>
      <c r="C75" s="52" t="s">
        <v>86</v>
      </c>
      <c r="D75" s="52" t="s">
        <v>86</v>
      </c>
      <c r="E75" s="52" t="s">
        <v>86</v>
      </c>
      <c r="F75" s="52" t="s">
        <v>86</v>
      </c>
      <c r="G75" s="52" t="s">
        <v>86</v>
      </c>
      <c r="M75" s="52"/>
      <c r="N75" s="52"/>
      <c r="O75" s="52" t="s">
        <v>86</v>
      </c>
      <c r="P75" s="52" t="s">
        <v>86</v>
      </c>
      <c r="Q75" s="52" t="s">
        <v>86</v>
      </c>
      <c r="R75" s="52" t="s">
        <v>86</v>
      </c>
      <c r="S75" s="52" t="s">
        <v>86</v>
      </c>
      <c r="T75" s="52" t="s">
        <v>86</v>
      </c>
      <c r="U75" s="52" t="s">
        <v>86</v>
      </c>
      <c r="V75" s="52" t="s">
        <v>86</v>
      </c>
      <c r="W75" s="52">
        <v>-86056</v>
      </c>
      <c r="X75" s="52" t="s">
        <v>86</v>
      </c>
      <c r="Y75" s="52">
        <v>-47335</v>
      </c>
      <c r="Z75" s="52" t="s">
        <v>86</v>
      </c>
      <c r="AA75" s="52" t="s">
        <v>86</v>
      </c>
      <c r="AB75" s="52" t="s">
        <v>86</v>
      </c>
      <c r="AC75" s="52" t="s">
        <v>86</v>
      </c>
      <c r="AD75" s="52" t="s">
        <v>86</v>
      </c>
      <c r="AE75" s="52" t="s">
        <v>86</v>
      </c>
      <c r="AF75" s="52" t="s">
        <v>86</v>
      </c>
      <c r="AG75" s="52" t="s">
        <v>86</v>
      </c>
      <c r="AH75" s="52" t="s">
        <v>86</v>
      </c>
      <c r="AI75" s="52" t="s">
        <v>86</v>
      </c>
    </row>
    <row r="76" spans="1:35" ht="15" thickBot="1" x14ac:dyDescent="0.4">
      <c r="A76" s="243" t="s">
        <v>268</v>
      </c>
      <c r="B76" s="244"/>
      <c r="C76" s="52" t="s">
        <v>86</v>
      </c>
      <c r="D76" s="52" t="s">
        <v>86</v>
      </c>
      <c r="E76" s="52" t="s">
        <v>86</v>
      </c>
      <c r="F76" s="52" t="s">
        <v>86</v>
      </c>
      <c r="G76" s="52" t="s">
        <v>86</v>
      </c>
      <c r="M76" s="52"/>
      <c r="N76" s="52"/>
      <c r="O76" s="52" t="s">
        <v>86</v>
      </c>
      <c r="P76" s="52" t="s">
        <v>86</v>
      </c>
      <c r="Q76" s="52" t="s">
        <v>86</v>
      </c>
      <c r="R76" s="52" t="s">
        <v>86</v>
      </c>
      <c r="S76" s="52" t="s">
        <v>86</v>
      </c>
      <c r="T76" s="52" t="s">
        <v>86</v>
      </c>
      <c r="U76" s="52" t="s">
        <v>86</v>
      </c>
      <c r="V76" s="52" t="s">
        <v>86</v>
      </c>
      <c r="W76" s="52">
        <v>-85890</v>
      </c>
      <c r="X76" s="52">
        <v>-431</v>
      </c>
      <c r="Y76" s="52">
        <v>-47335</v>
      </c>
      <c r="Z76" s="52" t="s">
        <v>86</v>
      </c>
      <c r="AA76" s="52" t="s">
        <v>86</v>
      </c>
      <c r="AB76" s="52" t="s">
        <v>86</v>
      </c>
      <c r="AC76" s="52" t="s">
        <v>86</v>
      </c>
      <c r="AD76" s="52" t="s">
        <v>86</v>
      </c>
      <c r="AE76" s="52" t="s">
        <v>86</v>
      </c>
      <c r="AF76" s="52" t="s">
        <v>86</v>
      </c>
      <c r="AG76" s="52" t="s">
        <v>86</v>
      </c>
      <c r="AH76" s="52" t="s">
        <v>86</v>
      </c>
      <c r="AI76" s="52" t="s">
        <v>86</v>
      </c>
    </row>
    <row r="77" spans="1:35" ht="15" thickBot="1" x14ac:dyDescent="0.4">
      <c r="A77" s="243" t="s">
        <v>269</v>
      </c>
      <c r="B77" s="244"/>
      <c r="C77" s="52">
        <v>-24080</v>
      </c>
      <c r="D77" s="52">
        <v>26360</v>
      </c>
      <c r="E77" s="52">
        <v>-6230</v>
      </c>
      <c r="F77" s="52">
        <v>-27010</v>
      </c>
      <c r="G77" s="52">
        <v>1560</v>
      </c>
      <c r="M77" s="52"/>
      <c r="N77" s="52"/>
      <c r="O77" s="52">
        <v>-51670</v>
      </c>
      <c r="P77" s="52">
        <v>-52970</v>
      </c>
      <c r="Q77" s="52">
        <v>-73890</v>
      </c>
      <c r="R77" s="52">
        <v>770</v>
      </c>
      <c r="S77" s="52">
        <v>1390</v>
      </c>
      <c r="T77" s="52">
        <v>-20510</v>
      </c>
      <c r="U77" s="52">
        <v>-20620</v>
      </c>
      <c r="V77" s="52">
        <v>-15890</v>
      </c>
      <c r="W77" s="52">
        <v>-113487</v>
      </c>
      <c r="X77" s="52">
        <v>-21164</v>
      </c>
      <c r="Y77" s="52">
        <v>-65203</v>
      </c>
      <c r="Z77" s="52">
        <v>62</v>
      </c>
      <c r="AA77" s="52">
        <v>998</v>
      </c>
      <c r="AB77" s="52">
        <v>-217</v>
      </c>
      <c r="AC77" s="52">
        <v>126</v>
      </c>
      <c r="AD77" s="52">
        <v>212</v>
      </c>
      <c r="AE77" s="52">
        <v>-3976</v>
      </c>
      <c r="AF77" s="52">
        <v>24</v>
      </c>
      <c r="AG77" s="52">
        <v>71</v>
      </c>
      <c r="AH77" s="52">
        <v>-34</v>
      </c>
      <c r="AI77" s="52">
        <v>17</v>
      </c>
    </row>
    <row r="78" spans="1:35" ht="15" thickBot="1" x14ac:dyDescent="0.4">
      <c r="A78" s="243" t="s">
        <v>270</v>
      </c>
      <c r="B78" s="244"/>
      <c r="C78" s="52">
        <v>528190</v>
      </c>
      <c r="D78" s="52">
        <v>562420</v>
      </c>
      <c r="E78" s="52">
        <v>548380</v>
      </c>
      <c r="F78" s="52">
        <v>794530</v>
      </c>
      <c r="G78" s="52">
        <v>942020</v>
      </c>
      <c r="M78" s="52"/>
      <c r="N78" s="52"/>
      <c r="O78" s="52">
        <v>442590</v>
      </c>
      <c r="P78" s="52">
        <v>347370</v>
      </c>
      <c r="Q78" s="52">
        <v>313480</v>
      </c>
      <c r="R78" s="52">
        <v>311910</v>
      </c>
      <c r="S78" s="52">
        <v>289020</v>
      </c>
      <c r="T78" s="52">
        <v>241660</v>
      </c>
      <c r="U78" s="52">
        <v>233460</v>
      </c>
      <c r="V78" s="52">
        <v>224660</v>
      </c>
      <c r="W78" s="52">
        <v>173312</v>
      </c>
      <c r="X78" s="52">
        <v>157528</v>
      </c>
      <c r="Y78" s="52">
        <v>164905</v>
      </c>
      <c r="Z78" s="52">
        <v>146532</v>
      </c>
      <c r="AA78" s="52">
        <v>111241</v>
      </c>
      <c r="AB78" s="52">
        <v>91037</v>
      </c>
      <c r="AC78" s="52">
        <v>63237</v>
      </c>
      <c r="AD78" s="52">
        <v>48945</v>
      </c>
      <c r="AE78" s="52">
        <v>40673</v>
      </c>
      <c r="AF78" s="52">
        <v>27830</v>
      </c>
      <c r="AG78" s="52">
        <v>24673</v>
      </c>
      <c r="AH78" s="52">
        <v>17303</v>
      </c>
      <c r="AI78" s="52">
        <v>17174</v>
      </c>
    </row>
    <row r="79" spans="1:35" ht="15" thickBot="1" x14ac:dyDescent="0.4">
      <c r="A79" s="243" t="s">
        <v>271</v>
      </c>
      <c r="B79" s="244"/>
      <c r="C79" s="52">
        <v>-6710</v>
      </c>
      <c r="D79" s="52">
        <v>6750</v>
      </c>
      <c r="E79" s="52">
        <v>-193</v>
      </c>
      <c r="F79" s="52">
        <v>-5251</v>
      </c>
      <c r="G79" s="52">
        <v>338</v>
      </c>
      <c r="M79" s="52"/>
      <c r="N79" s="52"/>
      <c r="O79" s="52">
        <v>-13952</v>
      </c>
      <c r="P79" s="52">
        <v>-13497</v>
      </c>
      <c r="Q79" s="52">
        <v>-16931</v>
      </c>
      <c r="R79" s="52">
        <v>185</v>
      </c>
      <c r="S79" s="52">
        <v>300</v>
      </c>
      <c r="T79" s="52">
        <v>-4171</v>
      </c>
      <c r="U79" s="52">
        <v>-4619</v>
      </c>
      <c r="V79" s="52">
        <v>-3160</v>
      </c>
      <c r="W79" s="52">
        <v>-16842</v>
      </c>
      <c r="X79" s="52">
        <v>-3457</v>
      </c>
      <c r="Y79" s="52">
        <v>-9882</v>
      </c>
      <c r="Z79" s="52">
        <v>11</v>
      </c>
      <c r="AA79" s="52">
        <v>148</v>
      </c>
      <c r="AB79" s="52">
        <v>-36</v>
      </c>
      <c r="AC79" s="52">
        <v>23</v>
      </c>
      <c r="AD79" s="52">
        <v>38</v>
      </c>
      <c r="AE79" s="52">
        <v>-1056</v>
      </c>
      <c r="AF79" s="52">
        <v>1</v>
      </c>
      <c r="AG79" s="52">
        <v>2</v>
      </c>
      <c r="AH79" s="52">
        <v>-1</v>
      </c>
      <c r="AI79" s="52">
        <v>1</v>
      </c>
    </row>
    <row r="80" spans="1:35" ht="15" thickBot="1" x14ac:dyDescent="0.4">
      <c r="A80" s="243" t="s">
        <v>272</v>
      </c>
      <c r="B80" s="244"/>
      <c r="C80" s="52">
        <v>147190</v>
      </c>
      <c r="D80" s="52">
        <v>144010</v>
      </c>
      <c r="E80" s="52">
        <v>17027</v>
      </c>
      <c r="F80" s="52">
        <v>154449</v>
      </c>
      <c r="G80" s="52">
        <v>204098</v>
      </c>
      <c r="M80" s="52"/>
      <c r="N80" s="52"/>
      <c r="O80" s="52">
        <v>119508</v>
      </c>
      <c r="P80" s="52">
        <v>88513</v>
      </c>
      <c r="Q80" s="52">
        <v>71829</v>
      </c>
      <c r="R80" s="52">
        <v>74925</v>
      </c>
      <c r="S80" s="52">
        <v>62450</v>
      </c>
      <c r="T80" s="52">
        <v>49139</v>
      </c>
      <c r="U80" s="52">
        <v>52291</v>
      </c>
      <c r="V80" s="52">
        <v>44670</v>
      </c>
      <c r="W80" s="52">
        <v>25721</v>
      </c>
      <c r="X80" s="52">
        <v>25731</v>
      </c>
      <c r="Y80" s="52">
        <v>24993</v>
      </c>
      <c r="Z80" s="52">
        <v>25734</v>
      </c>
      <c r="AA80" s="52">
        <v>16443</v>
      </c>
      <c r="AB80" s="52">
        <v>14937</v>
      </c>
      <c r="AC80" s="52">
        <v>11434</v>
      </c>
      <c r="AD80" s="52">
        <v>8738</v>
      </c>
      <c r="AE80" s="52">
        <v>10804</v>
      </c>
      <c r="AF80" s="52">
        <v>1351</v>
      </c>
      <c r="AG80" s="52">
        <v>572</v>
      </c>
      <c r="AH80" s="52">
        <v>299</v>
      </c>
      <c r="AI80" s="52">
        <v>631</v>
      </c>
    </row>
    <row r="81" spans="1:35" ht="15" thickBot="1" x14ac:dyDescent="0.4">
      <c r="A81" s="243" t="s">
        <v>273</v>
      </c>
      <c r="B81" s="244"/>
      <c r="C81" s="52">
        <v>381000</v>
      </c>
      <c r="D81" s="52">
        <v>418410</v>
      </c>
      <c r="E81" s="52">
        <v>531353</v>
      </c>
      <c r="F81" s="52">
        <v>640081</v>
      </c>
      <c r="G81" s="52">
        <v>737922</v>
      </c>
      <c r="M81" s="52"/>
      <c r="N81" s="52"/>
      <c r="O81" s="52">
        <v>323082</v>
      </c>
      <c r="P81" s="52">
        <v>258857</v>
      </c>
      <c r="Q81" s="52">
        <v>241651</v>
      </c>
      <c r="R81" s="52">
        <v>236985</v>
      </c>
      <c r="S81" s="52">
        <v>226570</v>
      </c>
      <c r="T81" s="52">
        <v>192521</v>
      </c>
      <c r="U81" s="52">
        <v>181169</v>
      </c>
      <c r="V81" s="52">
        <v>179990</v>
      </c>
      <c r="W81" s="52">
        <v>147591</v>
      </c>
      <c r="X81" s="52">
        <v>131796</v>
      </c>
      <c r="Y81" s="52">
        <v>139911</v>
      </c>
      <c r="Z81" s="52">
        <v>120799</v>
      </c>
      <c r="AA81" s="52">
        <v>94798</v>
      </c>
      <c r="AB81" s="52">
        <v>76101</v>
      </c>
      <c r="AC81" s="52">
        <v>51803</v>
      </c>
      <c r="AD81" s="52">
        <v>40207</v>
      </c>
      <c r="AE81" s="52">
        <v>29869</v>
      </c>
      <c r="AF81" s="52">
        <v>26479</v>
      </c>
      <c r="AG81" s="52">
        <v>24102</v>
      </c>
      <c r="AH81" s="52">
        <v>17004</v>
      </c>
      <c r="AI81" s="52">
        <v>16543</v>
      </c>
    </row>
    <row r="82" spans="1:35" ht="15" thickBot="1" x14ac:dyDescent="0.4">
      <c r="A82" s="243" t="s">
        <v>274</v>
      </c>
      <c r="B82" s="244"/>
      <c r="C82" s="52">
        <v>378510</v>
      </c>
      <c r="D82" s="52">
        <v>413150</v>
      </c>
      <c r="E82" s="52">
        <v>485243</v>
      </c>
      <c r="F82" s="52">
        <v>568681</v>
      </c>
      <c r="G82" s="52">
        <v>664062</v>
      </c>
      <c r="M82" s="52"/>
      <c r="N82" s="52"/>
      <c r="O82" s="52">
        <v>323032</v>
      </c>
      <c r="P82" s="52">
        <v>259537</v>
      </c>
      <c r="Q82" s="52">
        <v>240491</v>
      </c>
      <c r="R82" s="52">
        <v>236245</v>
      </c>
      <c r="S82" s="52">
        <v>226020</v>
      </c>
      <c r="T82" s="52">
        <v>191911</v>
      </c>
      <c r="U82" s="52">
        <v>181239</v>
      </c>
      <c r="V82" s="52">
        <v>180210</v>
      </c>
      <c r="W82" s="52">
        <v>148385</v>
      </c>
      <c r="X82" s="52">
        <v>132006</v>
      </c>
      <c r="Y82" s="52">
        <v>140357</v>
      </c>
      <c r="Z82" s="52">
        <v>120805</v>
      </c>
      <c r="AA82" s="52">
        <v>94833</v>
      </c>
      <c r="AB82" s="52">
        <v>76101</v>
      </c>
      <c r="AC82" s="52">
        <v>51803</v>
      </c>
      <c r="AD82" s="52">
        <v>40006</v>
      </c>
      <c r="AE82" s="52">
        <v>29879</v>
      </c>
      <c r="AF82" s="52">
        <v>26431</v>
      </c>
      <c r="AG82" s="52">
        <v>23746</v>
      </c>
      <c r="AH82" s="52">
        <v>16770</v>
      </c>
      <c r="AI82" s="52">
        <v>16440</v>
      </c>
    </row>
    <row r="83" spans="1:35" ht="15" thickBot="1" x14ac:dyDescent="0.4">
      <c r="A83" s="243" t="s">
        <v>275</v>
      </c>
      <c r="B83" s="244"/>
      <c r="C83" s="53">
        <v>63.29</v>
      </c>
      <c r="D83" s="53">
        <v>66.03</v>
      </c>
      <c r="E83" s="53">
        <v>75.430000000000007</v>
      </c>
      <c r="F83" s="53">
        <v>86.19</v>
      </c>
      <c r="G83" s="53">
        <v>98.15</v>
      </c>
      <c r="M83" s="53"/>
      <c r="N83" s="53"/>
      <c r="O83" s="53">
        <v>54.06</v>
      </c>
      <c r="P83" s="53">
        <v>43.56</v>
      </c>
      <c r="Q83" s="53">
        <v>40.43</v>
      </c>
      <c r="R83" s="53">
        <v>39.78</v>
      </c>
      <c r="S83" s="53">
        <v>38.1</v>
      </c>
      <c r="T83" s="53">
        <v>32.25</v>
      </c>
      <c r="U83" s="53">
        <v>30.1</v>
      </c>
      <c r="V83" s="53">
        <v>29.96</v>
      </c>
      <c r="W83" s="53">
        <v>24.68</v>
      </c>
      <c r="X83" s="53">
        <v>23.63</v>
      </c>
      <c r="Y83" s="53">
        <v>23.91</v>
      </c>
      <c r="Z83" s="53">
        <v>20.58</v>
      </c>
      <c r="AA83" s="53">
        <v>16.850000000000001</v>
      </c>
      <c r="AB83" s="53">
        <v>13.5</v>
      </c>
      <c r="AC83" s="53">
        <v>9.1300000000000008</v>
      </c>
      <c r="AD83" s="53">
        <v>7.1</v>
      </c>
      <c r="AE83" s="53">
        <v>5.33</v>
      </c>
      <c r="AF83" s="53">
        <v>6.22</v>
      </c>
      <c r="AG83" s="53">
        <v>5.56</v>
      </c>
      <c r="AH83" s="53">
        <v>4.45</v>
      </c>
      <c r="AI83" s="53">
        <v>4.3600000000000003</v>
      </c>
    </row>
    <row r="84" spans="1:35" ht="15" thickBot="1" x14ac:dyDescent="0.4">
      <c r="A84" s="243" t="s">
        <v>276</v>
      </c>
      <c r="B84" s="244"/>
      <c r="C84" s="53">
        <v>63.27</v>
      </c>
      <c r="D84" s="53">
        <v>66.03</v>
      </c>
      <c r="E84" s="53">
        <v>74.290000000000006</v>
      </c>
      <c r="F84" s="53">
        <v>85.11</v>
      </c>
      <c r="G84" s="53">
        <v>98.14</v>
      </c>
      <c r="M84" s="53"/>
      <c r="N84" s="53"/>
      <c r="O84" s="53">
        <v>54.01</v>
      </c>
      <c r="P84" s="53">
        <v>43.48</v>
      </c>
      <c r="Q84" s="53">
        <v>40.340000000000003</v>
      </c>
      <c r="R84" s="53">
        <v>39.78</v>
      </c>
      <c r="S84" s="53">
        <v>38.1</v>
      </c>
      <c r="T84" s="53">
        <v>32.25</v>
      </c>
      <c r="U84" s="53">
        <v>30.1</v>
      </c>
      <c r="V84" s="53">
        <v>29.96</v>
      </c>
      <c r="W84" s="53">
        <v>24.68</v>
      </c>
      <c r="X84" s="53">
        <v>23.63</v>
      </c>
      <c r="Y84" s="53">
        <v>23.91</v>
      </c>
      <c r="Z84" s="53">
        <v>20.58</v>
      </c>
      <c r="AA84" s="53">
        <v>16.850000000000001</v>
      </c>
      <c r="AB84" s="53">
        <v>13.5</v>
      </c>
      <c r="AC84" s="53">
        <v>9.1300000000000008</v>
      </c>
      <c r="AD84" s="53">
        <v>7.1</v>
      </c>
      <c r="AE84" s="53">
        <v>5.33</v>
      </c>
      <c r="AF84" s="53">
        <v>6.22</v>
      </c>
      <c r="AG84" s="53">
        <v>5.56</v>
      </c>
      <c r="AH84" s="53">
        <v>4.45</v>
      </c>
      <c r="AI84" s="53">
        <v>4.3600000000000003</v>
      </c>
    </row>
    <row r="85" spans="1:35" ht="15" thickBot="1" x14ac:dyDescent="0.4">
      <c r="A85" s="243" t="s">
        <v>277</v>
      </c>
      <c r="B85" s="244"/>
      <c r="C85" s="52" t="s">
        <v>86</v>
      </c>
      <c r="D85" s="52">
        <v>58560</v>
      </c>
      <c r="E85" s="52">
        <v>76800</v>
      </c>
      <c r="F85" s="52" t="s">
        <v>86</v>
      </c>
      <c r="G85" s="52" t="s">
        <v>86</v>
      </c>
      <c r="M85" s="52"/>
      <c r="N85" s="52"/>
      <c r="O85" s="52">
        <v>50550</v>
      </c>
      <c r="P85" s="52">
        <v>35130</v>
      </c>
      <c r="Q85" s="52" t="s">
        <v>86</v>
      </c>
      <c r="R85" s="52">
        <v>53030</v>
      </c>
      <c r="S85" s="52" t="s">
        <v>86</v>
      </c>
      <c r="T85" s="52">
        <v>41990</v>
      </c>
      <c r="U85" s="52">
        <v>52700</v>
      </c>
      <c r="V85" s="52" t="s">
        <v>86</v>
      </c>
      <c r="W85" s="52" t="s">
        <v>86</v>
      </c>
      <c r="X85" s="52">
        <v>2497</v>
      </c>
      <c r="Y85" s="52" t="s">
        <v>86</v>
      </c>
      <c r="Z85" s="52">
        <v>202</v>
      </c>
      <c r="AA85" s="52">
        <v>141</v>
      </c>
      <c r="AB85" s="52" t="s">
        <v>86</v>
      </c>
      <c r="AC85" s="52" t="s">
        <v>86</v>
      </c>
      <c r="AD85" s="52" t="s">
        <v>86</v>
      </c>
      <c r="AE85" s="52" t="s">
        <v>86</v>
      </c>
      <c r="AF85" s="52" t="s">
        <v>86</v>
      </c>
      <c r="AG85" s="52" t="s">
        <v>86</v>
      </c>
      <c r="AH85" s="52" t="s">
        <v>86</v>
      </c>
      <c r="AI85" s="52" t="s">
        <v>86</v>
      </c>
    </row>
    <row r="86" spans="1:35" ht="15" thickBot="1" x14ac:dyDescent="0.4">
      <c r="A86" s="243" t="s">
        <v>278</v>
      </c>
      <c r="B86" s="244"/>
      <c r="C86" s="52">
        <v>209340</v>
      </c>
      <c r="D86" s="52">
        <v>168130</v>
      </c>
      <c r="E86" s="52">
        <v>191130</v>
      </c>
      <c r="F86" s="52">
        <v>297820</v>
      </c>
      <c r="G86" s="52">
        <v>403030</v>
      </c>
      <c r="M86" s="52"/>
      <c r="N86" s="52"/>
      <c r="O86" s="52">
        <v>121610</v>
      </c>
      <c r="P86" s="52">
        <v>105200</v>
      </c>
      <c r="Q86" s="52">
        <v>115650</v>
      </c>
      <c r="R86" s="52">
        <v>86270</v>
      </c>
      <c r="S86" s="52">
        <v>112010</v>
      </c>
      <c r="T86" s="52">
        <v>92000</v>
      </c>
      <c r="U86" s="52">
        <v>95570</v>
      </c>
      <c r="V86" s="52">
        <v>168200</v>
      </c>
      <c r="W86" s="52">
        <v>140007</v>
      </c>
      <c r="X86" s="52">
        <v>75417</v>
      </c>
      <c r="Y86" s="52">
        <v>68109</v>
      </c>
      <c r="Z86" s="52">
        <v>48792</v>
      </c>
      <c r="AA86" s="52">
        <v>34808</v>
      </c>
      <c r="AB86" s="52">
        <v>37884</v>
      </c>
      <c r="AC86" s="52">
        <v>33352</v>
      </c>
      <c r="AD86" s="52">
        <v>34532</v>
      </c>
      <c r="AE86" s="52">
        <v>34358</v>
      </c>
      <c r="AF86" s="52">
        <v>26367</v>
      </c>
      <c r="AG86" s="52">
        <v>25336</v>
      </c>
      <c r="AH86" s="52">
        <v>17767</v>
      </c>
      <c r="AI86" s="52">
        <v>14603</v>
      </c>
    </row>
    <row r="87" spans="1:35" ht="15" thickBot="1" x14ac:dyDescent="0.4">
      <c r="A87" s="243" t="s">
        <v>279</v>
      </c>
      <c r="B87" s="244"/>
      <c r="C87" s="52" t="s">
        <v>86</v>
      </c>
      <c r="D87" s="52">
        <v>18130</v>
      </c>
      <c r="E87" s="52">
        <v>19640</v>
      </c>
      <c r="F87" s="52" t="s">
        <v>86</v>
      </c>
      <c r="G87" s="52" t="s">
        <v>86</v>
      </c>
      <c r="M87" s="52"/>
      <c r="N87" s="52"/>
      <c r="O87" s="52" t="s">
        <v>86</v>
      </c>
      <c r="P87" s="52" t="s">
        <v>86</v>
      </c>
      <c r="Q87" s="52" t="s">
        <v>86</v>
      </c>
      <c r="R87" s="52" t="s">
        <v>86</v>
      </c>
      <c r="S87" s="52" t="s">
        <v>86</v>
      </c>
      <c r="T87" s="52" t="s">
        <v>86</v>
      </c>
      <c r="U87" s="52" t="s">
        <v>86</v>
      </c>
      <c r="V87" s="52" t="s">
        <v>86</v>
      </c>
      <c r="W87" s="52" t="s">
        <v>86</v>
      </c>
      <c r="X87" s="52" t="s">
        <v>86</v>
      </c>
      <c r="Y87" s="52" t="s">
        <v>86</v>
      </c>
      <c r="Z87" s="52" t="s">
        <v>86</v>
      </c>
      <c r="AA87" s="52" t="s">
        <v>86</v>
      </c>
      <c r="AB87" s="52" t="s">
        <v>86</v>
      </c>
      <c r="AC87" s="52" t="s">
        <v>86</v>
      </c>
      <c r="AD87" s="52" t="s">
        <v>86</v>
      </c>
      <c r="AE87" s="52" t="s">
        <v>86</v>
      </c>
      <c r="AF87" s="52" t="s">
        <v>86</v>
      </c>
      <c r="AG87" s="52" t="s">
        <v>86</v>
      </c>
      <c r="AH87" s="52" t="s">
        <v>86</v>
      </c>
      <c r="AI87" s="52" t="s">
        <v>86</v>
      </c>
    </row>
    <row r="88" spans="1:35" ht="15" thickBot="1" x14ac:dyDescent="0.4">
      <c r="A88" s="243" t="s">
        <v>280</v>
      </c>
      <c r="B88" s="244"/>
      <c r="C88" s="52">
        <v>152470</v>
      </c>
      <c r="D88" s="52">
        <v>198610</v>
      </c>
      <c r="E88" s="52">
        <v>179070</v>
      </c>
      <c r="F88" s="52">
        <v>144380</v>
      </c>
      <c r="G88" s="52">
        <v>189580</v>
      </c>
      <c r="M88" s="52"/>
      <c r="N88" s="52"/>
      <c r="O88" s="52">
        <v>72460</v>
      </c>
      <c r="P88" s="52">
        <v>31570</v>
      </c>
      <c r="Q88" s="52">
        <v>26100</v>
      </c>
      <c r="R88" s="52">
        <v>24860</v>
      </c>
      <c r="S88" s="52">
        <v>25070</v>
      </c>
      <c r="T88" s="52" t="s">
        <v>86</v>
      </c>
      <c r="U88" s="52" t="s">
        <v>86</v>
      </c>
      <c r="V88" s="52" t="s">
        <v>86</v>
      </c>
      <c r="W88" s="52" t="s">
        <v>86</v>
      </c>
      <c r="X88" s="52" t="s">
        <v>86</v>
      </c>
      <c r="Y88" s="52" t="s">
        <v>86</v>
      </c>
      <c r="Z88" s="52" t="s">
        <v>86</v>
      </c>
      <c r="AA88" s="52" t="s">
        <v>86</v>
      </c>
      <c r="AB88" s="52" t="s">
        <v>86</v>
      </c>
      <c r="AC88" s="52" t="s">
        <v>86</v>
      </c>
      <c r="AD88" s="52" t="s">
        <v>86</v>
      </c>
      <c r="AE88" s="52" t="s">
        <v>86</v>
      </c>
      <c r="AF88" s="52" t="s">
        <v>86</v>
      </c>
      <c r="AG88" s="52" t="s">
        <v>86</v>
      </c>
      <c r="AH88" s="52" t="s">
        <v>86</v>
      </c>
      <c r="AI88" s="52" t="s">
        <v>86</v>
      </c>
    </row>
    <row r="89" spans="1:35" ht="15" thickBot="1" x14ac:dyDescent="0.4">
      <c r="A89" s="243" t="s">
        <v>411</v>
      </c>
      <c r="B89" s="244"/>
      <c r="C89" s="52">
        <v>-112540</v>
      </c>
      <c r="D89" s="52">
        <v>-82530</v>
      </c>
      <c r="E89" s="52">
        <v>-45880</v>
      </c>
      <c r="F89" s="52">
        <v>-48730</v>
      </c>
      <c r="G89" s="52">
        <v>-88300</v>
      </c>
      <c r="M89" s="52"/>
      <c r="N89" s="52"/>
      <c r="O89" s="52">
        <v>-100350</v>
      </c>
      <c r="P89" s="52">
        <v>-109420</v>
      </c>
      <c r="Q89" s="52">
        <v>-80960</v>
      </c>
      <c r="R89" s="52" t="s">
        <v>86</v>
      </c>
      <c r="S89" s="52" t="s">
        <v>86</v>
      </c>
      <c r="T89" s="52" t="s">
        <v>86</v>
      </c>
      <c r="U89" s="52" t="s">
        <v>86</v>
      </c>
      <c r="V89" s="52" t="s">
        <v>86</v>
      </c>
      <c r="W89" s="52" t="s">
        <v>86</v>
      </c>
      <c r="X89" s="52" t="s">
        <v>86</v>
      </c>
      <c r="Y89" s="52" t="s">
        <v>86</v>
      </c>
      <c r="Z89" s="52" t="s">
        <v>86</v>
      </c>
      <c r="AA89" s="52" t="s">
        <v>86</v>
      </c>
      <c r="AB89" s="52" t="s">
        <v>86</v>
      </c>
      <c r="AC89" s="52" t="s">
        <v>86</v>
      </c>
      <c r="AD89" s="52" t="s">
        <v>86</v>
      </c>
      <c r="AE89" s="52" t="s">
        <v>86</v>
      </c>
      <c r="AF89" s="52" t="s">
        <v>86</v>
      </c>
      <c r="AG89" s="52" t="s">
        <v>86</v>
      </c>
      <c r="AH89" s="52" t="s">
        <v>86</v>
      </c>
      <c r="AI89" s="52" t="s">
        <v>86</v>
      </c>
    </row>
    <row r="90" spans="1:35" ht="15" thickBot="1" x14ac:dyDescent="0.4">
      <c r="A90" s="243" t="s">
        <v>281</v>
      </c>
      <c r="B90" s="244"/>
      <c r="C90" s="52">
        <v>0</v>
      </c>
      <c r="D90" s="52">
        <v>330</v>
      </c>
      <c r="E90" s="52">
        <v>7720</v>
      </c>
      <c r="F90" s="52">
        <v>10180</v>
      </c>
      <c r="G90" s="52">
        <v>16490</v>
      </c>
      <c r="M90" s="52"/>
      <c r="N90" s="52"/>
      <c r="O90" s="52" t="s">
        <v>86</v>
      </c>
      <c r="P90" s="52" t="s">
        <v>86</v>
      </c>
      <c r="Q90" s="52" t="s">
        <v>86</v>
      </c>
      <c r="R90" s="52" t="s">
        <v>86</v>
      </c>
      <c r="S90" s="52" t="s">
        <v>86</v>
      </c>
      <c r="T90" s="52" t="s">
        <v>86</v>
      </c>
      <c r="U90" s="52" t="s">
        <v>86</v>
      </c>
      <c r="V90" s="52" t="s">
        <v>86</v>
      </c>
      <c r="W90" s="52" t="s">
        <v>86</v>
      </c>
      <c r="X90" s="52" t="s">
        <v>86</v>
      </c>
      <c r="Y90" s="52" t="s">
        <v>86</v>
      </c>
      <c r="Z90" s="52" t="s">
        <v>86</v>
      </c>
      <c r="AA90" s="52" t="s">
        <v>86</v>
      </c>
      <c r="AB90" s="52" t="s">
        <v>86</v>
      </c>
      <c r="AC90" s="52" t="s">
        <v>86</v>
      </c>
      <c r="AD90" s="52" t="s">
        <v>86</v>
      </c>
      <c r="AE90" s="52" t="s">
        <v>86</v>
      </c>
      <c r="AF90" s="52" t="s">
        <v>86</v>
      </c>
      <c r="AG90" s="52" t="s">
        <v>86</v>
      </c>
      <c r="AH90" s="52" t="s">
        <v>86</v>
      </c>
      <c r="AI90" s="52" t="s">
        <v>86</v>
      </c>
    </row>
    <row r="91" spans="1:35" ht="15" thickBot="1" x14ac:dyDescent="0.4">
      <c r="A91" s="243" t="s">
        <v>282</v>
      </c>
      <c r="B91" s="244"/>
      <c r="C91" s="52">
        <v>42950</v>
      </c>
      <c r="D91" s="52">
        <v>59690</v>
      </c>
      <c r="E91" s="52">
        <v>7780</v>
      </c>
      <c r="F91" s="52">
        <v>6260</v>
      </c>
      <c r="G91" s="52">
        <v>8440</v>
      </c>
      <c r="M91" s="52"/>
      <c r="N91" s="52"/>
      <c r="O91" s="52">
        <v>16180</v>
      </c>
      <c r="P91" s="52">
        <v>14130</v>
      </c>
      <c r="Q91" s="52">
        <v>11680</v>
      </c>
      <c r="R91" s="52">
        <v>10980</v>
      </c>
      <c r="S91" s="52">
        <v>8980</v>
      </c>
      <c r="T91" s="52">
        <v>7650</v>
      </c>
      <c r="U91" s="52">
        <v>5750</v>
      </c>
      <c r="V91" s="52">
        <v>5560</v>
      </c>
      <c r="W91" s="52">
        <v>3604</v>
      </c>
      <c r="X91" s="52">
        <v>4647</v>
      </c>
      <c r="Y91" s="52">
        <v>3945</v>
      </c>
      <c r="Z91" s="52">
        <v>3351</v>
      </c>
      <c r="AA91" s="52">
        <v>1667</v>
      </c>
      <c r="AB91" s="52">
        <v>1973</v>
      </c>
      <c r="AC91" s="52">
        <v>2144</v>
      </c>
      <c r="AD91" s="52">
        <v>1398</v>
      </c>
      <c r="AE91" s="52">
        <v>204</v>
      </c>
      <c r="AF91" s="52">
        <v>279</v>
      </c>
      <c r="AG91" s="52">
        <v>285</v>
      </c>
      <c r="AH91" s="52">
        <v>252</v>
      </c>
      <c r="AI91" s="52">
        <v>313</v>
      </c>
    </row>
    <row r="92" spans="1:35" ht="15" thickBot="1" x14ac:dyDescent="0.4">
      <c r="A92" s="243" t="s">
        <v>283</v>
      </c>
      <c r="B92" s="244"/>
      <c r="C92" s="52">
        <v>135100</v>
      </c>
      <c r="D92" s="52">
        <v>147630</v>
      </c>
      <c r="E92" s="52">
        <v>152530</v>
      </c>
      <c r="F92" s="52">
        <v>198870</v>
      </c>
      <c r="G92" s="52">
        <v>268490</v>
      </c>
      <c r="M92" s="52"/>
      <c r="N92" s="52"/>
      <c r="O92" s="52">
        <v>110340</v>
      </c>
      <c r="P92" s="52">
        <v>100930</v>
      </c>
      <c r="Q92" s="52">
        <v>86930</v>
      </c>
      <c r="R92" s="52">
        <v>76460</v>
      </c>
      <c r="S92" s="52">
        <v>69440</v>
      </c>
      <c r="T92" s="52">
        <v>51790</v>
      </c>
      <c r="U92" s="52">
        <v>39550</v>
      </c>
      <c r="V92" s="52">
        <v>33240</v>
      </c>
      <c r="W92" s="52">
        <v>27909</v>
      </c>
      <c r="X92" s="52">
        <v>30176</v>
      </c>
      <c r="Y92" s="52">
        <v>27382</v>
      </c>
      <c r="Z92" s="52" t="s">
        <v>86</v>
      </c>
      <c r="AA92" s="52" t="s">
        <v>86</v>
      </c>
      <c r="AB92" s="52" t="s">
        <v>86</v>
      </c>
      <c r="AC92" s="52" t="s">
        <v>86</v>
      </c>
      <c r="AD92" s="52" t="s">
        <v>86</v>
      </c>
      <c r="AE92" s="52" t="s">
        <v>86</v>
      </c>
      <c r="AF92" s="52" t="s">
        <v>86</v>
      </c>
      <c r="AG92" s="52" t="s">
        <v>86</v>
      </c>
      <c r="AH92" s="52" t="s">
        <v>86</v>
      </c>
      <c r="AI92" s="52" t="s">
        <v>86</v>
      </c>
    </row>
    <row r="93" spans="1:35" ht="15" thickBot="1" x14ac:dyDescent="0.4">
      <c r="A93" s="243" t="s">
        <v>412</v>
      </c>
      <c r="B93" s="244"/>
      <c r="C93" s="52" t="s">
        <v>86</v>
      </c>
      <c r="D93" s="52" t="s">
        <v>86</v>
      </c>
      <c r="E93" s="52" t="s">
        <v>86</v>
      </c>
      <c r="F93" s="52" t="s">
        <v>86</v>
      </c>
      <c r="G93" s="52" t="s">
        <v>86</v>
      </c>
      <c r="M93" s="52"/>
      <c r="N93" s="52"/>
      <c r="O93" s="52" t="s">
        <v>86</v>
      </c>
      <c r="P93" s="52" t="s">
        <v>86</v>
      </c>
      <c r="Q93" s="52" t="s">
        <v>86</v>
      </c>
      <c r="R93" s="52" t="s">
        <v>86</v>
      </c>
      <c r="S93" s="52" t="s">
        <v>86</v>
      </c>
      <c r="T93" s="52" t="s">
        <v>86</v>
      </c>
      <c r="U93" s="52" t="s">
        <v>86</v>
      </c>
      <c r="V93" s="52" t="s">
        <v>86</v>
      </c>
      <c r="W93" s="52">
        <v>334</v>
      </c>
      <c r="X93" s="52">
        <v>1115</v>
      </c>
      <c r="Y93" s="52">
        <v>970</v>
      </c>
      <c r="Z93" s="52">
        <v>800</v>
      </c>
      <c r="AA93" s="52">
        <v>537</v>
      </c>
      <c r="AB93" s="52">
        <v>1168</v>
      </c>
      <c r="AC93" s="52">
        <v>2206</v>
      </c>
      <c r="AD93" s="52">
        <v>1600</v>
      </c>
      <c r="AE93" s="52">
        <v>239</v>
      </c>
      <c r="AF93" s="52">
        <v>372</v>
      </c>
      <c r="AG93" s="52">
        <v>412</v>
      </c>
      <c r="AH93" s="52">
        <v>309</v>
      </c>
      <c r="AI93" s="52">
        <v>553</v>
      </c>
    </row>
    <row r="94" spans="1:35" ht="15" thickBot="1" x14ac:dyDescent="0.4">
      <c r="A94" s="243" t="s">
        <v>284</v>
      </c>
      <c r="B94" s="244"/>
      <c r="C94" s="52">
        <v>1030</v>
      </c>
      <c r="D94" s="52">
        <v>1070</v>
      </c>
      <c r="E94" s="52">
        <v>5160</v>
      </c>
      <c r="F94" s="52">
        <v>2950</v>
      </c>
      <c r="G94" s="52">
        <v>240</v>
      </c>
      <c r="M94" s="52"/>
      <c r="N94" s="52"/>
      <c r="O94" s="52">
        <v>590</v>
      </c>
      <c r="P94" s="52">
        <v>-1080</v>
      </c>
      <c r="Q94" s="52">
        <v>2360</v>
      </c>
      <c r="R94" s="52">
        <v>1180</v>
      </c>
      <c r="S94" s="52">
        <v>900</v>
      </c>
      <c r="T94" s="52">
        <v>670</v>
      </c>
      <c r="U94" s="52">
        <v>700</v>
      </c>
      <c r="V94" s="52">
        <v>-600</v>
      </c>
      <c r="W94" s="52">
        <v>108</v>
      </c>
      <c r="X94" s="52">
        <v>-1271</v>
      </c>
      <c r="Y94" s="52">
        <v>150</v>
      </c>
      <c r="Z94" s="52">
        <v>-28</v>
      </c>
      <c r="AA94" s="52">
        <v>4747</v>
      </c>
      <c r="AB94" s="52">
        <v>696</v>
      </c>
      <c r="AC94" s="52">
        <v>581</v>
      </c>
      <c r="AD94" s="52">
        <v>798</v>
      </c>
      <c r="AE94" s="52">
        <v>0</v>
      </c>
      <c r="AF94" s="52" t="s">
        <v>86</v>
      </c>
      <c r="AG94" s="52" t="s">
        <v>86</v>
      </c>
      <c r="AH94" s="52" t="s">
        <v>86</v>
      </c>
      <c r="AI94" s="52" t="s">
        <v>86</v>
      </c>
    </row>
    <row r="95" spans="1:35" ht="15" thickBot="1" x14ac:dyDescent="0.4">
      <c r="A95" s="243" t="s">
        <v>285</v>
      </c>
      <c r="B95" s="244"/>
      <c r="C95" s="52">
        <v>-2490</v>
      </c>
      <c r="D95" s="52">
        <v>-5260</v>
      </c>
      <c r="E95" s="52">
        <v>-46110</v>
      </c>
      <c r="F95" s="52">
        <v>-71400</v>
      </c>
      <c r="G95" s="52">
        <v>-73860</v>
      </c>
      <c r="M95" s="52"/>
      <c r="N95" s="52"/>
      <c r="O95" s="52">
        <v>-50</v>
      </c>
      <c r="P95" s="52">
        <v>680</v>
      </c>
      <c r="Q95" s="52">
        <v>-1160</v>
      </c>
      <c r="R95" s="52">
        <v>-740</v>
      </c>
      <c r="S95" s="52">
        <v>-550</v>
      </c>
      <c r="T95" s="52">
        <v>-70</v>
      </c>
      <c r="U95" s="52">
        <v>70</v>
      </c>
      <c r="V95" s="52">
        <v>220</v>
      </c>
      <c r="W95" s="52">
        <v>796</v>
      </c>
      <c r="X95" s="52">
        <v>184</v>
      </c>
      <c r="Y95" s="52">
        <v>-19</v>
      </c>
      <c r="Z95" s="52">
        <v>1</v>
      </c>
      <c r="AA95" s="52">
        <v>35</v>
      </c>
      <c r="AB95" s="52">
        <v>0</v>
      </c>
      <c r="AC95" s="52" t="s">
        <v>86</v>
      </c>
      <c r="AD95" s="52">
        <v>0</v>
      </c>
      <c r="AE95" s="52">
        <v>10</v>
      </c>
      <c r="AF95" s="52" t="s">
        <v>86</v>
      </c>
      <c r="AG95" s="52" t="s">
        <v>86</v>
      </c>
      <c r="AH95" s="52" t="s">
        <v>86</v>
      </c>
      <c r="AI95" s="52" t="s">
        <v>86</v>
      </c>
    </row>
    <row r="96" spans="1:35" ht="15" thickBot="1" x14ac:dyDescent="0.4">
      <c r="A96" s="243" t="s">
        <v>286</v>
      </c>
      <c r="B96" s="244"/>
      <c r="C96" s="52">
        <v>10910</v>
      </c>
      <c r="D96" s="52">
        <v>12940</v>
      </c>
      <c r="E96" s="52">
        <v>11600</v>
      </c>
      <c r="F96" s="52">
        <v>11210</v>
      </c>
      <c r="G96" s="52">
        <v>17310</v>
      </c>
      <c r="M96" s="52"/>
      <c r="N96" s="52"/>
      <c r="O96" s="52">
        <v>7980</v>
      </c>
      <c r="P96" s="52">
        <v>8550</v>
      </c>
      <c r="Q96" s="52">
        <v>6280</v>
      </c>
      <c r="R96" s="52">
        <v>4980</v>
      </c>
      <c r="S96" s="52">
        <v>4080</v>
      </c>
      <c r="T96" s="52">
        <v>3800</v>
      </c>
      <c r="U96" s="52" t="s">
        <v>86</v>
      </c>
      <c r="V96" s="52" t="s">
        <v>86</v>
      </c>
      <c r="W96" s="52" t="s">
        <v>86</v>
      </c>
      <c r="X96" s="52">
        <v>1493</v>
      </c>
      <c r="Y96" s="52" t="s">
        <v>86</v>
      </c>
      <c r="Z96" s="52">
        <v>1573</v>
      </c>
      <c r="AA96" s="52">
        <v>469</v>
      </c>
      <c r="AB96" s="52">
        <v>613</v>
      </c>
      <c r="AC96" s="52">
        <v>336</v>
      </c>
      <c r="AD96" s="52">
        <v>411</v>
      </c>
      <c r="AE96" s="52">
        <v>901</v>
      </c>
      <c r="AF96" s="52">
        <v>497</v>
      </c>
      <c r="AG96" s="52">
        <v>497</v>
      </c>
      <c r="AH96" s="52">
        <v>413</v>
      </c>
      <c r="AI96" s="52" t="s">
        <v>86</v>
      </c>
    </row>
    <row r="97" spans="1:35" ht="15" thickBot="1" x14ac:dyDescent="0.4">
      <c r="A97" s="243" t="s">
        <v>287</v>
      </c>
      <c r="B97" s="244"/>
      <c r="C97" s="52">
        <v>280</v>
      </c>
      <c r="D97" s="52">
        <v>400</v>
      </c>
      <c r="E97" s="52">
        <v>550</v>
      </c>
      <c r="F97" s="52">
        <v>740</v>
      </c>
      <c r="G97" s="52">
        <v>780</v>
      </c>
      <c r="M97" s="52"/>
      <c r="N97" s="52"/>
      <c r="O97" s="52">
        <v>300</v>
      </c>
      <c r="P97" s="52">
        <v>350</v>
      </c>
      <c r="Q97" s="52">
        <v>370</v>
      </c>
      <c r="R97" s="52">
        <v>280</v>
      </c>
      <c r="S97" s="52">
        <v>240</v>
      </c>
      <c r="T97" s="52">
        <v>240</v>
      </c>
      <c r="U97" s="52">
        <v>220</v>
      </c>
      <c r="V97" s="52">
        <v>180</v>
      </c>
      <c r="W97" s="52">
        <v>168</v>
      </c>
      <c r="X97" s="52">
        <v>143</v>
      </c>
      <c r="Y97" s="52">
        <v>106</v>
      </c>
      <c r="Z97" s="52">
        <v>91</v>
      </c>
      <c r="AA97" s="52" t="s">
        <v>86</v>
      </c>
      <c r="AB97" s="52" t="s">
        <v>86</v>
      </c>
      <c r="AC97" s="52" t="s">
        <v>86</v>
      </c>
      <c r="AD97" s="52" t="s">
        <v>86</v>
      </c>
      <c r="AE97" s="52" t="s">
        <v>86</v>
      </c>
      <c r="AF97" s="52" t="s">
        <v>86</v>
      </c>
      <c r="AG97" s="52" t="s">
        <v>86</v>
      </c>
      <c r="AH97" s="52" t="s">
        <v>86</v>
      </c>
      <c r="AI97" s="52" t="s">
        <v>86</v>
      </c>
    </row>
    <row r="98" spans="1:35" ht="15" thickBot="1" x14ac:dyDescent="0.4">
      <c r="A98" s="243" t="s">
        <v>413</v>
      </c>
      <c r="B98" s="244"/>
      <c r="C98" s="52" t="s">
        <v>86</v>
      </c>
      <c r="D98" s="52" t="s">
        <v>86</v>
      </c>
      <c r="E98" s="52" t="s">
        <v>86</v>
      </c>
      <c r="F98" s="52" t="s">
        <v>86</v>
      </c>
      <c r="G98" s="52" t="s">
        <v>86</v>
      </c>
      <c r="M98" s="52"/>
      <c r="N98" s="52"/>
      <c r="O98" s="52" t="s">
        <v>86</v>
      </c>
      <c r="P98" s="52" t="s">
        <v>86</v>
      </c>
      <c r="Q98" s="52" t="s">
        <v>86</v>
      </c>
      <c r="R98" s="52" t="s">
        <v>86</v>
      </c>
      <c r="S98" s="52" t="s">
        <v>86</v>
      </c>
      <c r="T98" s="52" t="s">
        <v>86</v>
      </c>
      <c r="U98" s="52" t="s">
        <v>86</v>
      </c>
      <c r="V98" s="52" t="s">
        <v>86</v>
      </c>
      <c r="W98" s="52" t="s">
        <v>86</v>
      </c>
      <c r="X98" s="52" t="s">
        <v>86</v>
      </c>
      <c r="Y98" s="52" t="s">
        <v>86</v>
      </c>
      <c r="Z98" s="52">
        <v>5502</v>
      </c>
      <c r="AA98" s="52" t="s">
        <v>86</v>
      </c>
      <c r="AB98" s="52" t="s">
        <v>86</v>
      </c>
      <c r="AC98" s="52" t="s">
        <v>86</v>
      </c>
      <c r="AD98" s="52" t="s">
        <v>86</v>
      </c>
      <c r="AE98" s="52" t="s">
        <v>86</v>
      </c>
      <c r="AF98" s="52" t="s">
        <v>86</v>
      </c>
      <c r="AG98" s="52" t="s">
        <v>86</v>
      </c>
      <c r="AH98" s="52" t="s">
        <v>86</v>
      </c>
      <c r="AI98" s="52" t="s">
        <v>86</v>
      </c>
    </row>
    <row r="99" spans="1:35" ht="15" thickBot="1" x14ac:dyDescent="0.4">
      <c r="A99" s="243" t="s">
        <v>288</v>
      </c>
      <c r="B99" s="244"/>
      <c r="C99" s="52">
        <v>20</v>
      </c>
      <c r="D99" s="52">
        <v>20</v>
      </c>
      <c r="E99" s="52">
        <v>20</v>
      </c>
      <c r="F99" s="52">
        <v>20</v>
      </c>
      <c r="G99" s="52">
        <v>40</v>
      </c>
      <c r="M99" s="52"/>
      <c r="N99" s="52"/>
      <c r="O99" s="52" t="s">
        <v>86</v>
      </c>
      <c r="P99" s="52" t="s">
        <v>86</v>
      </c>
      <c r="Q99" s="52" t="s">
        <v>86</v>
      </c>
      <c r="R99" s="52" t="s">
        <v>86</v>
      </c>
      <c r="S99" s="52" t="s">
        <v>86</v>
      </c>
      <c r="T99" s="52" t="s">
        <v>86</v>
      </c>
      <c r="U99" s="52" t="s">
        <v>86</v>
      </c>
      <c r="V99" s="52" t="s">
        <v>86</v>
      </c>
      <c r="W99" s="52" t="s">
        <v>86</v>
      </c>
      <c r="X99" s="52" t="s">
        <v>86</v>
      </c>
      <c r="Y99" s="52" t="s">
        <v>86</v>
      </c>
      <c r="Z99" s="52" t="s">
        <v>86</v>
      </c>
      <c r="AA99" s="52" t="s">
        <v>86</v>
      </c>
      <c r="AB99" s="52" t="s">
        <v>86</v>
      </c>
      <c r="AC99" s="52" t="s">
        <v>86</v>
      </c>
      <c r="AD99" s="52" t="s">
        <v>86</v>
      </c>
      <c r="AE99" s="52" t="s">
        <v>86</v>
      </c>
      <c r="AF99" s="52" t="s">
        <v>86</v>
      </c>
      <c r="AG99" s="52" t="s">
        <v>86</v>
      </c>
      <c r="AH99" s="52" t="s">
        <v>86</v>
      </c>
      <c r="AI99" s="52" t="s">
        <v>86</v>
      </c>
    </row>
    <row r="100" spans="1:35" ht="15" thickBot="1" x14ac:dyDescent="0.4">
      <c r="A100" s="243" t="s">
        <v>289</v>
      </c>
      <c r="B100" s="244"/>
      <c r="C100" s="52">
        <v>120</v>
      </c>
      <c r="D100" s="52">
        <v>130</v>
      </c>
      <c r="E100" s="52">
        <v>90</v>
      </c>
      <c r="F100" s="52">
        <v>80</v>
      </c>
      <c r="G100" s="52">
        <v>90</v>
      </c>
      <c r="M100" s="52"/>
      <c r="N100" s="52"/>
      <c r="O100" s="52" t="s">
        <v>86</v>
      </c>
      <c r="P100" s="52" t="s">
        <v>86</v>
      </c>
      <c r="Q100" s="52" t="s">
        <v>86</v>
      </c>
      <c r="R100" s="52" t="s">
        <v>86</v>
      </c>
      <c r="S100" s="52" t="s">
        <v>86</v>
      </c>
      <c r="T100" s="52" t="s">
        <v>86</v>
      </c>
      <c r="U100" s="52" t="s">
        <v>86</v>
      </c>
      <c r="V100" s="52" t="s">
        <v>86</v>
      </c>
      <c r="W100" s="52" t="s">
        <v>86</v>
      </c>
      <c r="X100" s="52" t="s">
        <v>86</v>
      </c>
      <c r="Y100" s="52" t="s">
        <v>86</v>
      </c>
      <c r="Z100" s="52" t="s">
        <v>86</v>
      </c>
      <c r="AA100" s="52" t="s">
        <v>86</v>
      </c>
      <c r="AB100" s="52" t="s">
        <v>86</v>
      </c>
      <c r="AC100" s="52" t="s">
        <v>86</v>
      </c>
      <c r="AD100" s="52" t="s">
        <v>86</v>
      </c>
      <c r="AE100" s="52" t="s">
        <v>86</v>
      </c>
      <c r="AF100" s="52" t="s">
        <v>86</v>
      </c>
      <c r="AG100" s="52" t="s">
        <v>86</v>
      </c>
      <c r="AH100" s="52" t="s">
        <v>86</v>
      </c>
      <c r="AI100" s="52" t="s">
        <v>86</v>
      </c>
    </row>
    <row r="101" spans="1:35" ht="15" thickBot="1" x14ac:dyDescent="0.4">
      <c r="A101" s="243" t="s">
        <v>414</v>
      </c>
      <c r="B101" s="244"/>
      <c r="C101" s="52" t="s">
        <v>86</v>
      </c>
      <c r="D101" s="52">
        <v>42450</v>
      </c>
      <c r="E101" s="52" t="s">
        <v>86</v>
      </c>
      <c r="F101" s="52" t="s">
        <v>86</v>
      </c>
      <c r="G101" s="52" t="s">
        <v>86</v>
      </c>
      <c r="M101" s="52"/>
      <c r="N101" s="52"/>
      <c r="O101" s="52" t="s">
        <v>86</v>
      </c>
      <c r="P101" s="52" t="s">
        <v>86</v>
      </c>
      <c r="Q101" s="52" t="s">
        <v>86</v>
      </c>
      <c r="R101" s="52" t="s">
        <v>86</v>
      </c>
      <c r="S101" s="52" t="s">
        <v>86</v>
      </c>
      <c r="T101" s="52" t="s">
        <v>86</v>
      </c>
      <c r="U101" s="52" t="s">
        <v>86</v>
      </c>
      <c r="V101" s="52" t="s">
        <v>86</v>
      </c>
      <c r="W101" s="52" t="s">
        <v>86</v>
      </c>
      <c r="X101" s="52" t="s">
        <v>86</v>
      </c>
      <c r="Y101" s="52" t="s">
        <v>86</v>
      </c>
      <c r="Z101" s="52" t="s">
        <v>86</v>
      </c>
      <c r="AA101" s="52" t="s">
        <v>86</v>
      </c>
      <c r="AB101" s="52" t="s">
        <v>86</v>
      </c>
      <c r="AC101" s="52" t="s">
        <v>86</v>
      </c>
      <c r="AD101" s="52" t="s">
        <v>86</v>
      </c>
      <c r="AE101" s="52" t="s">
        <v>86</v>
      </c>
      <c r="AF101" s="52" t="s">
        <v>86</v>
      </c>
      <c r="AG101" s="52" t="s">
        <v>86</v>
      </c>
      <c r="AH101" s="52" t="s">
        <v>86</v>
      </c>
      <c r="AI101" s="52" t="s">
        <v>86</v>
      </c>
    </row>
    <row r="102" spans="1:35" ht="15" thickBot="1" x14ac:dyDescent="0.4">
      <c r="A102" s="243" t="s">
        <v>290</v>
      </c>
      <c r="B102" s="244"/>
      <c r="C102" s="52">
        <v>645560</v>
      </c>
      <c r="D102" s="52">
        <v>665240</v>
      </c>
      <c r="E102" s="52">
        <v>535050</v>
      </c>
      <c r="F102" s="52">
        <v>792390</v>
      </c>
      <c r="G102" s="52">
        <v>1024780</v>
      </c>
      <c r="M102" s="52"/>
      <c r="N102" s="52"/>
      <c r="O102" s="52">
        <v>476360</v>
      </c>
      <c r="P102" s="52">
        <v>350010</v>
      </c>
      <c r="Q102" s="52">
        <v>297510</v>
      </c>
      <c r="R102" s="52">
        <v>261390</v>
      </c>
      <c r="S102" s="52">
        <v>239680</v>
      </c>
      <c r="T102" s="52">
        <v>197620</v>
      </c>
      <c r="U102" s="52">
        <v>200450</v>
      </c>
      <c r="V102" s="52">
        <v>222220</v>
      </c>
      <c r="W102" s="52">
        <v>86252</v>
      </c>
      <c r="X102" s="52">
        <v>158015</v>
      </c>
      <c r="Y102" s="52">
        <v>163818</v>
      </c>
      <c r="Z102" s="52">
        <v>152520</v>
      </c>
      <c r="AA102" s="52">
        <v>108603</v>
      </c>
      <c r="AB102" s="52">
        <v>90959</v>
      </c>
      <c r="AC102" s="52">
        <v>66070</v>
      </c>
      <c r="AD102" s="52">
        <v>55692</v>
      </c>
      <c r="AE102" s="52">
        <v>50677</v>
      </c>
      <c r="AF102" s="52">
        <v>36168</v>
      </c>
      <c r="AG102" s="52">
        <v>27885</v>
      </c>
      <c r="AH102" s="52">
        <v>18563</v>
      </c>
      <c r="AI102" s="52">
        <v>18858</v>
      </c>
    </row>
    <row r="103" spans="1:35" x14ac:dyDescent="0.35">
      <c r="A103" s="245" t="s">
        <v>291</v>
      </c>
      <c r="B103" s="246"/>
      <c r="C103" s="52">
        <v>854900</v>
      </c>
      <c r="D103" s="52">
        <v>891930</v>
      </c>
      <c r="E103" s="52">
        <v>802980</v>
      </c>
      <c r="F103" s="52">
        <v>1090210</v>
      </c>
      <c r="G103" s="52">
        <v>1427810</v>
      </c>
      <c r="M103" s="52"/>
      <c r="N103" s="52"/>
      <c r="O103" s="52">
        <v>648520</v>
      </c>
      <c r="P103" s="52">
        <v>490340</v>
      </c>
      <c r="Q103" s="52">
        <v>413160</v>
      </c>
      <c r="R103" s="52">
        <v>400690</v>
      </c>
      <c r="S103" s="52">
        <v>351690</v>
      </c>
      <c r="T103" s="52">
        <v>331610</v>
      </c>
      <c r="U103" s="52">
        <v>348720</v>
      </c>
      <c r="V103" s="52">
        <v>390420</v>
      </c>
      <c r="W103" s="52">
        <v>226259</v>
      </c>
      <c r="X103" s="52">
        <v>235929</v>
      </c>
      <c r="Y103" s="52">
        <v>231926</v>
      </c>
      <c r="Z103" s="52">
        <v>201515</v>
      </c>
      <c r="AA103" s="52">
        <v>143552</v>
      </c>
      <c r="AB103" s="52">
        <v>128844</v>
      </c>
      <c r="AC103" s="52">
        <v>99422</v>
      </c>
      <c r="AD103" s="52">
        <v>90224</v>
      </c>
      <c r="AE103" s="52">
        <v>85035</v>
      </c>
      <c r="AF103" s="52">
        <v>62535</v>
      </c>
      <c r="AG103" s="52">
        <v>53220</v>
      </c>
      <c r="AH103" s="52">
        <v>36329</v>
      </c>
      <c r="AI103" s="52">
        <v>33460</v>
      </c>
    </row>
    <row r="104" spans="1:35" ht="8" customHeight="1" thickBot="1" x14ac:dyDescent="0.4">
      <c r="A104" s="251" t="s">
        <v>292</v>
      </c>
      <c r="B104" s="251"/>
      <c r="C104" s="19"/>
      <c r="D104" s="19"/>
      <c r="E104" s="19"/>
      <c r="F104" s="19"/>
      <c r="G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</row>
    <row r="105" spans="1:35" ht="15" thickBot="1" x14ac:dyDescent="0.4">
      <c r="A105" s="249" t="s">
        <v>293</v>
      </c>
      <c r="B105" s="250"/>
      <c r="C105" s="50">
        <v>116830</v>
      </c>
      <c r="D105" s="50">
        <v>86300</v>
      </c>
      <c r="E105" s="50">
        <v>22050</v>
      </c>
      <c r="F105" s="50">
        <v>28370</v>
      </c>
      <c r="G105" s="50">
        <v>83980</v>
      </c>
      <c r="M105" s="50"/>
      <c r="N105" s="50"/>
      <c r="O105" s="50">
        <v>100980</v>
      </c>
      <c r="P105" s="50">
        <v>88800</v>
      </c>
      <c r="Q105" s="50">
        <v>80420</v>
      </c>
      <c r="R105" s="50">
        <v>62960</v>
      </c>
      <c r="S105" s="50">
        <v>59290</v>
      </c>
      <c r="T105" s="50">
        <v>53270</v>
      </c>
      <c r="U105" s="50">
        <v>52260</v>
      </c>
      <c r="V105" s="50">
        <v>44120</v>
      </c>
      <c r="W105" s="50">
        <v>31249</v>
      </c>
      <c r="X105" s="50">
        <v>12082</v>
      </c>
      <c r="Y105" s="50">
        <v>25721</v>
      </c>
      <c r="Z105" s="50">
        <v>16265</v>
      </c>
      <c r="AA105" s="50">
        <v>8948</v>
      </c>
      <c r="AB105" s="50">
        <v>7052</v>
      </c>
      <c r="AC105" s="50">
        <v>3511</v>
      </c>
      <c r="AD105" s="50">
        <v>2461</v>
      </c>
      <c r="AE105" s="50">
        <v>1900</v>
      </c>
      <c r="AF105" s="50">
        <v>1350</v>
      </c>
      <c r="AG105" s="50" t="s">
        <v>86</v>
      </c>
      <c r="AH105" s="50" t="s">
        <v>86</v>
      </c>
      <c r="AI105" s="50" t="s">
        <v>86</v>
      </c>
    </row>
    <row r="106" spans="1:35" ht="15" thickBot="1" x14ac:dyDescent="0.4">
      <c r="A106" s="247" t="s">
        <v>293</v>
      </c>
      <c r="B106" s="248"/>
      <c r="C106" s="51">
        <v>116830</v>
      </c>
      <c r="D106" s="51">
        <v>86300</v>
      </c>
      <c r="E106" s="51">
        <v>22050</v>
      </c>
      <c r="F106" s="51">
        <v>28370</v>
      </c>
      <c r="G106" s="51">
        <v>83980</v>
      </c>
      <c r="M106" s="51"/>
      <c r="N106" s="51"/>
      <c r="O106" s="51">
        <v>100980</v>
      </c>
      <c r="P106" s="51">
        <v>88800</v>
      </c>
      <c r="Q106" s="51">
        <v>80420</v>
      </c>
      <c r="R106" s="51">
        <v>62960</v>
      </c>
      <c r="S106" s="51">
        <v>59290</v>
      </c>
      <c r="T106" s="51">
        <v>53270</v>
      </c>
      <c r="U106" s="51">
        <v>52260</v>
      </c>
      <c r="V106" s="51">
        <v>44120</v>
      </c>
      <c r="W106" s="51">
        <v>31249</v>
      </c>
      <c r="X106" s="51">
        <v>12082</v>
      </c>
      <c r="Y106" s="51">
        <v>25721</v>
      </c>
      <c r="Z106" s="51">
        <v>16265</v>
      </c>
      <c r="AA106" s="51">
        <v>8948</v>
      </c>
      <c r="AB106" s="51">
        <v>7052</v>
      </c>
      <c r="AC106" s="51">
        <v>3511</v>
      </c>
      <c r="AD106" s="51">
        <v>2461</v>
      </c>
      <c r="AE106" s="51">
        <v>1900</v>
      </c>
      <c r="AF106" s="51">
        <v>1350</v>
      </c>
      <c r="AG106" s="51" t="s">
        <v>86</v>
      </c>
      <c r="AH106" s="51" t="s">
        <v>86</v>
      </c>
      <c r="AI106" s="51" t="s">
        <v>86</v>
      </c>
    </row>
    <row r="107" spans="1:35" ht="15" thickBot="1" x14ac:dyDescent="0.4">
      <c r="A107" s="249" t="s">
        <v>294</v>
      </c>
      <c r="B107" s="250"/>
      <c r="C107" s="50">
        <v>37070</v>
      </c>
      <c r="D107" s="50">
        <v>50960</v>
      </c>
      <c r="E107" s="50">
        <v>-4830</v>
      </c>
      <c r="F107" s="50">
        <v>131330</v>
      </c>
      <c r="G107" s="50">
        <v>119780</v>
      </c>
      <c r="M107" s="50"/>
      <c r="N107" s="50"/>
      <c r="O107" s="50">
        <v>32480</v>
      </c>
      <c r="P107" s="50">
        <v>13210</v>
      </c>
      <c r="Q107" s="50">
        <v>8340</v>
      </c>
      <c r="R107" s="50">
        <v>11780</v>
      </c>
      <c r="S107" s="50">
        <v>2860</v>
      </c>
      <c r="T107" s="50">
        <v>40</v>
      </c>
      <c r="U107" s="50">
        <v>4650</v>
      </c>
      <c r="V107" s="50">
        <v>3710</v>
      </c>
      <c r="W107" s="50">
        <v>11314</v>
      </c>
      <c r="X107" s="50">
        <v>16454</v>
      </c>
      <c r="Y107" s="50">
        <v>8659</v>
      </c>
      <c r="Z107" s="50">
        <v>9053</v>
      </c>
      <c r="AA107" s="50">
        <v>7040</v>
      </c>
      <c r="AB107" s="50">
        <v>7920</v>
      </c>
      <c r="AC107" s="50">
        <v>7900</v>
      </c>
      <c r="AD107" s="50">
        <v>6240</v>
      </c>
      <c r="AE107" s="50">
        <v>9960</v>
      </c>
      <c r="AF107" s="50" t="s">
        <v>86</v>
      </c>
      <c r="AG107" s="50" t="s">
        <v>86</v>
      </c>
      <c r="AH107" s="50" t="s">
        <v>86</v>
      </c>
      <c r="AI107" s="50" t="s">
        <v>86</v>
      </c>
    </row>
    <row r="108" spans="1:35" ht="15" thickBot="1" x14ac:dyDescent="0.4">
      <c r="A108" s="247" t="s">
        <v>294</v>
      </c>
      <c r="B108" s="248"/>
      <c r="C108" s="51">
        <v>37070</v>
      </c>
      <c r="D108" s="51">
        <v>50960</v>
      </c>
      <c r="E108" s="51">
        <v>-4830</v>
      </c>
      <c r="F108" s="51">
        <v>131330</v>
      </c>
      <c r="G108" s="51">
        <v>119780</v>
      </c>
      <c r="M108" s="51"/>
      <c r="N108" s="51"/>
      <c r="O108" s="51">
        <v>32480</v>
      </c>
      <c r="P108" s="51">
        <v>13210</v>
      </c>
      <c r="Q108" s="51">
        <v>8340</v>
      </c>
      <c r="R108" s="51">
        <v>11780</v>
      </c>
      <c r="S108" s="51">
        <v>2860</v>
      </c>
      <c r="T108" s="51">
        <v>40</v>
      </c>
      <c r="U108" s="51">
        <v>4650</v>
      </c>
      <c r="V108" s="51">
        <v>3710</v>
      </c>
      <c r="W108" s="51">
        <v>11314</v>
      </c>
      <c r="X108" s="51">
        <v>16454</v>
      </c>
      <c r="Y108" s="51">
        <v>8659</v>
      </c>
      <c r="Z108" s="51">
        <v>9053</v>
      </c>
      <c r="AA108" s="51">
        <v>7040</v>
      </c>
      <c r="AB108" s="51">
        <v>7920</v>
      </c>
      <c r="AC108" s="51">
        <v>7900</v>
      </c>
      <c r="AD108" s="51">
        <v>6240</v>
      </c>
      <c r="AE108" s="51">
        <v>9960</v>
      </c>
      <c r="AF108" s="51" t="s">
        <v>86</v>
      </c>
      <c r="AG108" s="51" t="s">
        <v>86</v>
      </c>
      <c r="AH108" s="51" t="s">
        <v>86</v>
      </c>
      <c r="AI108" s="51" t="s">
        <v>86</v>
      </c>
    </row>
    <row r="109" spans="1:35" ht="15" thickBot="1" x14ac:dyDescent="0.4">
      <c r="A109" s="249" t="s">
        <v>295</v>
      </c>
      <c r="B109" s="250"/>
      <c r="C109" s="50">
        <v>153900</v>
      </c>
      <c r="D109" s="50">
        <v>137260</v>
      </c>
      <c r="E109" s="50">
        <v>17220</v>
      </c>
      <c r="F109" s="50">
        <v>159700</v>
      </c>
      <c r="G109" s="50">
        <v>203760</v>
      </c>
      <c r="M109" s="50"/>
      <c r="N109" s="50"/>
      <c r="O109" s="50">
        <v>133460</v>
      </c>
      <c r="P109" s="50">
        <v>102010</v>
      </c>
      <c r="Q109" s="50">
        <v>88760</v>
      </c>
      <c r="R109" s="50">
        <v>74740</v>
      </c>
      <c r="S109" s="50">
        <v>62150</v>
      </c>
      <c r="T109" s="50">
        <v>53310</v>
      </c>
      <c r="U109" s="50">
        <v>56910</v>
      </c>
      <c r="V109" s="50">
        <v>47830</v>
      </c>
      <c r="W109" s="50">
        <v>42563</v>
      </c>
      <c r="X109" s="50">
        <v>58351</v>
      </c>
      <c r="Y109" s="50">
        <v>69752</v>
      </c>
      <c r="Z109" s="50">
        <v>51441</v>
      </c>
      <c r="AA109" s="50">
        <v>32590</v>
      </c>
      <c r="AB109" s="50">
        <v>29944</v>
      </c>
      <c r="AC109" s="50">
        <v>23052</v>
      </c>
      <c r="AD109" s="50">
        <v>17401</v>
      </c>
      <c r="AE109" s="50">
        <v>23721</v>
      </c>
      <c r="AF109" s="50">
        <v>1350</v>
      </c>
      <c r="AG109" s="50" t="s">
        <v>86</v>
      </c>
      <c r="AH109" s="50" t="s">
        <v>86</v>
      </c>
      <c r="AI109" s="50">
        <v>-857</v>
      </c>
    </row>
    <row r="110" spans="1:35" ht="15" thickBot="1" x14ac:dyDescent="0.4">
      <c r="A110" s="247" t="s">
        <v>415</v>
      </c>
      <c r="B110" s="248"/>
      <c r="C110" s="51" t="s">
        <v>86</v>
      </c>
      <c r="D110" s="51" t="s">
        <v>86</v>
      </c>
      <c r="E110" s="51" t="s">
        <v>86</v>
      </c>
      <c r="F110" s="51" t="s">
        <v>86</v>
      </c>
      <c r="G110" s="51" t="s">
        <v>86</v>
      </c>
      <c r="M110" s="51"/>
      <c r="N110" s="51"/>
      <c r="O110" s="51" t="s">
        <v>86</v>
      </c>
      <c r="P110" s="51" t="s">
        <v>86</v>
      </c>
      <c r="Q110" s="51" t="s">
        <v>86</v>
      </c>
      <c r="R110" s="51" t="s">
        <v>86</v>
      </c>
      <c r="S110" s="51" t="s">
        <v>86</v>
      </c>
      <c r="T110" s="51" t="s">
        <v>86</v>
      </c>
      <c r="U110" s="51" t="s">
        <v>86</v>
      </c>
      <c r="V110" s="51" t="s">
        <v>86</v>
      </c>
      <c r="W110" s="51" t="s">
        <v>86</v>
      </c>
      <c r="X110" s="51">
        <v>652</v>
      </c>
      <c r="Y110" s="51">
        <v>496</v>
      </c>
      <c r="Z110" s="51">
        <v>406</v>
      </c>
      <c r="AA110" s="51">
        <v>307</v>
      </c>
      <c r="AB110" s="51" t="s">
        <v>86</v>
      </c>
      <c r="AC110" s="51" t="s">
        <v>86</v>
      </c>
      <c r="AD110" s="51" t="s">
        <v>86</v>
      </c>
      <c r="AE110" s="51" t="s">
        <v>86</v>
      </c>
      <c r="AF110" s="51" t="s">
        <v>86</v>
      </c>
      <c r="AG110" s="51" t="s">
        <v>86</v>
      </c>
      <c r="AH110" s="51" t="s">
        <v>86</v>
      </c>
      <c r="AI110" s="51" t="s">
        <v>86</v>
      </c>
    </row>
    <row r="111" spans="1:35" ht="15" thickBot="1" x14ac:dyDescent="0.4">
      <c r="A111" s="247" t="s">
        <v>296</v>
      </c>
      <c r="B111" s="248"/>
      <c r="C111" s="51" t="s">
        <v>86</v>
      </c>
      <c r="D111" s="51" t="s">
        <v>86</v>
      </c>
      <c r="E111" s="51" t="s">
        <v>86</v>
      </c>
      <c r="F111" s="51" t="s">
        <v>86</v>
      </c>
      <c r="G111" s="51" t="s">
        <v>86</v>
      </c>
      <c r="M111" s="51"/>
      <c r="N111" s="51"/>
      <c r="O111" s="51" t="s">
        <v>86</v>
      </c>
      <c r="P111" s="51" t="s">
        <v>86</v>
      </c>
      <c r="Q111" s="51" t="s">
        <v>86</v>
      </c>
      <c r="R111" s="51" t="s">
        <v>86</v>
      </c>
      <c r="S111" s="51" t="s">
        <v>86</v>
      </c>
      <c r="T111" s="51" t="s">
        <v>86</v>
      </c>
      <c r="U111" s="51" t="s">
        <v>86</v>
      </c>
      <c r="V111" s="51" t="s">
        <v>86</v>
      </c>
      <c r="W111" s="51" t="s">
        <v>86</v>
      </c>
      <c r="X111" s="51">
        <v>29163</v>
      </c>
      <c r="Y111" s="51">
        <v>34876</v>
      </c>
      <c r="Z111" s="51">
        <v>25718</v>
      </c>
      <c r="AA111" s="51">
        <v>16295</v>
      </c>
      <c r="AB111" s="51">
        <v>14972</v>
      </c>
      <c r="AC111" s="51">
        <v>11641</v>
      </c>
      <c r="AD111" s="51">
        <v>8701</v>
      </c>
      <c r="AE111" s="51">
        <v>11860</v>
      </c>
      <c r="AF111" s="51" t="s">
        <v>86</v>
      </c>
      <c r="AG111" s="51" t="s">
        <v>86</v>
      </c>
      <c r="AH111" s="51" t="s">
        <v>86</v>
      </c>
      <c r="AI111" s="51">
        <v>-857</v>
      </c>
    </row>
    <row r="112" spans="1:35" ht="15" thickBot="1" x14ac:dyDescent="0.4">
      <c r="A112" s="249" t="s">
        <v>297</v>
      </c>
      <c r="B112" s="250"/>
      <c r="C112" s="50">
        <v>1400</v>
      </c>
      <c r="D112" s="50">
        <v>1680</v>
      </c>
      <c r="E112" s="50">
        <v>2110</v>
      </c>
      <c r="F112" s="50" t="s">
        <v>86</v>
      </c>
      <c r="G112" s="50">
        <v>2610</v>
      </c>
      <c r="M112" s="50"/>
      <c r="N112" s="50"/>
      <c r="O112" s="50">
        <v>1180</v>
      </c>
      <c r="P112" s="50">
        <v>1080</v>
      </c>
      <c r="Q112" s="50">
        <v>850</v>
      </c>
      <c r="R112" s="50">
        <v>1340</v>
      </c>
      <c r="S112" s="50">
        <v>410</v>
      </c>
      <c r="T112" s="50" t="s">
        <v>86</v>
      </c>
      <c r="U112" s="50" t="s">
        <v>86</v>
      </c>
      <c r="V112" s="50" t="s">
        <v>86</v>
      </c>
      <c r="W112" s="50" t="s">
        <v>86</v>
      </c>
      <c r="X112" s="50" t="s">
        <v>86</v>
      </c>
      <c r="Y112" s="50" t="s">
        <v>86</v>
      </c>
      <c r="Z112" s="50" t="s">
        <v>86</v>
      </c>
      <c r="AA112" s="50" t="s">
        <v>86</v>
      </c>
      <c r="AB112" s="50" t="s">
        <v>86</v>
      </c>
      <c r="AC112" s="50" t="s">
        <v>86</v>
      </c>
      <c r="AD112" s="50" t="s">
        <v>86</v>
      </c>
      <c r="AE112" s="50" t="s">
        <v>86</v>
      </c>
      <c r="AF112" s="50" t="s">
        <v>86</v>
      </c>
      <c r="AG112" s="50" t="s">
        <v>86</v>
      </c>
      <c r="AH112" s="50" t="s">
        <v>86</v>
      </c>
      <c r="AI112" s="50" t="s">
        <v>86</v>
      </c>
    </row>
    <row r="113" spans="1:35" ht="15" thickBot="1" x14ac:dyDescent="0.4">
      <c r="A113" s="247" t="s">
        <v>298</v>
      </c>
      <c r="B113" s="248"/>
      <c r="C113" s="51">
        <v>890</v>
      </c>
      <c r="D113" s="51">
        <v>980</v>
      </c>
      <c r="E113" s="51">
        <v>1070</v>
      </c>
      <c r="F113" s="51" t="s">
        <v>86</v>
      </c>
      <c r="G113" s="51">
        <v>1240</v>
      </c>
      <c r="M113" s="51"/>
      <c r="N113" s="51"/>
      <c r="O113" s="51">
        <v>720</v>
      </c>
      <c r="P113" s="51">
        <v>720</v>
      </c>
      <c r="Q113" s="51">
        <v>640</v>
      </c>
      <c r="R113" s="51">
        <v>540</v>
      </c>
      <c r="S113" s="51">
        <v>470</v>
      </c>
      <c r="T113" s="51" t="s">
        <v>86</v>
      </c>
      <c r="U113" s="51" t="s">
        <v>86</v>
      </c>
      <c r="V113" s="51" t="s">
        <v>86</v>
      </c>
      <c r="W113" s="51" t="s">
        <v>86</v>
      </c>
      <c r="X113" s="51" t="s">
        <v>86</v>
      </c>
      <c r="Y113" s="51" t="s">
        <v>86</v>
      </c>
      <c r="Z113" s="51" t="s">
        <v>86</v>
      </c>
      <c r="AA113" s="51" t="s">
        <v>86</v>
      </c>
      <c r="AB113" s="51" t="s">
        <v>86</v>
      </c>
      <c r="AC113" s="51" t="s">
        <v>86</v>
      </c>
      <c r="AD113" s="51" t="s">
        <v>86</v>
      </c>
      <c r="AE113" s="51" t="s">
        <v>86</v>
      </c>
      <c r="AF113" s="51" t="s">
        <v>86</v>
      </c>
      <c r="AG113" s="51" t="s">
        <v>86</v>
      </c>
      <c r="AH113" s="51" t="s">
        <v>86</v>
      </c>
      <c r="AI113" s="51" t="s">
        <v>86</v>
      </c>
    </row>
    <row r="114" spans="1:35" ht="15" thickBot="1" x14ac:dyDescent="0.4">
      <c r="A114" s="247" t="s">
        <v>299</v>
      </c>
      <c r="B114" s="248"/>
      <c r="C114" s="51">
        <v>1310</v>
      </c>
      <c r="D114" s="51">
        <v>1560</v>
      </c>
      <c r="E114" s="51">
        <v>1830</v>
      </c>
      <c r="F114" s="51" t="s">
        <v>86</v>
      </c>
      <c r="G114" s="51">
        <v>2610</v>
      </c>
      <c r="M114" s="51"/>
      <c r="N114" s="51"/>
      <c r="O114" s="51">
        <v>1100</v>
      </c>
      <c r="P114" s="51">
        <v>980</v>
      </c>
      <c r="Q114" s="51">
        <v>760</v>
      </c>
      <c r="R114" s="51">
        <v>600</v>
      </c>
      <c r="S114" s="51">
        <v>560</v>
      </c>
      <c r="T114" s="51" t="s">
        <v>86</v>
      </c>
      <c r="U114" s="51" t="s">
        <v>86</v>
      </c>
      <c r="V114" s="51" t="s">
        <v>86</v>
      </c>
      <c r="W114" s="51" t="s">
        <v>86</v>
      </c>
      <c r="X114" s="51" t="s">
        <v>86</v>
      </c>
      <c r="Y114" s="51" t="s">
        <v>86</v>
      </c>
      <c r="Z114" s="51" t="s">
        <v>86</v>
      </c>
      <c r="AA114" s="51" t="s">
        <v>86</v>
      </c>
      <c r="AB114" s="51" t="s">
        <v>86</v>
      </c>
      <c r="AC114" s="51" t="s">
        <v>86</v>
      </c>
      <c r="AD114" s="51" t="s">
        <v>86</v>
      </c>
      <c r="AE114" s="51" t="s">
        <v>86</v>
      </c>
      <c r="AF114" s="51" t="s">
        <v>86</v>
      </c>
      <c r="AG114" s="51" t="s">
        <v>86</v>
      </c>
      <c r="AH114" s="51" t="s">
        <v>86</v>
      </c>
      <c r="AI114" s="51" t="s">
        <v>86</v>
      </c>
    </row>
    <row r="115" spans="1:35" ht="15" thickBot="1" x14ac:dyDescent="0.4">
      <c r="A115" s="247" t="s">
        <v>300</v>
      </c>
      <c r="B115" s="248"/>
      <c r="C115" s="51">
        <v>-800</v>
      </c>
      <c r="D115" s="51">
        <v>-860</v>
      </c>
      <c r="E115" s="51">
        <v>-790</v>
      </c>
      <c r="F115" s="51" t="s">
        <v>86</v>
      </c>
      <c r="G115" s="51">
        <v>-1240</v>
      </c>
      <c r="M115" s="51"/>
      <c r="N115" s="51"/>
      <c r="O115" s="51">
        <v>-640</v>
      </c>
      <c r="P115" s="51">
        <v>-660</v>
      </c>
      <c r="Q115" s="51">
        <v>-600</v>
      </c>
      <c r="R115" s="51">
        <v>-510</v>
      </c>
      <c r="S115" s="51">
        <v>-450</v>
      </c>
      <c r="T115" s="51" t="s">
        <v>86</v>
      </c>
      <c r="U115" s="51" t="s">
        <v>86</v>
      </c>
      <c r="V115" s="51" t="s">
        <v>86</v>
      </c>
      <c r="W115" s="51" t="s">
        <v>86</v>
      </c>
      <c r="X115" s="51" t="s">
        <v>86</v>
      </c>
      <c r="Y115" s="51" t="s">
        <v>86</v>
      </c>
      <c r="Z115" s="51" t="s">
        <v>86</v>
      </c>
      <c r="AA115" s="51" t="s">
        <v>86</v>
      </c>
      <c r="AB115" s="51" t="s">
        <v>86</v>
      </c>
      <c r="AC115" s="51" t="s">
        <v>86</v>
      </c>
      <c r="AD115" s="51" t="s">
        <v>86</v>
      </c>
      <c r="AE115" s="51" t="s">
        <v>86</v>
      </c>
      <c r="AF115" s="51" t="s">
        <v>86</v>
      </c>
      <c r="AG115" s="51" t="s">
        <v>86</v>
      </c>
      <c r="AH115" s="51" t="s">
        <v>86</v>
      </c>
      <c r="AI115" s="51" t="s">
        <v>86</v>
      </c>
    </row>
    <row r="116" spans="1:35" ht="15" thickBot="1" x14ac:dyDescent="0.4">
      <c r="A116" s="247" t="s">
        <v>301</v>
      </c>
      <c r="B116" s="248"/>
      <c r="C116" s="51" t="s">
        <v>86</v>
      </c>
      <c r="D116" s="51" t="s">
        <v>86</v>
      </c>
      <c r="E116" s="51" t="s">
        <v>86</v>
      </c>
      <c r="F116" s="51" t="s">
        <v>86</v>
      </c>
      <c r="G116" s="51" t="s">
        <v>86</v>
      </c>
      <c r="M116" s="51"/>
      <c r="N116" s="51"/>
      <c r="O116" s="51">
        <v>0</v>
      </c>
      <c r="P116" s="51">
        <v>40</v>
      </c>
      <c r="Q116" s="51">
        <v>50</v>
      </c>
      <c r="R116" s="51">
        <v>710</v>
      </c>
      <c r="S116" s="51">
        <v>-170</v>
      </c>
      <c r="T116" s="51" t="s">
        <v>86</v>
      </c>
      <c r="U116" s="51" t="s">
        <v>86</v>
      </c>
      <c r="V116" s="51" t="s">
        <v>86</v>
      </c>
      <c r="W116" s="51" t="s">
        <v>86</v>
      </c>
      <c r="X116" s="51" t="s">
        <v>86</v>
      </c>
      <c r="Y116" s="51" t="s">
        <v>86</v>
      </c>
      <c r="Z116" s="51" t="s">
        <v>86</v>
      </c>
      <c r="AA116" s="51" t="s">
        <v>86</v>
      </c>
      <c r="AB116" s="51" t="s">
        <v>86</v>
      </c>
      <c r="AC116" s="51" t="s">
        <v>86</v>
      </c>
      <c r="AD116" s="51" t="s">
        <v>86</v>
      </c>
      <c r="AE116" s="51" t="s">
        <v>86</v>
      </c>
      <c r="AF116" s="51" t="s">
        <v>86</v>
      </c>
      <c r="AG116" s="51" t="s">
        <v>86</v>
      </c>
      <c r="AH116" s="51" t="s">
        <v>86</v>
      </c>
      <c r="AI116" s="51" t="s">
        <v>86</v>
      </c>
    </row>
    <row r="117" spans="1:35" ht="15" thickBot="1" x14ac:dyDescent="0.4">
      <c r="A117" s="249" t="s">
        <v>302</v>
      </c>
      <c r="B117" s="250"/>
      <c r="C117" s="50">
        <v>6600</v>
      </c>
      <c r="D117" s="50">
        <v>7290</v>
      </c>
      <c r="E117" s="50">
        <v>8380</v>
      </c>
      <c r="F117" s="50" t="s">
        <v>86</v>
      </c>
      <c r="G117" s="50">
        <v>12950</v>
      </c>
      <c r="M117" s="50"/>
      <c r="N117" s="50"/>
      <c r="O117" s="50">
        <v>5810</v>
      </c>
      <c r="P117" s="50">
        <v>5270</v>
      </c>
      <c r="Q117" s="50">
        <v>4310</v>
      </c>
      <c r="R117" s="50">
        <v>4150</v>
      </c>
      <c r="S117" s="50">
        <v>2600</v>
      </c>
      <c r="T117" s="50">
        <v>3290</v>
      </c>
      <c r="U117" s="50">
        <v>2950</v>
      </c>
      <c r="V117" s="50">
        <v>3080</v>
      </c>
      <c r="W117" s="50">
        <v>4782</v>
      </c>
      <c r="X117" s="50">
        <v>6010</v>
      </c>
      <c r="Y117" s="50">
        <v>6042</v>
      </c>
      <c r="Z117" s="50">
        <v>2541</v>
      </c>
      <c r="AA117" s="50">
        <v>1939</v>
      </c>
      <c r="AB117" s="50">
        <v>1217</v>
      </c>
      <c r="AC117" s="50">
        <v>705</v>
      </c>
      <c r="AD117" s="50">
        <v>991</v>
      </c>
      <c r="AE117" s="50">
        <v>572</v>
      </c>
      <c r="AF117" s="50">
        <v>464</v>
      </c>
      <c r="AG117" s="50">
        <v>362</v>
      </c>
      <c r="AH117" s="50">
        <v>359</v>
      </c>
      <c r="AI117" s="50">
        <v>258</v>
      </c>
    </row>
    <row r="118" spans="1:35" ht="15" thickBot="1" x14ac:dyDescent="0.4">
      <c r="A118" s="247" t="s">
        <v>303</v>
      </c>
      <c r="B118" s="248"/>
      <c r="C118" s="51">
        <v>5200</v>
      </c>
      <c r="D118" s="51">
        <v>5610</v>
      </c>
      <c r="E118" s="51">
        <v>6270</v>
      </c>
      <c r="F118" s="51" t="s">
        <v>86</v>
      </c>
      <c r="G118" s="51">
        <v>10340</v>
      </c>
      <c r="M118" s="51"/>
      <c r="N118" s="51"/>
      <c r="O118" s="51">
        <v>4630</v>
      </c>
      <c r="P118" s="51">
        <v>4190</v>
      </c>
      <c r="Q118" s="51">
        <v>3460</v>
      </c>
      <c r="R118" s="51">
        <v>2810</v>
      </c>
      <c r="S118" s="51">
        <v>2190</v>
      </c>
      <c r="T118" s="51">
        <v>3290</v>
      </c>
      <c r="U118" s="51">
        <v>2950</v>
      </c>
      <c r="V118" s="51">
        <v>3080</v>
      </c>
      <c r="W118" s="51">
        <v>4782</v>
      </c>
      <c r="X118" s="51">
        <v>6010</v>
      </c>
      <c r="Y118" s="51">
        <v>6042</v>
      </c>
      <c r="Z118" s="51">
        <v>2541</v>
      </c>
      <c r="AA118" s="51">
        <v>1939</v>
      </c>
      <c r="AB118" s="51">
        <v>1217</v>
      </c>
      <c r="AC118" s="51">
        <v>705</v>
      </c>
      <c r="AD118" s="51">
        <v>991</v>
      </c>
      <c r="AE118" s="51">
        <v>572</v>
      </c>
      <c r="AF118" s="51">
        <v>464</v>
      </c>
      <c r="AG118" s="51">
        <v>362</v>
      </c>
      <c r="AH118" s="51">
        <v>359</v>
      </c>
      <c r="AI118" s="51">
        <v>258</v>
      </c>
    </row>
    <row r="119" spans="1:35" ht="15" thickBot="1" x14ac:dyDescent="0.4">
      <c r="A119" s="243" t="s">
        <v>304</v>
      </c>
      <c r="B119" s="244"/>
      <c r="C119" s="52">
        <v>890</v>
      </c>
      <c r="D119" s="52">
        <v>980</v>
      </c>
      <c r="E119" s="52">
        <v>1070</v>
      </c>
      <c r="F119" s="52" t="s">
        <v>86</v>
      </c>
      <c r="G119" s="52">
        <v>1240</v>
      </c>
      <c r="M119" s="52"/>
      <c r="N119" s="52"/>
      <c r="O119" s="52">
        <v>720</v>
      </c>
      <c r="P119" s="52">
        <v>720</v>
      </c>
      <c r="Q119" s="52">
        <v>640</v>
      </c>
      <c r="R119" s="52">
        <v>540</v>
      </c>
      <c r="S119" s="52">
        <v>470</v>
      </c>
      <c r="T119" s="52" t="s">
        <v>86</v>
      </c>
      <c r="U119" s="52" t="s">
        <v>86</v>
      </c>
      <c r="V119" s="52" t="s">
        <v>86</v>
      </c>
      <c r="W119" s="52" t="s">
        <v>86</v>
      </c>
      <c r="X119" s="52" t="s">
        <v>86</v>
      </c>
      <c r="Y119" s="52" t="s">
        <v>86</v>
      </c>
      <c r="Z119" s="52" t="s">
        <v>86</v>
      </c>
      <c r="AA119" s="52" t="s">
        <v>86</v>
      </c>
      <c r="AB119" s="52" t="s">
        <v>86</v>
      </c>
      <c r="AC119" s="52" t="s">
        <v>86</v>
      </c>
      <c r="AD119" s="52" t="s">
        <v>86</v>
      </c>
      <c r="AE119" s="52" t="s">
        <v>86</v>
      </c>
      <c r="AF119" s="52" t="s">
        <v>86</v>
      </c>
      <c r="AG119" s="52" t="s">
        <v>86</v>
      </c>
      <c r="AH119" s="52" t="s">
        <v>86</v>
      </c>
      <c r="AI119" s="52" t="s">
        <v>86</v>
      </c>
    </row>
    <row r="120" spans="1:35" ht="15" thickBot="1" x14ac:dyDescent="0.4">
      <c r="A120" s="243" t="s">
        <v>305</v>
      </c>
      <c r="B120" s="244"/>
      <c r="C120" s="52">
        <v>1310</v>
      </c>
      <c r="D120" s="52">
        <v>1560</v>
      </c>
      <c r="E120" s="52">
        <v>1830</v>
      </c>
      <c r="F120" s="52" t="s">
        <v>86</v>
      </c>
      <c r="G120" s="52">
        <v>2610</v>
      </c>
      <c r="M120" s="52"/>
      <c r="N120" s="52"/>
      <c r="O120" s="52">
        <v>1100</v>
      </c>
      <c r="P120" s="52">
        <v>980</v>
      </c>
      <c r="Q120" s="52">
        <v>760</v>
      </c>
      <c r="R120" s="52">
        <v>600</v>
      </c>
      <c r="S120" s="52">
        <v>560</v>
      </c>
      <c r="T120" s="52" t="s">
        <v>86</v>
      </c>
      <c r="U120" s="52" t="s">
        <v>86</v>
      </c>
      <c r="V120" s="52" t="s">
        <v>86</v>
      </c>
      <c r="W120" s="52" t="s">
        <v>86</v>
      </c>
      <c r="X120" s="52" t="s">
        <v>86</v>
      </c>
      <c r="Y120" s="52" t="s">
        <v>86</v>
      </c>
      <c r="Z120" s="52" t="s">
        <v>86</v>
      </c>
      <c r="AA120" s="52" t="s">
        <v>86</v>
      </c>
      <c r="AB120" s="52" t="s">
        <v>86</v>
      </c>
      <c r="AC120" s="52" t="s">
        <v>86</v>
      </c>
      <c r="AD120" s="52" t="s">
        <v>86</v>
      </c>
      <c r="AE120" s="52" t="s">
        <v>86</v>
      </c>
      <c r="AF120" s="52" t="s">
        <v>86</v>
      </c>
      <c r="AG120" s="52" t="s">
        <v>86</v>
      </c>
      <c r="AH120" s="52" t="s">
        <v>86</v>
      </c>
      <c r="AI120" s="52" t="s">
        <v>86</v>
      </c>
    </row>
    <row r="121" spans="1:35" x14ac:dyDescent="0.35">
      <c r="A121" s="245" t="s">
        <v>306</v>
      </c>
      <c r="B121" s="246"/>
      <c r="C121" s="52">
        <v>-800</v>
      </c>
      <c r="D121" s="52">
        <v>-860</v>
      </c>
      <c r="E121" s="52">
        <v>-790</v>
      </c>
      <c r="F121" s="52" t="s">
        <v>86</v>
      </c>
      <c r="G121" s="52">
        <v>-1240</v>
      </c>
      <c r="M121" s="52"/>
      <c r="N121" s="52"/>
      <c r="O121" s="52">
        <v>-640</v>
      </c>
      <c r="P121" s="52">
        <v>-660</v>
      </c>
      <c r="Q121" s="52">
        <v>-600</v>
      </c>
      <c r="R121" s="52">
        <v>-510</v>
      </c>
      <c r="S121" s="52">
        <v>-450</v>
      </c>
      <c r="T121" s="52" t="s">
        <v>86</v>
      </c>
      <c r="U121" s="52" t="s">
        <v>86</v>
      </c>
      <c r="V121" s="52" t="s">
        <v>86</v>
      </c>
      <c r="W121" s="52" t="s">
        <v>86</v>
      </c>
      <c r="X121" s="52" t="s">
        <v>86</v>
      </c>
      <c r="Y121" s="52" t="s">
        <v>86</v>
      </c>
      <c r="Z121" s="52" t="s">
        <v>86</v>
      </c>
      <c r="AA121" s="52" t="s">
        <v>86</v>
      </c>
      <c r="AB121" s="52" t="s">
        <v>86</v>
      </c>
      <c r="AC121" s="52" t="s">
        <v>86</v>
      </c>
      <c r="AD121" s="52" t="s">
        <v>86</v>
      </c>
      <c r="AE121" s="52" t="s">
        <v>86</v>
      </c>
      <c r="AF121" s="52" t="s">
        <v>86</v>
      </c>
      <c r="AG121" s="52" t="s">
        <v>86</v>
      </c>
      <c r="AH121" s="52" t="s">
        <v>86</v>
      </c>
      <c r="AI121" s="52" t="s">
        <v>86</v>
      </c>
    </row>
    <row r="122" spans="1:35" ht="15" thickBot="1" x14ac:dyDescent="0.4">
      <c r="A122" s="230" t="s">
        <v>307</v>
      </c>
      <c r="B122" s="230"/>
      <c r="C122" s="25"/>
      <c r="D122" s="25"/>
      <c r="E122" s="25"/>
      <c r="F122" s="25"/>
      <c r="G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</row>
    <row r="123" spans="1:35" ht="15" thickBot="1" x14ac:dyDescent="0.4">
      <c r="A123" s="231" t="s">
        <v>416</v>
      </c>
      <c r="B123" s="232"/>
      <c r="C123" s="26"/>
      <c r="D123" s="26"/>
      <c r="E123" s="26"/>
      <c r="F123" s="26"/>
      <c r="G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</row>
    <row r="124" spans="1:35" x14ac:dyDescent="0.35">
      <c r="A124" s="233" t="s">
        <v>308</v>
      </c>
      <c r="B124" s="234"/>
      <c r="C124" s="51" t="s">
        <v>420</v>
      </c>
      <c r="D124" s="51" t="s">
        <v>309</v>
      </c>
      <c r="E124" s="51" t="s">
        <v>419</v>
      </c>
      <c r="F124" s="51" t="s">
        <v>418</v>
      </c>
      <c r="G124" s="51" t="s">
        <v>417</v>
      </c>
      <c r="M124" s="51"/>
      <c r="N124" s="51"/>
      <c r="O124" s="51" t="s">
        <v>421</v>
      </c>
      <c r="P124" s="51" t="s">
        <v>422</v>
      </c>
      <c r="Q124" s="51" t="s">
        <v>423</v>
      </c>
      <c r="R124" s="51" t="s">
        <v>424</v>
      </c>
      <c r="S124" s="51" t="s">
        <v>425</v>
      </c>
      <c r="T124" s="51" t="s">
        <v>426</v>
      </c>
      <c r="U124" s="51" t="s">
        <v>427</v>
      </c>
      <c r="V124" s="51" t="s">
        <v>428</v>
      </c>
      <c r="W124" s="51" t="s">
        <v>429</v>
      </c>
      <c r="X124" s="51" t="s">
        <v>430</v>
      </c>
      <c r="Y124" s="51" t="s">
        <v>430</v>
      </c>
      <c r="Z124" s="51" t="s">
        <v>431</v>
      </c>
      <c r="AA124" s="51" t="s">
        <v>432</v>
      </c>
      <c r="AB124" s="51" t="s">
        <v>433</v>
      </c>
      <c r="AC124" s="51" t="s">
        <v>434</v>
      </c>
      <c r="AD124" s="51" t="s">
        <v>435</v>
      </c>
      <c r="AE124" s="51" t="s">
        <v>436</v>
      </c>
      <c r="AF124" s="51" t="s">
        <v>437</v>
      </c>
      <c r="AG124" s="51" t="s">
        <v>438</v>
      </c>
      <c r="AH124" s="51" t="s">
        <v>439</v>
      </c>
      <c r="AI124" s="51" t="s">
        <v>440</v>
      </c>
    </row>
    <row r="125" spans="1:35" ht="15" thickBot="1" x14ac:dyDescent="0.4">
      <c r="A125" s="239"/>
      <c r="B125" s="240"/>
      <c r="C125" s="54" t="s">
        <v>310</v>
      </c>
      <c r="D125" s="54" t="s">
        <v>310</v>
      </c>
      <c r="E125" s="54" t="s">
        <v>310</v>
      </c>
      <c r="F125" s="54" t="s">
        <v>310</v>
      </c>
      <c r="G125" s="54" t="s">
        <v>310</v>
      </c>
      <c r="M125" s="54"/>
      <c r="N125" s="54"/>
      <c r="O125" s="54" t="s">
        <v>310</v>
      </c>
      <c r="P125" s="54" t="s">
        <v>310</v>
      </c>
      <c r="Q125" s="54" t="s">
        <v>310</v>
      </c>
      <c r="R125" s="54" t="s">
        <v>310</v>
      </c>
      <c r="S125" s="54" t="s">
        <v>310</v>
      </c>
      <c r="T125" s="54" t="s">
        <v>310</v>
      </c>
      <c r="U125" s="54" t="s">
        <v>310</v>
      </c>
      <c r="V125" s="54" t="s">
        <v>310</v>
      </c>
      <c r="W125" s="54" t="s">
        <v>310</v>
      </c>
      <c r="X125" s="54" t="s">
        <v>310</v>
      </c>
      <c r="Y125" s="54" t="s">
        <v>310</v>
      </c>
      <c r="Z125" s="54" t="s">
        <v>310</v>
      </c>
      <c r="AA125" s="54" t="s">
        <v>310</v>
      </c>
      <c r="AB125" s="54" t="s">
        <v>310</v>
      </c>
      <c r="AC125" s="54" t="s">
        <v>310</v>
      </c>
      <c r="AD125" s="54" t="s">
        <v>310</v>
      </c>
      <c r="AE125" s="54" t="s">
        <v>310</v>
      </c>
      <c r="AF125" s="54" t="s">
        <v>310</v>
      </c>
      <c r="AG125" s="54" t="s">
        <v>310</v>
      </c>
      <c r="AH125" s="54" t="s">
        <v>310</v>
      </c>
      <c r="AI125" s="54" t="s">
        <v>310</v>
      </c>
    </row>
    <row r="126" spans="1:35" x14ac:dyDescent="0.35">
      <c r="A126" s="233" t="s">
        <v>441</v>
      </c>
      <c r="B126" s="234"/>
      <c r="C126" s="228" t="s">
        <v>86</v>
      </c>
      <c r="D126" s="228" t="s">
        <v>86</v>
      </c>
      <c r="E126" s="228" t="s">
        <v>86</v>
      </c>
      <c r="F126" s="228" t="s">
        <v>86</v>
      </c>
      <c r="G126" s="237" t="s">
        <v>86</v>
      </c>
      <c r="M126" s="51"/>
      <c r="N126" s="51"/>
      <c r="O126" s="228" t="s">
        <v>86</v>
      </c>
      <c r="P126" s="228" t="s">
        <v>86</v>
      </c>
      <c r="Q126" s="228" t="s">
        <v>86</v>
      </c>
      <c r="R126" s="228" t="s">
        <v>86</v>
      </c>
      <c r="S126" s="228" t="s">
        <v>86</v>
      </c>
      <c r="T126" s="228" t="s">
        <v>86</v>
      </c>
      <c r="U126" s="228" t="s">
        <v>86</v>
      </c>
      <c r="V126" s="228" t="s">
        <v>86</v>
      </c>
      <c r="W126" s="228" t="s">
        <v>86</v>
      </c>
      <c r="X126" s="228" t="s">
        <v>86</v>
      </c>
      <c r="Y126" s="228" t="s">
        <v>86</v>
      </c>
      <c r="Z126" s="228" t="s">
        <v>86</v>
      </c>
      <c r="AA126" s="228" t="s">
        <v>86</v>
      </c>
      <c r="AB126" s="228" t="s">
        <v>86</v>
      </c>
      <c r="AC126" s="228" t="s">
        <v>86</v>
      </c>
      <c r="AD126" s="51" t="s">
        <v>312</v>
      </c>
      <c r="AE126" s="228" t="s">
        <v>86</v>
      </c>
      <c r="AF126" s="228" t="s">
        <v>86</v>
      </c>
      <c r="AG126" s="228" t="s">
        <v>86</v>
      </c>
      <c r="AH126" s="228" t="s">
        <v>86</v>
      </c>
      <c r="AI126" s="228" t="s">
        <v>86</v>
      </c>
    </row>
    <row r="127" spans="1:35" ht="15" thickBot="1" x14ac:dyDescent="0.4">
      <c r="A127" s="239"/>
      <c r="B127" s="240"/>
      <c r="C127" s="229"/>
      <c r="D127" s="229"/>
      <c r="E127" s="229"/>
      <c r="F127" s="229"/>
      <c r="G127" s="238"/>
      <c r="M127" s="54"/>
      <c r="N127" s="54"/>
      <c r="O127" s="229"/>
      <c r="P127" s="229"/>
      <c r="Q127" s="229"/>
      <c r="R127" s="229"/>
      <c r="S127" s="229"/>
      <c r="T127" s="229"/>
      <c r="U127" s="229"/>
      <c r="V127" s="229"/>
      <c r="W127" s="229"/>
      <c r="X127" s="229"/>
      <c r="Y127" s="229"/>
      <c r="Z127" s="229"/>
      <c r="AA127" s="229"/>
      <c r="AB127" s="229"/>
      <c r="AC127" s="229"/>
      <c r="AD127" s="54" t="s">
        <v>442</v>
      </c>
      <c r="AE127" s="229"/>
      <c r="AF127" s="229"/>
      <c r="AG127" s="229"/>
      <c r="AH127" s="229"/>
      <c r="AI127" s="229"/>
    </row>
    <row r="128" spans="1:35" x14ac:dyDescent="0.35">
      <c r="A128" s="233" t="s">
        <v>313</v>
      </c>
      <c r="B128" s="234"/>
      <c r="C128" s="228" t="s">
        <v>86</v>
      </c>
      <c r="D128" s="228" t="s">
        <v>86</v>
      </c>
      <c r="E128" s="228" t="s">
        <v>86</v>
      </c>
      <c r="F128" s="228" t="s">
        <v>86</v>
      </c>
      <c r="G128" s="237" t="s">
        <v>86</v>
      </c>
      <c r="M128" s="51"/>
      <c r="N128" s="51"/>
      <c r="O128" s="228" t="s">
        <v>86</v>
      </c>
      <c r="P128" s="228" t="s">
        <v>86</v>
      </c>
      <c r="Q128" s="228" t="s">
        <v>86</v>
      </c>
      <c r="R128" s="228" t="s">
        <v>86</v>
      </c>
      <c r="S128" s="228" t="s">
        <v>86</v>
      </c>
      <c r="T128" s="228" t="s">
        <v>86</v>
      </c>
      <c r="U128" s="51" t="s">
        <v>314</v>
      </c>
      <c r="V128" s="228" t="s">
        <v>86</v>
      </c>
      <c r="W128" s="228" t="s">
        <v>86</v>
      </c>
      <c r="X128" s="228" t="s">
        <v>86</v>
      </c>
      <c r="Y128" s="228" t="s">
        <v>86</v>
      </c>
      <c r="Z128" s="228" t="s">
        <v>86</v>
      </c>
      <c r="AA128" s="228" t="s">
        <v>86</v>
      </c>
      <c r="AB128" s="51" t="s">
        <v>312</v>
      </c>
      <c r="AC128" s="228" t="s">
        <v>86</v>
      </c>
      <c r="AD128" s="228" t="s">
        <v>86</v>
      </c>
      <c r="AE128" s="228" t="s">
        <v>86</v>
      </c>
      <c r="AF128" s="228" t="s">
        <v>86</v>
      </c>
      <c r="AG128" s="228" t="s">
        <v>86</v>
      </c>
      <c r="AH128" s="228" t="s">
        <v>86</v>
      </c>
      <c r="AI128" s="228" t="s">
        <v>86</v>
      </c>
    </row>
    <row r="129" spans="1:35" ht="15" thickBot="1" x14ac:dyDescent="0.4">
      <c r="A129" s="235"/>
      <c r="B129" s="236"/>
      <c r="C129" s="241"/>
      <c r="D129" s="241"/>
      <c r="E129" s="241"/>
      <c r="F129" s="241"/>
      <c r="G129" s="242"/>
      <c r="M129" s="55"/>
      <c r="N129" s="55"/>
      <c r="O129" s="241"/>
      <c r="P129" s="241"/>
      <c r="Q129" s="241"/>
      <c r="R129" s="241"/>
      <c r="S129" s="241"/>
      <c r="T129" s="241"/>
      <c r="U129" s="54" t="s">
        <v>443</v>
      </c>
      <c r="V129" s="241"/>
      <c r="W129" s="241"/>
      <c r="X129" s="241"/>
      <c r="Y129" s="241"/>
      <c r="Z129" s="241"/>
      <c r="AA129" s="241"/>
      <c r="AB129" s="54" t="s">
        <v>444</v>
      </c>
      <c r="AC129" s="241"/>
      <c r="AD129" s="241"/>
      <c r="AE129" s="241"/>
      <c r="AF129" s="241"/>
      <c r="AG129" s="241"/>
      <c r="AH129" s="241"/>
      <c r="AI129" s="241"/>
    </row>
    <row r="130" spans="1:35" x14ac:dyDescent="0.35">
      <c r="A130" s="235"/>
      <c r="B130" s="236"/>
      <c r="C130" s="228" t="s">
        <v>86</v>
      </c>
      <c r="D130" s="228" t="s">
        <v>86</v>
      </c>
      <c r="E130" s="228" t="s">
        <v>86</v>
      </c>
      <c r="F130" s="228" t="s">
        <v>86</v>
      </c>
      <c r="G130" s="237" t="s">
        <v>86</v>
      </c>
      <c r="M130" s="51"/>
      <c r="N130" s="51"/>
      <c r="O130" s="228" t="s">
        <v>86</v>
      </c>
      <c r="P130" s="228" t="s">
        <v>86</v>
      </c>
      <c r="Q130" s="228" t="s">
        <v>86</v>
      </c>
      <c r="R130" s="228" t="s">
        <v>86</v>
      </c>
      <c r="S130" s="228" t="s">
        <v>86</v>
      </c>
      <c r="T130" s="228" t="s">
        <v>86</v>
      </c>
      <c r="U130" s="228" t="s">
        <v>86</v>
      </c>
      <c r="V130" s="228" t="s">
        <v>86</v>
      </c>
      <c r="W130" s="228" t="s">
        <v>86</v>
      </c>
      <c r="X130" s="228" t="s">
        <v>86</v>
      </c>
      <c r="Y130" s="228" t="s">
        <v>86</v>
      </c>
      <c r="Z130" s="228" t="s">
        <v>86</v>
      </c>
      <c r="AA130" s="228" t="s">
        <v>86</v>
      </c>
      <c r="AB130" s="51" t="s">
        <v>312</v>
      </c>
      <c r="AC130" s="228" t="s">
        <v>86</v>
      </c>
      <c r="AD130" s="228" t="s">
        <v>86</v>
      </c>
      <c r="AE130" s="228" t="s">
        <v>86</v>
      </c>
      <c r="AF130" s="228" t="s">
        <v>86</v>
      </c>
      <c r="AG130" s="228" t="s">
        <v>86</v>
      </c>
      <c r="AH130" s="228" t="s">
        <v>86</v>
      </c>
      <c r="AI130" s="228" t="s">
        <v>86</v>
      </c>
    </row>
    <row r="131" spans="1:35" ht="15" thickBot="1" x14ac:dyDescent="0.4">
      <c r="A131" s="239"/>
      <c r="B131" s="240"/>
      <c r="C131" s="229"/>
      <c r="D131" s="229"/>
      <c r="E131" s="229"/>
      <c r="F131" s="229"/>
      <c r="G131" s="238"/>
      <c r="M131" s="54"/>
      <c r="N131" s="54"/>
      <c r="O131" s="229"/>
      <c r="P131" s="229"/>
      <c r="Q131" s="229"/>
      <c r="R131" s="229"/>
      <c r="S131" s="229"/>
      <c r="T131" s="229"/>
      <c r="U131" s="229"/>
      <c r="V131" s="229"/>
      <c r="W131" s="229"/>
      <c r="X131" s="229"/>
      <c r="Y131" s="229"/>
      <c r="Z131" s="229"/>
      <c r="AA131" s="229"/>
      <c r="AB131" s="54" t="s">
        <v>445</v>
      </c>
      <c r="AC131" s="229"/>
      <c r="AD131" s="229"/>
      <c r="AE131" s="229"/>
      <c r="AF131" s="229"/>
      <c r="AG131" s="229"/>
      <c r="AH131" s="229"/>
      <c r="AI131" s="229"/>
    </row>
    <row r="132" spans="1:35" x14ac:dyDescent="0.35">
      <c r="A132" s="233" t="s">
        <v>315</v>
      </c>
      <c r="B132" s="234"/>
      <c r="C132" s="228" t="s">
        <v>86</v>
      </c>
      <c r="D132" s="228" t="s">
        <v>86</v>
      </c>
      <c r="E132" s="228" t="s">
        <v>86</v>
      </c>
      <c r="F132" s="228" t="s">
        <v>86</v>
      </c>
      <c r="G132" s="237" t="s">
        <v>86</v>
      </c>
      <c r="M132" s="51"/>
      <c r="N132" s="51"/>
      <c r="O132" s="228" t="s">
        <v>86</v>
      </c>
      <c r="P132" s="228" t="s">
        <v>86</v>
      </c>
      <c r="Q132" s="228" t="s">
        <v>86</v>
      </c>
      <c r="R132" s="228" t="s">
        <v>86</v>
      </c>
      <c r="S132" s="228" t="s">
        <v>86</v>
      </c>
      <c r="T132" s="228" t="s">
        <v>86</v>
      </c>
      <c r="U132" s="228" t="s">
        <v>86</v>
      </c>
      <c r="V132" s="228" t="s">
        <v>86</v>
      </c>
      <c r="W132" s="228" t="s">
        <v>86</v>
      </c>
      <c r="X132" s="228" t="s">
        <v>86</v>
      </c>
      <c r="Y132" s="228" t="s">
        <v>86</v>
      </c>
      <c r="Z132" s="228" t="s">
        <v>86</v>
      </c>
      <c r="AA132" s="51" t="s">
        <v>446</v>
      </c>
      <c r="AB132" s="228" t="s">
        <v>86</v>
      </c>
      <c r="AC132" s="228" t="s">
        <v>86</v>
      </c>
      <c r="AD132" s="228" t="s">
        <v>86</v>
      </c>
      <c r="AE132" s="228" t="s">
        <v>86</v>
      </c>
      <c r="AF132" s="228" t="s">
        <v>86</v>
      </c>
      <c r="AG132" s="228" t="s">
        <v>86</v>
      </c>
      <c r="AH132" s="228" t="s">
        <v>86</v>
      </c>
      <c r="AI132" s="228" t="s">
        <v>86</v>
      </c>
    </row>
    <row r="133" spans="1:35" ht="15" thickBot="1" x14ac:dyDescent="0.4">
      <c r="A133" s="239"/>
      <c r="B133" s="240"/>
      <c r="C133" s="229"/>
      <c r="D133" s="229"/>
      <c r="E133" s="229"/>
      <c r="F133" s="229"/>
      <c r="G133" s="238"/>
      <c r="M133" s="54"/>
      <c r="N133" s="54"/>
      <c r="O133" s="229"/>
      <c r="P133" s="229"/>
      <c r="Q133" s="229"/>
      <c r="R133" s="229"/>
      <c r="S133" s="229"/>
      <c r="T133" s="229"/>
      <c r="U133" s="229"/>
      <c r="V133" s="229"/>
      <c r="W133" s="229"/>
      <c r="X133" s="229"/>
      <c r="Y133" s="229"/>
      <c r="Z133" s="229"/>
      <c r="AA133" s="54" t="s">
        <v>447</v>
      </c>
      <c r="AB133" s="229"/>
      <c r="AC133" s="229"/>
      <c r="AD133" s="229"/>
      <c r="AE133" s="229"/>
      <c r="AF133" s="229"/>
      <c r="AG133" s="229"/>
      <c r="AH133" s="229"/>
      <c r="AI133" s="229"/>
    </row>
    <row r="134" spans="1:35" x14ac:dyDescent="0.35">
      <c r="A134" s="233" t="s">
        <v>316</v>
      </c>
      <c r="B134" s="234"/>
      <c r="C134" s="228" t="s">
        <v>86</v>
      </c>
      <c r="D134" s="228" t="s">
        <v>86</v>
      </c>
      <c r="E134" s="51">
        <v>0.62569444444444444</v>
      </c>
      <c r="F134" s="228" t="s">
        <v>86</v>
      </c>
      <c r="G134" s="237" t="s">
        <v>86</v>
      </c>
      <c r="M134" s="51"/>
      <c r="N134" s="51"/>
      <c r="O134" s="228" t="s">
        <v>86</v>
      </c>
      <c r="P134" s="228" t="s">
        <v>86</v>
      </c>
      <c r="Q134" s="228" t="s">
        <v>86</v>
      </c>
      <c r="R134" s="228" t="s">
        <v>86</v>
      </c>
      <c r="S134" s="228" t="s">
        <v>86</v>
      </c>
      <c r="T134" s="228" t="s">
        <v>86</v>
      </c>
      <c r="U134" s="228" t="s">
        <v>86</v>
      </c>
      <c r="V134" s="228" t="s">
        <v>86</v>
      </c>
      <c r="W134" s="228" t="s">
        <v>86</v>
      </c>
      <c r="X134" s="228" t="s">
        <v>86</v>
      </c>
      <c r="Y134" s="228" t="s">
        <v>86</v>
      </c>
      <c r="Z134" s="228" t="s">
        <v>86</v>
      </c>
      <c r="AA134" s="228" t="s">
        <v>86</v>
      </c>
      <c r="AB134" s="228" t="s">
        <v>86</v>
      </c>
      <c r="AC134" s="228" t="s">
        <v>86</v>
      </c>
      <c r="AD134" s="228" t="s">
        <v>86</v>
      </c>
      <c r="AE134" s="228" t="s">
        <v>86</v>
      </c>
      <c r="AF134" s="51" t="s">
        <v>86</v>
      </c>
      <c r="AG134" s="228" t="s">
        <v>86</v>
      </c>
      <c r="AH134" s="228" t="s">
        <v>86</v>
      </c>
      <c r="AI134" s="228" t="s">
        <v>86</v>
      </c>
    </row>
    <row r="135" spans="1:35" ht="15" thickBot="1" x14ac:dyDescent="0.4">
      <c r="A135" s="239"/>
      <c r="B135" s="240"/>
      <c r="C135" s="229"/>
      <c r="D135" s="229"/>
      <c r="E135" s="54" t="s">
        <v>448</v>
      </c>
      <c r="F135" s="229"/>
      <c r="G135" s="238"/>
      <c r="M135" s="54"/>
      <c r="N135" s="54"/>
      <c r="O135" s="229"/>
      <c r="P135" s="229"/>
      <c r="Q135" s="229"/>
      <c r="R135" s="229"/>
      <c r="S135" s="229"/>
      <c r="T135" s="229"/>
      <c r="U135" s="229"/>
      <c r="V135" s="229"/>
      <c r="W135" s="229"/>
      <c r="X135" s="229"/>
      <c r="Y135" s="229"/>
      <c r="Z135" s="229"/>
      <c r="AA135" s="229"/>
      <c r="AB135" s="229"/>
      <c r="AC135" s="229"/>
      <c r="AD135" s="229"/>
      <c r="AE135" s="229"/>
      <c r="AF135" s="54" t="s">
        <v>449</v>
      </c>
      <c r="AG135" s="229"/>
      <c r="AH135" s="229"/>
      <c r="AI135" s="229"/>
    </row>
    <row r="136" spans="1:35" x14ac:dyDescent="0.35">
      <c r="A136" s="233" t="s">
        <v>317</v>
      </c>
      <c r="B136" s="234"/>
      <c r="C136" s="228" t="s">
        <v>86</v>
      </c>
      <c r="D136" s="228" t="s">
        <v>86</v>
      </c>
      <c r="E136" s="228" t="s">
        <v>86</v>
      </c>
      <c r="F136" s="228" t="s">
        <v>86</v>
      </c>
      <c r="G136" s="237" t="s">
        <v>86</v>
      </c>
      <c r="M136" s="51"/>
      <c r="N136" s="51"/>
      <c r="O136" s="51">
        <v>4.2361111111111106E-2</v>
      </c>
      <c r="P136" s="228" t="s">
        <v>86</v>
      </c>
      <c r="Q136" s="228" t="s">
        <v>86</v>
      </c>
      <c r="R136" s="228" t="s">
        <v>86</v>
      </c>
      <c r="S136" s="228" t="s">
        <v>86</v>
      </c>
      <c r="T136" s="228" t="s">
        <v>86</v>
      </c>
      <c r="U136" s="228" t="s">
        <v>86</v>
      </c>
      <c r="V136" s="228" t="s">
        <v>86</v>
      </c>
      <c r="W136" s="51">
        <v>4.2361111111111106E-2</v>
      </c>
      <c r="X136" s="228" t="s">
        <v>86</v>
      </c>
      <c r="Y136" s="228" t="s">
        <v>86</v>
      </c>
      <c r="Z136" s="228" t="s">
        <v>86</v>
      </c>
      <c r="AA136" s="228" t="s">
        <v>86</v>
      </c>
      <c r="AB136" s="228" t="s">
        <v>86</v>
      </c>
      <c r="AC136" s="228" t="s">
        <v>86</v>
      </c>
      <c r="AD136" s="51">
        <v>4.9305555555555554E-2</v>
      </c>
      <c r="AE136" s="228" t="s">
        <v>86</v>
      </c>
      <c r="AF136" s="228" t="s">
        <v>86</v>
      </c>
      <c r="AG136" s="228" t="s">
        <v>86</v>
      </c>
      <c r="AH136" s="228" t="s">
        <v>86</v>
      </c>
      <c r="AI136" s="51">
        <v>4.2361111111111106E-2</v>
      </c>
    </row>
    <row r="137" spans="1:35" x14ac:dyDescent="0.35">
      <c r="A137" s="235"/>
      <c r="B137" s="236"/>
      <c r="C137" s="229"/>
      <c r="D137" s="229"/>
      <c r="E137" s="229"/>
      <c r="F137" s="229"/>
      <c r="G137" s="238"/>
      <c r="M137" s="54"/>
      <c r="N137" s="54"/>
      <c r="O137" s="54" t="s">
        <v>450</v>
      </c>
      <c r="P137" s="229"/>
      <c r="Q137" s="229"/>
      <c r="R137" s="229"/>
      <c r="S137" s="229"/>
      <c r="T137" s="229"/>
      <c r="U137" s="229"/>
      <c r="V137" s="229"/>
      <c r="W137" s="54" t="s">
        <v>451</v>
      </c>
      <c r="X137" s="229"/>
      <c r="Y137" s="229"/>
      <c r="Z137" s="229"/>
      <c r="AA137" s="229"/>
      <c r="AB137" s="229"/>
      <c r="AC137" s="229"/>
      <c r="AD137" s="54" t="s">
        <v>452</v>
      </c>
      <c r="AE137" s="229"/>
      <c r="AF137" s="229"/>
      <c r="AG137" s="229"/>
      <c r="AH137" s="229"/>
      <c r="AI137" s="54" t="s">
        <v>453</v>
      </c>
    </row>
    <row r="138" spans="1:35" ht="15" thickBot="1" x14ac:dyDescent="0.4">
      <c r="A138" s="230" t="s">
        <v>318</v>
      </c>
      <c r="B138" s="230"/>
      <c r="C138" s="28"/>
    </row>
    <row r="139" spans="1:35" ht="15" thickBot="1" x14ac:dyDescent="0.4">
      <c r="A139" s="231" t="s">
        <v>416</v>
      </c>
      <c r="B139" s="232"/>
      <c r="C139" s="26"/>
    </row>
    <row r="140" spans="1:35" ht="15" thickBot="1" x14ac:dyDescent="0.4">
      <c r="A140" s="29">
        <v>2023</v>
      </c>
      <c r="B140" s="27" t="s">
        <v>315</v>
      </c>
      <c r="C140" s="51" t="s">
        <v>454</v>
      </c>
    </row>
    <row r="141" spans="1:35" x14ac:dyDescent="0.35">
      <c r="A141" s="29"/>
      <c r="B141" s="27"/>
      <c r="C141" s="54" t="s">
        <v>455</v>
      </c>
    </row>
    <row r="142" spans="1:35" ht="26" customHeight="1" thickBot="1" x14ac:dyDescent="0.4">
      <c r="A142" s="230" t="s">
        <v>456</v>
      </c>
      <c r="B142" s="230"/>
      <c r="C142" s="28"/>
    </row>
    <row r="143" spans="1:35" ht="15" thickBot="1" x14ac:dyDescent="0.4">
      <c r="A143" s="231" t="s">
        <v>416</v>
      </c>
      <c r="B143" s="232"/>
      <c r="C143" s="26"/>
    </row>
    <row r="144" spans="1:35" ht="15" thickBot="1" x14ac:dyDescent="0.4">
      <c r="A144" s="29">
        <v>1997</v>
      </c>
      <c r="B144" s="27" t="s">
        <v>308</v>
      </c>
      <c r="C144" s="51" t="s">
        <v>457</v>
      </c>
    </row>
    <row r="145" spans="1:3" ht="15" thickBot="1" x14ac:dyDescent="0.4">
      <c r="A145" s="29"/>
      <c r="B145" s="27"/>
      <c r="C145" s="54" t="s">
        <v>310</v>
      </c>
    </row>
    <row r="146" spans="1:3" ht="15" thickBot="1" x14ac:dyDescent="0.4">
      <c r="A146" s="29">
        <v>1996</v>
      </c>
      <c r="B146" s="27" t="s">
        <v>308</v>
      </c>
      <c r="C146" s="51" t="s">
        <v>458</v>
      </c>
    </row>
    <row r="147" spans="1:3" ht="15" thickBot="1" x14ac:dyDescent="0.4">
      <c r="A147" s="29"/>
      <c r="B147" s="27"/>
      <c r="C147" s="54" t="s">
        <v>310</v>
      </c>
    </row>
    <row r="148" spans="1:3" ht="15" thickBot="1" x14ac:dyDescent="0.4">
      <c r="A148" s="29">
        <v>1995</v>
      </c>
      <c r="B148" s="27" t="s">
        <v>308</v>
      </c>
      <c r="C148" s="51" t="s">
        <v>459</v>
      </c>
    </row>
    <row r="149" spans="1:3" ht="15" thickBot="1" x14ac:dyDescent="0.4">
      <c r="A149" s="29"/>
      <c r="B149" s="27"/>
      <c r="C149" s="54" t="s">
        <v>310</v>
      </c>
    </row>
    <row r="150" spans="1:3" ht="15" thickBot="1" x14ac:dyDescent="0.4">
      <c r="A150" s="29">
        <v>1994</v>
      </c>
      <c r="B150" s="27" t="s">
        <v>308</v>
      </c>
      <c r="C150" s="51" t="s">
        <v>311</v>
      </c>
    </row>
    <row r="151" spans="1:3" ht="15" thickBot="1" x14ac:dyDescent="0.4">
      <c r="A151" s="29"/>
      <c r="B151" s="27"/>
      <c r="C151" s="54" t="s">
        <v>310</v>
      </c>
    </row>
    <row r="152" spans="1:3" ht="15" thickBot="1" x14ac:dyDescent="0.4">
      <c r="A152" s="29">
        <v>1993</v>
      </c>
      <c r="B152" s="27" t="s">
        <v>308</v>
      </c>
      <c r="C152" s="51" t="s">
        <v>460</v>
      </c>
    </row>
    <row r="153" spans="1:3" ht="15" thickBot="1" x14ac:dyDescent="0.4">
      <c r="A153" s="29"/>
      <c r="B153" s="27"/>
      <c r="C153" s="54" t="s">
        <v>310</v>
      </c>
    </row>
    <row r="154" spans="1:3" ht="15" thickBot="1" x14ac:dyDescent="0.4">
      <c r="A154" s="29">
        <v>1992</v>
      </c>
      <c r="B154" s="27" t="s">
        <v>308</v>
      </c>
      <c r="C154" s="51" t="s">
        <v>461</v>
      </c>
    </row>
    <row r="155" spans="1:3" ht="15" thickBot="1" x14ac:dyDescent="0.4">
      <c r="A155" s="29"/>
      <c r="B155" s="27"/>
      <c r="C155" s="54" t="s">
        <v>310</v>
      </c>
    </row>
    <row r="156" spans="1:3" ht="15" thickBot="1" x14ac:dyDescent="0.4">
      <c r="A156" s="29">
        <v>1991</v>
      </c>
      <c r="B156" s="27" t="s">
        <v>308</v>
      </c>
      <c r="C156" s="51" t="s">
        <v>461</v>
      </c>
    </row>
    <row r="157" spans="1:3" ht="15" thickBot="1" x14ac:dyDescent="0.4">
      <c r="A157" s="29"/>
      <c r="B157" s="27"/>
      <c r="C157" s="54" t="s">
        <v>310</v>
      </c>
    </row>
    <row r="158" spans="1:3" ht="15" thickBot="1" x14ac:dyDescent="0.4">
      <c r="A158" s="29"/>
      <c r="B158" s="27" t="s">
        <v>316</v>
      </c>
      <c r="C158" s="51" t="s">
        <v>462</v>
      </c>
    </row>
    <row r="159" spans="1:3" x14ac:dyDescent="0.35">
      <c r="A159" s="29"/>
      <c r="B159" s="27"/>
      <c r="C159" s="54" t="s">
        <v>463</v>
      </c>
    </row>
  </sheetData>
  <mergeCells count="274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19:B119"/>
    <mergeCell ref="A120:B120"/>
    <mergeCell ref="A121:B121"/>
    <mergeCell ref="A122:B122"/>
    <mergeCell ref="A123:B123"/>
    <mergeCell ref="A124:B125"/>
    <mergeCell ref="A113:B113"/>
    <mergeCell ref="A114:B114"/>
    <mergeCell ref="A115:B115"/>
    <mergeCell ref="A116:B116"/>
    <mergeCell ref="A117:B117"/>
    <mergeCell ref="A118:B118"/>
    <mergeCell ref="Q126:Q127"/>
    <mergeCell ref="R126:R127"/>
    <mergeCell ref="S126:S127"/>
    <mergeCell ref="T126:T127"/>
    <mergeCell ref="A126:B127"/>
    <mergeCell ref="G126:G127"/>
    <mergeCell ref="F126:F127"/>
    <mergeCell ref="E126:E127"/>
    <mergeCell ref="D126:D127"/>
    <mergeCell ref="C126:C127"/>
    <mergeCell ref="AH126:AH127"/>
    <mergeCell ref="AI126:AI127"/>
    <mergeCell ref="A128:B131"/>
    <mergeCell ref="G128:G129"/>
    <mergeCell ref="F128:F129"/>
    <mergeCell ref="E128:E129"/>
    <mergeCell ref="D128:D129"/>
    <mergeCell ref="C128:C129"/>
    <mergeCell ref="O128:O129"/>
    <mergeCell ref="P128:P129"/>
    <mergeCell ref="AA126:AA127"/>
    <mergeCell ref="AB126:AB127"/>
    <mergeCell ref="AC126:AC127"/>
    <mergeCell ref="AE126:AE127"/>
    <mergeCell ref="AF126:AF127"/>
    <mergeCell ref="AG126:AG127"/>
    <mergeCell ref="U126:U127"/>
    <mergeCell ref="V126:V127"/>
    <mergeCell ref="W126:W127"/>
    <mergeCell ref="X126:X127"/>
    <mergeCell ref="Y126:Y127"/>
    <mergeCell ref="Z126:Z127"/>
    <mergeCell ref="O126:O127"/>
    <mergeCell ref="P126:P127"/>
    <mergeCell ref="C130:C131"/>
    <mergeCell ref="X128:X129"/>
    <mergeCell ref="Y128:Y129"/>
    <mergeCell ref="Z128:Z129"/>
    <mergeCell ref="AA128:AA129"/>
    <mergeCell ref="AC128:AC129"/>
    <mergeCell ref="AD128:AD129"/>
    <mergeCell ref="Q128:Q129"/>
    <mergeCell ref="R128:R129"/>
    <mergeCell ref="S128:S129"/>
    <mergeCell ref="T128:T129"/>
    <mergeCell ref="V128:V129"/>
    <mergeCell ref="W128:W129"/>
    <mergeCell ref="AE128:AE129"/>
    <mergeCell ref="AF128:AF129"/>
    <mergeCell ref="AG128:AG129"/>
    <mergeCell ref="AH128:AH129"/>
    <mergeCell ref="AI128:AI129"/>
    <mergeCell ref="G130:G131"/>
    <mergeCell ref="F130:F131"/>
    <mergeCell ref="E130:E131"/>
    <mergeCell ref="D130:D131"/>
    <mergeCell ref="W130:W131"/>
    <mergeCell ref="X130:X131"/>
    <mergeCell ref="Y130:Y131"/>
    <mergeCell ref="Z130:Z131"/>
    <mergeCell ref="O130:O131"/>
    <mergeCell ref="P130:P131"/>
    <mergeCell ref="Q130:Q131"/>
    <mergeCell ref="R130:R131"/>
    <mergeCell ref="S130:S131"/>
    <mergeCell ref="T130:T131"/>
    <mergeCell ref="Q132:Q133"/>
    <mergeCell ref="R132:R133"/>
    <mergeCell ref="S132:S133"/>
    <mergeCell ref="T132:T133"/>
    <mergeCell ref="U132:U133"/>
    <mergeCell ref="V132:V133"/>
    <mergeCell ref="AH130:AH131"/>
    <mergeCell ref="AI130:AI131"/>
    <mergeCell ref="A132:B133"/>
    <mergeCell ref="G132:G133"/>
    <mergeCell ref="F132:F133"/>
    <mergeCell ref="E132:E133"/>
    <mergeCell ref="D132:D133"/>
    <mergeCell ref="C132:C133"/>
    <mergeCell ref="O132:O133"/>
    <mergeCell ref="P132:P133"/>
    <mergeCell ref="AA130:AA131"/>
    <mergeCell ref="AC130:AC131"/>
    <mergeCell ref="AD130:AD131"/>
    <mergeCell ref="AE130:AE131"/>
    <mergeCell ref="AF130:AF131"/>
    <mergeCell ref="AG130:AG131"/>
    <mergeCell ref="U130:U131"/>
    <mergeCell ref="V130:V131"/>
    <mergeCell ref="AD132:AD133"/>
    <mergeCell ref="AE132:AE133"/>
    <mergeCell ref="AF132:AF133"/>
    <mergeCell ref="AG132:AG133"/>
    <mergeCell ref="AH132:AH133"/>
    <mergeCell ref="AI132:AI133"/>
    <mergeCell ref="W132:W133"/>
    <mergeCell ref="X132:X133"/>
    <mergeCell ref="Y132:Y133"/>
    <mergeCell ref="Z132:Z133"/>
    <mergeCell ref="AB132:AB133"/>
    <mergeCell ref="AC132:AC133"/>
    <mergeCell ref="R134:R135"/>
    <mergeCell ref="S134:S135"/>
    <mergeCell ref="T134:T135"/>
    <mergeCell ref="U134:U135"/>
    <mergeCell ref="A134:B135"/>
    <mergeCell ref="G134:G135"/>
    <mergeCell ref="F134:F135"/>
    <mergeCell ref="D134:D135"/>
    <mergeCell ref="C134:C135"/>
    <mergeCell ref="O134:O135"/>
    <mergeCell ref="AI134:AI135"/>
    <mergeCell ref="A136:B137"/>
    <mergeCell ref="G136:G137"/>
    <mergeCell ref="F136:F137"/>
    <mergeCell ref="E136:E137"/>
    <mergeCell ref="D136:D137"/>
    <mergeCell ref="C136:C137"/>
    <mergeCell ref="P136:P137"/>
    <mergeCell ref="Q136:Q137"/>
    <mergeCell ref="R136:R137"/>
    <mergeCell ref="AB134:AB135"/>
    <mergeCell ref="AC134:AC135"/>
    <mergeCell ref="AD134:AD135"/>
    <mergeCell ref="AE134:AE135"/>
    <mergeCell ref="AG134:AG135"/>
    <mergeCell ref="AH134:AH135"/>
    <mergeCell ref="V134:V135"/>
    <mergeCell ref="W134:W135"/>
    <mergeCell ref="X134:X135"/>
    <mergeCell ref="Y134:Y135"/>
    <mergeCell ref="Z134:Z135"/>
    <mergeCell ref="AA134:AA135"/>
    <mergeCell ref="P134:P135"/>
    <mergeCell ref="Q134:Q135"/>
    <mergeCell ref="AG136:AG137"/>
    <mergeCell ref="AH136:AH137"/>
    <mergeCell ref="A138:B138"/>
    <mergeCell ref="A139:B139"/>
    <mergeCell ref="A142:B142"/>
    <mergeCell ref="A143:B143"/>
    <mergeCell ref="Z136:Z137"/>
    <mergeCell ref="AA136:AA137"/>
    <mergeCell ref="AB136:AB137"/>
    <mergeCell ref="AC136:AC137"/>
    <mergeCell ref="AE136:AE137"/>
    <mergeCell ref="AF136:AF137"/>
    <mergeCell ref="S136:S137"/>
    <mergeCell ref="T136:T137"/>
    <mergeCell ref="U136:U137"/>
    <mergeCell ref="V136:V137"/>
    <mergeCell ref="X136:X137"/>
    <mergeCell ref="Y136:Y13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12B8-CA41-4B1A-A8F6-811474EB4C88}">
  <sheetPr>
    <tabColor rgb="FF92D050"/>
  </sheetPr>
  <dimension ref="A1:AA63"/>
  <sheetViews>
    <sheetView showGridLines="0" workbookViewId="0">
      <selection activeCell="W27" sqref="W27"/>
    </sheetView>
  </sheetViews>
  <sheetFormatPr defaultRowHeight="14.5" x14ac:dyDescent="0.35"/>
  <cols>
    <col min="1" max="1" width="34.90625" bestFit="1" customWidth="1"/>
    <col min="2" max="22" width="10.90625" hidden="1" customWidth="1"/>
    <col min="23" max="27" width="10.90625" bestFit="1" customWidth="1"/>
  </cols>
  <sheetData>
    <row r="1" spans="1:27" x14ac:dyDescent="0.35">
      <c r="A1" s="13" t="s">
        <v>478</v>
      </c>
    </row>
    <row r="3" spans="1:27" x14ac:dyDescent="0.35">
      <c r="A3" s="5" t="s">
        <v>319</v>
      </c>
    </row>
    <row r="4" spans="1:27" ht="15" thickBot="1" x14ac:dyDescent="0.4">
      <c r="A4" s="5" t="s">
        <v>55</v>
      </c>
    </row>
    <row r="5" spans="1:27" ht="15" thickBot="1" x14ac:dyDescent="0.4">
      <c r="A5" s="14"/>
      <c r="B5" s="15">
        <v>1998</v>
      </c>
      <c r="C5" s="15">
        <v>1999</v>
      </c>
      <c r="D5" s="15">
        <v>2000</v>
      </c>
      <c r="E5" s="15">
        <v>2001</v>
      </c>
      <c r="F5" s="15">
        <v>2002</v>
      </c>
      <c r="G5" s="15">
        <v>2003</v>
      </c>
      <c r="H5" s="15">
        <v>2004</v>
      </c>
      <c r="I5" s="15">
        <v>2005</v>
      </c>
      <c r="J5" s="15">
        <v>2006</v>
      </c>
      <c r="K5" s="15">
        <v>2007</v>
      </c>
      <c r="L5" s="15">
        <v>2008</v>
      </c>
      <c r="M5" s="15">
        <v>2009</v>
      </c>
      <c r="N5" s="15">
        <v>2010</v>
      </c>
      <c r="O5" s="15">
        <v>2011</v>
      </c>
      <c r="P5" s="15">
        <v>2012</v>
      </c>
      <c r="Q5" s="15">
        <v>2013</v>
      </c>
      <c r="R5" s="15">
        <v>2014</v>
      </c>
      <c r="S5" s="15">
        <v>2015</v>
      </c>
      <c r="T5" s="15">
        <v>2016</v>
      </c>
      <c r="U5" s="15">
        <v>2017</v>
      </c>
      <c r="V5" s="15">
        <v>2018</v>
      </c>
      <c r="W5" s="15">
        <v>2019</v>
      </c>
      <c r="X5" s="15">
        <v>2020</v>
      </c>
      <c r="Y5" s="15">
        <v>2021</v>
      </c>
      <c r="Z5" s="15">
        <v>2022</v>
      </c>
      <c r="AA5" s="15">
        <v>2023</v>
      </c>
    </row>
    <row r="6" spans="1:27" ht="9.5" customHeight="1" thickBot="1" x14ac:dyDescent="0.4">
      <c r="A6" s="16" t="s">
        <v>56</v>
      </c>
      <c r="B6" s="17" t="s">
        <v>57</v>
      </c>
      <c r="C6" s="17" t="s">
        <v>57</v>
      </c>
      <c r="D6" s="17" t="s">
        <v>57</v>
      </c>
      <c r="E6" s="17" t="s">
        <v>57</v>
      </c>
      <c r="F6" s="17" t="s">
        <v>57</v>
      </c>
      <c r="G6" s="17" t="s">
        <v>57</v>
      </c>
      <c r="H6" s="17" t="s">
        <v>57</v>
      </c>
      <c r="I6" s="17" t="s">
        <v>57</v>
      </c>
      <c r="J6" s="17" t="s">
        <v>57</v>
      </c>
      <c r="K6" s="17" t="s">
        <v>57</v>
      </c>
      <c r="L6" s="17" t="s">
        <v>57</v>
      </c>
      <c r="M6" s="47" t="s">
        <v>400</v>
      </c>
      <c r="N6" s="46" t="s">
        <v>399</v>
      </c>
      <c r="O6" s="46" t="s">
        <v>398</v>
      </c>
      <c r="P6" s="46" t="s">
        <v>397</v>
      </c>
      <c r="Q6" s="46" t="s">
        <v>396</v>
      </c>
      <c r="R6" s="48" t="s">
        <v>395</v>
      </c>
      <c r="S6" s="47" t="s">
        <v>394</v>
      </c>
      <c r="T6" s="48" t="s">
        <v>393</v>
      </c>
      <c r="U6" s="46" t="s">
        <v>392</v>
      </c>
      <c r="V6" s="46" t="s">
        <v>391</v>
      </c>
      <c r="W6" s="47" t="s">
        <v>390</v>
      </c>
      <c r="X6" s="46" t="s">
        <v>389</v>
      </c>
      <c r="Y6" s="48" t="s">
        <v>388</v>
      </c>
      <c r="Z6" s="47" t="s">
        <v>387</v>
      </c>
      <c r="AA6" s="46" t="s">
        <v>386</v>
      </c>
    </row>
    <row r="7" spans="1:27" x14ac:dyDescent="0.35">
      <c r="A7" s="18" t="s">
        <v>58</v>
      </c>
      <c r="B7" s="49" t="s">
        <v>402</v>
      </c>
      <c r="C7" s="49" t="s">
        <v>401</v>
      </c>
      <c r="D7" s="49" t="s">
        <v>59</v>
      </c>
      <c r="E7" s="49" t="s">
        <v>60</v>
      </c>
      <c r="F7" s="49" t="s">
        <v>61</v>
      </c>
      <c r="G7" s="49" t="s">
        <v>62</v>
      </c>
      <c r="H7" s="49" t="s">
        <v>63</v>
      </c>
      <c r="I7" s="49" t="s">
        <v>64</v>
      </c>
      <c r="J7" s="49" t="s">
        <v>65</v>
      </c>
      <c r="K7" s="49" t="s">
        <v>66</v>
      </c>
      <c r="L7" s="49" t="s">
        <v>67</v>
      </c>
      <c r="M7" s="49" t="s">
        <v>68</v>
      </c>
      <c r="N7" s="49" t="s">
        <v>69</v>
      </c>
      <c r="O7" s="49" t="s">
        <v>70</v>
      </c>
      <c r="P7" s="49" t="s">
        <v>71</v>
      </c>
      <c r="Q7" s="49" t="s">
        <v>72</v>
      </c>
      <c r="R7" s="49" t="s">
        <v>73</v>
      </c>
      <c r="S7" s="49" t="s">
        <v>74</v>
      </c>
      <c r="T7" s="49" t="s">
        <v>75</v>
      </c>
      <c r="U7" s="49" t="s">
        <v>76</v>
      </c>
      <c r="V7" s="49" t="s">
        <v>77</v>
      </c>
      <c r="W7" s="49" t="s">
        <v>78</v>
      </c>
      <c r="X7" s="49" t="s">
        <v>79</v>
      </c>
      <c r="Y7" s="49" t="s">
        <v>80</v>
      </c>
      <c r="Z7" s="49" t="s">
        <v>81</v>
      </c>
      <c r="AA7" s="49" t="s">
        <v>82</v>
      </c>
    </row>
    <row r="8" spans="1:27" ht="8" customHeight="1" thickBot="1" x14ac:dyDescent="0.4">
      <c r="A8" s="19" t="s">
        <v>320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15" thickBot="1" x14ac:dyDescent="0.4">
      <c r="A9" s="22" t="s">
        <v>321</v>
      </c>
      <c r="B9" s="52">
        <v>16527</v>
      </c>
      <c r="C9" s="52">
        <v>17037</v>
      </c>
      <c r="D9" s="52">
        <v>24033</v>
      </c>
      <c r="E9" s="52">
        <v>26456</v>
      </c>
      <c r="F9" s="52">
        <v>44659</v>
      </c>
      <c r="G9" s="52">
        <v>48734</v>
      </c>
      <c r="H9" s="52">
        <v>63101</v>
      </c>
      <c r="I9" s="52">
        <v>91255</v>
      </c>
      <c r="J9" s="52">
        <v>110243</v>
      </c>
      <c r="K9" s="52">
        <v>146470</v>
      </c>
      <c r="L9" s="52">
        <v>230108</v>
      </c>
      <c r="M9" s="52">
        <v>178691</v>
      </c>
      <c r="N9" s="52">
        <v>286799</v>
      </c>
      <c r="O9" s="52">
        <v>240550</v>
      </c>
      <c r="P9" s="52">
        <v>254080</v>
      </c>
      <c r="Q9" s="52">
        <v>262170</v>
      </c>
      <c r="R9" s="52">
        <v>287630</v>
      </c>
      <c r="S9" s="52">
        <v>311140</v>
      </c>
      <c r="T9" s="52">
        <v>387370</v>
      </c>
      <c r="U9" s="52">
        <v>400340</v>
      </c>
      <c r="V9" s="52">
        <v>494260</v>
      </c>
      <c r="W9" s="52">
        <v>552270</v>
      </c>
      <c r="X9" s="52">
        <v>536060</v>
      </c>
      <c r="Y9" s="52">
        <v>554610</v>
      </c>
      <c r="Z9" s="52">
        <v>841420</v>
      </c>
      <c r="AA9" s="52">
        <v>940460</v>
      </c>
    </row>
    <row r="10" spans="1:27" ht="15" thickBot="1" x14ac:dyDescent="0.4">
      <c r="A10" s="20" t="s">
        <v>322</v>
      </c>
      <c r="B10" s="50">
        <v>14603</v>
      </c>
      <c r="C10" s="50">
        <v>17767</v>
      </c>
      <c r="D10" s="50">
        <v>25336</v>
      </c>
      <c r="E10" s="50">
        <v>26367</v>
      </c>
      <c r="F10" s="50">
        <v>34358</v>
      </c>
      <c r="G10" s="50">
        <v>34532</v>
      </c>
      <c r="H10" s="50">
        <v>33352</v>
      </c>
      <c r="I10" s="50">
        <v>37884</v>
      </c>
      <c r="J10" s="50">
        <v>49478</v>
      </c>
      <c r="K10" s="50">
        <v>68965</v>
      </c>
      <c r="L10" s="50">
        <v>67849</v>
      </c>
      <c r="M10" s="50">
        <v>77126</v>
      </c>
      <c r="N10" s="50">
        <v>140006</v>
      </c>
      <c r="O10" s="50">
        <v>168200</v>
      </c>
      <c r="P10" s="50">
        <v>148270</v>
      </c>
      <c r="Q10" s="50">
        <v>112320</v>
      </c>
      <c r="R10" s="50">
        <v>112010</v>
      </c>
      <c r="S10" s="50">
        <v>115470</v>
      </c>
      <c r="T10" s="50">
        <v>115650</v>
      </c>
      <c r="U10" s="50">
        <v>116460</v>
      </c>
      <c r="V10" s="50">
        <v>167060</v>
      </c>
      <c r="W10" s="50">
        <v>209340</v>
      </c>
      <c r="X10" s="50">
        <v>222030</v>
      </c>
      <c r="Y10" s="50">
        <v>265720</v>
      </c>
      <c r="Z10" s="50">
        <v>297970</v>
      </c>
      <c r="AA10" s="50">
        <v>403030</v>
      </c>
    </row>
    <row r="11" spans="1:27" ht="15" thickBot="1" x14ac:dyDescent="0.4">
      <c r="A11" s="21" t="s">
        <v>226</v>
      </c>
      <c r="B11" s="51">
        <v>14603</v>
      </c>
      <c r="C11" s="51">
        <v>17767</v>
      </c>
      <c r="D11" s="51">
        <v>25336</v>
      </c>
      <c r="E11" s="51">
        <v>26367</v>
      </c>
      <c r="F11" s="51">
        <v>34358</v>
      </c>
      <c r="G11" s="51">
        <v>34532</v>
      </c>
      <c r="H11" s="51">
        <v>33352</v>
      </c>
      <c r="I11" s="51">
        <v>37884</v>
      </c>
      <c r="J11" s="51">
        <v>49478</v>
      </c>
      <c r="K11" s="51">
        <v>68965</v>
      </c>
      <c r="L11" s="51">
        <v>67849</v>
      </c>
      <c r="M11" s="51">
        <v>77126</v>
      </c>
      <c r="N11" s="51">
        <v>140006</v>
      </c>
      <c r="O11" s="51">
        <v>168200</v>
      </c>
      <c r="P11" s="51">
        <v>148270</v>
      </c>
      <c r="Q11" s="51">
        <v>112320</v>
      </c>
      <c r="R11" s="51">
        <v>112010</v>
      </c>
      <c r="S11" s="51">
        <v>115470</v>
      </c>
      <c r="T11" s="51">
        <v>115650</v>
      </c>
      <c r="U11" s="51">
        <v>116460</v>
      </c>
      <c r="V11" s="51">
        <v>167060</v>
      </c>
      <c r="W11" s="51">
        <v>209340</v>
      </c>
      <c r="X11" s="51">
        <v>222030</v>
      </c>
      <c r="Y11" s="51">
        <v>265720</v>
      </c>
      <c r="Z11" s="51">
        <v>297970</v>
      </c>
      <c r="AA11" s="51">
        <v>403030</v>
      </c>
    </row>
    <row r="12" spans="1:27" ht="15" thickBot="1" x14ac:dyDescent="0.4">
      <c r="A12" s="20" t="s">
        <v>323</v>
      </c>
      <c r="B12" s="50">
        <v>-6302</v>
      </c>
      <c r="C12" s="50">
        <v>-7684</v>
      </c>
      <c r="D12" s="50">
        <v>-12279</v>
      </c>
      <c r="E12" s="50">
        <v>-7408</v>
      </c>
      <c r="F12" s="50">
        <v>3896</v>
      </c>
      <c r="G12" s="50">
        <v>1822</v>
      </c>
      <c r="H12" s="50">
        <v>4017</v>
      </c>
      <c r="I12" s="50">
        <v>2144</v>
      </c>
      <c r="J12" s="50">
        <v>-15631</v>
      </c>
      <c r="K12" s="50">
        <v>-13442</v>
      </c>
      <c r="L12" s="50">
        <v>-65215</v>
      </c>
      <c r="M12" s="50">
        <v>-15765</v>
      </c>
      <c r="N12" s="50">
        <v>-131084</v>
      </c>
      <c r="O12" s="50">
        <v>-22660</v>
      </c>
      <c r="P12" s="50">
        <v>-41320</v>
      </c>
      <c r="Q12" s="50">
        <v>-30790</v>
      </c>
      <c r="R12" s="50">
        <v>-15200</v>
      </c>
      <c r="S12" s="50">
        <v>-36670</v>
      </c>
      <c r="T12" s="50">
        <v>-114150</v>
      </c>
      <c r="U12" s="50">
        <v>-75100</v>
      </c>
      <c r="V12" s="50">
        <v>-33670</v>
      </c>
      <c r="W12" s="50">
        <v>71580</v>
      </c>
      <c r="X12" s="50">
        <v>95380</v>
      </c>
      <c r="Y12" s="50">
        <v>-19040</v>
      </c>
      <c r="Z12" s="50">
        <v>-2130</v>
      </c>
      <c r="AA12" s="50">
        <v>66140</v>
      </c>
    </row>
    <row r="13" spans="1:27" ht="15" thickBot="1" x14ac:dyDescent="0.4">
      <c r="A13" s="21" t="s">
        <v>407</v>
      </c>
      <c r="B13" s="51" t="s">
        <v>86</v>
      </c>
      <c r="C13" s="51" t="s">
        <v>86</v>
      </c>
      <c r="D13" s="51" t="s">
        <v>86</v>
      </c>
      <c r="E13" s="51" t="s">
        <v>86</v>
      </c>
      <c r="F13" s="51" t="s">
        <v>86</v>
      </c>
      <c r="G13" s="51" t="s">
        <v>86</v>
      </c>
      <c r="H13" s="51" t="s">
        <v>86</v>
      </c>
      <c r="I13" s="51" t="s">
        <v>86</v>
      </c>
      <c r="J13" s="51" t="s">
        <v>86</v>
      </c>
      <c r="K13" s="51" t="s">
        <v>86</v>
      </c>
      <c r="L13" s="51" t="s">
        <v>86</v>
      </c>
      <c r="M13" s="51" t="s">
        <v>86</v>
      </c>
      <c r="N13" s="51" t="s">
        <v>86</v>
      </c>
      <c r="O13" s="51" t="s">
        <v>86</v>
      </c>
      <c r="P13" s="51" t="s">
        <v>86</v>
      </c>
      <c r="Q13" s="51" t="s">
        <v>86</v>
      </c>
      <c r="R13" s="51" t="s">
        <v>86</v>
      </c>
      <c r="S13" s="51" t="s">
        <v>86</v>
      </c>
      <c r="T13" s="51" t="s">
        <v>86</v>
      </c>
      <c r="U13" s="51" t="s">
        <v>86</v>
      </c>
      <c r="V13" s="51" t="s">
        <v>86</v>
      </c>
      <c r="W13" s="51" t="s">
        <v>86</v>
      </c>
      <c r="X13" s="51" t="s">
        <v>86</v>
      </c>
      <c r="Y13" s="51" t="s">
        <v>86</v>
      </c>
      <c r="Z13" s="51" t="s">
        <v>86</v>
      </c>
      <c r="AA13" s="51">
        <v>7710</v>
      </c>
    </row>
    <row r="14" spans="1:27" ht="15" thickBot="1" x14ac:dyDescent="0.4">
      <c r="A14" s="21" t="s">
        <v>251</v>
      </c>
      <c r="B14" s="51" t="s">
        <v>86</v>
      </c>
      <c r="C14" s="51" t="s">
        <v>86</v>
      </c>
      <c r="D14" s="51" t="s">
        <v>86</v>
      </c>
      <c r="E14" s="51" t="s">
        <v>86</v>
      </c>
      <c r="F14" s="51">
        <v>534</v>
      </c>
      <c r="G14" s="51" t="s">
        <v>86</v>
      </c>
      <c r="H14" s="51" t="s">
        <v>86</v>
      </c>
      <c r="I14" s="51" t="s">
        <v>86</v>
      </c>
      <c r="J14" s="51" t="s">
        <v>86</v>
      </c>
      <c r="K14" s="51" t="s">
        <v>86</v>
      </c>
      <c r="L14" s="51" t="s">
        <v>86</v>
      </c>
      <c r="M14" s="51" t="s">
        <v>86</v>
      </c>
      <c r="N14" s="51" t="s">
        <v>86</v>
      </c>
      <c r="O14" s="51" t="s">
        <v>86</v>
      </c>
      <c r="P14" s="51" t="s">
        <v>86</v>
      </c>
      <c r="Q14" s="51" t="s">
        <v>86</v>
      </c>
      <c r="R14" s="51" t="s">
        <v>86</v>
      </c>
      <c r="S14" s="51" t="s">
        <v>86</v>
      </c>
      <c r="T14" s="51" t="s">
        <v>86</v>
      </c>
      <c r="U14" s="51" t="s">
        <v>86</v>
      </c>
      <c r="V14" s="51" t="s">
        <v>86</v>
      </c>
      <c r="W14" s="51" t="s">
        <v>86</v>
      </c>
      <c r="X14" s="51" t="s">
        <v>86</v>
      </c>
      <c r="Y14" s="51" t="s">
        <v>86</v>
      </c>
      <c r="Z14" s="51" t="s">
        <v>86</v>
      </c>
      <c r="AA14" s="51" t="s">
        <v>86</v>
      </c>
    </row>
    <row r="15" spans="1:27" ht="15" thickBot="1" x14ac:dyDescent="0.4">
      <c r="A15" s="21" t="s">
        <v>324</v>
      </c>
      <c r="B15" s="51">
        <v>-8212</v>
      </c>
      <c r="C15" s="51">
        <v>-9491</v>
      </c>
      <c r="D15" s="51">
        <v>-13276</v>
      </c>
      <c r="E15" s="51">
        <v>-11030</v>
      </c>
      <c r="F15" s="51">
        <v>-11065</v>
      </c>
      <c r="G15" s="51">
        <v>-6153</v>
      </c>
      <c r="H15" s="51">
        <v>-1318</v>
      </c>
      <c r="I15" s="51">
        <v>-964</v>
      </c>
      <c r="J15" s="51">
        <v>-15252</v>
      </c>
      <c r="K15" s="51">
        <v>-20212</v>
      </c>
      <c r="L15" s="51">
        <v>-67560</v>
      </c>
      <c r="M15" s="51">
        <v>-24508</v>
      </c>
      <c r="N15" s="51">
        <v>-116498</v>
      </c>
      <c r="O15" s="51">
        <v>-21440</v>
      </c>
      <c r="P15" s="51">
        <v>-37810</v>
      </c>
      <c r="Q15" s="51">
        <v>-16730</v>
      </c>
      <c r="R15" s="51">
        <v>-24880</v>
      </c>
      <c r="S15" s="51">
        <v>-34560</v>
      </c>
      <c r="T15" s="51">
        <v>-74150</v>
      </c>
      <c r="U15" s="51">
        <v>-58710</v>
      </c>
      <c r="V15" s="51">
        <v>-53280</v>
      </c>
      <c r="W15" s="51">
        <v>-24580</v>
      </c>
      <c r="X15" s="51">
        <v>-26940</v>
      </c>
      <c r="Y15" s="51">
        <v>-103650</v>
      </c>
      <c r="Z15" s="51">
        <v>-37680</v>
      </c>
      <c r="AA15" s="51">
        <v>11870</v>
      </c>
    </row>
    <row r="16" spans="1:27" ht="15" thickBot="1" x14ac:dyDescent="0.4">
      <c r="A16" s="21" t="s">
        <v>479</v>
      </c>
      <c r="B16" s="51" t="s">
        <v>86</v>
      </c>
      <c r="C16" s="51" t="s">
        <v>86</v>
      </c>
      <c r="D16" s="51" t="s">
        <v>86</v>
      </c>
      <c r="E16" s="51" t="s">
        <v>86</v>
      </c>
      <c r="F16" s="51">
        <v>0</v>
      </c>
      <c r="G16" s="51">
        <v>-798</v>
      </c>
      <c r="H16" s="51">
        <v>-581</v>
      </c>
      <c r="I16" s="51">
        <v>-696</v>
      </c>
      <c r="J16" s="51">
        <v>-4747</v>
      </c>
      <c r="K16" s="51">
        <v>28</v>
      </c>
      <c r="L16" s="51">
        <v>-150</v>
      </c>
      <c r="M16" s="51">
        <v>1271</v>
      </c>
      <c r="N16" s="51">
        <v>-108</v>
      </c>
      <c r="O16" s="51">
        <v>590</v>
      </c>
      <c r="P16" s="51">
        <v>-700</v>
      </c>
      <c r="Q16" s="51">
        <v>-670</v>
      </c>
      <c r="R16" s="51">
        <v>-900</v>
      </c>
      <c r="S16" s="51">
        <v>-1180</v>
      </c>
      <c r="T16" s="51">
        <v>-2360</v>
      </c>
      <c r="U16" s="51">
        <v>1080</v>
      </c>
      <c r="V16" s="51">
        <v>-590</v>
      </c>
      <c r="W16" s="51">
        <v>-1030</v>
      </c>
      <c r="X16" s="51">
        <v>-1070</v>
      </c>
      <c r="Y16" s="51">
        <v>-5160</v>
      </c>
      <c r="Z16" s="51">
        <v>-2800</v>
      </c>
      <c r="AA16" s="51">
        <v>430</v>
      </c>
    </row>
    <row r="17" spans="1:27" ht="15" thickBot="1" x14ac:dyDescent="0.4">
      <c r="A17" s="21" t="s">
        <v>325</v>
      </c>
      <c r="B17" s="51">
        <v>1910</v>
      </c>
      <c r="C17" s="51">
        <v>1807</v>
      </c>
      <c r="D17" s="51">
        <v>997</v>
      </c>
      <c r="E17" s="51">
        <v>3623</v>
      </c>
      <c r="F17" s="51">
        <v>14428</v>
      </c>
      <c r="G17" s="51">
        <v>8773</v>
      </c>
      <c r="H17" s="51">
        <v>5916</v>
      </c>
      <c r="I17" s="51">
        <v>3804</v>
      </c>
      <c r="J17" s="51">
        <v>4368</v>
      </c>
      <c r="K17" s="51">
        <v>6742</v>
      </c>
      <c r="L17" s="51">
        <v>2494</v>
      </c>
      <c r="M17" s="51">
        <v>7472</v>
      </c>
      <c r="N17" s="51">
        <v>-14478</v>
      </c>
      <c r="O17" s="51">
        <v>-1810</v>
      </c>
      <c r="P17" s="51">
        <v>-2810</v>
      </c>
      <c r="Q17" s="51">
        <v>-13390</v>
      </c>
      <c r="R17" s="51">
        <v>10580</v>
      </c>
      <c r="S17" s="51">
        <v>-930</v>
      </c>
      <c r="T17" s="51">
        <v>-37640</v>
      </c>
      <c r="U17" s="51">
        <v>-17470</v>
      </c>
      <c r="V17" s="51">
        <v>20200</v>
      </c>
      <c r="W17" s="51">
        <v>97190</v>
      </c>
      <c r="X17" s="51">
        <v>123390</v>
      </c>
      <c r="Y17" s="51">
        <v>89770</v>
      </c>
      <c r="Z17" s="51">
        <v>38350</v>
      </c>
      <c r="AA17" s="51">
        <v>46130</v>
      </c>
    </row>
    <row r="18" spans="1:27" ht="15" thickBot="1" x14ac:dyDescent="0.4">
      <c r="A18" s="20" t="s">
        <v>1</v>
      </c>
      <c r="B18" s="50">
        <v>-77</v>
      </c>
      <c r="C18" s="50">
        <v>689</v>
      </c>
      <c r="D18" s="50">
        <v>-20784</v>
      </c>
      <c r="E18" s="50">
        <v>2065</v>
      </c>
      <c r="F18" s="50">
        <v>-7161</v>
      </c>
      <c r="G18" s="50">
        <v>-19108</v>
      </c>
      <c r="H18" s="50">
        <v>16214</v>
      </c>
      <c r="I18" s="50">
        <v>41768</v>
      </c>
      <c r="J18" s="50">
        <v>-41358</v>
      </c>
      <c r="K18" s="50">
        <v>-34503</v>
      </c>
      <c r="L18" s="50">
        <v>-70412</v>
      </c>
      <c r="M18" s="50">
        <v>-77178</v>
      </c>
      <c r="N18" s="50">
        <v>-90778</v>
      </c>
      <c r="O18" s="50">
        <v>-52710</v>
      </c>
      <c r="P18" s="50">
        <v>-116200</v>
      </c>
      <c r="Q18" s="50">
        <v>25480</v>
      </c>
      <c r="R18" s="50">
        <v>48170</v>
      </c>
      <c r="S18" s="50">
        <v>-46200</v>
      </c>
      <c r="T18" s="50">
        <v>-7530</v>
      </c>
      <c r="U18" s="50">
        <v>54710</v>
      </c>
      <c r="V18" s="50">
        <v>87920</v>
      </c>
      <c r="W18" s="50">
        <v>-403520</v>
      </c>
      <c r="X18" s="50">
        <v>95530</v>
      </c>
      <c r="Y18" s="50">
        <v>-539200</v>
      </c>
      <c r="Z18" s="50">
        <v>-21310</v>
      </c>
      <c r="AA18" s="50">
        <v>-276970</v>
      </c>
    </row>
    <row r="19" spans="1:27" ht="15" thickBot="1" x14ac:dyDescent="0.4">
      <c r="A19" s="21" t="s">
        <v>326</v>
      </c>
      <c r="B19" s="51">
        <v>3130</v>
      </c>
      <c r="C19" s="51">
        <v>980</v>
      </c>
      <c r="D19" s="51">
        <v>-10807</v>
      </c>
      <c r="E19" s="51">
        <v>-5918</v>
      </c>
      <c r="F19" s="51">
        <v>-5497</v>
      </c>
      <c r="G19" s="51">
        <v>-22214</v>
      </c>
      <c r="H19" s="51">
        <v>-4184</v>
      </c>
      <c r="I19" s="51">
        <v>17398</v>
      </c>
      <c r="J19" s="51">
        <v>8584</v>
      </c>
      <c r="K19" s="51">
        <v>-17632</v>
      </c>
      <c r="L19" s="51">
        <v>-38090</v>
      </c>
      <c r="M19" s="51">
        <v>28763</v>
      </c>
      <c r="N19" s="51">
        <v>-57907</v>
      </c>
      <c r="O19" s="51">
        <v>-71030</v>
      </c>
      <c r="P19" s="51">
        <v>-10680</v>
      </c>
      <c r="Q19" s="51">
        <v>72890</v>
      </c>
      <c r="R19" s="51">
        <v>-19130</v>
      </c>
      <c r="S19" s="51">
        <v>10970</v>
      </c>
      <c r="T19" s="51">
        <v>-68800</v>
      </c>
      <c r="U19" s="51">
        <v>-85110</v>
      </c>
      <c r="V19" s="51">
        <v>-219910</v>
      </c>
      <c r="W19" s="51">
        <v>-401360</v>
      </c>
      <c r="X19" s="51">
        <v>-137920</v>
      </c>
      <c r="Y19" s="51">
        <v>1860</v>
      </c>
      <c r="Z19" s="51">
        <v>-141800</v>
      </c>
      <c r="AA19" s="51">
        <v>131940</v>
      </c>
    </row>
    <row r="20" spans="1:27" ht="15" thickBot="1" x14ac:dyDescent="0.4">
      <c r="A20" s="21" t="s">
        <v>327</v>
      </c>
      <c r="B20" s="51">
        <v>-2586</v>
      </c>
      <c r="C20" s="51">
        <v>-647</v>
      </c>
      <c r="D20" s="51">
        <v>-4146</v>
      </c>
      <c r="E20" s="51">
        <v>-4767</v>
      </c>
      <c r="F20" s="51">
        <v>3076</v>
      </c>
      <c r="G20" s="51">
        <v>-25363</v>
      </c>
      <c r="H20" s="51">
        <v>2792</v>
      </c>
      <c r="I20" s="51">
        <v>-1817</v>
      </c>
      <c r="J20" s="51">
        <v>-26980</v>
      </c>
      <c r="K20" s="51">
        <v>-8498</v>
      </c>
      <c r="L20" s="51">
        <v>-40268</v>
      </c>
      <c r="M20" s="51">
        <v>-15032</v>
      </c>
      <c r="N20" s="51">
        <v>-143967</v>
      </c>
      <c r="O20" s="51">
        <v>-40920</v>
      </c>
      <c r="P20" s="51">
        <v>-77240</v>
      </c>
      <c r="Q20" s="51">
        <v>-75250</v>
      </c>
      <c r="R20" s="51">
        <v>-13960</v>
      </c>
      <c r="S20" s="51">
        <v>34720</v>
      </c>
      <c r="T20" s="51">
        <v>67580</v>
      </c>
      <c r="U20" s="51">
        <v>-68990</v>
      </c>
      <c r="V20" s="51">
        <v>-104740</v>
      </c>
      <c r="W20" s="51">
        <v>-67240</v>
      </c>
      <c r="X20" s="51">
        <v>-63420</v>
      </c>
      <c r="Y20" s="51">
        <v>-77690</v>
      </c>
      <c r="Z20" s="51">
        <v>-249830</v>
      </c>
      <c r="AA20" s="51">
        <v>-322280</v>
      </c>
    </row>
    <row r="21" spans="1:27" ht="15" thickBot="1" x14ac:dyDescent="0.4">
      <c r="A21" s="21" t="s">
        <v>126</v>
      </c>
      <c r="B21" s="51">
        <v>7131</v>
      </c>
      <c r="C21" s="51">
        <v>306</v>
      </c>
      <c r="D21" s="51">
        <v>-5836</v>
      </c>
      <c r="E21" s="51">
        <v>12719</v>
      </c>
      <c r="F21" s="51">
        <v>-3688</v>
      </c>
      <c r="G21" s="51">
        <v>29961</v>
      </c>
      <c r="H21" s="51">
        <v>20657</v>
      </c>
      <c r="I21" s="51">
        <v>31250</v>
      </c>
      <c r="J21" s="51">
        <v>-13542</v>
      </c>
      <c r="K21" s="51">
        <v>10982</v>
      </c>
      <c r="L21" s="51">
        <v>32696</v>
      </c>
      <c r="M21" s="51">
        <v>-71456</v>
      </c>
      <c r="N21" s="51">
        <v>142492</v>
      </c>
      <c r="O21" s="51">
        <v>101560</v>
      </c>
      <c r="P21" s="51">
        <v>20440</v>
      </c>
      <c r="Q21" s="51">
        <v>76080</v>
      </c>
      <c r="R21" s="51">
        <v>143390</v>
      </c>
      <c r="S21" s="51">
        <v>-27540</v>
      </c>
      <c r="T21" s="51">
        <v>79510</v>
      </c>
      <c r="U21" s="51">
        <v>308730</v>
      </c>
      <c r="V21" s="51">
        <v>510030</v>
      </c>
      <c r="W21" s="51">
        <v>180780</v>
      </c>
      <c r="X21" s="51">
        <v>380500</v>
      </c>
      <c r="Y21" s="51">
        <v>-431480</v>
      </c>
      <c r="Z21" s="51">
        <v>398880</v>
      </c>
      <c r="AA21" s="51">
        <v>-6000</v>
      </c>
    </row>
    <row r="22" spans="1:27" ht="15" thickBot="1" x14ac:dyDescent="0.4">
      <c r="A22" s="21" t="s">
        <v>480</v>
      </c>
      <c r="B22" s="51">
        <v>630</v>
      </c>
      <c r="C22" s="51">
        <v>300</v>
      </c>
      <c r="D22" s="51">
        <v>570</v>
      </c>
      <c r="E22" s="51">
        <v>1350</v>
      </c>
      <c r="F22" s="51" t="s">
        <v>86</v>
      </c>
      <c r="G22" s="51" t="s">
        <v>86</v>
      </c>
      <c r="H22" s="51" t="s">
        <v>86</v>
      </c>
      <c r="I22" s="51" t="s">
        <v>86</v>
      </c>
      <c r="J22" s="51" t="s">
        <v>86</v>
      </c>
      <c r="K22" s="51" t="s">
        <v>86</v>
      </c>
      <c r="L22" s="51" t="s">
        <v>86</v>
      </c>
      <c r="M22" s="51" t="s">
        <v>86</v>
      </c>
      <c r="N22" s="51" t="s">
        <v>86</v>
      </c>
      <c r="O22" s="51" t="s">
        <v>86</v>
      </c>
      <c r="P22" s="51" t="s">
        <v>86</v>
      </c>
      <c r="Q22" s="51" t="s">
        <v>86</v>
      </c>
      <c r="R22" s="51" t="s">
        <v>86</v>
      </c>
      <c r="S22" s="51" t="s">
        <v>86</v>
      </c>
      <c r="T22" s="51" t="s">
        <v>86</v>
      </c>
      <c r="U22" s="51" t="s">
        <v>86</v>
      </c>
      <c r="V22" s="51" t="s">
        <v>86</v>
      </c>
      <c r="W22" s="51" t="s">
        <v>86</v>
      </c>
      <c r="X22" s="51" t="s">
        <v>86</v>
      </c>
      <c r="Y22" s="51" t="s">
        <v>86</v>
      </c>
      <c r="Z22" s="51" t="s">
        <v>86</v>
      </c>
      <c r="AA22" s="51" t="s">
        <v>86</v>
      </c>
    </row>
    <row r="23" spans="1:27" ht="15" thickBot="1" x14ac:dyDescent="0.4">
      <c r="A23" s="21" t="s">
        <v>328</v>
      </c>
      <c r="B23" s="51">
        <v>-8382</v>
      </c>
      <c r="C23" s="51">
        <v>-250</v>
      </c>
      <c r="D23" s="51">
        <v>-565</v>
      </c>
      <c r="E23" s="51">
        <v>-1320</v>
      </c>
      <c r="F23" s="51">
        <v>-1052</v>
      </c>
      <c r="G23" s="51">
        <v>-1492</v>
      </c>
      <c r="H23" s="51">
        <v>-3051</v>
      </c>
      <c r="I23" s="51">
        <v>-5063</v>
      </c>
      <c r="J23" s="51">
        <v>-9420</v>
      </c>
      <c r="K23" s="51">
        <v>-19356</v>
      </c>
      <c r="L23" s="51">
        <v>-24749</v>
      </c>
      <c r="M23" s="51">
        <v>-19453</v>
      </c>
      <c r="N23" s="51">
        <v>-31397</v>
      </c>
      <c r="O23" s="51">
        <v>-42320</v>
      </c>
      <c r="P23" s="51">
        <v>-48720</v>
      </c>
      <c r="Q23" s="51">
        <v>-48240</v>
      </c>
      <c r="R23" s="51">
        <v>-62130</v>
      </c>
      <c r="S23" s="51">
        <v>-64350</v>
      </c>
      <c r="T23" s="51">
        <v>-85820</v>
      </c>
      <c r="U23" s="51">
        <v>-99920</v>
      </c>
      <c r="V23" s="51">
        <v>-97460</v>
      </c>
      <c r="W23" s="51">
        <v>-115700</v>
      </c>
      <c r="X23" s="51">
        <v>-83630</v>
      </c>
      <c r="Y23" s="51">
        <v>-31890</v>
      </c>
      <c r="Z23" s="51">
        <v>-28560</v>
      </c>
      <c r="AA23" s="51">
        <v>-80630</v>
      </c>
    </row>
    <row r="24" spans="1:27" ht="15" thickBot="1" x14ac:dyDescent="0.4">
      <c r="A24" s="22" t="s">
        <v>329</v>
      </c>
      <c r="B24" s="52">
        <v>24751</v>
      </c>
      <c r="C24" s="52">
        <v>27808</v>
      </c>
      <c r="D24" s="52">
        <v>16306</v>
      </c>
      <c r="E24" s="52">
        <v>47481</v>
      </c>
      <c r="F24" s="52">
        <v>75754</v>
      </c>
      <c r="G24" s="52">
        <v>65980</v>
      </c>
      <c r="H24" s="52">
        <v>116683</v>
      </c>
      <c r="I24" s="52">
        <v>173051</v>
      </c>
      <c r="J24" s="52">
        <v>102731</v>
      </c>
      <c r="K24" s="52">
        <v>167490</v>
      </c>
      <c r="L24" s="52">
        <v>162331</v>
      </c>
      <c r="M24" s="52">
        <v>162875</v>
      </c>
      <c r="N24" s="52">
        <v>204943</v>
      </c>
      <c r="O24" s="52">
        <v>333380</v>
      </c>
      <c r="P24" s="52">
        <v>244830</v>
      </c>
      <c r="Q24" s="52">
        <v>369180</v>
      </c>
      <c r="R24" s="52">
        <v>432610</v>
      </c>
      <c r="S24" s="52">
        <v>343740</v>
      </c>
      <c r="T24" s="52">
        <v>381340</v>
      </c>
      <c r="U24" s="52">
        <v>496410</v>
      </c>
      <c r="V24" s="52">
        <v>715570</v>
      </c>
      <c r="W24" s="52">
        <v>429670</v>
      </c>
      <c r="X24" s="52">
        <v>949000</v>
      </c>
      <c r="Y24" s="52">
        <v>262090</v>
      </c>
      <c r="Z24" s="52">
        <v>1115950</v>
      </c>
      <c r="AA24" s="52">
        <v>1132660</v>
      </c>
    </row>
    <row r="25" spans="1:27" x14ac:dyDescent="0.3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 ht="8" customHeight="1" thickBot="1" x14ac:dyDescent="0.4">
      <c r="A26" s="19" t="s">
        <v>330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15" thickBot="1" x14ac:dyDescent="0.4">
      <c r="A27" s="20" t="s">
        <v>331</v>
      </c>
      <c r="B27" s="50">
        <v>-23248</v>
      </c>
      <c r="C27" s="50">
        <v>-18223</v>
      </c>
      <c r="D27" s="50">
        <v>-21119</v>
      </c>
      <c r="E27" s="50">
        <v>-9062</v>
      </c>
      <c r="F27" s="50">
        <v>-16817</v>
      </c>
      <c r="G27" s="50">
        <v>-37571</v>
      </c>
      <c r="H27" s="50">
        <v>-43604</v>
      </c>
      <c r="I27" s="50">
        <v>-53537</v>
      </c>
      <c r="J27" s="50">
        <v>-114055</v>
      </c>
      <c r="K27" s="50">
        <v>-279803</v>
      </c>
      <c r="L27" s="50">
        <v>-267454</v>
      </c>
      <c r="M27" s="50">
        <v>-278568</v>
      </c>
      <c r="N27" s="50">
        <v>-232781</v>
      </c>
      <c r="O27" s="50">
        <v>-338650</v>
      </c>
      <c r="P27" s="50">
        <v>-163810</v>
      </c>
      <c r="Q27" s="50">
        <v>-307260</v>
      </c>
      <c r="R27" s="50">
        <v>-600870</v>
      </c>
      <c r="S27" s="50">
        <v>-633640</v>
      </c>
      <c r="T27" s="50">
        <v>-468980</v>
      </c>
      <c r="U27" s="50">
        <v>-781090</v>
      </c>
      <c r="V27" s="50">
        <v>-739530</v>
      </c>
      <c r="W27" s="50">
        <v>-936260</v>
      </c>
      <c r="X27" s="50">
        <v>-765170</v>
      </c>
      <c r="Y27" s="50">
        <v>-1058370</v>
      </c>
      <c r="Z27" s="50">
        <v>-1001450</v>
      </c>
      <c r="AA27" s="50">
        <v>-1409880</v>
      </c>
    </row>
    <row r="28" spans="1:27" ht="15" thickBot="1" x14ac:dyDescent="0.4">
      <c r="A28" s="21" t="s">
        <v>332</v>
      </c>
      <c r="B28" s="51">
        <v>-23248</v>
      </c>
      <c r="C28" s="51">
        <v>-18223</v>
      </c>
      <c r="D28" s="51">
        <v>-21119</v>
      </c>
      <c r="E28" s="51">
        <v>-9062</v>
      </c>
      <c r="F28" s="51">
        <v>-16817</v>
      </c>
      <c r="G28" s="51">
        <v>-37571</v>
      </c>
      <c r="H28" s="51">
        <v>-43604</v>
      </c>
      <c r="I28" s="51">
        <v>-53537</v>
      </c>
      <c r="J28" s="51">
        <v>-114055</v>
      </c>
      <c r="K28" s="51">
        <v>-279803</v>
      </c>
      <c r="L28" s="51">
        <v>-267454</v>
      </c>
      <c r="M28" s="51">
        <v>-278568</v>
      </c>
      <c r="N28" s="51">
        <v>-232781</v>
      </c>
      <c r="O28" s="51">
        <v>-338650</v>
      </c>
      <c r="P28" s="51">
        <v>-163810</v>
      </c>
      <c r="Q28" s="51">
        <v>-307260</v>
      </c>
      <c r="R28" s="51">
        <v>-600870</v>
      </c>
      <c r="S28" s="51">
        <v>-633640</v>
      </c>
      <c r="T28" s="51">
        <v>-468980</v>
      </c>
      <c r="U28" s="51">
        <v>-781090</v>
      </c>
      <c r="V28" s="51">
        <v>-739530</v>
      </c>
      <c r="W28" s="51">
        <v>-936260</v>
      </c>
      <c r="X28" s="51">
        <v>-765170</v>
      </c>
      <c r="Y28" s="51">
        <v>-1058370</v>
      </c>
      <c r="Z28" s="51">
        <v>-1001450</v>
      </c>
      <c r="AA28" s="51">
        <v>-1409880</v>
      </c>
    </row>
    <row r="29" spans="1:27" ht="15" thickBot="1" x14ac:dyDescent="0.4">
      <c r="A29" s="20" t="s">
        <v>333</v>
      </c>
      <c r="B29" s="50">
        <v>4296</v>
      </c>
      <c r="C29" s="50">
        <v>995</v>
      </c>
      <c r="D29" s="50">
        <v>-28882</v>
      </c>
      <c r="E29" s="50">
        <v>-15177</v>
      </c>
      <c r="F29" s="50">
        <v>-23102</v>
      </c>
      <c r="G29" s="50">
        <v>-32321</v>
      </c>
      <c r="H29" s="50">
        <v>-61406</v>
      </c>
      <c r="I29" s="50">
        <v>-28596</v>
      </c>
      <c r="J29" s="50">
        <v>-17839</v>
      </c>
      <c r="K29" s="50">
        <v>-12647</v>
      </c>
      <c r="L29" s="50">
        <v>-36802</v>
      </c>
      <c r="M29" s="50">
        <v>47534</v>
      </c>
      <c r="N29" s="50">
        <v>50473</v>
      </c>
      <c r="O29" s="50">
        <v>18210</v>
      </c>
      <c r="P29" s="50">
        <v>100800</v>
      </c>
      <c r="Q29" s="50">
        <v>30760</v>
      </c>
      <c r="R29" s="50">
        <v>-129830</v>
      </c>
      <c r="S29" s="50">
        <v>-15340</v>
      </c>
      <c r="T29" s="50">
        <v>107080</v>
      </c>
      <c r="U29" s="50">
        <v>118170</v>
      </c>
      <c r="V29" s="50">
        <v>56630</v>
      </c>
      <c r="W29" s="50">
        <v>-15020</v>
      </c>
      <c r="X29" s="50">
        <v>39970</v>
      </c>
      <c r="Y29" s="50">
        <v>-357970</v>
      </c>
      <c r="Z29" s="50">
        <v>-99580</v>
      </c>
      <c r="AA29" s="50">
        <v>497530</v>
      </c>
    </row>
    <row r="30" spans="1:27" ht="15" thickBot="1" x14ac:dyDescent="0.4">
      <c r="A30" s="21" t="s">
        <v>334</v>
      </c>
      <c r="B30" s="51">
        <v>30</v>
      </c>
      <c r="C30" s="51">
        <v>148</v>
      </c>
      <c r="D30" s="51">
        <v>216</v>
      </c>
      <c r="E30" s="51">
        <v>151</v>
      </c>
      <c r="F30" s="51">
        <v>630</v>
      </c>
      <c r="G30" s="51">
        <v>272</v>
      </c>
      <c r="H30" s="51">
        <v>88</v>
      </c>
      <c r="I30" s="51">
        <v>16934</v>
      </c>
      <c r="J30" s="51">
        <v>210</v>
      </c>
      <c r="K30" s="51">
        <v>343</v>
      </c>
      <c r="L30" s="51">
        <v>1051</v>
      </c>
      <c r="M30" s="51">
        <v>1248</v>
      </c>
      <c r="N30" s="51">
        <v>2613</v>
      </c>
      <c r="O30" s="51">
        <v>2610</v>
      </c>
      <c r="P30" s="51">
        <v>233170</v>
      </c>
      <c r="Q30" s="51">
        <v>21380</v>
      </c>
      <c r="R30" s="51">
        <v>1480</v>
      </c>
      <c r="S30" s="51">
        <v>4020</v>
      </c>
      <c r="T30" s="51">
        <v>3440</v>
      </c>
      <c r="U30" s="51">
        <v>14820</v>
      </c>
      <c r="V30" s="51">
        <v>9990</v>
      </c>
      <c r="W30" s="51">
        <v>8490</v>
      </c>
      <c r="X30" s="51">
        <v>9640</v>
      </c>
      <c r="Y30" s="51">
        <v>23190</v>
      </c>
      <c r="Z30" s="51">
        <v>31370</v>
      </c>
      <c r="AA30" s="51">
        <v>91860</v>
      </c>
    </row>
    <row r="31" spans="1:27" ht="15" thickBot="1" x14ac:dyDescent="0.4">
      <c r="A31" s="21" t="s">
        <v>335</v>
      </c>
      <c r="B31" s="51">
        <v>11187</v>
      </c>
      <c r="C31" s="51">
        <v>20536</v>
      </c>
      <c r="D31" s="51">
        <v>24648</v>
      </c>
      <c r="E31" s="51">
        <v>15218</v>
      </c>
      <c r="F31" s="51">
        <v>158648</v>
      </c>
      <c r="G31" s="51">
        <v>263500</v>
      </c>
      <c r="H31" s="51">
        <v>301333</v>
      </c>
      <c r="I31" s="51">
        <v>378018</v>
      </c>
      <c r="J31" s="51">
        <v>449614</v>
      </c>
      <c r="K31" s="51">
        <v>605565</v>
      </c>
      <c r="L31" s="51">
        <v>1028102</v>
      </c>
      <c r="M31" s="51">
        <v>1126463</v>
      </c>
      <c r="N31" s="51">
        <v>2037826</v>
      </c>
      <c r="O31" s="51">
        <v>2480600</v>
      </c>
      <c r="P31" s="51">
        <v>3174220</v>
      </c>
      <c r="Q31" s="51">
        <v>4821020</v>
      </c>
      <c r="R31" s="51">
        <v>7498490</v>
      </c>
      <c r="S31" s="51">
        <v>6663830</v>
      </c>
      <c r="T31" s="51">
        <v>7211820</v>
      </c>
      <c r="U31" s="51">
        <v>6639900</v>
      </c>
      <c r="V31" s="51">
        <v>5375040</v>
      </c>
      <c r="W31" s="51">
        <v>11036150</v>
      </c>
      <c r="X31" s="51">
        <v>11733290</v>
      </c>
      <c r="Y31" s="51">
        <v>6425510</v>
      </c>
      <c r="Z31" s="51">
        <v>6681370</v>
      </c>
      <c r="AA31" s="51">
        <v>5012660</v>
      </c>
    </row>
    <row r="32" spans="1:27" ht="15" thickBot="1" x14ac:dyDescent="0.4">
      <c r="A32" s="21" t="s">
        <v>336</v>
      </c>
      <c r="B32" s="51" t="s">
        <v>86</v>
      </c>
      <c r="C32" s="51" t="s">
        <v>86</v>
      </c>
      <c r="D32" s="51" t="s">
        <v>86</v>
      </c>
      <c r="E32" s="51" t="s">
        <v>86</v>
      </c>
      <c r="F32" s="51" t="s">
        <v>86</v>
      </c>
      <c r="G32" s="51" t="s">
        <v>86</v>
      </c>
      <c r="H32" s="51" t="s">
        <v>86</v>
      </c>
      <c r="I32" s="51" t="s">
        <v>86</v>
      </c>
      <c r="J32" s="51" t="s">
        <v>86</v>
      </c>
      <c r="K32" s="51" t="s">
        <v>86</v>
      </c>
      <c r="L32" s="51" t="s">
        <v>86</v>
      </c>
      <c r="M32" s="51" t="s">
        <v>86</v>
      </c>
      <c r="N32" s="51" t="s">
        <v>86</v>
      </c>
      <c r="O32" s="51" t="s">
        <v>86</v>
      </c>
      <c r="P32" s="51" t="s">
        <v>86</v>
      </c>
      <c r="Q32" s="51">
        <v>0</v>
      </c>
      <c r="R32" s="51">
        <v>-36240</v>
      </c>
      <c r="S32" s="51">
        <v>35510</v>
      </c>
      <c r="T32" s="51">
        <v>670</v>
      </c>
      <c r="U32" s="51">
        <v>-290</v>
      </c>
      <c r="V32" s="51">
        <v>330</v>
      </c>
      <c r="W32" s="51" t="s">
        <v>86</v>
      </c>
      <c r="X32" s="51" t="s">
        <v>86</v>
      </c>
      <c r="Y32" s="51" t="s">
        <v>86</v>
      </c>
      <c r="Z32" s="51" t="s">
        <v>86</v>
      </c>
      <c r="AA32" s="51" t="s">
        <v>86</v>
      </c>
    </row>
    <row r="33" spans="1:27" ht="15" thickBot="1" x14ac:dyDescent="0.4">
      <c r="A33" s="21" t="s">
        <v>337</v>
      </c>
      <c r="B33" s="51">
        <v>-12096</v>
      </c>
      <c r="C33" s="51">
        <v>-37227</v>
      </c>
      <c r="D33" s="51">
        <v>-29984</v>
      </c>
      <c r="E33" s="51">
        <v>-42925</v>
      </c>
      <c r="F33" s="51">
        <v>-149962</v>
      </c>
      <c r="G33" s="51">
        <v>-296071</v>
      </c>
      <c r="H33" s="51">
        <v>-374628</v>
      </c>
      <c r="I33" s="51">
        <v>-419463</v>
      </c>
      <c r="J33" s="51">
        <v>-455459</v>
      </c>
      <c r="K33" s="51">
        <v>-608077</v>
      </c>
      <c r="L33" s="51">
        <v>-984752</v>
      </c>
      <c r="M33" s="51">
        <v>-1092800</v>
      </c>
      <c r="N33" s="51">
        <v>-2011379</v>
      </c>
      <c r="O33" s="51">
        <v>-2561620</v>
      </c>
      <c r="P33" s="51">
        <v>-3324140</v>
      </c>
      <c r="Q33" s="51">
        <v>-4848260</v>
      </c>
      <c r="R33" s="51">
        <v>-7656590</v>
      </c>
      <c r="S33" s="51">
        <v>-6782410</v>
      </c>
      <c r="T33" s="51">
        <v>-7153340</v>
      </c>
      <c r="U33" s="51">
        <v>-6547600</v>
      </c>
      <c r="V33" s="51">
        <v>-5339840</v>
      </c>
      <c r="W33" s="51">
        <v>-11054790</v>
      </c>
      <c r="X33" s="51">
        <v>-11568430</v>
      </c>
      <c r="Y33" s="51">
        <v>-6898660</v>
      </c>
      <c r="Z33" s="51">
        <v>-6678780</v>
      </c>
      <c r="AA33" s="51">
        <v>-4718220</v>
      </c>
    </row>
    <row r="34" spans="1:27" ht="15" thickBot="1" x14ac:dyDescent="0.4">
      <c r="A34" s="21" t="s">
        <v>338</v>
      </c>
      <c r="B34" s="51">
        <v>5175</v>
      </c>
      <c r="C34" s="51">
        <v>17538</v>
      </c>
      <c r="D34" s="51">
        <v>-23762</v>
      </c>
      <c r="E34" s="51">
        <v>12379</v>
      </c>
      <c r="F34" s="51">
        <v>-32418</v>
      </c>
      <c r="G34" s="51">
        <v>-21</v>
      </c>
      <c r="H34" s="51">
        <v>11801</v>
      </c>
      <c r="I34" s="51">
        <v>-4084</v>
      </c>
      <c r="J34" s="51">
        <v>-12204</v>
      </c>
      <c r="K34" s="51">
        <v>-10478</v>
      </c>
      <c r="L34" s="51">
        <v>-81203</v>
      </c>
      <c r="M34" s="51">
        <v>12624</v>
      </c>
      <c r="N34" s="51">
        <v>21412</v>
      </c>
      <c r="O34" s="51">
        <v>96620</v>
      </c>
      <c r="P34" s="51">
        <v>17550</v>
      </c>
      <c r="Q34" s="51">
        <v>36620</v>
      </c>
      <c r="R34" s="51">
        <v>63030</v>
      </c>
      <c r="S34" s="51">
        <v>63710</v>
      </c>
      <c r="T34" s="51">
        <v>44490</v>
      </c>
      <c r="U34" s="51">
        <v>11340</v>
      </c>
      <c r="V34" s="51">
        <v>11110</v>
      </c>
      <c r="W34" s="51">
        <v>-4870</v>
      </c>
      <c r="X34" s="51">
        <v>-134530</v>
      </c>
      <c r="Y34" s="51">
        <v>91990</v>
      </c>
      <c r="Z34" s="51">
        <v>-133540</v>
      </c>
      <c r="AA34" s="51">
        <v>111230</v>
      </c>
    </row>
    <row r="35" spans="1:27" ht="15" thickBot="1" x14ac:dyDescent="0.4">
      <c r="A35" s="22" t="s">
        <v>339</v>
      </c>
      <c r="B35" s="52">
        <v>-18951</v>
      </c>
      <c r="C35" s="52">
        <v>-17228</v>
      </c>
      <c r="D35" s="52">
        <v>-50001</v>
      </c>
      <c r="E35" s="52">
        <v>-24239</v>
      </c>
      <c r="F35" s="52">
        <v>-39919</v>
      </c>
      <c r="G35" s="52">
        <v>-69892</v>
      </c>
      <c r="H35" s="52">
        <v>-105010</v>
      </c>
      <c r="I35" s="52">
        <v>-82133</v>
      </c>
      <c r="J35" s="52">
        <v>-131893</v>
      </c>
      <c r="K35" s="52">
        <v>-292451</v>
      </c>
      <c r="L35" s="52">
        <v>-304256</v>
      </c>
      <c r="M35" s="52">
        <v>-231034</v>
      </c>
      <c r="N35" s="52">
        <v>-182308</v>
      </c>
      <c r="O35" s="52">
        <v>-320440</v>
      </c>
      <c r="P35" s="52">
        <v>-63010</v>
      </c>
      <c r="Q35" s="52">
        <v>-276500</v>
      </c>
      <c r="R35" s="52">
        <v>-730700</v>
      </c>
      <c r="S35" s="52">
        <v>-648980</v>
      </c>
      <c r="T35" s="52">
        <v>-361900</v>
      </c>
      <c r="U35" s="52">
        <v>-662920</v>
      </c>
      <c r="V35" s="52">
        <v>-682900</v>
      </c>
      <c r="W35" s="52">
        <v>-951280</v>
      </c>
      <c r="X35" s="52">
        <v>-725200</v>
      </c>
      <c r="Y35" s="52">
        <v>-1416340</v>
      </c>
      <c r="Z35" s="52">
        <v>-1101030</v>
      </c>
      <c r="AA35" s="52">
        <v>-912350</v>
      </c>
    </row>
    <row r="36" spans="1:27" x14ac:dyDescent="0.3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ht="8" customHeight="1" thickBot="1" x14ac:dyDescent="0.4">
      <c r="A37" s="19" t="s">
        <v>340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5" thickBot="1" x14ac:dyDescent="0.4">
      <c r="A38" s="20" t="s">
        <v>341</v>
      </c>
      <c r="B38" s="50">
        <v>5491</v>
      </c>
      <c r="C38" s="50">
        <v>-3276</v>
      </c>
      <c r="D38" s="50">
        <v>-20610</v>
      </c>
      <c r="E38" s="50">
        <v>-9397</v>
      </c>
      <c r="F38" s="50">
        <v>-17386</v>
      </c>
      <c r="G38" s="50">
        <v>-20964</v>
      </c>
      <c r="H38" s="50">
        <v>-14221</v>
      </c>
      <c r="I38" s="50">
        <v>-19202</v>
      </c>
      <c r="J38" s="50">
        <v>-11512</v>
      </c>
      <c r="K38" s="50">
        <v>32044</v>
      </c>
      <c r="L38" s="50">
        <v>-26175</v>
      </c>
      <c r="M38" s="50">
        <v>-47342</v>
      </c>
      <c r="N38" s="50">
        <v>-31457</v>
      </c>
      <c r="O38" s="50">
        <v>-35140</v>
      </c>
      <c r="P38" s="50">
        <v>-35780</v>
      </c>
      <c r="Q38" s="50">
        <v>-42470</v>
      </c>
      <c r="R38" s="50">
        <v>-56810</v>
      </c>
      <c r="S38" s="50">
        <v>-60350</v>
      </c>
      <c r="T38" s="50">
        <v>-92220</v>
      </c>
      <c r="U38" s="50">
        <v>-135460</v>
      </c>
      <c r="V38" s="50">
        <v>-180950</v>
      </c>
      <c r="W38" s="50">
        <v>-263870</v>
      </c>
      <c r="X38" s="50">
        <v>-324870</v>
      </c>
      <c r="Y38" s="50">
        <v>1773400</v>
      </c>
      <c r="Z38" s="50">
        <v>-258990</v>
      </c>
      <c r="AA38" s="50">
        <v>-211710</v>
      </c>
    </row>
    <row r="39" spans="1:27" ht="15" thickBot="1" x14ac:dyDescent="0.4">
      <c r="A39" s="21" t="s">
        <v>342</v>
      </c>
      <c r="B39" s="51">
        <v>5491</v>
      </c>
      <c r="C39" s="51">
        <v>-3276</v>
      </c>
      <c r="D39" s="51">
        <v>-20610</v>
      </c>
      <c r="E39" s="51">
        <v>-9397</v>
      </c>
      <c r="F39" s="51">
        <v>-17386</v>
      </c>
      <c r="G39" s="51">
        <v>-20964</v>
      </c>
      <c r="H39" s="51">
        <v>-14221</v>
      </c>
      <c r="I39" s="51">
        <v>-19202</v>
      </c>
      <c r="J39" s="51">
        <v>-11512</v>
      </c>
      <c r="K39" s="51">
        <v>32044</v>
      </c>
      <c r="L39" s="51">
        <v>-26175</v>
      </c>
      <c r="M39" s="51">
        <v>-47342</v>
      </c>
      <c r="N39" s="51">
        <v>-31457</v>
      </c>
      <c r="O39" s="51">
        <v>-35140</v>
      </c>
      <c r="P39" s="51">
        <v>-35780</v>
      </c>
      <c r="Q39" s="51">
        <v>-42470</v>
      </c>
      <c r="R39" s="51">
        <v>-56810</v>
      </c>
      <c r="S39" s="51">
        <v>-60350</v>
      </c>
      <c r="T39" s="51">
        <v>-92220</v>
      </c>
      <c r="U39" s="51">
        <v>-135460</v>
      </c>
      <c r="V39" s="51">
        <v>-180950</v>
      </c>
      <c r="W39" s="51">
        <v>-263870</v>
      </c>
      <c r="X39" s="51">
        <v>-324870</v>
      </c>
      <c r="Y39" s="51">
        <v>1773400</v>
      </c>
      <c r="Z39" s="51">
        <v>-258990</v>
      </c>
      <c r="AA39" s="51">
        <v>-211710</v>
      </c>
    </row>
    <row r="40" spans="1:27" ht="15" thickBot="1" x14ac:dyDescent="0.4">
      <c r="A40" s="20" t="s">
        <v>343</v>
      </c>
      <c r="B40" s="50">
        <v>-3398</v>
      </c>
      <c r="C40" s="50">
        <v>-3857</v>
      </c>
      <c r="D40" s="50">
        <v>-4189</v>
      </c>
      <c r="E40" s="50">
        <v>-4253</v>
      </c>
      <c r="F40" s="50">
        <v>-6326</v>
      </c>
      <c r="G40" s="50">
        <v>-6227</v>
      </c>
      <c r="H40" s="50">
        <v>-7315</v>
      </c>
      <c r="I40" s="50">
        <v>-7718</v>
      </c>
      <c r="J40" s="50">
        <v>-11068</v>
      </c>
      <c r="K40" s="50">
        <v>-32739</v>
      </c>
      <c r="L40" s="50">
        <v>0</v>
      </c>
      <c r="M40" s="50">
        <v>-19085</v>
      </c>
      <c r="N40" s="50">
        <v>-22195</v>
      </c>
      <c r="O40" s="50">
        <v>-24310</v>
      </c>
      <c r="P40" s="50">
        <v>-27720</v>
      </c>
      <c r="Q40" s="50">
        <v>-29490</v>
      </c>
      <c r="R40" s="50">
        <v>-31230</v>
      </c>
      <c r="S40" s="50">
        <v>-32680</v>
      </c>
      <c r="T40" s="50">
        <v>-72590</v>
      </c>
      <c r="U40" s="50">
        <v>-530</v>
      </c>
      <c r="V40" s="50">
        <v>-39160</v>
      </c>
      <c r="W40" s="50">
        <v>-42820</v>
      </c>
      <c r="X40" s="50">
        <v>-45920</v>
      </c>
      <c r="Y40" s="50">
        <v>-39210</v>
      </c>
      <c r="Z40" s="50">
        <v>-42970</v>
      </c>
      <c r="AA40" s="50">
        <v>-50830</v>
      </c>
    </row>
    <row r="41" spans="1:27" ht="15" thickBot="1" x14ac:dyDescent="0.4">
      <c r="A41" s="21" t="s">
        <v>344</v>
      </c>
      <c r="B41" s="51">
        <v>-3398</v>
      </c>
      <c r="C41" s="51">
        <v>-3857</v>
      </c>
      <c r="D41" s="51">
        <v>-4189</v>
      </c>
      <c r="E41" s="51">
        <v>-4253</v>
      </c>
      <c r="F41" s="51">
        <v>-6326</v>
      </c>
      <c r="G41" s="51">
        <v>-6227</v>
      </c>
      <c r="H41" s="51">
        <v>-7315</v>
      </c>
      <c r="I41" s="51">
        <v>-7718</v>
      </c>
      <c r="J41" s="51">
        <v>-11068</v>
      </c>
      <c r="K41" s="51">
        <v>-32739</v>
      </c>
      <c r="L41" s="51">
        <v>0</v>
      </c>
      <c r="M41" s="51">
        <v>-19085</v>
      </c>
      <c r="N41" s="51">
        <v>-22195</v>
      </c>
      <c r="O41" s="51">
        <v>-24310</v>
      </c>
      <c r="P41" s="51">
        <v>-27720</v>
      </c>
      <c r="Q41" s="51">
        <v>-29490</v>
      </c>
      <c r="R41" s="51">
        <v>-31230</v>
      </c>
      <c r="S41" s="51">
        <v>-32680</v>
      </c>
      <c r="T41" s="51">
        <v>-72590</v>
      </c>
      <c r="U41" s="51">
        <v>-530</v>
      </c>
      <c r="V41" s="51">
        <v>-39160</v>
      </c>
      <c r="W41" s="51">
        <v>-42820</v>
      </c>
      <c r="X41" s="51">
        <v>-45920</v>
      </c>
      <c r="Y41" s="51">
        <v>-39210</v>
      </c>
      <c r="Z41" s="51">
        <v>-42970</v>
      </c>
      <c r="AA41" s="51">
        <v>-50830</v>
      </c>
    </row>
    <row r="42" spans="1:27" ht="15" thickBot="1" x14ac:dyDescent="0.4">
      <c r="A42" s="20" t="s">
        <v>345</v>
      </c>
      <c r="B42" s="50">
        <v>1820</v>
      </c>
      <c r="C42" s="50">
        <v>740</v>
      </c>
      <c r="D42" s="50">
        <v>11298</v>
      </c>
      <c r="E42" s="50">
        <v>7</v>
      </c>
      <c r="F42" s="50">
        <v>22</v>
      </c>
      <c r="G42" s="50">
        <v>4017</v>
      </c>
      <c r="H42" s="50">
        <v>3</v>
      </c>
      <c r="I42" s="50">
        <v>-1495</v>
      </c>
      <c r="J42" s="50">
        <v>5</v>
      </c>
      <c r="K42" s="50">
        <v>2611</v>
      </c>
      <c r="L42" s="50">
        <v>16824</v>
      </c>
      <c r="M42" s="50">
        <v>151648</v>
      </c>
      <c r="N42" s="50">
        <v>535</v>
      </c>
      <c r="O42" s="50">
        <v>1930</v>
      </c>
      <c r="P42" s="50">
        <v>-1920</v>
      </c>
      <c r="Q42" s="50">
        <v>-30500</v>
      </c>
      <c r="R42" s="50">
        <v>2000</v>
      </c>
      <c r="S42" s="50">
        <v>2430</v>
      </c>
      <c r="T42" s="50">
        <v>2910</v>
      </c>
      <c r="U42" s="50">
        <v>6960</v>
      </c>
      <c r="V42" s="50">
        <v>1400</v>
      </c>
      <c r="W42" s="50">
        <v>1190</v>
      </c>
      <c r="X42" s="50">
        <v>190</v>
      </c>
      <c r="Y42" s="50">
        <v>132150</v>
      </c>
      <c r="Z42" s="50">
        <v>397670</v>
      </c>
      <c r="AA42" s="50">
        <v>400</v>
      </c>
    </row>
    <row r="43" spans="1:27" ht="15" thickBot="1" x14ac:dyDescent="0.4">
      <c r="A43" s="21" t="s">
        <v>346</v>
      </c>
      <c r="B43" s="51">
        <v>1820</v>
      </c>
      <c r="C43" s="51">
        <v>740</v>
      </c>
      <c r="D43" s="51">
        <v>11298</v>
      </c>
      <c r="E43" s="51">
        <v>7</v>
      </c>
      <c r="F43" s="51">
        <v>22</v>
      </c>
      <c r="G43" s="51">
        <v>4017</v>
      </c>
      <c r="H43" s="51">
        <v>3</v>
      </c>
      <c r="I43" s="51">
        <v>1</v>
      </c>
      <c r="J43" s="51">
        <v>5</v>
      </c>
      <c r="K43" s="51">
        <v>2611</v>
      </c>
      <c r="L43" s="51">
        <v>16824</v>
      </c>
      <c r="M43" s="51">
        <v>151648</v>
      </c>
      <c r="N43" s="51">
        <v>535</v>
      </c>
      <c r="O43" s="51">
        <v>1930</v>
      </c>
      <c r="P43" s="51">
        <v>870</v>
      </c>
      <c r="Q43" s="51">
        <v>370</v>
      </c>
      <c r="R43" s="51">
        <v>2000</v>
      </c>
      <c r="S43" s="51">
        <v>2430</v>
      </c>
      <c r="T43" s="51">
        <v>2910</v>
      </c>
      <c r="U43" s="51">
        <v>6960</v>
      </c>
      <c r="V43" s="51">
        <v>1400</v>
      </c>
      <c r="W43" s="51">
        <v>1190</v>
      </c>
      <c r="X43" s="51">
        <v>190</v>
      </c>
      <c r="Y43" s="51">
        <v>132150</v>
      </c>
      <c r="Z43" s="51">
        <v>397670</v>
      </c>
      <c r="AA43" s="51">
        <v>400</v>
      </c>
    </row>
    <row r="44" spans="1:27" ht="15" thickBot="1" x14ac:dyDescent="0.4">
      <c r="A44" s="21" t="s">
        <v>347</v>
      </c>
      <c r="B44" s="51" t="s">
        <v>86</v>
      </c>
      <c r="C44" s="51" t="s">
        <v>86</v>
      </c>
      <c r="D44" s="51" t="s">
        <v>86</v>
      </c>
      <c r="E44" s="51" t="s">
        <v>86</v>
      </c>
      <c r="F44" s="51" t="s">
        <v>86</v>
      </c>
      <c r="G44" s="51" t="s">
        <v>86</v>
      </c>
      <c r="H44" s="51" t="s">
        <v>86</v>
      </c>
      <c r="I44" s="51">
        <v>-1496</v>
      </c>
      <c r="J44" s="51">
        <v>0</v>
      </c>
      <c r="K44" s="51" t="s">
        <v>86</v>
      </c>
      <c r="L44" s="51" t="s">
        <v>86</v>
      </c>
      <c r="M44" s="51" t="s">
        <v>86</v>
      </c>
      <c r="N44" s="51" t="s">
        <v>86</v>
      </c>
      <c r="O44" s="51">
        <v>0</v>
      </c>
      <c r="P44" s="51">
        <v>-2790</v>
      </c>
      <c r="Q44" s="51">
        <v>-30870</v>
      </c>
      <c r="R44" s="51">
        <v>0</v>
      </c>
      <c r="S44" s="51" t="s">
        <v>86</v>
      </c>
      <c r="T44" s="51" t="s">
        <v>86</v>
      </c>
      <c r="U44" s="51" t="s">
        <v>86</v>
      </c>
      <c r="V44" s="51" t="s">
        <v>86</v>
      </c>
      <c r="W44" s="51" t="s">
        <v>86</v>
      </c>
      <c r="X44" s="51" t="s">
        <v>86</v>
      </c>
      <c r="Y44" s="51" t="s">
        <v>86</v>
      </c>
      <c r="Z44" s="51" t="s">
        <v>86</v>
      </c>
      <c r="AA44" s="51" t="s">
        <v>86</v>
      </c>
    </row>
    <row r="45" spans="1:27" ht="15" thickBot="1" x14ac:dyDescent="0.4">
      <c r="A45" s="21" t="s">
        <v>348</v>
      </c>
      <c r="B45" s="51">
        <v>1820</v>
      </c>
      <c r="C45" s="51">
        <v>740</v>
      </c>
      <c r="D45" s="51">
        <v>11298</v>
      </c>
      <c r="E45" s="51">
        <v>7</v>
      </c>
      <c r="F45" s="51">
        <v>22</v>
      </c>
      <c r="G45" s="51">
        <v>4017</v>
      </c>
      <c r="H45" s="51">
        <v>3</v>
      </c>
      <c r="I45" s="51">
        <v>-1495</v>
      </c>
      <c r="J45" s="51">
        <v>5</v>
      </c>
      <c r="K45" s="51">
        <v>2611</v>
      </c>
      <c r="L45" s="51">
        <v>16824</v>
      </c>
      <c r="M45" s="51">
        <v>151648</v>
      </c>
      <c r="N45" s="51">
        <v>535</v>
      </c>
      <c r="O45" s="51">
        <v>1930</v>
      </c>
      <c r="P45" s="51">
        <v>-1920</v>
      </c>
      <c r="Q45" s="51">
        <v>-30500</v>
      </c>
      <c r="R45" s="51">
        <v>2000</v>
      </c>
      <c r="S45" s="51">
        <v>2430</v>
      </c>
      <c r="T45" s="51">
        <v>2910</v>
      </c>
      <c r="U45" s="51">
        <v>6960</v>
      </c>
      <c r="V45" s="51">
        <v>1400</v>
      </c>
      <c r="W45" s="51">
        <v>1190</v>
      </c>
      <c r="X45" s="51">
        <v>190</v>
      </c>
      <c r="Y45" s="51">
        <v>132150</v>
      </c>
      <c r="Z45" s="51">
        <v>397670</v>
      </c>
      <c r="AA45" s="51">
        <v>400</v>
      </c>
    </row>
    <row r="46" spans="1:27" ht="15" thickBot="1" x14ac:dyDescent="0.4">
      <c r="A46" s="20" t="s">
        <v>349</v>
      </c>
      <c r="B46" s="50">
        <v>2986</v>
      </c>
      <c r="C46" s="50">
        <v>23454</v>
      </c>
      <c r="D46" s="50">
        <v>9036</v>
      </c>
      <c r="E46" s="50">
        <v>-19407</v>
      </c>
      <c r="F46" s="50">
        <v>4450</v>
      </c>
      <c r="G46" s="50">
        <v>10951</v>
      </c>
      <c r="H46" s="50">
        <v>11068</v>
      </c>
      <c r="I46" s="50">
        <v>-28646</v>
      </c>
      <c r="J46" s="50">
        <v>41739</v>
      </c>
      <c r="K46" s="50">
        <v>105445</v>
      </c>
      <c r="L46" s="50">
        <v>176518</v>
      </c>
      <c r="M46" s="50">
        <v>165145</v>
      </c>
      <c r="N46" s="50">
        <v>-58221</v>
      </c>
      <c r="O46" s="50">
        <v>207020</v>
      </c>
      <c r="P46" s="50">
        <v>-10480</v>
      </c>
      <c r="Q46" s="50">
        <v>106540</v>
      </c>
      <c r="R46" s="50">
        <v>223170</v>
      </c>
      <c r="S46" s="50">
        <v>175040</v>
      </c>
      <c r="T46" s="50">
        <v>129800</v>
      </c>
      <c r="U46" s="50">
        <v>215200</v>
      </c>
      <c r="V46" s="50">
        <v>198700</v>
      </c>
      <c r="W46" s="50">
        <v>864560</v>
      </c>
      <c r="X46" s="50">
        <v>345190</v>
      </c>
      <c r="Y46" s="50">
        <v>-847320</v>
      </c>
      <c r="Z46" s="50">
        <v>77180</v>
      </c>
      <c r="AA46" s="50">
        <v>366690</v>
      </c>
    </row>
    <row r="47" spans="1:27" ht="15" thickBot="1" x14ac:dyDescent="0.4">
      <c r="A47" s="21" t="s">
        <v>350</v>
      </c>
      <c r="B47" s="51">
        <v>-4318</v>
      </c>
      <c r="C47" s="51">
        <v>2469</v>
      </c>
      <c r="D47" s="51">
        <v>6312</v>
      </c>
      <c r="E47" s="51">
        <v>-3690</v>
      </c>
      <c r="F47" s="51">
        <v>-10619</v>
      </c>
      <c r="G47" s="51">
        <v>5793</v>
      </c>
      <c r="H47" s="51">
        <v>39454</v>
      </c>
      <c r="I47" s="51">
        <v>-22827</v>
      </c>
      <c r="J47" s="51">
        <v>30859</v>
      </c>
      <c r="K47" s="51">
        <v>26710</v>
      </c>
      <c r="L47" s="51">
        <v>4987</v>
      </c>
      <c r="M47" s="51">
        <v>-18824</v>
      </c>
      <c r="N47" s="51">
        <v>-1302</v>
      </c>
      <c r="O47" s="51">
        <v>62520</v>
      </c>
      <c r="P47" s="51">
        <v>23890</v>
      </c>
      <c r="Q47" s="51">
        <v>20040</v>
      </c>
      <c r="R47" s="51">
        <v>139370</v>
      </c>
      <c r="S47" s="51">
        <v>-64440</v>
      </c>
      <c r="T47" s="51">
        <v>-40040</v>
      </c>
      <c r="U47" s="51">
        <v>83340</v>
      </c>
      <c r="V47" s="51">
        <v>27130</v>
      </c>
      <c r="W47" s="51">
        <v>264020</v>
      </c>
      <c r="X47" s="51">
        <v>250950</v>
      </c>
      <c r="Y47" s="51">
        <v>-296810</v>
      </c>
      <c r="Z47" s="51">
        <v>-88460</v>
      </c>
      <c r="AA47" s="51">
        <v>311980</v>
      </c>
    </row>
    <row r="48" spans="1:27" ht="15" thickBot="1" x14ac:dyDescent="0.4">
      <c r="A48" s="21" t="s">
        <v>481</v>
      </c>
      <c r="B48" s="51">
        <v>34883</v>
      </c>
      <c r="C48" s="51">
        <v>28758</v>
      </c>
      <c r="D48" s="51">
        <v>26452</v>
      </c>
      <c r="E48" s="51">
        <v>81176</v>
      </c>
      <c r="F48" s="51">
        <v>157179</v>
      </c>
      <c r="G48" s="51">
        <v>81726</v>
      </c>
      <c r="H48" s="51">
        <v>19105</v>
      </c>
      <c r="I48" s="51">
        <v>71497</v>
      </c>
      <c r="J48" s="51">
        <v>60901</v>
      </c>
      <c r="K48" s="51">
        <v>122239</v>
      </c>
      <c r="L48" s="51">
        <v>193821</v>
      </c>
      <c r="M48" s="51">
        <v>219632</v>
      </c>
      <c r="N48" s="51">
        <v>65352</v>
      </c>
      <c r="O48" s="51">
        <v>204750</v>
      </c>
      <c r="P48" s="51">
        <v>61080</v>
      </c>
      <c r="Q48" s="51">
        <v>191820</v>
      </c>
      <c r="R48" s="51">
        <v>282150</v>
      </c>
      <c r="S48" s="51">
        <v>294130</v>
      </c>
      <c r="T48" s="51">
        <v>346730</v>
      </c>
      <c r="U48" s="51">
        <v>317280</v>
      </c>
      <c r="V48" s="51">
        <v>369700</v>
      </c>
      <c r="W48" s="51">
        <v>802990</v>
      </c>
      <c r="X48" s="51">
        <v>286650</v>
      </c>
      <c r="Y48" s="51">
        <v>332110</v>
      </c>
      <c r="Z48" s="51">
        <v>593430</v>
      </c>
      <c r="AA48" s="51">
        <v>359360</v>
      </c>
    </row>
    <row r="49" spans="1:27" ht="15" thickBot="1" x14ac:dyDescent="0.4">
      <c r="A49" s="21" t="s">
        <v>351</v>
      </c>
      <c r="B49" s="51">
        <v>-27579</v>
      </c>
      <c r="C49" s="51">
        <v>-7773</v>
      </c>
      <c r="D49" s="51">
        <v>-23728</v>
      </c>
      <c r="E49" s="51">
        <v>-96894</v>
      </c>
      <c r="F49" s="51">
        <v>-142109</v>
      </c>
      <c r="G49" s="51">
        <v>-76568</v>
      </c>
      <c r="H49" s="51">
        <v>-47491</v>
      </c>
      <c r="I49" s="51">
        <v>-77317</v>
      </c>
      <c r="J49" s="51">
        <v>-50021</v>
      </c>
      <c r="K49" s="51">
        <v>-43504</v>
      </c>
      <c r="L49" s="51">
        <v>-22289</v>
      </c>
      <c r="M49" s="51">
        <v>-35664</v>
      </c>
      <c r="N49" s="51">
        <v>-122271</v>
      </c>
      <c r="O49" s="51">
        <v>-60250</v>
      </c>
      <c r="P49" s="51">
        <v>-95450</v>
      </c>
      <c r="Q49" s="51">
        <v>-105320</v>
      </c>
      <c r="R49" s="51">
        <v>-198350</v>
      </c>
      <c r="S49" s="51">
        <v>-54650</v>
      </c>
      <c r="T49" s="51">
        <v>-176890</v>
      </c>
      <c r="U49" s="51">
        <v>-185420</v>
      </c>
      <c r="V49" s="51">
        <v>-198130</v>
      </c>
      <c r="W49" s="51">
        <v>-202450</v>
      </c>
      <c r="X49" s="51">
        <v>-192410</v>
      </c>
      <c r="Y49" s="51">
        <v>-882620</v>
      </c>
      <c r="Z49" s="51">
        <v>-427790</v>
      </c>
      <c r="AA49" s="51">
        <v>-304650</v>
      </c>
    </row>
    <row r="50" spans="1:27" ht="15" thickBot="1" x14ac:dyDescent="0.4">
      <c r="A50" s="21" t="s">
        <v>352</v>
      </c>
      <c r="B50" s="51">
        <v>7304</v>
      </c>
      <c r="C50" s="51">
        <v>20985</v>
      </c>
      <c r="D50" s="51">
        <v>2724</v>
      </c>
      <c r="E50" s="51">
        <v>-15717</v>
      </c>
      <c r="F50" s="51">
        <v>15070</v>
      </c>
      <c r="G50" s="51">
        <v>5158</v>
      </c>
      <c r="H50" s="51">
        <v>-28386</v>
      </c>
      <c r="I50" s="51">
        <v>-5820</v>
      </c>
      <c r="J50" s="51">
        <v>10880</v>
      </c>
      <c r="K50" s="51">
        <v>78735</v>
      </c>
      <c r="L50" s="51">
        <v>171531</v>
      </c>
      <c r="M50" s="51">
        <v>183968</v>
      </c>
      <c r="N50" s="51">
        <v>-56919</v>
      </c>
      <c r="O50" s="51">
        <v>144500</v>
      </c>
      <c r="P50" s="51">
        <v>-34370</v>
      </c>
      <c r="Q50" s="51">
        <v>86500</v>
      </c>
      <c r="R50" s="51">
        <v>83800</v>
      </c>
      <c r="S50" s="51">
        <v>239480</v>
      </c>
      <c r="T50" s="51">
        <v>169840</v>
      </c>
      <c r="U50" s="51">
        <v>131860</v>
      </c>
      <c r="V50" s="51">
        <v>171570</v>
      </c>
      <c r="W50" s="51">
        <v>600540</v>
      </c>
      <c r="X50" s="51">
        <v>94240</v>
      </c>
      <c r="Y50" s="51">
        <v>-550510</v>
      </c>
      <c r="Z50" s="51">
        <v>165640</v>
      </c>
      <c r="AA50" s="51">
        <v>54710</v>
      </c>
    </row>
    <row r="51" spans="1:27" ht="15" thickBot="1" x14ac:dyDescent="0.4">
      <c r="A51" s="22" t="s">
        <v>353</v>
      </c>
      <c r="B51" s="52">
        <v>6899</v>
      </c>
      <c r="C51" s="52">
        <v>17061</v>
      </c>
      <c r="D51" s="52">
        <v>-4465</v>
      </c>
      <c r="E51" s="52">
        <v>-33051</v>
      </c>
      <c r="F51" s="52">
        <v>-19239</v>
      </c>
      <c r="G51" s="52">
        <v>-12223</v>
      </c>
      <c r="H51" s="52">
        <v>-10466</v>
      </c>
      <c r="I51" s="52">
        <v>-57062</v>
      </c>
      <c r="J51" s="52">
        <v>19165</v>
      </c>
      <c r="K51" s="52">
        <v>107361</v>
      </c>
      <c r="L51" s="52">
        <v>167168</v>
      </c>
      <c r="M51" s="52">
        <v>250366</v>
      </c>
      <c r="N51" s="52">
        <v>-111337</v>
      </c>
      <c r="O51" s="52">
        <v>149500</v>
      </c>
      <c r="P51" s="52">
        <v>-75900</v>
      </c>
      <c r="Q51" s="52">
        <v>4080</v>
      </c>
      <c r="R51" s="52">
        <v>137130</v>
      </c>
      <c r="S51" s="52">
        <v>84440</v>
      </c>
      <c r="T51" s="52">
        <v>-32100</v>
      </c>
      <c r="U51" s="52">
        <v>86170</v>
      </c>
      <c r="V51" s="52">
        <v>-20010</v>
      </c>
      <c r="W51" s="52">
        <v>559060</v>
      </c>
      <c r="X51" s="52">
        <v>-25410</v>
      </c>
      <c r="Y51" s="52">
        <v>1019020</v>
      </c>
      <c r="Z51" s="52">
        <v>172890</v>
      </c>
      <c r="AA51" s="52">
        <v>104550</v>
      </c>
    </row>
    <row r="52" spans="1:27" ht="15" thickBot="1" x14ac:dyDescent="0.4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 ht="15" thickBot="1" x14ac:dyDescent="0.4">
      <c r="A53" s="22" t="s">
        <v>354</v>
      </c>
      <c r="B53" s="52">
        <v>12698</v>
      </c>
      <c r="C53" s="52">
        <v>27641</v>
      </c>
      <c r="D53" s="52">
        <v>-38161</v>
      </c>
      <c r="E53" s="52">
        <v>-9809</v>
      </c>
      <c r="F53" s="52">
        <v>16596</v>
      </c>
      <c r="G53" s="52">
        <v>-16134</v>
      </c>
      <c r="H53" s="52">
        <v>1208</v>
      </c>
      <c r="I53" s="52">
        <v>33856</v>
      </c>
      <c r="J53" s="52">
        <v>-9998</v>
      </c>
      <c r="K53" s="52">
        <v>-17600</v>
      </c>
      <c r="L53" s="52">
        <v>25244</v>
      </c>
      <c r="M53" s="52">
        <v>182207</v>
      </c>
      <c r="N53" s="52">
        <v>-88703</v>
      </c>
      <c r="O53" s="52">
        <v>162440</v>
      </c>
      <c r="P53" s="52">
        <v>105920</v>
      </c>
      <c r="Q53" s="52">
        <v>96760</v>
      </c>
      <c r="R53" s="52">
        <v>-160960</v>
      </c>
      <c r="S53" s="52">
        <v>-220800</v>
      </c>
      <c r="T53" s="52">
        <v>-12660</v>
      </c>
      <c r="U53" s="52">
        <v>-80340</v>
      </c>
      <c r="V53" s="52">
        <v>12660</v>
      </c>
      <c r="W53" s="52">
        <v>37450</v>
      </c>
      <c r="X53" s="52">
        <v>198390</v>
      </c>
      <c r="Y53" s="52">
        <v>-135230</v>
      </c>
      <c r="Z53" s="52">
        <v>187810</v>
      </c>
      <c r="AA53" s="52">
        <v>324860</v>
      </c>
    </row>
    <row r="54" spans="1:27" ht="15" thickBot="1" x14ac:dyDescent="0.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 ht="15" thickBot="1" x14ac:dyDescent="0.4">
      <c r="A55" s="22" t="s">
        <v>355</v>
      </c>
      <c r="B55" s="52">
        <v>8638</v>
      </c>
      <c r="C55" s="52">
        <v>21335</v>
      </c>
      <c r="D55" s="52">
        <v>48976</v>
      </c>
      <c r="E55" s="52">
        <v>10816</v>
      </c>
      <c r="F55" s="52">
        <v>1040</v>
      </c>
      <c r="G55" s="52">
        <v>17636</v>
      </c>
      <c r="H55" s="52">
        <v>1501</v>
      </c>
      <c r="I55" s="52">
        <v>2251</v>
      </c>
      <c r="J55" s="52">
        <v>36162</v>
      </c>
      <c r="K55" s="52">
        <v>36970</v>
      </c>
      <c r="L55" s="52">
        <v>19498</v>
      </c>
      <c r="M55" s="52">
        <v>45214</v>
      </c>
      <c r="N55" s="52">
        <v>227611</v>
      </c>
      <c r="O55" s="52">
        <v>138950</v>
      </c>
      <c r="P55" s="52">
        <v>301390</v>
      </c>
      <c r="Q55" s="52">
        <v>407800</v>
      </c>
      <c r="R55" s="52">
        <v>504560</v>
      </c>
      <c r="S55" s="52">
        <v>345520</v>
      </c>
      <c r="T55" s="52">
        <v>122890</v>
      </c>
      <c r="U55" s="52">
        <v>110230</v>
      </c>
      <c r="V55" s="52">
        <v>29890</v>
      </c>
      <c r="W55" s="52">
        <v>73360</v>
      </c>
      <c r="X55" s="52">
        <v>110810</v>
      </c>
      <c r="Y55" s="52">
        <v>309200</v>
      </c>
      <c r="Z55" s="52">
        <v>173970</v>
      </c>
      <c r="AA55" s="52">
        <v>361780</v>
      </c>
    </row>
    <row r="56" spans="1:27" ht="15" thickBot="1" x14ac:dyDescent="0.4">
      <c r="A56" s="22" t="s">
        <v>356</v>
      </c>
      <c r="B56" s="52">
        <v>21335</v>
      </c>
      <c r="C56" s="52">
        <v>48976</v>
      </c>
      <c r="D56" s="52">
        <v>10816</v>
      </c>
      <c r="E56" s="52">
        <v>1006</v>
      </c>
      <c r="F56" s="52">
        <v>17636</v>
      </c>
      <c r="G56" s="52">
        <v>1501</v>
      </c>
      <c r="H56" s="52">
        <v>2709</v>
      </c>
      <c r="I56" s="52">
        <v>36107</v>
      </c>
      <c r="J56" s="52">
        <v>26164</v>
      </c>
      <c r="K56" s="52">
        <v>19370</v>
      </c>
      <c r="L56" s="52">
        <v>44742</v>
      </c>
      <c r="M56" s="52">
        <v>227421</v>
      </c>
      <c r="N56" s="52">
        <v>138908</v>
      </c>
      <c r="O56" s="52">
        <v>301390</v>
      </c>
      <c r="P56" s="52">
        <v>407310</v>
      </c>
      <c r="Q56" s="52">
        <v>504560</v>
      </c>
      <c r="R56" s="52">
        <v>343600</v>
      </c>
      <c r="S56" s="52">
        <v>124720</v>
      </c>
      <c r="T56" s="52">
        <v>110230</v>
      </c>
      <c r="U56" s="52">
        <v>29890</v>
      </c>
      <c r="V56" s="52">
        <v>42550</v>
      </c>
      <c r="W56" s="52">
        <v>110810</v>
      </c>
      <c r="X56" s="52">
        <v>309200</v>
      </c>
      <c r="Y56" s="52">
        <v>173970</v>
      </c>
      <c r="Z56" s="52">
        <v>361780</v>
      </c>
      <c r="AA56" s="52">
        <v>686640</v>
      </c>
    </row>
    <row r="57" spans="1:27" ht="15" thickBot="1" x14ac:dyDescent="0.4">
      <c r="A57" s="22" t="s">
        <v>357</v>
      </c>
      <c r="B57" s="52">
        <v>7375</v>
      </c>
      <c r="C57" s="52">
        <v>10347</v>
      </c>
      <c r="D57" s="52">
        <v>124195</v>
      </c>
      <c r="E57" s="52">
        <v>11937</v>
      </c>
      <c r="F57" s="52">
        <v>17390</v>
      </c>
      <c r="G57" s="52">
        <v>16964</v>
      </c>
      <c r="H57" s="52">
        <v>14221</v>
      </c>
      <c r="I57" s="52">
        <v>19202</v>
      </c>
      <c r="J57" s="52">
        <v>15961</v>
      </c>
      <c r="K57" s="52">
        <v>17480</v>
      </c>
      <c r="L57" s="52">
        <v>26169</v>
      </c>
      <c r="M57" s="52">
        <v>47329</v>
      </c>
      <c r="N57" s="52">
        <v>36044</v>
      </c>
      <c r="O57" s="52">
        <v>35170</v>
      </c>
      <c r="P57" s="52">
        <v>35850</v>
      </c>
      <c r="Q57" s="52">
        <v>46260</v>
      </c>
      <c r="R57" s="52">
        <v>56190</v>
      </c>
      <c r="S57" s="52">
        <v>61490</v>
      </c>
      <c r="T57" s="52">
        <v>92240</v>
      </c>
      <c r="U57" s="52">
        <v>129200</v>
      </c>
      <c r="V57" s="52">
        <v>176690</v>
      </c>
      <c r="W57" s="52">
        <v>233380</v>
      </c>
      <c r="X57" s="52">
        <v>285080</v>
      </c>
      <c r="Y57" s="52">
        <v>183400</v>
      </c>
      <c r="Z57" s="52">
        <v>263490</v>
      </c>
      <c r="AA57" s="52">
        <v>216500</v>
      </c>
    </row>
    <row r="58" spans="1:27" ht="15" thickBot="1" x14ac:dyDescent="0.4">
      <c r="A58" s="22" t="s">
        <v>358</v>
      </c>
      <c r="B58" s="52">
        <v>1007</v>
      </c>
      <c r="C58" s="52">
        <v>250</v>
      </c>
      <c r="D58" s="52">
        <v>565</v>
      </c>
      <c r="E58" s="52">
        <v>1320</v>
      </c>
      <c r="F58" s="52">
        <v>1052</v>
      </c>
      <c r="G58" s="52">
        <v>1492</v>
      </c>
      <c r="H58" s="52">
        <v>3051</v>
      </c>
      <c r="I58" s="52">
        <v>5063</v>
      </c>
      <c r="J58" s="52">
        <v>9420</v>
      </c>
      <c r="K58" s="52">
        <v>19356</v>
      </c>
      <c r="L58" s="52">
        <v>24749</v>
      </c>
      <c r="M58" s="52">
        <v>19261</v>
      </c>
      <c r="N58" s="52">
        <v>31404</v>
      </c>
      <c r="O58" s="52">
        <v>42430</v>
      </c>
      <c r="P58" s="52">
        <v>48810</v>
      </c>
      <c r="Q58" s="52">
        <v>48240</v>
      </c>
      <c r="R58" s="52">
        <v>62130</v>
      </c>
      <c r="S58" s="52">
        <v>64350</v>
      </c>
      <c r="T58" s="52">
        <v>85820</v>
      </c>
      <c r="U58" s="52">
        <v>100830</v>
      </c>
      <c r="V58" s="52">
        <v>98440</v>
      </c>
      <c r="W58" s="52">
        <v>121910</v>
      </c>
      <c r="X58" s="52">
        <v>83860</v>
      </c>
      <c r="Y58" s="52">
        <v>32130</v>
      </c>
      <c r="Z58" s="52">
        <v>37970</v>
      </c>
      <c r="AA58" s="52">
        <v>62970</v>
      </c>
    </row>
    <row r="59" spans="1:27" ht="15" thickBot="1" x14ac:dyDescent="0.4">
      <c r="A59" s="22" t="s">
        <v>359</v>
      </c>
      <c r="B59" s="52" t="s">
        <v>86</v>
      </c>
      <c r="C59" s="52" t="s">
        <v>86</v>
      </c>
      <c r="D59" s="52" t="s">
        <v>86</v>
      </c>
      <c r="E59" s="52" t="s">
        <v>86</v>
      </c>
      <c r="F59" s="52" t="s">
        <v>86</v>
      </c>
      <c r="G59" s="52" t="s">
        <v>86</v>
      </c>
      <c r="H59" s="52" t="s">
        <v>86</v>
      </c>
      <c r="I59" s="52" t="s">
        <v>86</v>
      </c>
      <c r="J59" s="52" t="s">
        <v>86</v>
      </c>
      <c r="K59" s="52" t="s">
        <v>86</v>
      </c>
      <c r="L59" s="52" t="s">
        <v>86</v>
      </c>
      <c r="M59" s="52" t="s">
        <v>86</v>
      </c>
      <c r="N59" s="52" t="s">
        <v>86</v>
      </c>
      <c r="O59" s="52" t="s">
        <v>86</v>
      </c>
      <c r="P59" s="52" t="s">
        <v>86</v>
      </c>
      <c r="Q59" s="52" t="s">
        <v>86</v>
      </c>
      <c r="R59" s="52" t="s">
        <v>86</v>
      </c>
      <c r="S59" s="52" t="s">
        <v>86</v>
      </c>
      <c r="T59" s="52" t="s">
        <v>86</v>
      </c>
      <c r="U59" s="52" t="s">
        <v>86</v>
      </c>
      <c r="V59" s="52" t="s">
        <v>86</v>
      </c>
      <c r="W59" s="52">
        <v>0</v>
      </c>
      <c r="X59" s="52">
        <v>-10620</v>
      </c>
      <c r="Y59" s="52">
        <v>-10220</v>
      </c>
      <c r="Z59" s="52">
        <v>-21320</v>
      </c>
      <c r="AA59" s="52">
        <v>-14060</v>
      </c>
    </row>
    <row r="60" spans="1:27" x14ac:dyDescent="0.35">
      <c r="A60" s="22" t="s">
        <v>360</v>
      </c>
      <c r="B60" s="52">
        <v>8305</v>
      </c>
      <c r="C60" s="52">
        <v>939</v>
      </c>
      <c r="D60" s="52">
        <v>-20219</v>
      </c>
      <c r="E60" s="52">
        <v>3385</v>
      </c>
      <c r="F60" s="52">
        <v>-6109</v>
      </c>
      <c r="G60" s="52">
        <v>-17616</v>
      </c>
      <c r="H60" s="52">
        <v>19265</v>
      </c>
      <c r="I60" s="52">
        <v>46831</v>
      </c>
      <c r="J60" s="52">
        <v>-31938</v>
      </c>
      <c r="K60" s="52">
        <v>-15147</v>
      </c>
      <c r="L60" s="52">
        <v>-45663</v>
      </c>
      <c r="M60" s="52">
        <v>-57725</v>
      </c>
      <c r="N60" s="52">
        <v>-59381</v>
      </c>
      <c r="O60" s="52">
        <v>-10390</v>
      </c>
      <c r="P60" s="52">
        <v>-67480</v>
      </c>
      <c r="Q60" s="52">
        <v>73720</v>
      </c>
      <c r="R60" s="52">
        <v>110300</v>
      </c>
      <c r="S60" s="52">
        <v>18150</v>
      </c>
      <c r="T60" s="52">
        <v>78290</v>
      </c>
      <c r="U60" s="52">
        <v>154630</v>
      </c>
      <c r="V60" s="52">
        <v>185380</v>
      </c>
      <c r="W60" s="52">
        <v>-287820</v>
      </c>
      <c r="X60" s="52">
        <v>179160</v>
      </c>
      <c r="Y60" s="52">
        <v>-507310</v>
      </c>
      <c r="Z60" s="52">
        <v>7250</v>
      </c>
      <c r="AA60" s="52">
        <v>-196340</v>
      </c>
    </row>
    <row r="61" spans="1:27" ht="15" thickBot="1" x14ac:dyDescent="0.4">
      <c r="A61" s="30"/>
    </row>
    <row r="62" spans="1:27" ht="15" thickBot="1" x14ac:dyDescent="0.4">
      <c r="A62" s="5" t="s">
        <v>361</v>
      </c>
      <c r="B62" s="52">
        <v>1503</v>
      </c>
      <c r="C62" s="52">
        <v>9585</v>
      </c>
      <c r="D62" s="52">
        <v>-4813</v>
      </c>
      <c r="E62" s="52">
        <v>38419</v>
      </c>
      <c r="F62" s="52">
        <v>58937</v>
      </c>
      <c r="G62" s="52">
        <v>28410</v>
      </c>
      <c r="H62" s="52">
        <v>73079</v>
      </c>
      <c r="I62" s="52">
        <v>119514</v>
      </c>
      <c r="J62" s="52">
        <v>-11323</v>
      </c>
      <c r="K62" s="52">
        <v>-112313</v>
      </c>
      <c r="L62" s="52">
        <v>-105123</v>
      </c>
      <c r="M62" s="52">
        <v>-115693</v>
      </c>
      <c r="N62" s="52">
        <v>-27838</v>
      </c>
      <c r="O62" s="52">
        <v>-5270</v>
      </c>
      <c r="P62" s="52">
        <v>81020</v>
      </c>
      <c r="Q62" s="52">
        <v>61920</v>
      </c>
      <c r="R62" s="52">
        <v>-168260</v>
      </c>
      <c r="S62" s="52">
        <v>-289900</v>
      </c>
      <c r="T62" s="52">
        <v>-87640</v>
      </c>
      <c r="U62" s="52">
        <v>-284680</v>
      </c>
      <c r="V62" s="52">
        <v>-23960</v>
      </c>
      <c r="W62" s="52">
        <v>-506590</v>
      </c>
      <c r="X62" s="52">
        <v>183830</v>
      </c>
      <c r="Y62" s="52">
        <v>-796280</v>
      </c>
      <c r="Z62" s="52">
        <v>114500</v>
      </c>
      <c r="AA62" s="52">
        <v>-277220</v>
      </c>
    </row>
    <row r="63" spans="1:27" x14ac:dyDescent="0.3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L39"/>
  <sheetViews>
    <sheetView showGridLines="0" workbookViewId="0">
      <selection activeCell="D34" sqref="D34"/>
    </sheetView>
  </sheetViews>
  <sheetFormatPr defaultRowHeight="14.5" x14ac:dyDescent="0.35"/>
  <cols>
    <col min="1" max="1" width="34.453125" style="7" bestFit="1" customWidth="1"/>
    <col min="2" max="2" width="19.81640625" customWidth="1"/>
    <col min="3" max="3" width="3.1796875" customWidth="1"/>
    <col min="4" max="4" width="16.453125" bestFit="1" customWidth="1"/>
    <col min="5" max="6" width="13.6328125" bestFit="1" customWidth="1"/>
    <col min="7" max="7" width="12.36328125" bestFit="1" customWidth="1"/>
    <col min="8" max="9" width="10.36328125" bestFit="1" customWidth="1"/>
  </cols>
  <sheetData>
    <row r="1" spans="1:12" s="11" customFormat="1" x14ac:dyDescent="0.35">
      <c r="A1" s="10"/>
      <c r="B1" s="12"/>
    </row>
    <row r="2" spans="1:12" s="11" customFormat="1" x14ac:dyDescent="0.35">
      <c r="A2" s="198" t="s">
        <v>2</v>
      </c>
      <c r="B2" s="199" t="s">
        <v>23</v>
      </c>
    </row>
    <row r="3" spans="1:12" ht="15" thickBot="1" x14ac:dyDescent="0.4">
      <c r="A3" s="33" t="s">
        <v>384</v>
      </c>
      <c r="B3" s="31">
        <f>'Rel Income Statement'!G37</f>
        <v>1024780</v>
      </c>
      <c r="C3" s="2"/>
      <c r="D3" s="2"/>
      <c r="F3" s="2"/>
      <c r="G3" s="2"/>
      <c r="H3" s="2"/>
    </row>
    <row r="4" spans="1:12" x14ac:dyDescent="0.35">
      <c r="A4" s="33" t="s">
        <v>24</v>
      </c>
      <c r="B4" s="31">
        <f>'Rel Balance Sheet'!AA90</f>
        <v>7158720</v>
      </c>
      <c r="C4" s="2"/>
      <c r="D4" s="202" t="s">
        <v>372</v>
      </c>
      <c r="E4" s="203">
        <v>1</v>
      </c>
      <c r="F4" s="203">
        <v>2</v>
      </c>
      <c r="G4" s="203">
        <v>3</v>
      </c>
      <c r="H4" s="203">
        <v>4</v>
      </c>
      <c r="I4" s="204">
        <v>5</v>
      </c>
    </row>
    <row r="5" spans="1:12" x14ac:dyDescent="0.35">
      <c r="A5" s="33" t="s">
        <v>4</v>
      </c>
      <c r="B5" s="31">
        <f>'Rel Balance Sheet'!AA66</f>
        <v>1994060</v>
      </c>
      <c r="C5" s="2"/>
      <c r="D5" s="38" t="s">
        <v>373</v>
      </c>
      <c r="E5" s="37">
        <f>(1+$B$9)^E4</f>
        <v>1.09118</v>
      </c>
      <c r="F5" s="37">
        <f t="shared" ref="F5:I5" si="0">(1+$B$9)^F4</f>
        <v>1.1906737924000002</v>
      </c>
      <c r="G5" s="37">
        <f t="shared" si="0"/>
        <v>1.2992394287910323</v>
      </c>
      <c r="H5" s="37">
        <f t="shared" si="0"/>
        <v>1.4177040799081986</v>
      </c>
      <c r="I5" s="39">
        <f t="shared" si="0"/>
        <v>1.5469703379142281</v>
      </c>
    </row>
    <row r="6" spans="1:12" ht="15" thickBot="1" x14ac:dyDescent="0.4">
      <c r="A6" s="33" t="s">
        <v>5</v>
      </c>
      <c r="B6" s="35">
        <f>DCF!D40</f>
        <v>7.4190108892921963E-2</v>
      </c>
      <c r="C6" s="2"/>
      <c r="D6" s="40"/>
      <c r="E6" s="42">
        <f>PV($B$9,E4,,-$B$13)</f>
        <v>16472.259388918374</v>
      </c>
      <c r="F6" s="42">
        <f>PV($B$9,F4,,-$B$13)</f>
        <v>15095.822310634701</v>
      </c>
      <c r="G6" s="42">
        <f>PV($B$9,G4,,-$B$13)</f>
        <v>13834.401575024011</v>
      </c>
      <c r="H6" s="42">
        <f>PV($B$9,H4,,-$B$13)</f>
        <v>12678.386311171404</v>
      </c>
      <c r="I6" s="45">
        <f>PV($B$9,I4,,-$B$13)</f>
        <v>11618.968741336354</v>
      </c>
    </row>
    <row r="7" spans="1:12" x14ac:dyDescent="0.35">
      <c r="A7" s="33" t="s">
        <v>6</v>
      </c>
      <c r="B7" s="131">
        <v>0.11</v>
      </c>
      <c r="C7" s="2"/>
      <c r="D7" s="2"/>
      <c r="E7" s="2"/>
      <c r="F7" s="2"/>
      <c r="G7" s="2"/>
      <c r="H7" s="2"/>
    </row>
    <row r="8" spans="1:12" x14ac:dyDescent="0.35">
      <c r="A8" s="33" t="s">
        <v>7</v>
      </c>
      <c r="B8" s="31">
        <v>9</v>
      </c>
      <c r="C8" s="2"/>
      <c r="D8" s="2"/>
      <c r="E8" s="2"/>
      <c r="F8" s="2"/>
      <c r="G8" s="2"/>
      <c r="H8" s="2"/>
    </row>
    <row r="9" spans="1:12" x14ac:dyDescent="0.35">
      <c r="A9" s="33" t="s">
        <v>8</v>
      </c>
      <c r="B9" s="36">
        <f>DCF!B40</f>
        <v>9.1179999999999997E-2</v>
      </c>
      <c r="C9" s="2"/>
      <c r="D9" s="2"/>
      <c r="E9" s="2"/>
      <c r="F9" s="2"/>
      <c r="G9" s="2"/>
      <c r="H9" s="2"/>
    </row>
    <row r="10" spans="1:12" x14ac:dyDescent="0.35">
      <c r="A10" s="33" t="s">
        <v>9</v>
      </c>
      <c r="B10" s="9">
        <f>DCF!B48</f>
        <v>67660</v>
      </c>
      <c r="C10" s="2"/>
      <c r="D10" s="4"/>
      <c r="E10" s="4"/>
      <c r="F10" s="4"/>
      <c r="G10" s="4"/>
      <c r="H10" s="4"/>
      <c r="I10" s="5"/>
      <c r="J10" s="5"/>
      <c r="K10" s="5"/>
      <c r="L10" s="5"/>
    </row>
    <row r="11" spans="1:12" x14ac:dyDescent="0.35">
      <c r="A11" s="33" t="s">
        <v>10</v>
      </c>
      <c r="B11" s="31">
        <f>B3/(B4+B5)</f>
        <v>0.11196379679179441</v>
      </c>
      <c r="C11" s="2"/>
      <c r="D11" s="3"/>
      <c r="E11" s="2"/>
      <c r="F11" s="2"/>
      <c r="G11" s="2"/>
      <c r="H11" s="2"/>
    </row>
    <row r="12" spans="1:12" x14ac:dyDescent="0.35">
      <c r="A12" s="33" t="s">
        <v>26</v>
      </c>
      <c r="B12" s="31">
        <f>B7*(B4+B5)</f>
        <v>1006805.8</v>
      </c>
      <c r="C12" s="2"/>
      <c r="D12" s="2"/>
      <c r="E12" s="2"/>
      <c r="F12" s="2"/>
      <c r="G12" s="2"/>
      <c r="H12" s="2"/>
    </row>
    <row r="13" spans="1:12" x14ac:dyDescent="0.35">
      <c r="A13" s="33" t="s">
        <v>11</v>
      </c>
      <c r="B13" s="31">
        <f>B3-B12</f>
        <v>17974.199999999953</v>
      </c>
      <c r="C13" s="41"/>
      <c r="D13" s="41"/>
      <c r="E13" s="41"/>
      <c r="F13" s="41"/>
    </row>
    <row r="14" spans="1:12" ht="12" customHeight="1" thickBot="1" x14ac:dyDescent="0.4">
      <c r="A14" s="34" t="s">
        <v>371</v>
      </c>
      <c r="B14" s="43">
        <f>SUM(E6:I6)</f>
        <v>69699.838327084843</v>
      </c>
      <c r="C14" s="32"/>
    </row>
    <row r="15" spans="1:12" ht="15.5" thickTop="1" thickBot="1" x14ac:dyDescent="0.4">
      <c r="A15" s="200" t="s">
        <v>18</v>
      </c>
      <c r="B15" s="201">
        <f>(B14+B4)/B10</f>
        <v>106.83446406040622</v>
      </c>
      <c r="C15" s="2"/>
      <c r="D15" s="2"/>
      <c r="E15" s="44"/>
      <c r="F15" s="2"/>
      <c r="G15" s="2"/>
    </row>
    <row r="16" spans="1:12" ht="15" thickTop="1" x14ac:dyDescent="0.35">
      <c r="A16"/>
      <c r="C16" s="3"/>
    </row>
    <row r="17" spans="1:3" x14ac:dyDescent="0.35">
      <c r="A17"/>
    </row>
    <row r="18" spans="1:3" ht="15" thickBot="1" x14ac:dyDescent="0.4">
      <c r="A18" s="264" t="s">
        <v>663</v>
      </c>
      <c r="B18" s="8"/>
      <c r="C18" s="2"/>
    </row>
    <row r="19" spans="1:3" x14ac:dyDescent="0.35">
      <c r="A19" s="214" t="s">
        <v>2</v>
      </c>
      <c r="B19" s="215" t="s">
        <v>23</v>
      </c>
    </row>
    <row r="20" spans="1:3" x14ac:dyDescent="0.35">
      <c r="A20" s="208" t="s">
        <v>16</v>
      </c>
      <c r="B20" s="209">
        <f>'Rel Balance Sheet'!AA95</f>
        <v>6766</v>
      </c>
    </row>
    <row r="21" spans="1:3" x14ac:dyDescent="0.35">
      <c r="A21" s="208" t="s">
        <v>383</v>
      </c>
      <c r="B21" s="216">
        <f>'Rel Balance Sheet'!AA84</f>
        <v>5623220</v>
      </c>
    </row>
    <row r="22" spans="1:3" x14ac:dyDescent="0.35">
      <c r="A22" s="208" t="s">
        <v>15</v>
      </c>
      <c r="B22" s="209">
        <f>SUM(B20:B21)</f>
        <v>5629986</v>
      </c>
    </row>
    <row r="23" spans="1:3" x14ac:dyDescent="0.35">
      <c r="A23" s="208" t="s">
        <v>14</v>
      </c>
      <c r="B23" s="209">
        <v>0</v>
      </c>
    </row>
    <row r="24" spans="1:3" x14ac:dyDescent="0.35">
      <c r="A24" s="208" t="s">
        <v>661</v>
      </c>
      <c r="B24" s="209">
        <f>B22-B23</f>
        <v>5629986</v>
      </c>
    </row>
    <row r="25" spans="1:3" x14ac:dyDescent="0.35">
      <c r="A25" s="208" t="s">
        <v>660</v>
      </c>
      <c r="B25" s="217">
        <f>'Rel Balance Sheet'!AA39</f>
        <v>3155250</v>
      </c>
    </row>
    <row r="26" spans="1:3" ht="15" thickBot="1" x14ac:dyDescent="0.4">
      <c r="A26" s="212" t="s">
        <v>22</v>
      </c>
      <c r="B26" s="213">
        <f>SUM(B24:B25)</f>
        <v>8785236</v>
      </c>
    </row>
    <row r="27" spans="1:3" ht="15" thickBot="1" x14ac:dyDescent="0.4">
      <c r="A27" s="1"/>
      <c r="B27" s="205"/>
    </row>
    <row r="28" spans="1:3" x14ac:dyDescent="0.35">
      <c r="A28" s="206" t="s">
        <v>13</v>
      </c>
      <c r="B28" s="207">
        <f>B20</f>
        <v>6766</v>
      </c>
    </row>
    <row r="29" spans="1:3" x14ac:dyDescent="0.35">
      <c r="A29" s="208" t="s">
        <v>17</v>
      </c>
      <c r="B29" s="209"/>
    </row>
    <row r="30" spans="1:3" x14ac:dyDescent="0.35">
      <c r="A30" s="210" t="s">
        <v>12</v>
      </c>
      <c r="B30" s="211">
        <f>(B26/B28)</f>
        <v>1298.4386639077741</v>
      </c>
    </row>
    <row r="31" spans="1:3" x14ac:dyDescent="0.35">
      <c r="A31" s="210" t="s">
        <v>645</v>
      </c>
      <c r="B31" s="211">
        <v>2342</v>
      </c>
    </row>
    <row r="32" spans="1:3" x14ac:dyDescent="0.35">
      <c r="A32" s="281" t="s">
        <v>664</v>
      </c>
      <c r="B32" s="282">
        <v>1058</v>
      </c>
    </row>
    <row r="33" spans="1:2" ht="15" thickBot="1" x14ac:dyDescent="0.4">
      <c r="A33" s="212" t="s">
        <v>662</v>
      </c>
      <c r="B33" s="213">
        <f>B31/B30</f>
        <v>1.8037047610331698</v>
      </c>
    </row>
    <row r="34" spans="1:2" ht="15" thickBot="1" x14ac:dyDescent="0.4">
      <c r="A34" s="281" t="s">
        <v>665</v>
      </c>
      <c r="B34" s="282">
        <f>B31/B32</f>
        <v>2.2136105860113422</v>
      </c>
    </row>
    <row r="35" spans="1:2" ht="15" thickBot="1" x14ac:dyDescent="0.4">
      <c r="A35" s="218" t="s">
        <v>382</v>
      </c>
      <c r="B35" s="266">
        <f>B31/B34</f>
        <v>1058</v>
      </c>
    </row>
    <row r="36" spans="1:2" x14ac:dyDescent="0.35">
      <c r="A36" s="8"/>
    </row>
    <row r="37" spans="1:2" x14ac:dyDescent="0.35">
      <c r="A37" s="8"/>
    </row>
    <row r="38" spans="1:2" x14ac:dyDescent="0.35">
      <c r="A38" s="8"/>
    </row>
    <row r="39" spans="1:2" x14ac:dyDescent="0.35">
      <c r="A39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7B08-BCD4-443A-93D0-3CF683F08139}">
  <sheetPr>
    <tabColor theme="7" tint="0.59999389629810485"/>
  </sheetPr>
  <dimension ref="A1:N274"/>
  <sheetViews>
    <sheetView workbookViewId="0">
      <selection activeCell="D8" sqref="D8"/>
    </sheetView>
  </sheetViews>
  <sheetFormatPr defaultRowHeight="14.5" outlineLevelRow="1" x14ac:dyDescent="0.35"/>
  <cols>
    <col min="1" max="1" width="74.54296875" customWidth="1"/>
    <col min="2" max="2" width="30.81640625" customWidth="1"/>
    <col min="4" max="4" width="65.7265625" customWidth="1"/>
    <col min="5" max="5" width="38.54296875" customWidth="1"/>
    <col min="7" max="7" width="70.7265625" customWidth="1"/>
    <col min="8" max="8" width="35.26953125" customWidth="1"/>
    <col min="10" max="10" width="73.453125" customWidth="1"/>
    <col min="11" max="11" width="29" customWidth="1"/>
    <col min="13" max="13" width="71.81640625" customWidth="1"/>
    <col min="14" max="14" width="27.54296875" customWidth="1"/>
  </cols>
  <sheetData>
    <row r="1" spans="1:2" ht="15" thickBot="1" x14ac:dyDescent="0.4">
      <c r="A1" s="56" t="s">
        <v>484</v>
      </c>
      <c r="B1" s="57"/>
    </row>
    <row r="2" spans="1:2" ht="15" thickTop="1" x14ac:dyDescent="0.35">
      <c r="A2" s="58" t="s">
        <v>485</v>
      </c>
      <c r="B2" s="59" t="s">
        <v>486</v>
      </c>
    </row>
    <row r="3" spans="1:2" x14ac:dyDescent="0.35">
      <c r="A3" s="58" t="s">
        <v>487</v>
      </c>
      <c r="B3" s="58" t="s">
        <v>488</v>
      </c>
    </row>
    <row r="4" spans="1:2" x14ac:dyDescent="0.35">
      <c r="A4" s="58" t="s">
        <v>489</v>
      </c>
      <c r="B4" s="58" t="s">
        <v>488</v>
      </c>
    </row>
    <row r="5" spans="1:2" x14ac:dyDescent="0.35">
      <c r="A5" s="58" t="s">
        <v>490</v>
      </c>
      <c r="B5" s="58" t="s">
        <v>491</v>
      </c>
    </row>
    <row r="6" spans="1:2" x14ac:dyDescent="0.35">
      <c r="A6" s="58" t="s">
        <v>492</v>
      </c>
      <c r="B6" s="58" t="s">
        <v>493</v>
      </c>
    </row>
    <row r="7" spans="1:2" x14ac:dyDescent="0.35">
      <c r="A7" s="58" t="s">
        <v>494</v>
      </c>
      <c r="B7" s="58" t="s">
        <v>495</v>
      </c>
    </row>
    <row r="8" spans="1:2" x14ac:dyDescent="0.35">
      <c r="A8" s="58" t="s">
        <v>496</v>
      </c>
      <c r="B8" s="58" t="s">
        <v>497</v>
      </c>
    </row>
    <row r="9" spans="1:2" x14ac:dyDescent="0.35">
      <c r="A9" s="58" t="s">
        <v>498</v>
      </c>
      <c r="B9" s="58" t="s">
        <v>499</v>
      </c>
    </row>
    <row r="10" spans="1:2" x14ac:dyDescent="0.35">
      <c r="A10" s="58" t="s">
        <v>500</v>
      </c>
      <c r="B10" s="60">
        <v>45201.525790810199</v>
      </c>
    </row>
    <row r="11" spans="1:2" x14ac:dyDescent="0.35">
      <c r="A11" s="61" t="s">
        <v>501</v>
      </c>
      <c r="B11" s="62" t="s">
        <v>502</v>
      </c>
    </row>
    <row r="12" spans="1:2" x14ac:dyDescent="0.35">
      <c r="A12" s="63" t="s">
        <v>58</v>
      </c>
      <c r="B12" s="64">
        <v>45016</v>
      </c>
    </row>
    <row r="13" spans="1:2" x14ac:dyDescent="0.35">
      <c r="A13" s="63" t="s">
        <v>503</v>
      </c>
      <c r="B13" s="64" t="s">
        <v>504</v>
      </c>
    </row>
    <row r="14" spans="1:2" x14ac:dyDescent="0.35">
      <c r="A14" s="65" t="s">
        <v>505</v>
      </c>
      <c r="B14" s="61"/>
    </row>
    <row r="15" spans="1:2" x14ac:dyDescent="0.35">
      <c r="A15" s="65" t="s">
        <v>506</v>
      </c>
      <c r="B15" s="66" t="s">
        <v>507</v>
      </c>
    </row>
    <row r="16" spans="1:2" x14ac:dyDescent="0.35">
      <c r="A16" s="67" t="s">
        <v>508</v>
      </c>
      <c r="B16" s="68"/>
    </row>
    <row r="17" spans="1:2" x14ac:dyDescent="0.35">
      <c r="A17" s="69" t="s">
        <v>508</v>
      </c>
      <c r="B17" s="70">
        <v>186325929.25999999</v>
      </c>
    </row>
    <row r="18" spans="1:2" x14ac:dyDescent="0.35">
      <c r="A18" s="69" t="s">
        <v>509</v>
      </c>
      <c r="B18" s="70">
        <v>147884367.05000001</v>
      </c>
    </row>
    <row r="19" spans="1:2" x14ac:dyDescent="0.35">
      <c r="A19" s="67" t="s">
        <v>510</v>
      </c>
      <c r="B19" s="68"/>
    </row>
    <row r="20" spans="1:2" x14ac:dyDescent="0.35">
      <c r="A20" s="69" t="s">
        <v>510</v>
      </c>
      <c r="B20" s="70">
        <v>157709129.25999999</v>
      </c>
    </row>
    <row r="21" spans="1:2" x14ac:dyDescent="0.35">
      <c r="A21" s="69" t="s">
        <v>511</v>
      </c>
      <c r="B21" s="70">
        <v>124931547.05</v>
      </c>
    </row>
    <row r="22" spans="1:2" x14ac:dyDescent="0.35">
      <c r="A22" s="67" t="s">
        <v>512</v>
      </c>
      <c r="B22" s="68"/>
    </row>
    <row r="23" spans="1:2" x14ac:dyDescent="0.35">
      <c r="A23" s="69" t="s">
        <v>513</v>
      </c>
      <c r="B23" s="71">
        <v>2116.2600000000002</v>
      </c>
    </row>
    <row r="24" spans="1:2" x14ac:dyDescent="0.35">
      <c r="A24" s="69" t="s">
        <v>514</v>
      </c>
      <c r="B24" s="71">
        <v>1710.89</v>
      </c>
    </row>
    <row r="25" spans="1:2" x14ac:dyDescent="0.35">
      <c r="A25" s="67" t="s">
        <v>515</v>
      </c>
      <c r="B25" s="68"/>
    </row>
    <row r="26" spans="1:2" x14ac:dyDescent="0.35">
      <c r="A26" s="69" t="s">
        <v>516</v>
      </c>
      <c r="B26" s="72">
        <v>-2.6</v>
      </c>
    </row>
    <row r="27" spans="1:2" x14ac:dyDescent="0.35">
      <c r="A27" s="69" t="s">
        <v>517</v>
      </c>
      <c r="B27" s="72">
        <v>-4.01</v>
      </c>
    </row>
    <row r="28" spans="1:2" x14ac:dyDescent="0.35">
      <c r="A28" s="67" t="s">
        <v>518</v>
      </c>
      <c r="B28" s="68"/>
    </row>
    <row r="29" spans="1:2" x14ac:dyDescent="0.35">
      <c r="A29" s="69" t="s">
        <v>519</v>
      </c>
      <c r="B29" s="73">
        <v>0.38</v>
      </c>
    </row>
    <row r="30" spans="1:2" x14ac:dyDescent="0.35">
      <c r="A30" s="69" t="s">
        <v>520</v>
      </c>
      <c r="B30" s="73">
        <v>0.4</v>
      </c>
    </row>
    <row r="31" spans="1:2" x14ac:dyDescent="0.35">
      <c r="A31" s="69" t="s">
        <v>521</v>
      </c>
      <c r="B31" s="73">
        <v>0.38</v>
      </c>
    </row>
    <row r="32" spans="1:2" x14ac:dyDescent="0.35">
      <c r="A32" s="69" t="s">
        <v>522</v>
      </c>
      <c r="B32" s="73">
        <v>0.4</v>
      </c>
    </row>
    <row r="33" spans="1:2" x14ac:dyDescent="0.35">
      <c r="A33" s="67" t="s">
        <v>523</v>
      </c>
      <c r="B33" s="68"/>
    </row>
    <row r="34" spans="1:2" x14ac:dyDescent="0.35">
      <c r="A34" s="69" t="s">
        <v>524</v>
      </c>
      <c r="B34" s="74">
        <v>2</v>
      </c>
    </row>
    <row r="35" spans="1:2" x14ac:dyDescent="0.35">
      <c r="A35" s="69" t="s">
        <v>525</v>
      </c>
      <c r="B35" s="74">
        <v>1.83</v>
      </c>
    </row>
    <row r="36" spans="1:2" x14ac:dyDescent="0.35">
      <c r="A36" s="67" t="s">
        <v>526</v>
      </c>
      <c r="B36" s="68"/>
    </row>
    <row r="37" spans="1:2" x14ac:dyDescent="0.35">
      <c r="A37" s="69" t="s">
        <v>527</v>
      </c>
      <c r="B37" s="74">
        <v>3.72</v>
      </c>
    </row>
    <row r="38" spans="1:2" x14ac:dyDescent="0.35">
      <c r="A38" s="69" t="s">
        <v>528</v>
      </c>
      <c r="B38" s="74">
        <v>2.7</v>
      </c>
    </row>
    <row r="39" spans="1:2" x14ac:dyDescent="0.35">
      <c r="A39" s="67" t="s">
        <v>529</v>
      </c>
      <c r="B39" s="68"/>
    </row>
    <row r="40" spans="1:2" x14ac:dyDescent="0.35">
      <c r="A40" s="69" t="s">
        <v>530</v>
      </c>
      <c r="B40" s="74">
        <v>1.64</v>
      </c>
    </row>
    <row r="41" spans="1:2" x14ac:dyDescent="0.35">
      <c r="A41" s="69" t="s">
        <v>531</v>
      </c>
      <c r="B41" s="74">
        <v>1.73</v>
      </c>
    </row>
    <row r="42" spans="1:2" x14ac:dyDescent="0.35">
      <c r="A42" s="67" t="s">
        <v>532</v>
      </c>
      <c r="B42" s="68"/>
    </row>
    <row r="43" spans="1:2" x14ac:dyDescent="0.35">
      <c r="A43" s="69" t="s">
        <v>533</v>
      </c>
      <c r="B43" s="74">
        <v>12.56</v>
      </c>
    </row>
    <row r="44" spans="1:2" x14ac:dyDescent="0.35">
      <c r="A44" s="69" t="s">
        <v>534</v>
      </c>
      <c r="B44" s="74">
        <v>13.43</v>
      </c>
    </row>
    <row r="45" spans="1:2" x14ac:dyDescent="0.35">
      <c r="A45" s="67" t="s">
        <v>535</v>
      </c>
      <c r="B45" s="68"/>
    </row>
    <row r="46" spans="1:2" x14ac:dyDescent="0.35">
      <c r="A46" s="69" t="s">
        <v>536</v>
      </c>
      <c r="B46" s="74">
        <v>21.6</v>
      </c>
    </row>
    <row r="47" spans="1:2" ht="26" x14ac:dyDescent="0.35">
      <c r="A47" s="69" t="s">
        <v>537</v>
      </c>
      <c r="B47" s="74">
        <v>21.9</v>
      </c>
    </row>
    <row r="48" spans="1:2" x14ac:dyDescent="0.35">
      <c r="A48" s="67" t="s">
        <v>538</v>
      </c>
      <c r="B48" s="68"/>
    </row>
    <row r="49" spans="1:2" x14ac:dyDescent="0.35">
      <c r="A49" s="69" t="s">
        <v>539</v>
      </c>
      <c r="B49" s="74">
        <v>21.5</v>
      </c>
    </row>
    <row r="50" spans="1:2" x14ac:dyDescent="0.35">
      <c r="A50" s="69" t="s">
        <v>540</v>
      </c>
      <c r="B50" s="74">
        <v>1.83</v>
      </c>
    </row>
    <row r="51" spans="1:2" x14ac:dyDescent="0.35">
      <c r="A51" s="67" t="s">
        <v>541</v>
      </c>
      <c r="B51" s="68"/>
    </row>
    <row r="52" spans="1:2" x14ac:dyDescent="0.35">
      <c r="A52" s="69" t="s">
        <v>542</v>
      </c>
      <c r="B52" s="74">
        <v>1.99</v>
      </c>
    </row>
    <row r="53" spans="1:2" x14ac:dyDescent="0.35">
      <c r="A53" s="69" t="s">
        <v>543</v>
      </c>
      <c r="B53" s="74">
        <v>2.15</v>
      </c>
    </row>
    <row r="54" spans="1:2" x14ac:dyDescent="0.35">
      <c r="A54" s="67" t="s">
        <v>544</v>
      </c>
      <c r="B54" s="68"/>
    </row>
    <row r="55" spans="1:2" x14ac:dyDescent="0.35">
      <c r="A55" s="69" t="s">
        <v>545</v>
      </c>
      <c r="B55" s="74">
        <v>2.13</v>
      </c>
    </row>
    <row r="56" spans="1:2" x14ac:dyDescent="0.35">
      <c r="A56" s="69" t="s">
        <v>546</v>
      </c>
      <c r="B56" s="74">
        <v>2.31</v>
      </c>
    </row>
    <row r="57" spans="1:2" x14ac:dyDescent="0.35">
      <c r="A57" s="67" t="s">
        <v>547</v>
      </c>
      <c r="B57" s="68"/>
    </row>
    <row r="58" spans="1:2" x14ac:dyDescent="0.35">
      <c r="A58" s="69" t="s">
        <v>548</v>
      </c>
      <c r="B58" s="74">
        <v>13.05</v>
      </c>
    </row>
    <row r="59" spans="1:2" ht="26" x14ac:dyDescent="0.35">
      <c r="A59" s="69" t="s">
        <v>549</v>
      </c>
      <c r="B59" s="74">
        <v>14.59</v>
      </c>
    </row>
    <row r="60" spans="1:2" x14ac:dyDescent="0.35">
      <c r="A60" s="67" t="s">
        <v>550</v>
      </c>
      <c r="B60" s="68"/>
    </row>
    <row r="61" spans="1:2" x14ac:dyDescent="0.35">
      <c r="A61" s="69" t="s">
        <v>551</v>
      </c>
      <c r="B61" s="74">
        <v>17.96</v>
      </c>
    </row>
    <row r="62" spans="1:2" x14ac:dyDescent="0.35">
      <c r="A62" s="69" t="s">
        <v>552</v>
      </c>
      <c r="B62" s="74">
        <v>24.77</v>
      </c>
    </row>
    <row r="64" spans="1:2" x14ac:dyDescent="0.35">
      <c r="A64" s="75" t="s">
        <v>553</v>
      </c>
    </row>
    <row r="65" spans="1:14" ht="15" customHeight="1" thickBot="1" x14ac:dyDescent="0.4">
      <c r="A65" s="56" t="s">
        <v>484</v>
      </c>
      <c r="B65" s="57"/>
      <c r="D65" s="56" t="s">
        <v>484</v>
      </c>
      <c r="E65" s="57"/>
      <c r="G65" s="56" t="s">
        <v>484</v>
      </c>
      <c r="H65" s="57"/>
      <c r="J65" s="56" t="s">
        <v>484</v>
      </c>
      <c r="K65" s="57"/>
      <c r="M65" s="56" t="s">
        <v>484</v>
      </c>
      <c r="N65" s="57"/>
    </row>
    <row r="66" spans="1:14" ht="15" customHeight="1" thickTop="1" x14ac:dyDescent="0.35">
      <c r="A66" s="58" t="s">
        <v>485</v>
      </c>
      <c r="B66" s="59" t="s">
        <v>554</v>
      </c>
      <c r="D66" s="58" t="s">
        <v>485</v>
      </c>
      <c r="E66" s="59" t="s">
        <v>555</v>
      </c>
      <c r="G66" s="58" t="s">
        <v>485</v>
      </c>
      <c r="H66" s="59" t="s">
        <v>556</v>
      </c>
      <c r="J66" s="58" t="s">
        <v>485</v>
      </c>
      <c r="K66" s="59" t="s">
        <v>557</v>
      </c>
      <c r="M66" s="58" t="s">
        <v>485</v>
      </c>
      <c r="N66" s="59" t="s">
        <v>558</v>
      </c>
    </row>
    <row r="67" spans="1:14" x14ac:dyDescent="0.35">
      <c r="A67" s="58" t="s">
        <v>487</v>
      </c>
      <c r="B67" s="58" t="s">
        <v>488</v>
      </c>
      <c r="D67" s="58" t="s">
        <v>487</v>
      </c>
      <c r="E67" s="58" t="s">
        <v>488</v>
      </c>
      <c r="G67" s="58" t="s">
        <v>487</v>
      </c>
      <c r="H67" s="58" t="s">
        <v>488</v>
      </c>
      <c r="J67" s="58" t="s">
        <v>487</v>
      </c>
      <c r="K67" s="58" t="s">
        <v>488</v>
      </c>
      <c r="M67" s="58" t="s">
        <v>487</v>
      </c>
      <c r="N67" s="58" t="s">
        <v>488</v>
      </c>
    </row>
    <row r="68" spans="1:14" x14ac:dyDescent="0.35">
      <c r="A68" s="58" t="s">
        <v>489</v>
      </c>
      <c r="B68" s="58" t="s">
        <v>488</v>
      </c>
      <c r="D68" s="58" t="s">
        <v>489</v>
      </c>
      <c r="E68" s="58" t="s">
        <v>488</v>
      </c>
      <c r="G68" s="58" t="s">
        <v>489</v>
      </c>
      <c r="H68" s="58" t="s">
        <v>488</v>
      </c>
      <c r="J68" s="58" t="s">
        <v>489</v>
      </c>
      <c r="K68" s="58" t="s">
        <v>488</v>
      </c>
      <c r="M68" s="58" t="s">
        <v>489</v>
      </c>
      <c r="N68" s="58" t="s">
        <v>488</v>
      </c>
    </row>
    <row r="69" spans="1:14" x14ac:dyDescent="0.35">
      <c r="A69" s="58" t="s">
        <v>490</v>
      </c>
      <c r="B69" s="58" t="s">
        <v>491</v>
      </c>
      <c r="D69" s="58" t="s">
        <v>490</v>
      </c>
      <c r="E69" s="58" t="s">
        <v>491</v>
      </c>
      <c r="G69" s="58" t="s">
        <v>490</v>
      </c>
      <c r="H69" s="58" t="s">
        <v>491</v>
      </c>
      <c r="J69" s="58" t="s">
        <v>490</v>
      </c>
      <c r="K69" s="58" t="s">
        <v>491</v>
      </c>
      <c r="M69" s="58" t="s">
        <v>490</v>
      </c>
      <c r="N69" s="58" t="s">
        <v>559</v>
      </c>
    </row>
    <row r="70" spans="1:14" x14ac:dyDescent="0.35">
      <c r="A70" s="58" t="s">
        <v>492</v>
      </c>
      <c r="B70" s="58" t="s">
        <v>493</v>
      </c>
      <c r="D70" s="58" t="s">
        <v>492</v>
      </c>
      <c r="E70" s="58" t="s">
        <v>493</v>
      </c>
      <c r="G70" s="58" t="s">
        <v>492</v>
      </c>
      <c r="H70" s="58" t="s">
        <v>493</v>
      </c>
      <c r="J70" s="58" t="s">
        <v>492</v>
      </c>
      <c r="K70" s="58" t="s">
        <v>493</v>
      </c>
      <c r="M70" s="58" t="s">
        <v>492</v>
      </c>
      <c r="N70" s="58" t="s">
        <v>493</v>
      </c>
    </row>
    <row r="71" spans="1:14" x14ac:dyDescent="0.35">
      <c r="A71" s="58" t="s">
        <v>494</v>
      </c>
      <c r="B71" s="58" t="s">
        <v>495</v>
      </c>
      <c r="D71" s="58" t="s">
        <v>494</v>
      </c>
      <c r="E71" s="58" t="s">
        <v>495</v>
      </c>
      <c r="G71" s="58" t="s">
        <v>494</v>
      </c>
      <c r="H71" s="58" t="s">
        <v>495</v>
      </c>
      <c r="J71" s="58" t="s">
        <v>494</v>
      </c>
      <c r="K71" s="58" t="s">
        <v>495</v>
      </c>
      <c r="M71" s="58" t="s">
        <v>494</v>
      </c>
      <c r="N71" s="58" t="s">
        <v>495</v>
      </c>
    </row>
    <row r="72" spans="1:14" x14ac:dyDescent="0.35">
      <c r="A72" s="58" t="s">
        <v>496</v>
      </c>
      <c r="B72" s="58" t="s">
        <v>497</v>
      </c>
      <c r="D72" s="58" t="s">
        <v>496</v>
      </c>
      <c r="E72" s="58" t="s">
        <v>497</v>
      </c>
      <c r="G72" s="58" t="s">
        <v>496</v>
      </c>
      <c r="H72" s="58" t="s">
        <v>497</v>
      </c>
      <c r="J72" s="58" t="s">
        <v>496</v>
      </c>
      <c r="K72" s="58" t="s">
        <v>497</v>
      </c>
      <c r="M72" s="58" t="s">
        <v>496</v>
      </c>
      <c r="N72" s="58" t="s">
        <v>497</v>
      </c>
    </row>
    <row r="73" spans="1:14" x14ac:dyDescent="0.35">
      <c r="A73" s="58" t="s">
        <v>498</v>
      </c>
      <c r="B73" s="58" t="s">
        <v>499</v>
      </c>
      <c r="D73" s="58" t="s">
        <v>498</v>
      </c>
      <c r="E73" s="58" t="s">
        <v>499</v>
      </c>
      <c r="G73" s="58" t="s">
        <v>498</v>
      </c>
      <c r="H73" s="58" t="s">
        <v>499</v>
      </c>
      <c r="J73" s="58" t="s">
        <v>498</v>
      </c>
      <c r="K73" s="58" t="s">
        <v>499</v>
      </c>
      <c r="M73" s="58" t="s">
        <v>498</v>
      </c>
      <c r="N73" s="58" t="s">
        <v>499</v>
      </c>
    </row>
    <row r="74" spans="1:14" x14ac:dyDescent="0.35">
      <c r="A74" s="58" t="s">
        <v>500</v>
      </c>
      <c r="B74" s="60">
        <v>45201.540753738402</v>
      </c>
      <c r="D74" s="58" t="s">
        <v>500</v>
      </c>
      <c r="E74" s="60">
        <v>45201.543462661997</v>
      </c>
      <c r="G74" s="58" t="s">
        <v>500</v>
      </c>
      <c r="H74" s="60">
        <v>45201.548142314801</v>
      </c>
      <c r="J74" s="58" t="s">
        <v>500</v>
      </c>
      <c r="K74" s="60">
        <v>45201.548744849497</v>
      </c>
      <c r="M74" s="58" t="s">
        <v>500</v>
      </c>
      <c r="N74" s="60">
        <v>45201.594671562503</v>
      </c>
    </row>
    <row r="75" spans="1:14" x14ac:dyDescent="0.35">
      <c r="A75" s="61" t="s">
        <v>501</v>
      </c>
      <c r="B75" s="62" t="s">
        <v>502</v>
      </c>
      <c r="D75" s="61" t="s">
        <v>501</v>
      </c>
      <c r="E75" s="62" t="s">
        <v>502</v>
      </c>
      <c r="G75" s="61" t="s">
        <v>501</v>
      </c>
      <c r="H75" s="62" t="s">
        <v>502</v>
      </c>
      <c r="J75" s="61" t="s">
        <v>501</v>
      </c>
      <c r="K75" s="62" t="s">
        <v>502</v>
      </c>
      <c r="M75" s="61" t="s">
        <v>501</v>
      </c>
      <c r="N75" s="62" t="s">
        <v>502</v>
      </c>
    </row>
    <row r="76" spans="1:14" ht="15" customHeight="1" outlineLevel="1" x14ac:dyDescent="0.35">
      <c r="A76" s="63" t="s">
        <v>58</v>
      </c>
      <c r="B76" s="64">
        <v>45016</v>
      </c>
      <c r="D76" s="63" t="s">
        <v>58</v>
      </c>
      <c r="E76" s="64">
        <v>45016</v>
      </c>
      <c r="G76" s="63" t="s">
        <v>58</v>
      </c>
      <c r="H76" s="64">
        <v>45016</v>
      </c>
      <c r="J76" s="63" t="s">
        <v>58</v>
      </c>
      <c r="K76" s="64">
        <v>45016</v>
      </c>
      <c r="M76" s="63" t="s">
        <v>58</v>
      </c>
      <c r="N76" s="64">
        <v>45016</v>
      </c>
    </row>
    <row r="77" spans="1:14" ht="15" customHeight="1" outlineLevel="1" x14ac:dyDescent="0.35">
      <c r="A77" s="63" t="s">
        <v>503</v>
      </c>
      <c r="B77" s="64" t="s">
        <v>504</v>
      </c>
      <c r="D77" s="63" t="s">
        <v>503</v>
      </c>
      <c r="E77" s="64" t="s">
        <v>504</v>
      </c>
      <c r="G77" s="63" t="s">
        <v>503</v>
      </c>
      <c r="H77" s="64" t="s">
        <v>504</v>
      </c>
      <c r="J77" s="63" t="s">
        <v>503</v>
      </c>
      <c r="K77" s="64" t="s">
        <v>504</v>
      </c>
      <c r="M77" s="63" t="s">
        <v>503</v>
      </c>
      <c r="N77" s="64" t="s">
        <v>504</v>
      </c>
    </row>
    <row r="78" spans="1:14" x14ac:dyDescent="0.35">
      <c r="A78" s="65" t="s">
        <v>505</v>
      </c>
      <c r="B78" s="61"/>
      <c r="D78" s="65" t="s">
        <v>505</v>
      </c>
      <c r="E78" s="61"/>
      <c r="G78" s="65" t="s">
        <v>505</v>
      </c>
      <c r="H78" s="61"/>
      <c r="J78" s="65" t="s">
        <v>505</v>
      </c>
      <c r="K78" s="61"/>
      <c r="M78" s="65" t="s">
        <v>505</v>
      </c>
      <c r="N78" s="61"/>
    </row>
    <row r="79" spans="1:14" x14ac:dyDescent="0.35">
      <c r="A79" s="65" t="s">
        <v>506</v>
      </c>
      <c r="B79" s="66" t="s">
        <v>507</v>
      </c>
      <c r="D79" s="65" t="s">
        <v>506</v>
      </c>
      <c r="E79" s="66" t="s">
        <v>507</v>
      </c>
      <c r="G79" s="65" t="s">
        <v>506</v>
      </c>
      <c r="H79" s="66" t="s">
        <v>507</v>
      </c>
      <c r="J79" s="65" t="s">
        <v>506</v>
      </c>
      <c r="K79" s="66" t="s">
        <v>507</v>
      </c>
      <c r="M79" s="65" t="s">
        <v>506</v>
      </c>
      <c r="N79" s="66" t="s">
        <v>507</v>
      </c>
    </row>
    <row r="80" spans="1:14" ht="15" customHeight="1" x14ac:dyDescent="0.35">
      <c r="A80" s="67" t="s">
        <v>508</v>
      </c>
      <c r="B80" s="68"/>
      <c r="D80" s="67" t="s">
        <v>508</v>
      </c>
      <c r="E80" s="68"/>
      <c r="G80" s="67" t="s">
        <v>508</v>
      </c>
      <c r="H80" s="68"/>
      <c r="J80" s="67" t="s">
        <v>508</v>
      </c>
      <c r="K80" s="68"/>
      <c r="M80" s="67" t="s">
        <v>508</v>
      </c>
      <c r="N80" s="68"/>
    </row>
    <row r="81" spans="1:14" ht="15" customHeight="1" x14ac:dyDescent="0.35">
      <c r="A81" s="69" t="s">
        <v>508</v>
      </c>
      <c r="B81" s="70">
        <v>9857487.4800000004</v>
      </c>
      <c r="D81" s="69" t="s">
        <v>508</v>
      </c>
      <c r="E81" s="70">
        <v>31838642.440000001</v>
      </c>
      <c r="G81" s="69" t="s">
        <v>508</v>
      </c>
      <c r="H81" s="70">
        <v>13721425.59</v>
      </c>
      <c r="J81" s="69" t="s">
        <v>508</v>
      </c>
      <c r="K81" s="70">
        <v>25034595.699999999</v>
      </c>
      <c r="M81" s="69" t="s">
        <v>508</v>
      </c>
      <c r="N81" s="70">
        <v>3007477.43</v>
      </c>
    </row>
    <row r="82" spans="1:14" ht="15" customHeight="1" x14ac:dyDescent="0.35">
      <c r="A82" s="69" t="s">
        <v>509</v>
      </c>
      <c r="B82" s="70">
        <v>7703792.9400000004</v>
      </c>
      <c r="D82" s="69" t="s">
        <v>509</v>
      </c>
      <c r="E82" s="70">
        <v>28843695.16</v>
      </c>
      <c r="G82" s="69" t="s">
        <v>509</v>
      </c>
      <c r="H82" s="70">
        <v>13212030.51</v>
      </c>
      <c r="J82" s="69" t="s">
        <v>509</v>
      </c>
      <c r="K82" s="70">
        <v>22387155.649999999</v>
      </c>
      <c r="M82" s="69" t="s">
        <v>509</v>
      </c>
      <c r="N82" s="70">
        <v>2291416.31</v>
      </c>
    </row>
    <row r="83" spans="1:14" ht="15" customHeight="1" x14ac:dyDescent="0.35">
      <c r="A83" s="67" t="s">
        <v>510</v>
      </c>
      <c r="B83" s="68"/>
      <c r="D83" s="67" t="s">
        <v>510</v>
      </c>
      <c r="E83" s="68"/>
      <c r="G83" s="67" t="s">
        <v>510</v>
      </c>
      <c r="H83" s="68"/>
      <c r="J83" s="67" t="s">
        <v>510</v>
      </c>
      <c r="K83" s="68"/>
      <c r="M83" s="67" t="s">
        <v>510</v>
      </c>
      <c r="N83" s="68"/>
    </row>
    <row r="84" spans="1:14" ht="15" customHeight="1" x14ac:dyDescent="0.35">
      <c r="A84" s="69" t="s">
        <v>510</v>
      </c>
      <c r="B84" s="70">
        <v>3359122.48</v>
      </c>
      <c r="D84" s="69" t="s">
        <v>510</v>
      </c>
      <c r="E84" s="70">
        <v>19002511.739999998</v>
      </c>
      <c r="G84" s="69" t="s">
        <v>510</v>
      </c>
      <c r="H84" s="70">
        <v>7445197.5899999999</v>
      </c>
      <c r="J84" s="69" t="s">
        <v>510</v>
      </c>
      <c r="K84" s="70">
        <v>11000444.699999999</v>
      </c>
      <c r="M84" s="69" t="s">
        <v>510</v>
      </c>
      <c r="N84" s="70">
        <v>2477377.4300000002</v>
      </c>
    </row>
    <row r="85" spans="1:14" ht="15" customHeight="1" x14ac:dyDescent="0.35">
      <c r="A85" s="69" t="s">
        <v>511</v>
      </c>
      <c r="B85" s="70">
        <v>3563219.54</v>
      </c>
      <c r="D85" s="69" t="s">
        <v>511</v>
      </c>
      <c r="E85" s="70">
        <v>16232334.26</v>
      </c>
      <c r="G85" s="69" t="s">
        <v>511</v>
      </c>
      <c r="H85" s="70">
        <v>7962348.3099999996</v>
      </c>
      <c r="J85" s="69" t="s">
        <v>511</v>
      </c>
      <c r="K85" s="70">
        <v>10772622.050000001</v>
      </c>
      <c r="M85" s="69" t="s">
        <v>511</v>
      </c>
      <c r="N85" s="70">
        <v>1788873.11</v>
      </c>
    </row>
    <row r="86" spans="1:14" ht="15" customHeight="1" x14ac:dyDescent="0.35">
      <c r="A86" s="67" t="s">
        <v>512</v>
      </c>
      <c r="B86" s="68"/>
      <c r="D86" s="67" t="s">
        <v>512</v>
      </c>
      <c r="E86" s="68"/>
      <c r="G86" s="67" t="s">
        <v>512</v>
      </c>
      <c r="H86" s="68"/>
      <c r="J86" s="67" t="s">
        <v>512</v>
      </c>
      <c r="K86" s="68"/>
      <c r="M86" s="67" t="s">
        <v>512</v>
      </c>
      <c r="N86" s="68"/>
    </row>
    <row r="87" spans="1:14" ht="15" customHeight="1" x14ac:dyDescent="0.35">
      <c r="A87" s="69" t="s">
        <v>513</v>
      </c>
      <c r="B87" s="71">
        <v>236.8</v>
      </c>
      <c r="D87" s="69" t="s">
        <v>513</v>
      </c>
      <c r="E87" s="71">
        <v>151.05000000000001</v>
      </c>
      <c r="G87" s="69" t="s">
        <v>513</v>
      </c>
      <c r="H87" s="71">
        <v>344.3</v>
      </c>
      <c r="J87" s="69" t="s">
        <v>513</v>
      </c>
      <c r="K87" s="74">
        <v>77.900000000000006</v>
      </c>
      <c r="M87" s="69" t="s">
        <v>513</v>
      </c>
      <c r="N87" s="71">
        <v>972.45</v>
      </c>
    </row>
    <row r="88" spans="1:14" ht="15" customHeight="1" x14ac:dyDescent="0.35">
      <c r="A88" s="69" t="s">
        <v>514</v>
      </c>
      <c r="B88" s="71">
        <v>242.92</v>
      </c>
      <c r="D88" s="69" t="s">
        <v>514</v>
      </c>
      <c r="E88" s="71">
        <v>129.03</v>
      </c>
      <c r="G88" s="69" t="s">
        <v>514</v>
      </c>
      <c r="H88" s="71">
        <v>352.89</v>
      </c>
      <c r="J88" s="69" t="s">
        <v>514</v>
      </c>
      <c r="K88" s="74">
        <v>76.290000000000006</v>
      </c>
      <c r="M88" s="69" t="s">
        <v>514</v>
      </c>
      <c r="N88" s="71">
        <v>636.35</v>
      </c>
    </row>
    <row r="89" spans="1:14" ht="15" customHeight="1" x14ac:dyDescent="0.35">
      <c r="A89" s="67" t="s">
        <v>515</v>
      </c>
      <c r="B89" s="68"/>
      <c r="D89" s="67" t="s">
        <v>515</v>
      </c>
      <c r="E89" s="68"/>
      <c r="G89" s="67" t="s">
        <v>515</v>
      </c>
      <c r="H89" s="68"/>
      <c r="J89" s="67" t="s">
        <v>515</v>
      </c>
      <c r="K89" s="68"/>
      <c r="M89" s="67" t="s">
        <v>515</v>
      </c>
      <c r="N89" s="68"/>
    </row>
    <row r="90" spans="1:14" ht="15" customHeight="1" x14ac:dyDescent="0.35">
      <c r="A90" s="69" t="s">
        <v>516</v>
      </c>
      <c r="B90" s="72">
        <v>-46.83</v>
      </c>
      <c r="D90" s="69" t="s">
        <v>516</v>
      </c>
      <c r="E90" s="73">
        <v>16.93</v>
      </c>
      <c r="G90" s="69" t="s">
        <v>516</v>
      </c>
      <c r="H90" s="73">
        <v>4.1100000000000003</v>
      </c>
      <c r="J90" s="69" t="s">
        <v>516</v>
      </c>
      <c r="K90" s="72">
        <v>-7.34</v>
      </c>
      <c r="M90" s="69" t="s">
        <v>516</v>
      </c>
      <c r="N90" s="73">
        <v>4.96</v>
      </c>
    </row>
    <row r="91" spans="1:14" ht="15" customHeight="1" x14ac:dyDescent="0.35">
      <c r="A91" s="69" t="s">
        <v>517</v>
      </c>
      <c r="B91" s="72">
        <v>-11.94</v>
      </c>
      <c r="D91" s="69" t="s">
        <v>517</v>
      </c>
      <c r="E91" s="73">
        <v>12.33</v>
      </c>
      <c r="G91" s="69" t="s">
        <v>517</v>
      </c>
      <c r="H91" s="73">
        <v>7</v>
      </c>
      <c r="J91" s="69" t="s">
        <v>517</v>
      </c>
      <c r="K91" s="72">
        <v>-5.13</v>
      </c>
      <c r="M91" s="69" t="s">
        <v>517</v>
      </c>
      <c r="N91" s="73">
        <v>11.12</v>
      </c>
    </row>
    <row r="92" spans="1:14" ht="15" customHeight="1" x14ac:dyDescent="0.35">
      <c r="A92" s="67" t="s">
        <v>518</v>
      </c>
      <c r="B92" s="68"/>
      <c r="D92" s="67" t="s">
        <v>518</v>
      </c>
      <c r="E92" s="68"/>
      <c r="G92" s="67" t="s">
        <v>518</v>
      </c>
      <c r="H92" s="68"/>
      <c r="J92" s="67" t="s">
        <v>518</v>
      </c>
      <c r="K92" s="68"/>
      <c r="M92" s="67" t="s">
        <v>518</v>
      </c>
      <c r="N92" s="68"/>
    </row>
    <row r="93" spans="1:14" ht="15" customHeight="1" x14ac:dyDescent="0.35">
      <c r="A93" s="69" t="s">
        <v>519</v>
      </c>
      <c r="B93" s="73">
        <v>5.91</v>
      </c>
      <c r="D93" s="69" t="s">
        <v>519</v>
      </c>
      <c r="E93" s="73">
        <v>9.27</v>
      </c>
      <c r="G93" s="69" t="s">
        <v>519</v>
      </c>
      <c r="H93" s="73">
        <v>1.74</v>
      </c>
      <c r="J93" s="69" t="s">
        <v>519</v>
      </c>
      <c r="K93" s="73">
        <v>3.08</v>
      </c>
      <c r="M93" s="69" t="s">
        <v>519</v>
      </c>
      <c r="N93" s="73">
        <v>1.29</v>
      </c>
    </row>
    <row r="94" spans="1:14" ht="15" customHeight="1" x14ac:dyDescent="0.35">
      <c r="A94" s="69" t="s">
        <v>520</v>
      </c>
      <c r="B94" s="73">
        <v>5.34</v>
      </c>
      <c r="D94" s="69" t="s">
        <v>520</v>
      </c>
      <c r="E94" s="73">
        <v>5.92</v>
      </c>
      <c r="G94" s="69" t="s">
        <v>520</v>
      </c>
      <c r="H94" s="73">
        <v>5.81</v>
      </c>
      <c r="J94" s="69" t="s">
        <v>520</v>
      </c>
      <c r="K94" s="73">
        <v>7.01</v>
      </c>
      <c r="M94" s="69" t="s">
        <v>520</v>
      </c>
      <c r="N94" s="73">
        <v>1.79</v>
      </c>
    </row>
    <row r="95" spans="1:14" ht="15" customHeight="1" x14ac:dyDescent="0.35">
      <c r="A95" s="69" t="s">
        <v>521</v>
      </c>
      <c r="B95" s="73">
        <v>5.91</v>
      </c>
      <c r="D95" s="69" t="s">
        <v>521</v>
      </c>
      <c r="E95" s="73">
        <v>9.27</v>
      </c>
      <c r="G95" s="69" t="s">
        <v>521</v>
      </c>
      <c r="H95" s="73">
        <v>1.74</v>
      </c>
      <c r="J95" s="69" t="s">
        <v>521</v>
      </c>
      <c r="K95" s="73">
        <v>3.08</v>
      </c>
      <c r="M95" s="69" t="s">
        <v>521</v>
      </c>
      <c r="N95" s="73">
        <v>1.29</v>
      </c>
    </row>
    <row r="96" spans="1:14" ht="15" customHeight="1" x14ac:dyDescent="0.35">
      <c r="A96" s="69" t="s">
        <v>522</v>
      </c>
      <c r="B96" s="73">
        <v>5.34</v>
      </c>
      <c r="D96" s="69" t="s">
        <v>522</v>
      </c>
      <c r="E96" s="73">
        <v>5.92</v>
      </c>
      <c r="G96" s="69" t="s">
        <v>522</v>
      </c>
      <c r="H96" s="73">
        <v>5.81</v>
      </c>
      <c r="J96" s="69" t="s">
        <v>522</v>
      </c>
      <c r="K96" s="73">
        <v>7.01</v>
      </c>
      <c r="M96" s="69" t="s">
        <v>522</v>
      </c>
      <c r="N96" s="73">
        <v>1.79</v>
      </c>
    </row>
    <row r="97" spans="1:14" ht="15" customHeight="1" x14ac:dyDescent="0.35">
      <c r="A97" s="67" t="s">
        <v>523</v>
      </c>
      <c r="B97" s="68"/>
      <c r="D97" s="67" t="s">
        <v>523</v>
      </c>
      <c r="E97" s="68"/>
      <c r="G97" s="67" t="s">
        <v>523</v>
      </c>
      <c r="H97" s="68"/>
      <c r="J97" s="67" t="s">
        <v>523</v>
      </c>
      <c r="K97" s="68"/>
      <c r="M97" s="67" t="s">
        <v>523</v>
      </c>
      <c r="N97" s="68"/>
    </row>
    <row r="98" spans="1:14" ht="15" customHeight="1" x14ac:dyDescent="0.35">
      <c r="A98" s="69" t="s">
        <v>524</v>
      </c>
      <c r="B98" s="74">
        <v>1.04</v>
      </c>
      <c r="D98" s="69" t="s">
        <v>524</v>
      </c>
      <c r="E98" s="74">
        <v>0.68</v>
      </c>
      <c r="G98" s="69" t="s">
        <v>524</v>
      </c>
      <c r="H98" s="74">
        <v>1.36</v>
      </c>
      <c r="J98" s="69" t="s">
        <v>524</v>
      </c>
      <c r="K98" s="74">
        <v>0.75</v>
      </c>
      <c r="M98" s="69" t="s">
        <v>524</v>
      </c>
      <c r="N98" s="74">
        <v>1.26</v>
      </c>
    </row>
    <row r="99" spans="1:14" ht="15" customHeight="1" x14ac:dyDescent="0.35">
      <c r="A99" s="69" t="s">
        <v>525</v>
      </c>
      <c r="B99" s="74">
        <v>1.03</v>
      </c>
      <c r="D99" s="69" t="s">
        <v>525</v>
      </c>
      <c r="E99" s="74">
        <v>0.69</v>
      </c>
      <c r="G99" s="69" t="s">
        <v>525</v>
      </c>
      <c r="H99" s="74">
        <v>1.61</v>
      </c>
      <c r="J99" s="69" t="s">
        <v>525</v>
      </c>
      <c r="K99" s="74">
        <v>0.87</v>
      </c>
      <c r="M99" s="69" t="s">
        <v>525</v>
      </c>
      <c r="N99" s="74">
        <v>1.05</v>
      </c>
    </row>
    <row r="100" spans="1:14" ht="15" customHeight="1" x14ac:dyDescent="0.35">
      <c r="A100" s="67" t="s">
        <v>526</v>
      </c>
      <c r="B100" s="68"/>
      <c r="D100" s="67" t="s">
        <v>526</v>
      </c>
      <c r="E100" s="68"/>
      <c r="G100" s="67" t="s">
        <v>526</v>
      </c>
      <c r="H100" s="68"/>
      <c r="J100" s="67" t="s">
        <v>526</v>
      </c>
      <c r="K100" s="68"/>
      <c r="M100" s="67" t="s">
        <v>526</v>
      </c>
      <c r="N100" s="68"/>
    </row>
    <row r="101" spans="1:14" ht="15" customHeight="1" x14ac:dyDescent="0.35">
      <c r="A101" s="69" t="s">
        <v>527</v>
      </c>
      <c r="B101" s="74">
        <v>1.0900000000000001</v>
      </c>
      <c r="D101" s="69" t="s">
        <v>527</v>
      </c>
      <c r="E101" s="74">
        <v>0.83</v>
      </c>
      <c r="G101" s="69" t="s">
        <v>527</v>
      </c>
      <c r="H101" s="74">
        <v>1.77</v>
      </c>
      <c r="J101" s="69" t="s">
        <v>527</v>
      </c>
      <c r="K101" s="74">
        <v>0.79</v>
      </c>
      <c r="M101" s="69" t="s">
        <v>527</v>
      </c>
      <c r="N101" s="74">
        <v>2.7</v>
      </c>
    </row>
    <row r="102" spans="1:14" ht="15" customHeight="1" x14ac:dyDescent="0.35">
      <c r="A102" s="69" t="s">
        <v>528</v>
      </c>
      <c r="B102" s="74">
        <v>1.06</v>
      </c>
      <c r="D102" s="69" t="s">
        <v>528</v>
      </c>
      <c r="E102" s="74">
        <v>0.88</v>
      </c>
      <c r="G102" s="69" t="s">
        <v>528</v>
      </c>
      <c r="H102" s="74">
        <v>2.04</v>
      </c>
      <c r="J102" s="69" t="s">
        <v>528</v>
      </c>
      <c r="K102" s="74">
        <v>0.92</v>
      </c>
      <c r="M102" s="69" t="s">
        <v>528</v>
      </c>
      <c r="N102" s="74">
        <v>2.87</v>
      </c>
    </row>
    <row r="103" spans="1:14" ht="15" customHeight="1" x14ac:dyDescent="0.35">
      <c r="A103" s="67" t="s">
        <v>529</v>
      </c>
      <c r="B103" s="68"/>
      <c r="D103" s="67" t="s">
        <v>529</v>
      </c>
      <c r="E103" s="68"/>
      <c r="G103" s="67" t="s">
        <v>529</v>
      </c>
      <c r="H103" s="68"/>
      <c r="J103" s="67" t="s">
        <v>529</v>
      </c>
      <c r="K103" s="68"/>
      <c r="M103" s="67" t="s">
        <v>529</v>
      </c>
      <c r="N103" s="68"/>
    </row>
    <row r="104" spans="1:14" ht="15" customHeight="1" x14ac:dyDescent="0.35">
      <c r="A104" s="69" t="s">
        <v>530</v>
      </c>
      <c r="B104" s="74">
        <v>0.08</v>
      </c>
      <c r="D104" s="69" t="s">
        <v>530</v>
      </c>
      <c r="E104" s="74">
        <v>0.3</v>
      </c>
      <c r="G104" s="69" t="s">
        <v>530</v>
      </c>
      <c r="H104" s="74">
        <v>0.15</v>
      </c>
      <c r="J104" s="69" t="s">
        <v>530</v>
      </c>
      <c r="K104" s="74">
        <v>0.13</v>
      </c>
      <c r="M104" s="69" t="s">
        <v>530</v>
      </c>
      <c r="N104" s="74">
        <v>1.48</v>
      </c>
    </row>
    <row r="105" spans="1:14" ht="15" customHeight="1" x14ac:dyDescent="0.35">
      <c r="A105" s="69" t="s">
        <v>531</v>
      </c>
      <c r="B105" s="74">
        <v>0.11</v>
      </c>
      <c r="D105" s="69" t="s">
        <v>531</v>
      </c>
      <c r="E105" s="74">
        <v>0.36</v>
      </c>
      <c r="G105" s="69" t="s">
        <v>531</v>
      </c>
      <c r="H105" s="74">
        <v>0.22</v>
      </c>
      <c r="J105" s="69" t="s">
        <v>531</v>
      </c>
      <c r="K105" s="74">
        <v>0.19</v>
      </c>
      <c r="M105" s="69" t="s">
        <v>531</v>
      </c>
      <c r="N105" s="74">
        <v>1.34</v>
      </c>
    </row>
    <row r="106" spans="1:14" ht="15" customHeight="1" x14ac:dyDescent="0.35">
      <c r="A106" s="67" t="s">
        <v>532</v>
      </c>
      <c r="B106" s="68"/>
      <c r="D106" s="67" t="s">
        <v>560</v>
      </c>
      <c r="E106" s="68"/>
      <c r="G106" s="67" t="s">
        <v>560</v>
      </c>
      <c r="H106" s="68"/>
      <c r="J106" s="67" t="s">
        <v>532</v>
      </c>
      <c r="K106" s="68"/>
      <c r="M106" s="67" t="s">
        <v>560</v>
      </c>
      <c r="N106" s="68"/>
    </row>
    <row r="107" spans="1:14" ht="15" customHeight="1" x14ac:dyDescent="0.35">
      <c r="A107" s="69" t="s">
        <v>534</v>
      </c>
      <c r="B107" s="74">
        <v>4.67</v>
      </c>
      <c r="D107" s="69" t="s">
        <v>561</v>
      </c>
      <c r="E107" s="74">
        <v>5.91</v>
      </c>
      <c r="G107" s="69" t="s">
        <v>561</v>
      </c>
      <c r="H107" s="74">
        <v>24.35</v>
      </c>
      <c r="J107" s="69" t="s">
        <v>533</v>
      </c>
      <c r="K107" s="74">
        <v>4.3</v>
      </c>
      <c r="M107" s="69" t="s">
        <v>561</v>
      </c>
      <c r="N107" s="74">
        <v>20.16</v>
      </c>
    </row>
    <row r="108" spans="1:14" ht="15" customHeight="1" x14ac:dyDescent="0.35">
      <c r="A108" s="67" t="s">
        <v>535</v>
      </c>
      <c r="B108" s="68"/>
      <c r="D108" s="69" t="s">
        <v>562</v>
      </c>
      <c r="E108" s="74">
        <v>8.11</v>
      </c>
      <c r="G108" s="69" t="s">
        <v>562</v>
      </c>
      <c r="H108" s="74">
        <v>14.28</v>
      </c>
      <c r="J108" s="69" t="s">
        <v>534</v>
      </c>
      <c r="K108" s="74">
        <v>4.07</v>
      </c>
      <c r="M108" s="69" t="s">
        <v>562</v>
      </c>
      <c r="N108" s="74">
        <v>8.99</v>
      </c>
    </row>
    <row r="109" spans="1:14" ht="15" customHeight="1" x14ac:dyDescent="0.35">
      <c r="A109" s="69" t="s">
        <v>537</v>
      </c>
      <c r="B109" s="74">
        <v>9.07</v>
      </c>
      <c r="D109" s="67" t="s">
        <v>532</v>
      </c>
      <c r="E109" s="68"/>
      <c r="G109" s="67" t="s">
        <v>532</v>
      </c>
      <c r="H109" s="68"/>
      <c r="J109" s="67" t="s">
        <v>535</v>
      </c>
      <c r="K109" s="68"/>
      <c r="M109" s="67" t="s">
        <v>532</v>
      </c>
      <c r="N109" s="68"/>
    </row>
    <row r="110" spans="1:14" ht="15" customHeight="1" x14ac:dyDescent="0.35">
      <c r="A110" s="67" t="s">
        <v>538</v>
      </c>
      <c r="B110" s="68"/>
      <c r="D110" s="69" t="s">
        <v>533</v>
      </c>
      <c r="E110" s="74">
        <v>3.24</v>
      </c>
      <c r="G110" s="69" t="s">
        <v>533</v>
      </c>
      <c r="H110" s="74">
        <v>8.6</v>
      </c>
      <c r="J110" s="69" t="s">
        <v>536</v>
      </c>
      <c r="K110" s="74">
        <v>10.96</v>
      </c>
      <c r="M110" s="69" t="s">
        <v>533</v>
      </c>
      <c r="N110" s="74">
        <v>7.41</v>
      </c>
    </row>
    <row r="111" spans="1:14" ht="15" customHeight="1" x14ac:dyDescent="0.35">
      <c r="A111" s="69" t="s">
        <v>540</v>
      </c>
      <c r="B111" s="74">
        <v>1.03</v>
      </c>
      <c r="D111" s="69" t="s">
        <v>534</v>
      </c>
      <c r="E111" s="74">
        <v>2.99</v>
      </c>
      <c r="G111" s="69" t="s">
        <v>534</v>
      </c>
      <c r="H111" s="74">
        <v>5.34</v>
      </c>
      <c r="J111" s="69" t="s">
        <v>537</v>
      </c>
      <c r="K111" s="74">
        <v>7.24</v>
      </c>
      <c r="M111" s="69" t="s">
        <v>534</v>
      </c>
      <c r="N111" s="74">
        <v>7.97</v>
      </c>
    </row>
    <row r="112" spans="1:14" ht="15" customHeight="1" x14ac:dyDescent="0.35">
      <c r="A112" s="67" t="s">
        <v>544</v>
      </c>
      <c r="B112" s="68"/>
      <c r="D112" s="67" t="s">
        <v>535</v>
      </c>
      <c r="E112" s="68"/>
      <c r="G112" s="67" t="s">
        <v>535</v>
      </c>
      <c r="H112" s="68"/>
      <c r="J112" s="67" t="s">
        <v>538</v>
      </c>
      <c r="K112" s="68"/>
      <c r="M112" s="67" t="s">
        <v>535</v>
      </c>
      <c r="N112" s="68"/>
    </row>
    <row r="113" spans="1:14" ht="15" customHeight="1" x14ac:dyDescent="0.35">
      <c r="A113" s="69" t="s">
        <v>545</v>
      </c>
      <c r="B113" s="74">
        <v>0.22</v>
      </c>
      <c r="D113" s="69" t="s">
        <v>536</v>
      </c>
      <c r="E113" s="74">
        <v>5.36</v>
      </c>
      <c r="G113" s="69" t="s">
        <v>536</v>
      </c>
      <c r="H113" s="74">
        <v>34.4</v>
      </c>
      <c r="J113" s="69" t="s">
        <v>539</v>
      </c>
      <c r="K113" s="74">
        <v>9.85</v>
      </c>
      <c r="M113" s="69" t="s">
        <v>536</v>
      </c>
      <c r="N113" s="74">
        <v>10.61</v>
      </c>
    </row>
    <row r="114" spans="1:14" ht="15" customHeight="1" x14ac:dyDescent="0.35">
      <c r="A114" s="69" t="s">
        <v>546</v>
      </c>
      <c r="B114" s="74">
        <v>0.25</v>
      </c>
      <c r="D114" s="69" t="s">
        <v>537</v>
      </c>
      <c r="E114" s="74">
        <v>5.88</v>
      </c>
      <c r="G114" s="69" t="s">
        <v>537</v>
      </c>
      <c r="H114" s="74">
        <v>8.75</v>
      </c>
      <c r="J114" s="69" t="s">
        <v>540</v>
      </c>
      <c r="K114" s="74">
        <v>0.87</v>
      </c>
      <c r="M114" s="69" t="s">
        <v>537</v>
      </c>
      <c r="N114" s="74">
        <v>14.52</v>
      </c>
    </row>
    <row r="115" spans="1:14" ht="15" customHeight="1" x14ac:dyDescent="0.35">
      <c r="A115" s="67" t="s">
        <v>547</v>
      </c>
      <c r="B115" s="68"/>
      <c r="D115" s="67" t="s">
        <v>538</v>
      </c>
      <c r="E115" s="68"/>
      <c r="G115" s="67" t="s">
        <v>538</v>
      </c>
      <c r="H115" s="68"/>
      <c r="J115" s="67" t="s">
        <v>541</v>
      </c>
      <c r="K115" s="68"/>
      <c r="M115" s="67" t="s">
        <v>538</v>
      </c>
      <c r="N115" s="68"/>
    </row>
    <row r="116" spans="1:14" ht="15" customHeight="1" x14ac:dyDescent="0.35">
      <c r="A116" s="69" t="s">
        <v>549</v>
      </c>
      <c r="B116" s="74">
        <v>9.6300000000000008</v>
      </c>
      <c r="D116" s="69" t="s">
        <v>539</v>
      </c>
      <c r="E116" s="74">
        <v>4.2</v>
      </c>
      <c r="G116" s="69" t="s">
        <v>539</v>
      </c>
      <c r="H116" s="74">
        <v>14.42</v>
      </c>
      <c r="J116" s="69" t="s">
        <v>542</v>
      </c>
      <c r="K116" s="76">
        <v>-0.18</v>
      </c>
      <c r="M116" s="69" t="s">
        <v>539</v>
      </c>
      <c r="N116" s="74">
        <v>10.52</v>
      </c>
    </row>
    <row r="117" spans="1:14" ht="15" customHeight="1" x14ac:dyDescent="0.35">
      <c r="A117" s="67" t="s">
        <v>550</v>
      </c>
      <c r="B117" s="68"/>
      <c r="D117" s="69" t="s">
        <v>540</v>
      </c>
      <c r="E117" s="74">
        <v>0.69</v>
      </c>
      <c r="G117" s="69" t="s">
        <v>540</v>
      </c>
      <c r="H117" s="74">
        <v>1.61</v>
      </c>
      <c r="J117" s="69" t="s">
        <v>543</v>
      </c>
      <c r="K117" s="76">
        <v>-0.5</v>
      </c>
      <c r="M117" s="69" t="s">
        <v>540</v>
      </c>
      <c r="N117" s="74">
        <v>1.05</v>
      </c>
    </row>
    <row r="118" spans="1:14" ht="15" customHeight="1" x14ac:dyDescent="0.35">
      <c r="A118" s="69" t="s">
        <v>552</v>
      </c>
      <c r="B118" s="74">
        <v>10.26</v>
      </c>
      <c r="D118" s="67" t="s">
        <v>541</v>
      </c>
      <c r="E118" s="68"/>
      <c r="G118" s="67" t="s">
        <v>541</v>
      </c>
      <c r="H118" s="68"/>
      <c r="J118" s="67" t="s">
        <v>544</v>
      </c>
      <c r="K118" s="68"/>
      <c r="M118" s="67" t="s">
        <v>541</v>
      </c>
      <c r="N118" s="68"/>
    </row>
    <row r="119" spans="1:14" x14ac:dyDescent="0.35">
      <c r="D119" s="69" t="s">
        <v>542</v>
      </c>
      <c r="E119" s="76">
        <v>-0.24</v>
      </c>
      <c r="G119" s="69" t="s">
        <v>542</v>
      </c>
      <c r="H119" s="76">
        <v>-0.42</v>
      </c>
      <c r="J119" s="69" t="s">
        <v>545</v>
      </c>
      <c r="K119" s="74">
        <v>0.3</v>
      </c>
      <c r="M119" s="69" t="s">
        <v>542</v>
      </c>
      <c r="N119" s="74">
        <v>0.12</v>
      </c>
    </row>
    <row r="120" spans="1:14" x14ac:dyDescent="0.35">
      <c r="D120" s="69" t="s">
        <v>543</v>
      </c>
      <c r="E120" s="74">
        <v>0.56999999999999995</v>
      </c>
      <c r="G120" s="69" t="s">
        <v>543</v>
      </c>
      <c r="H120" s="76">
        <v>-0.33</v>
      </c>
      <c r="J120" s="69" t="s">
        <v>546</v>
      </c>
      <c r="K120" s="74">
        <v>0.4</v>
      </c>
      <c r="M120" s="69" t="s">
        <v>543</v>
      </c>
      <c r="N120" s="74">
        <v>1.1499999999999999</v>
      </c>
    </row>
    <row r="121" spans="1:14" x14ac:dyDescent="0.35">
      <c r="D121" s="67" t="s">
        <v>544</v>
      </c>
      <c r="E121" s="68"/>
      <c r="G121" s="67" t="s">
        <v>544</v>
      </c>
      <c r="H121" s="68"/>
      <c r="J121" s="67" t="s">
        <v>547</v>
      </c>
      <c r="K121" s="68"/>
      <c r="M121" s="67" t="s">
        <v>544</v>
      </c>
      <c r="N121" s="68"/>
    </row>
    <row r="122" spans="1:14" x14ac:dyDescent="0.35">
      <c r="D122" s="69" t="s">
        <v>545</v>
      </c>
      <c r="E122" s="74">
        <v>0.5</v>
      </c>
      <c r="G122" s="69" t="s">
        <v>545</v>
      </c>
      <c r="H122" s="74">
        <v>0.28999999999999998</v>
      </c>
      <c r="J122" s="69" t="s">
        <v>548</v>
      </c>
      <c r="K122" s="74">
        <v>6.42</v>
      </c>
      <c r="M122" s="69" t="s">
        <v>545</v>
      </c>
      <c r="N122" s="74">
        <v>1.79</v>
      </c>
    </row>
    <row r="123" spans="1:14" ht="26" x14ac:dyDescent="0.35">
      <c r="D123" s="69" t="s">
        <v>546</v>
      </c>
      <c r="E123" s="74">
        <v>0.64</v>
      </c>
      <c r="G123" s="69" t="s">
        <v>546</v>
      </c>
      <c r="H123" s="74">
        <v>0.4</v>
      </c>
      <c r="J123" s="69" t="s">
        <v>549</v>
      </c>
      <c r="K123" s="74">
        <v>5.97</v>
      </c>
      <c r="M123" s="69" t="s">
        <v>546</v>
      </c>
      <c r="N123" s="74">
        <v>1.9</v>
      </c>
    </row>
    <row r="124" spans="1:14" x14ac:dyDescent="0.35">
      <c r="D124" s="67" t="s">
        <v>547</v>
      </c>
      <c r="E124" s="68"/>
      <c r="G124" s="67" t="s">
        <v>547</v>
      </c>
      <c r="H124" s="68"/>
      <c r="J124" s="67" t="s">
        <v>550</v>
      </c>
      <c r="K124" s="68"/>
      <c r="M124" s="67" t="s">
        <v>547</v>
      </c>
      <c r="N124" s="68"/>
    </row>
    <row r="125" spans="1:14" ht="26" x14ac:dyDescent="0.35">
      <c r="D125" s="69" t="s">
        <v>548</v>
      </c>
      <c r="E125" s="74">
        <v>4.03</v>
      </c>
      <c r="G125" s="69" t="s">
        <v>548</v>
      </c>
      <c r="H125" s="74">
        <v>9.98</v>
      </c>
      <c r="J125" s="69" t="s">
        <v>551</v>
      </c>
      <c r="K125" s="74">
        <v>10.130000000000001</v>
      </c>
      <c r="M125" s="69" t="s">
        <v>548</v>
      </c>
      <c r="N125" s="74">
        <v>7.76</v>
      </c>
    </row>
    <row r="126" spans="1:14" ht="26" x14ac:dyDescent="0.35">
      <c r="D126" s="69" t="s">
        <v>549</v>
      </c>
      <c r="E126" s="74">
        <v>4.2699999999999996</v>
      </c>
      <c r="G126" s="69" t="s">
        <v>549</v>
      </c>
      <c r="H126" s="74">
        <v>8.0500000000000007</v>
      </c>
      <c r="J126" s="69" t="s">
        <v>552</v>
      </c>
      <c r="K126" s="74">
        <v>10.16</v>
      </c>
      <c r="M126" s="69" t="s">
        <v>549</v>
      </c>
      <c r="N126" s="74">
        <v>9.9600000000000009</v>
      </c>
    </row>
    <row r="127" spans="1:14" x14ac:dyDescent="0.35">
      <c r="D127" s="67" t="s">
        <v>550</v>
      </c>
      <c r="E127" s="68"/>
      <c r="G127" s="67" t="s">
        <v>550</v>
      </c>
      <c r="H127" s="68"/>
      <c r="M127" s="67" t="s">
        <v>550</v>
      </c>
      <c r="N127" s="68"/>
    </row>
    <row r="128" spans="1:14" x14ac:dyDescent="0.35">
      <c r="D128" s="69" t="s">
        <v>551</v>
      </c>
      <c r="E128" s="74">
        <v>3.92</v>
      </c>
      <c r="G128" s="69" t="s">
        <v>551</v>
      </c>
      <c r="H128" s="74">
        <v>11.87</v>
      </c>
      <c r="M128" s="69" t="s">
        <v>551</v>
      </c>
      <c r="N128" s="74">
        <v>10.71</v>
      </c>
    </row>
    <row r="129" spans="1:14" x14ac:dyDescent="0.35">
      <c r="D129" s="69" t="s">
        <v>552</v>
      </c>
      <c r="E129" s="74">
        <v>4.3099999999999996</v>
      </c>
      <c r="G129" s="69" t="s">
        <v>552</v>
      </c>
      <c r="H129" s="74">
        <v>8.9600000000000009</v>
      </c>
      <c r="M129" s="69" t="s">
        <v>552</v>
      </c>
      <c r="N129" s="74">
        <v>7.44</v>
      </c>
    </row>
    <row r="130" spans="1:14" x14ac:dyDescent="0.35">
      <c r="D130" s="67" t="s">
        <v>563</v>
      </c>
      <c r="E130" s="68"/>
      <c r="G130" s="67" t="s">
        <v>563</v>
      </c>
      <c r="H130" s="68"/>
      <c r="M130" s="67" t="s">
        <v>563</v>
      </c>
      <c r="N130" s="68"/>
    </row>
    <row r="131" spans="1:14" x14ac:dyDescent="0.35">
      <c r="D131" s="69" t="s">
        <v>564</v>
      </c>
      <c r="E131" s="74">
        <v>9.9</v>
      </c>
      <c r="G131" s="69" t="s">
        <v>564</v>
      </c>
      <c r="H131" s="74">
        <v>45.57</v>
      </c>
      <c r="M131" s="69" t="s">
        <v>564</v>
      </c>
      <c r="N131" s="74">
        <v>24.47</v>
      </c>
    </row>
    <row r="132" spans="1:14" x14ac:dyDescent="0.35">
      <c r="D132" s="69" t="s">
        <v>565</v>
      </c>
      <c r="E132" s="74">
        <v>14.37</v>
      </c>
      <c r="G132" s="69" t="s">
        <v>565</v>
      </c>
      <c r="H132" s="74">
        <v>25.81</v>
      </c>
      <c r="M132" s="69" t="s">
        <v>565</v>
      </c>
      <c r="N132" s="74">
        <v>12.71</v>
      </c>
    </row>
    <row r="136" spans="1:14" x14ac:dyDescent="0.35">
      <c r="A136" s="75" t="s">
        <v>566</v>
      </c>
    </row>
    <row r="137" spans="1:14" ht="15" thickBot="1" x14ac:dyDescent="0.4">
      <c r="A137" s="56" t="s">
        <v>484</v>
      </c>
      <c r="B137" s="57"/>
      <c r="D137" s="56" t="s">
        <v>484</v>
      </c>
      <c r="E137" s="57"/>
      <c r="G137" s="56" t="s">
        <v>484</v>
      </c>
      <c r="H137" s="57"/>
      <c r="J137" s="56" t="s">
        <v>484</v>
      </c>
      <c r="K137" s="57"/>
    </row>
    <row r="138" spans="1:14" ht="15" thickTop="1" x14ac:dyDescent="0.35">
      <c r="A138" s="58" t="s">
        <v>485</v>
      </c>
      <c r="B138" s="59" t="s">
        <v>567</v>
      </c>
      <c r="D138" s="58" t="s">
        <v>485</v>
      </c>
      <c r="E138" s="59" t="s">
        <v>568</v>
      </c>
      <c r="G138" s="58" t="s">
        <v>485</v>
      </c>
      <c r="H138" s="59" t="s">
        <v>569</v>
      </c>
      <c r="J138" s="58" t="s">
        <v>485</v>
      </c>
      <c r="K138" s="59" t="s">
        <v>570</v>
      </c>
    </row>
    <row r="139" spans="1:14" x14ac:dyDescent="0.35">
      <c r="A139" s="58" t="s">
        <v>487</v>
      </c>
      <c r="B139" s="58" t="s">
        <v>488</v>
      </c>
      <c r="D139" s="58" t="s">
        <v>487</v>
      </c>
      <c r="E139" s="58" t="s">
        <v>488</v>
      </c>
      <c r="G139" s="58" t="s">
        <v>487</v>
      </c>
      <c r="H139" s="58" t="s">
        <v>488</v>
      </c>
      <c r="J139" s="58" t="s">
        <v>487</v>
      </c>
      <c r="K139" s="58" t="s">
        <v>488</v>
      </c>
    </row>
    <row r="140" spans="1:14" x14ac:dyDescent="0.35">
      <c r="A140" s="58" t="s">
        <v>489</v>
      </c>
      <c r="B140" s="58" t="s">
        <v>488</v>
      </c>
      <c r="D140" s="58" t="s">
        <v>489</v>
      </c>
      <c r="E140" s="58" t="s">
        <v>488</v>
      </c>
      <c r="G140" s="58" t="s">
        <v>489</v>
      </c>
      <c r="H140" s="58" t="s">
        <v>488</v>
      </c>
      <c r="J140" s="58" t="s">
        <v>489</v>
      </c>
      <c r="K140" s="58" t="s">
        <v>488</v>
      </c>
    </row>
    <row r="141" spans="1:14" x14ac:dyDescent="0.35">
      <c r="A141" s="58" t="s">
        <v>490</v>
      </c>
      <c r="B141" s="58" t="s">
        <v>571</v>
      </c>
      <c r="D141" s="58" t="s">
        <v>490</v>
      </c>
      <c r="E141" s="58" t="s">
        <v>571</v>
      </c>
      <c r="G141" s="58" t="s">
        <v>490</v>
      </c>
      <c r="H141" s="58" t="s">
        <v>571</v>
      </c>
      <c r="J141" s="58" t="s">
        <v>490</v>
      </c>
      <c r="K141" s="58" t="s">
        <v>571</v>
      </c>
    </row>
    <row r="142" spans="1:14" x14ac:dyDescent="0.35">
      <c r="A142" s="58" t="s">
        <v>492</v>
      </c>
      <c r="B142" s="58" t="s">
        <v>493</v>
      </c>
      <c r="D142" s="58" t="s">
        <v>492</v>
      </c>
      <c r="E142" s="58" t="s">
        <v>493</v>
      </c>
      <c r="G142" s="58" t="s">
        <v>492</v>
      </c>
      <c r="H142" s="58" t="s">
        <v>493</v>
      </c>
      <c r="J142" s="58" t="s">
        <v>492</v>
      </c>
      <c r="K142" s="58" t="s">
        <v>493</v>
      </c>
    </row>
    <row r="143" spans="1:14" x14ac:dyDescent="0.35">
      <c r="A143" s="58" t="s">
        <v>494</v>
      </c>
      <c r="B143" s="58" t="s">
        <v>495</v>
      </c>
      <c r="D143" s="58" t="s">
        <v>494</v>
      </c>
      <c r="E143" s="58" t="s">
        <v>495</v>
      </c>
      <c r="G143" s="58" t="s">
        <v>494</v>
      </c>
      <c r="H143" s="58" t="s">
        <v>495</v>
      </c>
      <c r="J143" s="58" t="s">
        <v>494</v>
      </c>
      <c r="K143" s="58" t="s">
        <v>495</v>
      </c>
    </row>
    <row r="144" spans="1:14" x14ac:dyDescent="0.35">
      <c r="A144" s="58" t="s">
        <v>496</v>
      </c>
      <c r="B144" s="58" t="s">
        <v>497</v>
      </c>
      <c r="D144" s="58" t="s">
        <v>496</v>
      </c>
      <c r="E144" s="58" t="s">
        <v>497</v>
      </c>
      <c r="G144" s="58" t="s">
        <v>496</v>
      </c>
      <c r="H144" s="58" t="s">
        <v>497</v>
      </c>
      <c r="J144" s="58" t="s">
        <v>496</v>
      </c>
      <c r="K144" s="58" t="s">
        <v>497</v>
      </c>
    </row>
    <row r="145" spans="1:11" x14ac:dyDescent="0.35">
      <c r="A145" s="58" t="s">
        <v>498</v>
      </c>
      <c r="B145" s="58" t="s">
        <v>499</v>
      </c>
      <c r="D145" s="58" t="s">
        <v>498</v>
      </c>
      <c r="E145" s="58" t="s">
        <v>499</v>
      </c>
      <c r="G145" s="58" t="s">
        <v>498</v>
      </c>
      <c r="H145" s="58" t="s">
        <v>499</v>
      </c>
      <c r="J145" s="58" t="s">
        <v>498</v>
      </c>
      <c r="K145" s="58" t="s">
        <v>499</v>
      </c>
    </row>
    <row r="146" spans="1:11" x14ac:dyDescent="0.35">
      <c r="A146" s="58" t="s">
        <v>500</v>
      </c>
      <c r="B146" s="60">
        <v>45201.601187858803</v>
      </c>
      <c r="D146" s="58" t="s">
        <v>500</v>
      </c>
      <c r="E146" s="60">
        <v>45201.619704166696</v>
      </c>
      <c r="G146" s="58" t="s">
        <v>500</v>
      </c>
      <c r="H146" s="60">
        <v>45201.601474942101</v>
      </c>
      <c r="J146" s="58" t="s">
        <v>500</v>
      </c>
      <c r="K146" s="60">
        <v>45201.610645995403</v>
      </c>
    </row>
    <row r="147" spans="1:11" x14ac:dyDescent="0.35">
      <c r="A147" s="61" t="s">
        <v>501</v>
      </c>
      <c r="B147" s="62" t="s">
        <v>502</v>
      </c>
      <c r="D147" s="61" t="s">
        <v>501</v>
      </c>
      <c r="E147" s="62" t="s">
        <v>572</v>
      </c>
      <c r="G147" s="61" t="s">
        <v>501</v>
      </c>
      <c r="H147" s="62" t="s">
        <v>502</v>
      </c>
      <c r="J147" s="61" t="s">
        <v>501</v>
      </c>
      <c r="K147" s="62" t="s">
        <v>502</v>
      </c>
    </row>
    <row r="148" spans="1:11" x14ac:dyDescent="0.35">
      <c r="A148" s="63" t="s">
        <v>58</v>
      </c>
      <c r="B148" s="64">
        <v>45016</v>
      </c>
      <c r="D148" s="63" t="s">
        <v>58</v>
      </c>
      <c r="E148" s="64">
        <v>42825</v>
      </c>
      <c r="G148" s="63" t="s">
        <v>58</v>
      </c>
      <c r="H148" s="64">
        <v>45016</v>
      </c>
      <c r="J148" s="63" t="s">
        <v>58</v>
      </c>
      <c r="K148" s="64">
        <v>45016</v>
      </c>
    </row>
    <row r="149" spans="1:11" x14ac:dyDescent="0.35">
      <c r="A149" s="63" t="s">
        <v>503</v>
      </c>
      <c r="B149" s="64" t="s">
        <v>504</v>
      </c>
      <c r="D149" s="63" t="s">
        <v>503</v>
      </c>
      <c r="E149" s="64" t="s">
        <v>504</v>
      </c>
      <c r="G149" s="63" t="s">
        <v>503</v>
      </c>
      <c r="H149" s="64" t="s">
        <v>504</v>
      </c>
      <c r="J149" s="63" t="s">
        <v>503</v>
      </c>
      <c r="K149" s="64" t="s">
        <v>504</v>
      </c>
    </row>
    <row r="150" spans="1:11" x14ac:dyDescent="0.35">
      <c r="A150" s="65" t="s">
        <v>505</v>
      </c>
      <c r="B150" s="61"/>
      <c r="D150" s="65" t="s">
        <v>505</v>
      </c>
      <c r="E150" s="61"/>
      <c r="G150" s="65" t="s">
        <v>505</v>
      </c>
      <c r="H150" s="61"/>
      <c r="J150" s="65" t="s">
        <v>505</v>
      </c>
      <c r="K150" s="61"/>
    </row>
    <row r="151" spans="1:11" x14ac:dyDescent="0.35">
      <c r="A151" s="65" t="s">
        <v>506</v>
      </c>
      <c r="B151" s="66" t="s">
        <v>507</v>
      </c>
      <c r="D151" s="65" t="s">
        <v>506</v>
      </c>
      <c r="E151" s="66" t="s">
        <v>573</v>
      </c>
      <c r="G151" s="65" t="s">
        <v>506</v>
      </c>
      <c r="H151" s="66" t="s">
        <v>507</v>
      </c>
      <c r="J151" s="65" t="s">
        <v>506</v>
      </c>
      <c r="K151" s="66" t="s">
        <v>507</v>
      </c>
    </row>
    <row r="152" spans="1:11" x14ac:dyDescent="0.35">
      <c r="A152" s="67" t="s">
        <v>508</v>
      </c>
      <c r="B152" s="68"/>
      <c r="D152" s="67" t="s">
        <v>508</v>
      </c>
      <c r="E152" s="68"/>
      <c r="G152" s="67" t="s">
        <v>508</v>
      </c>
      <c r="H152" s="68"/>
      <c r="J152" s="67" t="s">
        <v>508</v>
      </c>
      <c r="K152" s="68"/>
    </row>
    <row r="153" spans="1:11" x14ac:dyDescent="0.35">
      <c r="A153" s="69" t="s">
        <v>508</v>
      </c>
      <c r="B153" s="70">
        <v>67380954.390000001</v>
      </c>
      <c r="D153" s="69" t="s">
        <v>508</v>
      </c>
      <c r="E153" s="70">
        <v>5680843.2699999996</v>
      </c>
      <c r="G153" s="69" t="s">
        <v>508</v>
      </c>
      <c r="H153" s="70">
        <v>26576551.969999999</v>
      </c>
      <c r="J153" s="69" t="s">
        <v>508</v>
      </c>
      <c r="K153" s="70">
        <v>4233443</v>
      </c>
    </row>
    <row r="154" spans="1:11" x14ac:dyDescent="0.35">
      <c r="A154" s="69" t="s">
        <v>509</v>
      </c>
      <c r="B154" s="70">
        <v>47841380.530000001</v>
      </c>
      <c r="D154" s="69" t="s">
        <v>509</v>
      </c>
      <c r="E154" s="70">
        <v>5282773.82</v>
      </c>
      <c r="G154" s="69" t="s">
        <v>509</v>
      </c>
      <c r="H154" s="70">
        <v>21122937.98</v>
      </c>
      <c r="J154" s="69" t="s">
        <v>509</v>
      </c>
      <c r="K154" s="70">
        <v>3366908</v>
      </c>
    </row>
    <row r="155" spans="1:11" x14ac:dyDescent="0.35">
      <c r="A155" s="67" t="s">
        <v>510</v>
      </c>
      <c r="B155" s="68"/>
      <c r="D155" s="67" t="s">
        <v>510</v>
      </c>
      <c r="E155" s="68"/>
      <c r="G155" s="67" t="s">
        <v>510</v>
      </c>
      <c r="H155" s="68"/>
      <c r="J155" s="67" t="s">
        <v>510</v>
      </c>
      <c r="K155" s="68"/>
    </row>
    <row r="156" spans="1:11" x14ac:dyDescent="0.35">
      <c r="A156" s="69" t="s">
        <v>510</v>
      </c>
      <c r="B156" s="70">
        <v>43175124.390000001</v>
      </c>
      <c r="D156" s="69" t="s">
        <v>510</v>
      </c>
      <c r="E156" s="70">
        <v>6027873.2699999996</v>
      </c>
      <c r="G156" s="69" t="s">
        <v>510</v>
      </c>
      <c r="H156" s="70">
        <v>2823421.97</v>
      </c>
      <c r="J156" s="69" t="s">
        <v>510</v>
      </c>
      <c r="K156" s="70">
        <v>3549675</v>
      </c>
    </row>
    <row r="157" spans="1:11" x14ac:dyDescent="0.35">
      <c r="A157" s="69" t="s">
        <v>511</v>
      </c>
      <c r="B157" s="70">
        <v>30383206.530000001</v>
      </c>
      <c r="D157" s="69" t="s">
        <v>511</v>
      </c>
      <c r="E157" s="70">
        <v>5557189.8200000003</v>
      </c>
      <c r="G157" s="69" t="s">
        <v>511</v>
      </c>
      <c r="H157" s="70">
        <v>2943183.98</v>
      </c>
      <c r="J157" s="69" t="s">
        <v>511</v>
      </c>
      <c r="K157" s="70">
        <v>2498196</v>
      </c>
    </row>
    <row r="158" spans="1:11" x14ac:dyDescent="0.35">
      <c r="A158" s="67" t="s">
        <v>512</v>
      </c>
      <c r="B158" s="68"/>
      <c r="D158" s="67" t="s">
        <v>512</v>
      </c>
      <c r="E158" s="68"/>
      <c r="G158" s="67" t="s">
        <v>512</v>
      </c>
      <c r="H158" s="68"/>
      <c r="J158" s="67" t="s">
        <v>512</v>
      </c>
      <c r="K158" s="68"/>
    </row>
    <row r="159" spans="1:11" x14ac:dyDescent="0.35">
      <c r="A159" s="69" t="s">
        <v>513</v>
      </c>
      <c r="B159" s="71">
        <v>749</v>
      </c>
      <c r="D159" s="69" t="s">
        <v>513</v>
      </c>
      <c r="E159" s="71">
        <v>303.04000000000002</v>
      </c>
      <c r="G159" s="69" t="s">
        <v>513</v>
      </c>
      <c r="H159" s="74">
        <v>5.8</v>
      </c>
      <c r="J159" s="69" t="s">
        <v>513</v>
      </c>
      <c r="K159" s="71">
        <v>1245.5</v>
      </c>
    </row>
    <row r="160" spans="1:11" x14ac:dyDescent="0.35">
      <c r="A160" s="69" t="s">
        <v>514</v>
      </c>
      <c r="B160" s="71">
        <v>548.94000000000005</v>
      </c>
      <c r="D160" s="69" t="s">
        <v>514</v>
      </c>
      <c r="E160" s="71">
        <v>274.33999999999997</v>
      </c>
      <c r="G160" s="69" t="s">
        <v>514</v>
      </c>
      <c r="H160" s="74">
        <v>9.2100000000000009</v>
      </c>
      <c r="J160" s="69" t="s">
        <v>514</v>
      </c>
      <c r="K160" s="71">
        <v>830.1</v>
      </c>
    </row>
    <row r="161" spans="1:11" x14ac:dyDescent="0.35">
      <c r="A161" s="67" t="s">
        <v>515</v>
      </c>
      <c r="B161" s="68"/>
      <c r="D161" s="67" t="s">
        <v>515</v>
      </c>
      <c r="E161" s="68"/>
      <c r="G161" s="67" t="s">
        <v>515</v>
      </c>
      <c r="H161" s="68"/>
      <c r="J161" s="67" t="s">
        <v>515</v>
      </c>
      <c r="K161" s="68"/>
    </row>
    <row r="162" spans="1:11" x14ac:dyDescent="0.35">
      <c r="A162" s="69" t="s">
        <v>516</v>
      </c>
      <c r="B162" s="73">
        <v>5.01</v>
      </c>
      <c r="D162" s="69" t="s">
        <v>516</v>
      </c>
      <c r="E162" s="73">
        <v>3.58</v>
      </c>
      <c r="G162" s="69" t="s">
        <v>516</v>
      </c>
      <c r="H162" s="73">
        <v>55.79</v>
      </c>
      <c r="J162" s="69" t="s">
        <v>516</v>
      </c>
      <c r="K162" s="73">
        <v>7.19</v>
      </c>
    </row>
    <row r="163" spans="1:11" x14ac:dyDescent="0.35">
      <c r="A163" s="69" t="s">
        <v>517</v>
      </c>
      <c r="B163" s="72">
        <v>-0.55000000000000004</v>
      </c>
      <c r="D163" s="69" t="s">
        <v>517</v>
      </c>
      <c r="E163" s="73">
        <v>3.49</v>
      </c>
      <c r="G163" s="69" t="s">
        <v>517</v>
      </c>
      <c r="H163" s="72">
        <v>-6.61</v>
      </c>
      <c r="J163" s="69" t="s">
        <v>517</v>
      </c>
      <c r="K163" s="73">
        <v>5.62</v>
      </c>
    </row>
    <row r="164" spans="1:11" x14ac:dyDescent="0.35">
      <c r="A164" s="67" t="s">
        <v>518</v>
      </c>
      <c r="B164" s="68"/>
      <c r="D164" s="67" t="s">
        <v>518</v>
      </c>
      <c r="E164" s="68"/>
      <c r="G164" s="67" t="s">
        <v>518</v>
      </c>
      <c r="H164" s="68"/>
      <c r="J164" s="67" t="s">
        <v>518</v>
      </c>
      <c r="K164" s="68"/>
    </row>
    <row r="165" spans="1:11" x14ac:dyDescent="0.35">
      <c r="A165" s="69" t="s">
        <v>519</v>
      </c>
      <c r="B165" s="73">
        <v>0.4</v>
      </c>
      <c r="D165" s="69" t="s">
        <v>519</v>
      </c>
      <c r="E165" s="73">
        <v>4.95</v>
      </c>
      <c r="G165" s="69" t="s">
        <v>519</v>
      </c>
      <c r="H165" s="73">
        <v>0</v>
      </c>
      <c r="J165" s="69" t="s">
        <v>519</v>
      </c>
      <c r="K165" s="73">
        <v>1.66</v>
      </c>
    </row>
    <row r="166" spans="1:11" x14ac:dyDescent="0.35">
      <c r="A166" s="69" t="s">
        <v>520</v>
      </c>
      <c r="B166" s="73">
        <v>0.35</v>
      </c>
      <c r="D166" s="69" t="s">
        <v>520</v>
      </c>
      <c r="E166" s="73">
        <v>2.4300000000000002</v>
      </c>
      <c r="G166" s="69" t="s">
        <v>520</v>
      </c>
      <c r="H166" s="73">
        <v>0</v>
      </c>
      <c r="J166" s="69" t="s">
        <v>520</v>
      </c>
      <c r="K166" s="73">
        <v>1.1499999999999999</v>
      </c>
    </row>
    <row r="167" spans="1:11" x14ac:dyDescent="0.35">
      <c r="A167" s="69" t="s">
        <v>521</v>
      </c>
      <c r="B167" s="73">
        <v>0.4</v>
      </c>
      <c r="D167" s="69" t="s">
        <v>521</v>
      </c>
      <c r="E167" s="73">
        <v>4.95</v>
      </c>
      <c r="G167" s="69" t="s">
        <v>521</v>
      </c>
      <c r="H167" s="73">
        <v>0</v>
      </c>
      <c r="J167" s="69" t="s">
        <v>521</v>
      </c>
      <c r="K167" s="73">
        <v>1.66</v>
      </c>
    </row>
    <row r="168" spans="1:11" x14ac:dyDescent="0.35">
      <c r="A168" s="69" t="s">
        <v>522</v>
      </c>
      <c r="B168" s="73">
        <v>0.35</v>
      </c>
      <c r="D168" s="69" t="s">
        <v>522</v>
      </c>
      <c r="E168" s="73">
        <v>2.4300000000000002</v>
      </c>
      <c r="G168" s="69" t="s">
        <v>522</v>
      </c>
      <c r="H168" s="73">
        <v>0</v>
      </c>
      <c r="J168" s="69" t="s">
        <v>522</v>
      </c>
      <c r="K168" s="73">
        <v>1.1499999999999999</v>
      </c>
    </row>
    <row r="169" spans="1:11" x14ac:dyDescent="0.35">
      <c r="A169" s="67" t="s">
        <v>523</v>
      </c>
      <c r="B169" s="68"/>
      <c r="D169" s="67" t="s">
        <v>523</v>
      </c>
      <c r="E169" s="68"/>
      <c r="G169" s="67" t="s">
        <v>529</v>
      </c>
      <c r="H169" s="68"/>
      <c r="J169" s="67" t="s">
        <v>523</v>
      </c>
      <c r="K169" s="68"/>
    </row>
    <row r="170" spans="1:11" x14ac:dyDescent="0.35">
      <c r="A170" s="69" t="s">
        <v>524</v>
      </c>
      <c r="B170" s="74">
        <v>5.38</v>
      </c>
      <c r="D170" s="69" t="s">
        <v>524</v>
      </c>
      <c r="E170" s="74">
        <v>3.62</v>
      </c>
      <c r="G170" s="69" t="s">
        <v>530</v>
      </c>
      <c r="H170" s="74">
        <v>0.48</v>
      </c>
      <c r="J170" s="69" t="s">
        <v>524</v>
      </c>
      <c r="K170" s="74">
        <v>23.38</v>
      </c>
    </row>
    <row r="171" spans="1:11" x14ac:dyDescent="0.35">
      <c r="A171" s="69" t="s">
        <v>525</v>
      </c>
      <c r="B171" s="74">
        <v>4.12</v>
      </c>
      <c r="D171" s="69" t="s">
        <v>525</v>
      </c>
      <c r="E171" s="74">
        <v>2.98</v>
      </c>
      <c r="G171" s="69" t="s">
        <v>531</v>
      </c>
      <c r="H171" s="74">
        <v>0.52</v>
      </c>
      <c r="J171" s="69" t="s">
        <v>525</v>
      </c>
      <c r="K171" s="71">
        <v>107.42</v>
      </c>
    </row>
    <row r="172" spans="1:11" x14ac:dyDescent="0.35">
      <c r="A172" s="67" t="s">
        <v>529</v>
      </c>
      <c r="B172" s="68"/>
      <c r="D172" s="67" t="s">
        <v>526</v>
      </c>
      <c r="E172" s="68"/>
      <c r="G172" s="67" t="s">
        <v>560</v>
      </c>
      <c r="H172" s="68"/>
      <c r="J172" s="67" t="s">
        <v>529</v>
      </c>
      <c r="K172" s="68"/>
    </row>
    <row r="173" spans="1:11" x14ac:dyDescent="0.35">
      <c r="A173" s="69" t="s">
        <v>530</v>
      </c>
      <c r="B173" s="74">
        <v>3.08</v>
      </c>
      <c r="D173" s="69" t="s">
        <v>527</v>
      </c>
      <c r="E173" s="74">
        <v>3.62</v>
      </c>
      <c r="G173" s="69" t="s">
        <v>561</v>
      </c>
      <c r="H173" s="74">
        <v>1.79</v>
      </c>
      <c r="J173" s="69" t="s">
        <v>530</v>
      </c>
      <c r="K173" s="74">
        <v>1.99</v>
      </c>
    </row>
    <row r="174" spans="1:11" x14ac:dyDescent="0.35">
      <c r="A174" s="69" t="s">
        <v>531</v>
      </c>
      <c r="B174" s="74">
        <v>2.8</v>
      </c>
      <c r="D174" s="69" t="s">
        <v>528</v>
      </c>
      <c r="E174" s="74">
        <v>2.99</v>
      </c>
      <c r="G174" s="67" t="s">
        <v>544</v>
      </c>
      <c r="H174" s="68"/>
      <c r="J174" s="69" t="s">
        <v>531</v>
      </c>
      <c r="K174" s="74">
        <v>1.39</v>
      </c>
    </row>
    <row r="175" spans="1:11" x14ac:dyDescent="0.35">
      <c r="A175" s="67" t="s">
        <v>560</v>
      </c>
      <c r="B175" s="68"/>
      <c r="D175" s="67" t="s">
        <v>529</v>
      </c>
      <c r="E175" s="68"/>
      <c r="G175" s="69" t="s">
        <v>545</v>
      </c>
      <c r="H175" s="74">
        <v>6.3</v>
      </c>
      <c r="J175" s="67" t="s">
        <v>560</v>
      </c>
      <c r="K175" s="68"/>
    </row>
    <row r="176" spans="1:11" x14ac:dyDescent="0.35">
      <c r="A176" s="69" t="s">
        <v>561</v>
      </c>
      <c r="B176" s="74">
        <v>19.98</v>
      </c>
      <c r="D176" s="69" t="s">
        <v>530</v>
      </c>
      <c r="E176" s="74">
        <v>9.3000000000000007</v>
      </c>
      <c r="G176" s="69" t="s">
        <v>546</v>
      </c>
      <c r="H176" s="74">
        <v>5.16</v>
      </c>
      <c r="J176" s="69" t="s">
        <v>561</v>
      </c>
      <c r="K176" s="74">
        <v>13.9</v>
      </c>
    </row>
    <row r="177" spans="1:11" x14ac:dyDescent="0.35">
      <c r="A177" s="67" t="s">
        <v>532</v>
      </c>
      <c r="B177" s="68"/>
      <c r="D177" s="69" t="s">
        <v>531</v>
      </c>
      <c r="E177" s="74">
        <v>5.76</v>
      </c>
      <c r="G177" s="67" t="s">
        <v>547</v>
      </c>
      <c r="H177" s="68"/>
      <c r="J177" s="69" t="s">
        <v>562</v>
      </c>
      <c r="K177" s="74">
        <v>17.8</v>
      </c>
    </row>
    <row r="178" spans="1:11" x14ac:dyDescent="0.35">
      <c r="A178" s="69" t="s">
        <v>533</v>
      </c>
      <c r="B178" s="74">
        <v>8.81</v>
      </c>
      <c r="D178" s="67" t="s">
        <v>560</v>
      </c>
      <c r="E178" s="68"/>
      <c r="G178" s="69" t="s">
        <v>548</v>
      </c>
      <c r="H178" s="74">
        <v>15.86</v>
      </c>
      <c r="J178" s="67" t="s">
        <v>532</v>
      </c>
      <c r="K178" s="68"/>
    </row>
    <row r="179" spans="1:11" ht="26" x14ac:dyDescent="0.35">
      <c r="A179" s="69" t="s">
        <v>534</v>
      </c>
      <c r="B179" s="74">
        <v>13.06</v>
      </c>
      <c r="D179" s="69" t="s">
        <v>561</v>
      </c>
      <c r="E179" s="74">
        <v>27.95</v>
      </c>
      <c r="G179" s="69" t="s">
        <v>549</v>
      </c>
      <c r="H179" s="74">
        <v>15.39</v>
      </c>
      <c r="J179" s="69" t="s">
        <v>533</v>
      </c>
      <c r="K179" s="74">
        <v>8.76</v>
      </c>
    </row>
    <row r="180" spans="1:11" x14ac:dyDescent="0.35">
      <c r="A180" s="67" t="s">
        <v>535</v>
      </c>
      <c r="B180" s="68"/>
      <c r="D180" s="69" t="s">
        <v>562</v>
      </c>
      <c r="E180" s="74">
        <v>28.69</v>
      </c>
      <c r="G180" s="67" t="s">
        <v>550</v>
      </c>
      <c r="H180" s="68"/>
      <c r="J180" s="69" t="s">
        <v>534</v>
      </c>
      <c r="K180" s="74">
        <v>7.58</v>
      </c>
    </row>
    <row r="181" spans="1:11" x14ac:dyDescent="0.35">
      <c r="A181" s="69" t="s">
        <v>536</v>
      </c>
      <c r="B181" s="74">
        <v>51.41</v>
      </c>
      <c r="D181" s="67" t="s">
        <v>532</v>
      </c>
      <c r="E181" s="68"/>
      <c r="G181" s="69" t="s">
        <v>551</v>
      </c>
      <c r="H181" s="74">
        <v>15.75</v>
      </c>
      <c r="J181" s="67" t="s">
        <v>535</v>
      </c>
      <c r="K181" s="68"/>
    </row>
    <row r="182" spans="1:11" x14ac:dyDescent="0.35">
      <c r="A182" s="67" t="s">
        <v>538</v>
      </c>
      <c r="B182" s="68"/>
      <c r="D182" s="69" t="s">
        <v>533</v>
      </c>
      <c r="E182" s="74">
        <v>14.46</v>
      </c>
      <c r="G182" s="69" t="s">
        <v>552</v>
      </c>
      <c r="H182" s="74">
        <v>27.93</v>
      </c>
      <c r="J182" s="69" t="s">
        <v>536</v>
      </c>
      <c r="K182" s="74">
        <v>19.760000000000002</v>
      </c>
    </row>
    <row r="183" spans="1:11" ht="26" x14ac:dyDescent="0.35">
      <c r="A183" s="69" t="s">
        <v>539</v>
      </c>
      <c r="B183" s="74">
        <v>47.31</v>
      </c>
      <c r="D183" s="69" t="s">
        <v>534</v>
      </c>
      <c r="E183" s="74">
        <v>13.96</v>
      </c>
      <c r="G183" s="67" t="s">
        <v>563</v>
      </c>
      <c r="H183" s="68"/>
      <c r="J183" s="69" t="s">
        <v>537</v>
      </c>
      <c r="K183" s="74">
        <v>26.68</v>
      </c>
    </row>
    <row r="184" spans="1:11" x14ac:dyDescent="0.35">
      <c r="A184" s="69" t="s">
        <v>540</v>
      </c>
      <c r="B184" s="74">
        <v>4.12</v>
      </c>
      <c r="D184" s="67" t="s">
        <v>535</v>
      </c>
      <c r="E184" s="68"/>
      <c r="G184" s="69" t="s">
        <v>564</v>
      </c>
      <c r="H184" s="74">
        <v>23.63</v>
      </c>
      <c r="J184" s="67" t="s">
        <v>538</v>
      </c>
      <c r="K184" s="68"/>
    </row>
    <row r="185" spans="1:11" x14ac:dyDescent="0.35">
      <c r="A185" s="67" t="s">
        <v>541</v>
      </c>
      <c r="B185" s="68"/>
      <c r="D185" s="69" t="s">
        <v>536</v>
      </c>
      <c r="E185" s="74">
        <v>20.59</v>
      </c>
      <c r="G185" s="69" t="s">
        <v>565</v>
      </c>
      <c r="H185" s="71">
        <v>220.89</v>
      </c>
      <c r="J185" s="69" t="s">
        <v>539</v>
      </c>
      <c r="K185" s="74">
        <v>20.420000000000002</v>
      </c>
    </row>
    <row r="186" spans="1:11" ht="26" x14ac:dyDescent="0.35">
      <c r="A186" s="69" t="s">
        <v>542</v>
      </c>
      <c r="B186" s="74">
        <v>0.56000000000000005</v>
      </c>
      <c r="D186" s="69" t="s">
        <v>537</v>
      </c>
      <c r="E186" s="74">
        <v>27.04</v>
      </c>
      <c r="J186" s="69" t="s">
        <v>540</v>
      </c>
      <c r="K186" s="71">
        <v>107.42</v>
      </c>
    </row>
    <row r="187" spans="1:11" x14ac:dyDescent="0.35">
      <c r="A187" s="67" t="s">
        <v>544</v>
      </c>
      <c r="B187" s="68"/>
      <c r="D187" s="67" t="s">
        <v>538</v>
      </c>
      <c r="E187" s="68"/>
      <c r="J187" s="67" t="s">
        <v>541</v>
      </c>
      <c r="K187" s="68"/>
    </row>
    <row r="188" spans="1:11" x14ac:dyDescent="0.35">
      <c r="A188" s="69" t="s">
        <v>545</v>
      </c>
      <c r="B188" s="74">
        <v>4.84</v>
      </c>
      <c r="D188" s="69" t="s">
        <v>539</v>
      </c>
      <c r="E188" s="74">
        <v>20.59</v>
      </c>
      <c r="J188" s="69" t="s">
        <v>542</v>
      </c>
      <c r="K188" s="74">
        <v>0.93</v>
      </c>
    </row>
    <row r="189" spans="1:11" ht="26" x14ac:dyDescent="0.35">
      <c r="A189" s="69" t="s">
        <v>546</v>
      </c>
      <c r="B189" s="74">
        <v>4.58</v>
      </c>
      <c r="D189" s="69" t="s">
        <v>540</v>
      </c>
      <c r="E189" s="74">
        <v>2.98</v>
      </c>
      <c r="J189" s="67" t="s">
        <v>544</v>
      </c>
      <c r="K189" s="68"/>
    </row>
    <row r="190" spans="1:11" x14ac:dyDescent="0.35">
      <c r="A190" s="67" t="s">
        <v>547</v>
      </c>
      <c r="B190" s="68"/>
      <c r="D190" s="67" t="s">
        <v>541</v>
      </c>
      <c r="E190" s="68"/>
      <c r="J190" s="69" t="s">
        <v>545</v>
      </c>
      <c r="K190" s="74">
        <v>2.37</v>
      </c>
    </row>
    <row r="191" spans="1:11" x14ac:dyDescent="0.35">
      <c r="A191" s="69" t="s">
        <v>548</v>
      </c>
      <c r="B191" s="74">
        <v>9.4499999999999993</v>
      </c>
      <c r="D191" s="69" t="s">
        <v>542</v>
      </c>
      <c r="E191" s="74">
        <v>0.85</v>
      </c>
      <c r="J191" s="69" t="s">
        <v>546</v>
      </c>
      <c r="K191" s="74">
        <v>1.97</v>
      </c>
    </row>
    <row r="192" spans="1:11" ht="26" x14ac:dyDescent="0.35">
      <c r="A192" s="69" t="s">
        <v>549</v>
      </c>
      <c r="B192" s="74">
        <v>10.210000000000001</v>
      </c>
      <c r="D192" s="69" t="s">
        <v>543</v>
      </c>
      <c r="E192" s="74">
        <v>0.97</v>
      </c>
      <c r="J192" s="67" t="s">
        <v>547</v>
      </c>
      <c r="K192" s="68"/>
    </row>
    <row r="193" spans="1:11" x14ac:dyDescent="0.35">
      <c r="A193" s="67" t="s">
        <v>550</v>
      </c>
      <c r="B193" s="68"/>
      <c r="D193" s="67" t="s">
        <v>544</v>
      </c>
      <c r="E193" s="68"/>
      <c r="J193" s="69" t="s">
        <v>548</v>
      </c>
      <c r="K193" s="74">
        <v>9.75</v>
      </c>
    </row>
    <row r="194" spans="1:11" ht="26" x14ac:dyDescent="0.35">
      <c r="A194" s="69" t="s">
        <v>551</v>
      </c>
      <c r="B194" s="74">
        <v>11.16</v>
      </c>
      <c r="D194" s="69" t="s">
        <v>545</v>
      </c>
      <c r="E194" s="74">
        <v>9.34</v>
      </c>
      <c r="J194" s="69" t="s">
        <v>549</v>
      </c>
      <c r="K194" s="74">
        <v>8.89</v>
      </c>
    </row>
    <row r="195" spans="1:11" x14ac:dyDescent="0.35">
      <c r="A195" s="69" t="s">
        <v>552</v>
      </c>
      <c r="B195" s="74">
        <v>14.23</v>
      </c>
      <c r="D195" s="69" t="s">
        <v>546</v>
      </c>
      <c r="E195" s="74">
        <v>5.95</v>
      </c>
      <c r="J195" s="67" t="s">
        <v>550</v>
      </c>
      <c r="K195" s="68"/>
    </row>
    <row r="196" spans="1:11" x14ac:dyDescent="0.35">
      <c r="A196" s="67" t="s">
        <v>563</v>
      </c>
      <c r="B196" s="68"/>
      <c r="D196" s="67" t="s">
        <v>547</v>
      </c>
      <c r="E196" s="68"/>
      <c r="J196" s="69" t="s">
        <v>551</v>
      </c>
      <c r="K196" s="74">
        <v>10.46</v>
      </c>
    </row>
    <row r="197" spans="1:11" ht="26" x14ac:dyDescent="0.35">
      <c r="A197" s="69" t="s">
        <v>564</v>
      </c>
      <c r="B197" s="74">
        <v>31.37</v>
      </c>
      <c r="D197" s="69" t="s">
        <v>548</v>
      </c>
      <c r="E197" s="74">
        <v>20.11</v>
      </c>
      <c r="J197" s="69" t="s">
        <v>552</v>
      </c>
      <c r="K197" s="74">
        <v>11.54</v>
      </c>
    </row>
    <row r="198" spans="1:11" ht="26" x14ac:dyDescent="0.35">
      <c r="D198" s="69" t="s">
        <v>549</v>
      </c>
      <c r="E198" s="74">
        <v>14.24</v>
      </c>
      <c r="J198" s="67" t="s">
        <v>563</v>
      </c>
      <c r="K198" s="68"/>
    </row>
    <row r="199" spans="1:11" x14ac:dyDescent="0.35">
      <c r="D199" s="67" t="s">
        <v>550</v>
      </c>
      <c r="E199" s="68"/>
      <c r="J199" s="69" t="s">
        <v>564</v>
      </c>
      <c r="K199" s="74">
        <v>16.579999999999998</v>
      </c>
    </row>
    <row r="200" spans="1:11" x14ac:dyDescent="0.35">
      <c r="D200" s="69" t="s">
        <v>551</v>
      </c>
      <c r="E200" s="74">
        <v>18.739999999999998</v>
      </c>
      <c r="J200" s="69" t="s">
        <v>565</v>
      </c>
      <c r="K200" s="74">
        <v>25.33</v>
      </c>
    </row>
    <row r="201" spans="1:11" x14ac:dyDescent="0.35">
      <c r="D201" s="69" t="s">
        <v>552</v>
      </c>
      <c r="E201" s="74">
        <v>16.329999999999998</v>
      </c>
    </row>
    <row r="202" spans="1:11" x14ac:dyDescent="0.35">
      <c r="D202" s="67" t="s">
        <v>563</v>
      </c>
      <c r="E202" s="68"/>
    </row>
    <row r="203" spans="1:11" x14ac:dyDescent="0.35">
      <c r="D203" s="69" t="s">
        <v>564</v>
      </c>
      <c r="E203" s="74">
        <v>28.08</v>
      </c>
    </row>
    <row r="204" spans="1:11" x14ac:dyDescent="0.35">
      <c r="D204" s="69" t="s">
        <v>565</v>
      </c>
      <c r="E204" s="74">
        <v>29.63</v>
      </c>
    </row>
    <row r="208" spans="1:11" x14ac:dyDescent="0.35">
      <c r="A208" s="75" t="s">
        <v>574</v>
      </c>
    </row>
    <row r="209" spans="1:14" ht="15" thickBot="1" x14ac:dyDescent="0.4">
      <c r="A209" s="56" t="s">
        <v>484</v>
      </c>
      <c r="B209" s="57"/>
      <c r="D209" s="56" t="s">
        <v>484</v>
      </c>
      <c r="E209" s="57"/>
      <c r="G209" s="56" t="s">
        <v>484</v>
      </c>
      <c r="H209" s="57"/>
      <c r="J209" s="56" t="s">
        <v>484</v>
      </c>
      <c r="K209" s="57"/>
      <c r="M209" s="56" t="s">
        <v>484</v>
      </c>
      <c r="N209" s="57"/>
    </row>
    <row r="210" spans="1:14" ht="15" thickTop="1" x14ac:dyDescent="0.35">
      <c r="A210" s="58" t="s">
        <v>485</v>
      </c>
      <c r="B210" s="59" t="s">
        <v>575</v>
      </c>
      <c r="D210" s="58" t="s">
        <v>485</v>
      </c>
      <c r="E210" s="59" t="s">
        <v>576</v>
      </c>
      <c r="G210" s="58" t="s">
        <v>485</v>
      </c>
      <c r="H210" s="59" t="s">
        <v>577</v>
      </c>
      <c r="J210" s="58" t="s">
        <v>485</v>
      </c>
      <c r="K210" s="59" t="s">
        <v>578</v>
      </c>
      <c r="M210" s="58" t="s">
        <v>485</v>
      </c>
      <c r="N210" s="59" t="s">
        <v>579</v>
      </c>
    </row>
    <row r="211" spans="1:14" x14ac:dyDescent="0.35">
      <c r="A211" s="58" t="s">
        <v>487</v>
      </c>
      <c r="B211" s="58" t="s">
        <v>488</v>
      </c>
      <c r="D211" s="58" t="s">
        <v>487</v>
      </c>
      <c r="E211" s="58" t="s">
        <v>488</v>
      </c>
      <c r="G211" s="58" t="s">
        <v>487</v>
      </c>
      <c r="H211" s="58" t="s">
        <v>488</v>
      </c>
      <c r="J211" s="58" t="s">
        <v>487</v>
      </c>
      <c r="K211" s="58" t="s">
        <v>488</v>
      </c>
      <c r="M211" s="58" t="s">
        <v>487</v>
      </c>
      <c r="N211" s="58" t="s">
        <v>488</v>
      </c>
    </row>
    <row r="212" spans="1:14" x14ac:dyDescent="0.35">
      <c r="A212" s="58" t="s">
        <v>489</v>
      </c>
      <c r="B212" s="58" t="s">
        <v>488</v>
      </c>
      <c r="D212" s="58" t="s">
        <v>489</v>
      </c>
      <c r="E212" s="58" t="s">
        <v>488</v>
      </c>
      <c r="G212" s="58" t="s">
        <v>489</v>
      </c>
      <c r="H212" s="58" t="s">
        <v>488</v>
      </c>
      <c r="J212" s="58" t="s">
        <v>489</v>
      </c>
      <c r="K212" s="58" t="s">
        <v>488</v>
      </c>
      <c r="M212" s="58" t="s">
        <v>489</v>
      </c>
      <c r="N212" s="58" t="s">
        <v>488</v>
      </c>
    </row>
    <row r="213" spans="1:14" x14ac:dyDescent="0.35">
      <c r="A213" s="58" t="s">
        <v>490</v>
      </c>
      <c r="B213" s="58" t="s">
        <v>580</v>
      </c>
      <c r="D213" s="58" t="s">
        <v>490</v>
      </c>
      <c r="E213" s="58" t="s">
        <v>580</v>
      </c>
      <c r="G213" s="58" t="s">
        <v>490</v>
      </c>
      <c r="H213" s="58" t="s">
        <v>581</v>
      </c>
      <c r="J213" s="58" t="s">
        <v>490</v>
      </c>
      <c r="K213" s="58" t="s">
        <v>582</v>
      </c>
      <c r="M213" s="58" t="s">
        <v>490</v>
      </c>
      <c r="N213" s="58" t="s">
        <v>580</v>
      </c>
    </row>
    <row r="214" spans="1:14" x14ac:dyDescent="0.35">
      <c r="A214" s="58" t="s">
        <v>492</v>
      </c>
      <c r="B214" s="58" t="s">
        <v>493</v>
      </c>
      <c r="D214" s="58" t="s">
        <v>492</v>
      </c>
      <c r="E214" s="58" t="s">
        <v>493</v>
      </c>
      <c r="G214" s="58" t="s">
        <v>492</v>
      </c>
      <c r="H214" s="58" t="s">
        <v>493</v>
      </c>
      <c r="J214" s="58" t="s">
        <v>492</v>
      </c>
      <c r="K214" s="58" t="s">
        <v>493</v>
      </c>
      <c r="M214" s="58" t="s">
        <v>492</v>
      </c>
      <c r="N214" s="58" t="s">
        <v>493</v>
      </c>
    </row>
    <row r="215" spans="1:14" x14ac:dyDescent="0.35">
      <c r="A215" s="58" t="s">
        <v>494</v>
      </c>
      <c r="B215" s="58" t="s">
        <v>583</v>
      </c>
      <c r="D215" s="58" t="s">
        <v>494</v>
      </c>
      <c r="E215" s="58" t="s">
        <v>495</v>
      </c>
      <c r="G215" s="58" t="s">
        <v>494</v>
      </c>
      <c r="H215" s="58" t="s">
        <v>495</v>
      </c>
      <c r="J215" s="58" t="s">
        <v>494</v>
      </c>
      <c r="K215" s="58" t="s">
        <v>583</v>
      </c>
      <c r="M215" s="58" t="s">
        <v>494</v>
      </c>
      <c r="N215" s="58" t="s">
        <v>583</v>
      </c>
    </row>
    <row r="216" spans="1:14" x14ac:dyDescent="0.35">
      <c r="A216" s="58" t="s">
        <v>496</v>
      </c>
      <c r="B216" s="58" t="s">
        <v>497</v>
      </c>
      <c r="D216" s="58" t="s">
        <v>496</v>
      </c>
      <c r="E216" s="58" t="s">
        <v>497</v>
      </c>
      <c r="G216" s="58" t="s">
        <v>496</v>
      </c>
      <c r="H216" s="58" t="s">
        <v>497</v>
      </c>
      <c r="J216" s="58" t="s">
        <v>496</v>
      </c>
      <c r="K216" s="58" t="s">
        <v>497</v>
      </c>
      <c r="M216" s="58" t="s">
        <v>496</v>
      </c>
      <c r="N216" s="58" t="s">
        <v>497</v>
      </c>
    </row>
    <row r="217" spans="1:14" x14ac:dyDescent="0.35">
      <c r="A217" s="58" t="s">
        <v>498</v>
      </c>
      <c r="B217" s="58" t="s">
        <v>499</v>
      </c>
      <c r="D217" s="58" t="s">
        <v>498</v>
      </c>
      <c r="E217" s="58" t="s">
        <v>499</v>
      </c>
      <c r="G217" s="58" t="s">
        <v>498</v>
      </c>
      <c r="H217" s="58" t="s">
        <v>499</v>
      </c>
      <c r="J217" s="58" t="s">
        <v>498</v>
      </c>
      <c r="K217" s="58" t="s">
        <v>499</v>
      </c>
      <c r="M217" s="58" t="s">
        <v>498</v>
      </c>
      <c r="N217" s="58" t="s">
        <v>499</v>
      </c>
    </row>
    <row r="218" spans="1:14" x14ac:dyDescent="0.35">
      <c r="A218" s="58" t="s">
        <v>500</v>
      </c>
      <c r="B218" s="60">
        <v>45201.6308477083</v>
      </c>
      <c r="D218" s="58" t="s">
        <v>500</v>
      </c>
      <c r="E218" s="60">
        <v>45201.633079050902</v>
      </c>
      <c r="G218" s="58" t="s">
        <v>500</v>
      </c>
      <c r="H218" s="60">
        <v>45201.634741678201</v>
      </c>
      <c r="J218" s="58" t="s">
        <v>500</v>
      </c>
      <c r="K218" s="60">
        <v>45201.633867280099</v>
      </c>
      <c r="M218" s="58" t="s">
        <v>500</v>
      </c>
      <c r="N218" s="60">
        <v>45201.637371620403</v>
      </c>
    </row>
    <row r="219" spans="1:14" x14ac:dyDescent="0.35">
      <c r="A219" s="61" t="s">
        <v>501</v>
      </c>
      <c r="B219" s="62" t="s">
        <v>502</v>
      </c>
      <c r="D219" s="61" t="s">
        <v>501</v>
      </c>
      <c r="E219" s="62" t="s">
        <v>502</v>
      </c>
      <c r="G219" s="61" t="s">
        <v>501</v>
      </c>
      <c r="H219" s="62" t="s">
        <v>502</v>
      </c>
      <c r="J219" s="61" t="s">
        <v>501</v>
      </c>
      <c r="K219" s="62" t="s">
        <v>502</v>
      </c>
      <c r="M219" s="61" t="s">
        <v>501</v>
      </c>
      <c r="N219" s="62" t="s">
        <v>502</v>
      </c>
    </row>
    <row r="220" spans="1:14" x14ac:dyDescent="0.35">
      <c r="A220" s="63" t="s">
        <v>58</v>
      </c>
      <c r="B220" s="64">
        <v>45016</v>
      </c>
      <c r="D220" s="63" t="s">
        <v>58</v>
      </c>
      <c r="E220" s="64">
        <v>45016</v>
      </c>
      <c r="G220" s="63" t="s">
        <v>58</v>
      </c>
      <c r="H220" s="64">
        <v>45016</v>
      </c>
      <c r="J220" s="63" t="s">
        <v>58</v>
      </c>
      <c r="K220" s="64">
        <v>45016</v>
      </c>
      <c r="M220" s="63" t="s">
        <v>58</v>
      </c>
      <c r="N220" s="64">
        <v>45016</v>
      </c>
    </row>
    <row r="221" spans="1:14" x14ac:dyDescent="0.35">
      <c r="A221" s="63" t="s">
        <v>503</v>
      </c>
      <c r="B221" s="64" t="s">
        <v>504</v>
      </c>
      <c r="D221" s="63" t="s">
        <v>503</v>
      </c>
      <c r="E221" s="64" t="s">
        <v>504</v>
      </c>
      <c r="G221" s="63" t="s">
        <v>503</v>
      </c>
      <c r="H221" s="64" t="s">
        <v>504</v>
      </c>
      <c r="J221" s="63" t="s">
        <v>503</v>
      </c>
      <c r="K221" s="64" t="s">
        <v>504</v>
      </c>
      <c r="M221" s="63" t="s">
        <v>503</v>
      </c>
      <c r="N221" s="64" t="s">
        <v>504</v>
      </c>
    </row>
    <row r="222" spans="1:14" x14ac:dyDescent="0.35">
      <c r="A222" s="65" t="s">
        <v>505</v>
      </c>
      <c r="B222" s="61"/>
      <c r="D222" s="65" t="s">
        <v>505</v>
      </c>
      <c r="E222" s="61"/>
      <c r="G222" s="65" t="s">
        <v>505</v>
      </c>
      <c r="H222" s="61"/>
      <c r="J222" s="65" t="s">
        <v>505</v>
      </c>
      <c r="K222" s="61"/>
      <c r="M222" s="65" t="s">
        <v>505</v>
      </c>
      <c r="N222" s="61"/>
    </row>
    <row r="223" spans="1:14" x14ac:dyDescent="0.35">
      <c r="A223" s="65" t="s">
        <v>506</v>
      </c>
      <c r="B223" s="66" t="s">
        <v>507</v>
      </c>
      <c r="D223" s="65" t="s">
        <v>506</v>
      </c>
      <c r="E223" s="66" t="s">
        <v>507</v>
      </c>
      <c r="G223" s="65" t="s">
        <v>506</v>
      </c>
      <c r="H223" s="66" t="s">
        <v>507</v>
      </c>
      <c r="J223" s="65" t="s">
        <v>506</v>
      </c>
      <c r="K223" s="66" t="s">
        <v>507</v>
      </c>
      <c r="M223" s="65" t="s">
        <v>506</v>
      </c>
      <c r="N223" s="66" t="s">
        <v>507</v>
      </c>
    </row>
    <row r="224" spans="1:14" x14ac:dyDescent="0.35">
      <c r="A224" s="67" t="s">
        <v>508</v>
      </c>
      <c r="B224" s="68"/>
      <c r="D224" s="67" t="s">
        <v>508</v>
      </c>
      <c r="E224" s="68"/>
      <c r="G224" s="67" t="s">
        <v>508</v>
      </c>
      <c r="H224" s="68"/>
      <c r="J224" s="67" t="s">
        <v>508</v>
      </c>
      <c r="K224" s="68"/>
      <c r="M224" s="67" t="s">
        <v>508</v>
      </c>
      <c r="N224" s="68"/>
    </row>
    <row r="225" spans="1:14" x14ac:dyDescent="0.35">
      <c r="A225" s="69" t="s">
        <v>508</v>
      </c>
      <c r="B225" s="70">
        <v>176864.33</v>
      </c>
      <c r="D225" s="69" t="s">
        <v>508</v>
      </c>
      <c r="E225" s="70">
        <v>2588953.0299999998</v>
      </c>
      <c r="G225" s="69" t="s">
        <v>508</v>
      </c>
      <c r="H225" s="70">
        <v>21951126.02</v>
      </c>
      <c r="J225" s="69" t="s">
        <v>508</v>
      </c>
      <c r="K225" s="70">
        <v>557837.21</v>
      </c>
      <c r="M225" s="69" t="s">
        <v>508</v>
      </c>
      <c r="N225" s="70">
        <v>2732197.76</v>
      </c>
    </row>
    <row r="226" spans="1:14" x14ac:dyDescent="0.35">
      <c r="A226" s="69" t="s">
        <v>509</v>
      </c>
      <c r="B226" s="70">
        <v>148912.54999999999</v>
      </c>
      <c r="D226" s="69" t="s">
        <v>509</v>
      </c>
      <c r="E226" s="70">
        <v>2289768.15</v>
      </c>
      <c r="G226" s="69" t="s">
        <v>509</v>
      </c>
      <c r="H226" s="70">
        <v>17950504.530000001</v>
      </c>
      <c r="J226" s="69" t="s">
        <v>509</v>
      </c>
      <c r="K226" s="70">
        <v>554412.48</v>
      </c>
      <c r="M226" s="67" t="s">
        <v>510</v>
      </c>
      <c r="N226" s="68"/>
    </row>
    <row r="227" spans="1:14" x14ac:dyDescent="0.35">
      <c r="A227" s="67" t="s">
        <v>510</v>
      </c>
      <c r="B227" s="68"/>
      <c r="D227" s="67" t="s">
        <v>510</v>
      </c>
      <c r="E227" s="68"/>
      <c r="G227" s="67" t="s">
        <v>510</v>
      </c>
      <c r="H227" s="68"/>
      <c r="J227" s="67" t="s">
        <v>510</v>
      </c>
      <c r="K227" s="68"/>
      <c r="M227" s="69" t="s">
        <v>510</v>
      </c>
      <c r="N227" s="70">
        <v>2765628.26</v>
      </c>
    </row>
    <row r="228" spans="1:14" x14ac:dyDescent="0.35">
      <c r="A228" s="69" t="s">
        <v>510</v>
      </c>
      <c r="B228" s="70">
        <v>46626.22</v>
      </c>
      <c r="D228" s="69" t="s">
        <v>510</v>
      </c>
      <c r="E228" s="70">
        <v>2023264.03</v>
      </c>
      <c r="G228" s="69" t="s">
        <v>510</v>
      </c>
      <c r="H228" s="70">
        <v>22047782.02</v>
      </c>
      <c r="J228" s="69" t="s">
        <v>510</v>
      </c>
      <c r="K228" s="70">
        <v>427539.97</v>
      </c>
      <c r="M228" s="67" t="s">
        <v>512</v>
      </c>
      <c r="N228" s="68"/>
    </row>
    <row r="229" spans="1:14" x14ac:dyDescent="0.35">
      <c r="A229" s="69" t="s">
        <v>511</v>
      </c>
      <c r="B229" s="70">
        <v>73778.600000000006</v>
      </c>
      <c r="D229" s="69" t="s">
        <v>511</v>
      </c>
      <c r="E229" s="70">
        <v>1914567.35</v>
      </c>
      <c r="G229" s="69" t="s">
        <v>511</v>
      </c>
      <c r="H229" s="70">
        <v>17970330.129999999</v>
      </c>
      <c r="J229" s="69" t="s">
        <v>511</v>
      </c>
      <c r="K229" s="70">
        <v>501259.5</v>
      </c>
      <c r="M229" s="69" t="s">
        <v>513</v>
      </c>
      <c r="N229" s="71">
        <v>1139.1500000000001</v>
      </c>
    </row>
    <row r="230" spans="1:14" x14ac:dyDescent="0.35">
      <c r="A230" s="67" t="s">
        <v>512</v>
      </c>
      <c r="B230" s="68"/>
      <c r="D230" s="67" t="s">
        <v>512</v>
      </c>
      <c r="E230" s="68"/>
      <c r="G230" s="67" t="s">
        <v>512</v>
      </c>
      <c r="H230" s="68"/>
      <c r="J230" s="67" t="s">
        <v>512</v>
      </c>
      <c r="K230" s="68"/>
      <c r="M230" s="67" t="s">
        <v>515</v>
      </c>
      <c r="N230" s="68"/>
    </row>
    <row r="231" spans="1:14" x14ac:dyDescent="0.35">
      <c r="A231" s="69" t="s">
        <v>513</v>
      </c>
      <c r="B231" s="74">
        <v>51.8</v>
      </c>
      <c r="D231" s="69" t="s">
        <v>513</v>
      </c>
      <c r="E231" s="71">
        <v>214.35</v>
      </c>
      <c r="G231" s="69" t="s">
        <v>513</v>
      </c>
      <c r="H231" s="71">
        <v>3401.05</v>
      </c>
      <c r="J231" s="69" t="s">
        <v>513</v>
      </c>
      <c r="K231" s="71">
        <v>2162.3000000000002</v>
      </c>
      <c r="M231" s="69" t="s">
        <v>516</v>
      </c>
      <c r="N231" s="73">
        <v>1.64</v>
      </c>
    </row>
    <row r="232" spans="1:14" x14ac:dyDescent="0.35">
      <c r="A232" s="69" t="s">
        <v>514</v>
      </c>
      <c r="B232" s="74">
        <v>86.87</v>
      </c>
      <c r="D232" s="69" t="s">
        <v>514</v>
      </c>
      <c r="E232" s="71">
        <v>217.12</v>
      </c>
      <c r="G232" s="69" t="s">
        <v>514</v>
      </c>
      <c r="H232" s="71">
        <v>2784.41</v>
      </c>
      <c r="J232" s="69" t="s">
        <v>514</v>
      </c>
      <c r="K232" s="71">
        <v>2605.94</v>
      </c>
      <c r="M232" s="67" t="s">
        <v>518</v>
      </c>
      <c r="N232" s="68"/>
    </row>
    <row r="233" spans="1:14" x14ac:dyDescent="0.35">
      <c r="A233" s="67" t="s">
        <v>515</v>
      </c>
      <c r="B233" s="68"/>
      <c r="D233" s="67" t="s">
        <v>515</v>
      </c>
      <c r="E233" s="68"/>
      <c r="G233" s="67" t="s">
        <v>515</v>
      </c>
      <c r="H233" s="68"/>
      <c r="J233" s="67" t="s">
        <v>515</v>
      </c>
      <c r="K233" s="68"/>
      <c r="M233" s="69" t="s">
        <v>519</v>
      </c>
      <c r="N233" s="73">
        <v>0.44</v>
      </c>
    </row>
    <row r="234" spans="1:14" x14ac:dyDescent="0.35">
      <c r="A234" s="69" t="s">
        <v>516</v>
      </c>
      <c r="B234" s="72">
        <v>-24.48</v>
      </c>
      <c r="D234" s="69" t="s">
        <v>516</v>
      </c>
      <c r="E234" s="72">
        <v>-2.79</v>
      </c>
      <c r="G234" s="69" t="s">
        <v>516</v>
      </c>
      <c r="H234" s="73">
        <v>0.18</v>
      </c>
      <c r="J234" s="69" t="s">
        <v>516</v>
      </c>
      <c r="K234" s="72">
        <v>-4.99</v>
      </c>
      <c r="M234" s="69" t="s">
        <v>521</v>
      </c>
      <c r="N234" s="73">
        <v>0.44</v>
      </c>
    </row>
    <row r="235" spans="1:14" x14ac:dyDescent="0.35">
      <c r="A235" s="69" t="s">
        <v>517</v>
      </c>
      <c r="B235" s="72">
        <v>-8.93</v>
      </c>
      <c r="D235" s="69" t="s">
        <v>517</v>
      </c>
      <c r="E235" s="73">
        <v>0.32</v>
      </c>
      <c r="G235" s="69" t="s">
        <v>517</v>
      </c>
      <c r="H235" s="72">
        <v>-0.26</v>
      </c>
      <c r="J235" s="69" t="s">
        <v>517</v>
      </c>
      <c r="K235" s="72">
        <v>-1.5</v>
      </c>
      <c r="M235" s="67" t="s">
        <v>523</v>
      </c>
      <c r="N235" s="68"/>
    </row>
    <row r="236" spans="1:14" x14ac:dyDescent="0.35">
      <c r="A236" s="67" t="s">
        <v>518</v>
      </c>
      <c r="B236" s="68"/>
      <c r="D236" s="67" t="s">
        <v>518</v>
      </c>
      <c r="E236" s="68"/>
      <c r="G236" s="67" t="s">
        <v>518</v>
      </c>
      <c r="H236" s="68"/>
      <c r="J236" s="67" t="s">
        <v>518</v>
      </c>
      <c r="K236" s="68"/>
      <c r="M236" s="69" t="s">
        <v>524</v>
      </c>
      <c r="N236" s="74">
        <v>19.760000000000002</v>
      </c>
    </row>
    <row r="237" spans="1:14" x14ac:dyDescent="0.35">
      <c r="A237" s="69" t="s">
        <v>519</v>
      </c>
      <c r="B237" s="73">
        <v>0</v>
      </c>
      <c r="D237" s="69" t="s">
        <v>519</v>
      </c>
      <c r="E237" s="73">
        <v>0</v>
      </c>
      <c r="G237" s="69" t="s">
        <v>519</v>
      </c>
      <c r="H237" s="73">
        <v>0</v>
      </c>
      <c r="J237" s="69" t="s">
        <v>519</v>
      </c>
      <c r="K237" s="73">
        <v>0.03</v>
      </c>
      <c r="M237" s="67" t="s">
        <v>526</v>
      </c>
      <c r="N237" s="68"/>
    </row>
    <row r="238" spans="1:14" x14ac:dyDescent="0.35">
      <c r="A238" s="69" t="s">
        <v>520</v>
      </c>
      <c r="B238" s="73">
        <v>0</v>
      </c>
      <c r="D238" s="69" t="s">
        <v>520</v>
      </c>
      <c r="E238" s="73">
        <v>0</v>
      </c>
      <c r="G238" s="69" t="s">
        <v>520</v>
      </c>
      <c r="H238" s="73">
        <v>0</v>
      </c>
      <c r="J238" s="69" t="s">
        <v>520</v>
      </c>
      <c r="K238" s="73">
        <v>0.03</v>
      </c>
      <c r="M238" s="69" t="s">
        <v>527</v>
      </c>
      <c r="N238" s="74">
        <v>22.49</v>
      </c>
    </row>
    <row r="239" spans="1:14" x14ac:dyDescent="0.35">
      <c r="A239" s="69" t="s">
        <v>521</v>
      </c>
      <c r="B239" s="73">
        <v>0</v>
      </c>
      <c r="D239" s="69" t="s">
        <v>521</v>
      </c>
      <c r="E239" s="73">
        <v>0</v>
      </c>
      <c r="G239" s="69" t="s">
        <v>521</v>
      </c>
      <c r="H239" s="73">
        <v>0</v>
      </c>
      <c r="J239" s="69" t="s">
        <v>521</v>
      </c>
      <c r="K239" s="73">
        <v>0.03</v>
      </c>
      <c r="M239" s="67" t="s">
        <v>529</v>
      </c>
      <c r="N239" s="68"/>
    </row>
    <row r="240" spans="1:14" x14ac:dyDescent="0.35">
      <c r="A240" s="69" t="s">
        <v>522</v>
      </c>
      <c r="B240" s="73">
        <v>0</v>
      </c>
      <c r="D240" s="69" t="s">
        <v>522</v>
      </c>
      <c r="E240" s="73">
        <v>0</v>
      </c>
      <c r="G240" s="69" t="s">
        <v>522</v>
      </c>
      <c r="H240" s="73">
        <v>0</v>
      </c>
      <c r="J240" s="69" t="s">
        <v>522</v>
      </c>
      <c r="K240" s="73">
        <v>0.03</v>
      </c>
      <c r="M240" s="69" t="s">
        <v>530</v>
      </c>
      <c r="N240" s="74">
        <v>20.41</v>
      </c>
    </row>
    <row r="241" spans="1:14" x14ac:dyDescent="0.35">
      <c r="A241" s="67" t="s">
        <v>523</v>
      </c>
      <c r="B241" s="68"/>
      <c r="D241" s="67" t="s">
        <v>523</v>
      </c>
      <c r="E241" s="68"/>
      <c r="G241" s="67" t="s">
        <v>523</v>
      </c>
      <c r="H241" s="68"/>
      <c r="J241" s="67" t="s">
        <v>523</v>
      </c>
      <c r="K241" s="68"/>
      <c r="M241" s="67" t="s">
        <v>560</v>
      </c>
      <c r="N241" s="68"/>
    </row>
    <row r="242" spans="1:14" x14ac:dyDescent="0.35">
      <c r="A242" s="69" t="s">
        <v>525</v>
      </c>
      <c r="B242" s="74">
        <v>3.84</v>
      </c>
      <c r="D242" s="69" t="s">
        <v>524</v>
      </c>
      <c r="E242" s="74">
        <v>6.05</v>
      </c>
      <c r="G242" s="69" t="s">
        <v>524</v>
      </c>
      <c r="H242" s="74">
        <v>13.71</v>
      </c>
      <c r="J242" s="69" t="s">
        <v>524</v>
      </c>
      <c r="K242" s="74">
        <v>5.04</v>
      </c>
      <c r="M242" s="69" t="s">
        <v>561</v>
      </c>
      <c r="N242" s="74">
        <v>61.06</v>
      </c>
    </row>
    <row r="243" spans="1:14" x14ac:dyDescent="0.35">
      <c r="A243" s="67" t="s">
        <v>529</v>
      </c>
      <c r="B243" s="68"/>
      <c r="D243" s="69" t="s">
        <v>525</v>
      </c>
      <c r="E243" s="74">
        <v>8.67</v>
      </c>
      <c r="G243" s="69" t="s">
        <v>525</v>
      </c>
      <c r="H243" s="74">
        <v>15.34</v>
      </c>
      <c r="J243" s="69" t="s">
        <v>525</v>
      </c>
      <c r="K243" s="74">
        <v>7.42</v>
      </c>
      <c r="M243" s="67" t="s">
        <v>532</v>
      </c>
      <c r="N243" s="68"/>
    </row>
    <row r="244" spans="1:14" x14ac:dyDescent="0.35">
      <c r="A244" s="69" t="s">
        <v>530</v>
      </c>
      <c r="B244" s="74">
        <v>0.19</v>
      </c>
      <c r="D244" s="67" t="s">
        <v>529</v>
      </c>
      <c r="E244" s="68"/>
      <c r="G244" s="67" t="s">
        <v>526</v>
      </c>
      <c r="H244" s="68"/>
      <c r="J244" s="67" t="s">
        <v>526</v>
      </c>
      <c r="K244" s="68"/>
      <c r="M244" s="69" t="s">
        <v>533</v>
      </c>
      <c r="N244" s="74">
        <v>51.89</v>
      </c>
    </row>
    <row r="245" spans="1:14" x14ac:dyDescent="0.35">
      <c r="A245" s="69" t="s">
        <v>531</v>
      </c>
      <c r="B245" s="74">
        <v>0.31</v>
      </c>
      <c r="D245" s="69" t="s">
        <v>530</v>
      </c>
      <c r="E245" s="74">
        <v>1.64</v>
      </c>
      <c r="G245" s="69" t="s">
        <v>527</v>
      </c>
      <c r="H245" s="74">
        <v>13.8</v>
      </c>
      <c r="J245" s="69" t="s">
        <v>527</v>
      </c>
      <c r="K245" s="74">
        <v>5.43</v>
      </c>
      <c r="M245" s="67" t="s">
        <v>535</v>
      </c>
      <c r="N245" s="68"/>
    </row>
    <row r="246" spans="1:14" x14ac:dyDescent="0.35">
      <c r="A246" s="67" t="s">
        <v>538</v>
      </c>
      <c r="B246" s="68"/>
      <c r="D246" s="69" t="s">
        <v>531</v>
      </c>
      <c r="E246" s="74">
        <v>2.1800000000000002</v>
      </c>
      <c r="G246" s="69" t="s">
        <v>528</v>
      </c>
      <c r="H246" s="74">
        <v>15.47</v>
      </c>
      <c r="J246" s="69" t="s">
        <v>528</v>
      </c>
      <c r="K246" s="74">
        <v>7.58</v>
      </c>
      <c r="M246" s="69" t="s">
        <v>536</v>
      </c>
      <c r="N246" s="74">
        <v>64.44</v>
      </c>
    </row>
    <row r="247" spans="1:14" x14ac:dyDescent="0.35">
      <c r="A247" s="69" t="s">
        <v>540</v>
      </c>
      <c r="B247" s="74">
        <v>3.84</v>
      </c>
      <c r="D247" s="67" t="s">
        <v>560</v>
      </c>
      <c r="E247" s="68"/>
      <c r="G247" s="67" t="s">
        <v>529</v>
      </c>
      <c r="H247" s="68"/>
      <c r="J247" s="67" t="s">
        <v>529</v>
      </c>
      <c r="K247" s="68"/>
      <c r="M247" s="67" t="s">
        <v>538</v>
      </c>
      <c r="N247" s="68"/>
    </row>
    <row r="248" spans="1:14" x14ac:dyDescent="0.35">
      <c r="A248" s="67" t="s">
        <v>544</v>
      </c>
      <c r="B248" s="68"/>
      <c r="D248" s="69" t="s">
        <v>562</v>
      </c>
      <c r="E248" s="71">
        <v>315.48</v>
      </c>
      <c r="G248" s="69" t="s">
        <v>530</v>
      </c>
      <c r="H248" s="74">
        <v>5.17</v>
      </c>
      <c r="J248" s="69" t="s">
        <v>530</v>
      </c>
      <c r="K248" s="74">
        <v>1.73</v>
      </c>
      <c r="M248" s="69" t="s">
        <v>539</v>
      </c>
      <c r="N248" s="74">
        <v>64.44</v>
      </c>
    </row>
    <row r="249" spans="1:14" x14ac:dyDescent="0.35">
      <c r="A249" s="69" t="s">
        <v>545</v>
      </c>
      <c r="B249" s="74">
        <v>0.72</v>
      </c>
      <c r="D249" s="67" t="s">
        <v>532</v>
      </c>
      <c r="E249" s="68"/>
      <c r="G249" s="69" t="s">
        <v>531</v>
      </c>
      <c r="H249" s="74">
        <v>6.3</v>
      </c>
      <c r="J249" s="69" t="s">
        <v>531</v>
      </c>
      <c r="K249" s="74">
        <v>2.98</v>
      </c>
      <c r="M249" s="67" t="s">
        <v>541</v>
      </c>
      <c r="N249" s="68"/>
    </row>
    <row r="250" spans="1:14" x14ac:dyDescent="0.35">
      <c r="A250" s="69" t="s">
        <v>546</v>
      </c>
      <c r="B250" s="74">
        <v>0.62</v>
      </c>
      <c r="D250" s="69" t="s">
        <v>533</v>
      </c>
      <c r="E250" s="74">
        <v>17.399999999999999</v>
      </c>
      <c r="G250" s="67" t="s">
        <v>560</v>
      </c>
      <c r="H250" s="68"/>
      <c r="J250" s="67" t="s">
        <v>532</v>
      </c>
      <c r="K250" s="68"/>
      <c r="M250" s="69" t="s">
        <v>542</v>
      </c>
      <c r="N250" s="74">
        <v>1.74</v>
      </c>
    </row>
    <row r="251" spans="1:14" x14ac:dyDescent="0.35">
      <c r="A251" s="67" t="s">
        <v>547</v>
      </c>
      <c r="B251" s="68"/>
      <c r="D251" s="69" t="s">
        <v>534</v>
      </c>
      <c r="E251" s="74">
        <v>26.18</v>
      </c>
      <c r="G251" s="69" t="s">
        <v>561</v>
      </c>
      <c r="H251" s="71">
        <v>568.91</v>
      </c>
      <c r="J251" s="69" t="s">
        <v>533</v>
      </c>
      <c r="K251" s="74">
        <v>24.83</v>
      </c>
      <c r="M251" s="67" t="s">
        <v>544</v>
      </c>
      <c r="N251" s="68"/>
    </row>
    <row r="252" spans="1:14" x14ac:dyDescent="0.35">
      <c r="A252" s="69" t="s">
        <v>548</v>
      </c>
      <c r="B252" s="71">
        <v>397.76</v>
      </c>
      <c r="D252" s="67" t="s">
        <v>538</v>
      </c>
      <c r="E252" s="68"/>
      <c r="G252" s="67" t="s">
        <v>532</v>
      </c>
      <c r="H252" s="68"/>
      <c r="J252" s="69" t="s">
        <v>534</v>
      </c>
      <c r="K252" s="74">
        <v>38.380000000000003</v>
      </c>
      <c r="M252" s="69" t="s">
        <v>545</v>
      </c>
      <c r="N252" s="74">
        <v>20.16</v>
      </c>
    </row>
    <row r="253" spans="1:14" ht="26" x14ac:dyDescent="0.35">
      <c r="A253" s="69" t="s">
        <v>549</v>
      </c>
      <c r="B253" s="74">
        <v>72.61</v>
      </c>
      <c r="D253" s="69" t="s">
        <v>540</v>
      </c>
      <c r="E253" s="74">
        <v>8.67</v>
      </c>
      <c r="G253" s="69" t="s">
        <v>533</v>
      </c>
      <c r="H253" s="74">
        <v>73.36</v>
      </c>
      <c r="J253" s="67" t="s">
        <v>535</v>
      </c>
      <c r="K253" s="68"/>
      <c r="M253" s="67" t="s">
        <v>547</v>
      </c>
      <c r="N253" s="68"/>
    </row>
    <row r="254" spans="1:14" ht="26" x14ac:dyDescent="0.35">
      <c r="A254" s="67" t="s">
        <v>550</v>
      </c>
      <c r="B254" s="68"/>
      <c r="D254" s="67" t="s">
        <v>544</v>
      </c>
      <c r="E254" s="68"/>
      <c r="G254" s="69" t="s">
        <v>534</v>
      </c>
      <c r="H254" s="74">
        <v>96.57</v>
      </c>
      <c r="J254" s="69" t="s">
        <v>537</v>
      </c>
      <c r="K254" s="71">
        <v>218.59</v>
      </c>
      <c r="M254" s="69" t="s">
        <v>548</v>
      </c>
      <c r="N254" s="74">
        <v>40.72</v>
      </c>
    </row>
    <row r="255" spans="1:14" x14ac:dyDescent="0.35">
      <c r="A255" s="69" t="s">
        <v>551</v>
      </c>
      <c r="B255" s="74">
        <v>65.69</v>
      </c>
      <c r="D255" s="69" t="s">
        <v>545</v>
      </c>
      <c r="E255" s="74">
        <v>2.08</v>
      </c>
      <c r="G255" s="67" t="s">
        <v>535</v>
      </c>
      <c r="H255" s="68"/>
      <c r="J255" s="67" t="s">
        <v>538</v>
      </c>
      <c r="K255" s="68"/>
      <c r="M255" s="67" t="s">
        <v>550</v>
      </c>
      <c r="N255" s="68"/>
    </row>
    <row r="256" spans="1:14" x14ac:dyDescent="0.35">
      <c r="A256" s="67" t="s">
        <v>563</v>
      </c>
      <c r="B256" s="68"/>
      <c r="D256" s="69" t="s">
        <v>546</v>
      </c>
      <c r="E256" s="74">
        <v>2.68</v>
      </c>
      <c r="G256" s="69" t="s">
        <v>536</v>
      </c>
      <c r="H256" s="74">
        <v>93.2</v>
      </c>
      <c r="J256" s="69" t="s">
        <v>540</v>
      </c>
      <c r="K256" s="74">
        <v>7.42</v>
      </c>
      <c r="M256" s="69" t="s">
        <v>551</v>
      </c>
      <c r="N256" s="74">
        <v>59.74</v>
      </c>
    </row>
    <row r="257" spans="1:14" ht="26" x14ac:dyDescent="0.35">
      <c r="A257" s="69" t="s">
        <v>564</v>
      </c>
      <c r="B257" s="71">
        <v>2335.04</v>
      </c>
      <c r="D257" s="67" t="s">
        <v>547</v>
      </c>
      <c r="E257" s="68"/>
      <c r="G257" s="69" t="s">
        <v>537</v>
      </c>
      <c r="H257" s="71">
        <v>125.41</v>
      </c>
      <c r="J257" s="67" t="s">
        <v>544</v>
      </c>
      <c r="K257" s="68"/>
      <c r="M257" s="67" t="s">
        <v>563</v>
      </c>
      <c r="N257" s="68"/>
    </row>
    <row r="258" spans="1:14" ht="26" x14ac:dyDescent="0.35">
      <c r="D258" s="69" t="s">
        <v>548</v>
      </c>
      <c r="E258" s="74">
        <v>17.239999999999998</v>
      </c>
      <c r="G258" s="67" t="s">
        <v>538</v>
      </c>
      <c r="H258" s="68"/>
      <c r="J258" s="69" t="s">
        <v>545</v>
      </c>
      <c r="K258" s="74">
        <v>2.2599999999999998</v>
      </c>
      <c r="M258" s="69" t="s">
        <v>564</v>
      </c>
      <c r="N258" s="74">
        <v>60.33</v>
      </c>
    </row>
    <row r="259" spans="1:14" ht="26" x14ac:dyDescent="0.35">
      <c r="D259" s="69" t="s">
        <v>549</v>
      </c>
      <c r="E259" s="74">
        <v>23.14</v>
      </c>
      <c r="G259" s="69" t="s">
        <v>539</v>
      </c>
      <c r="H259" s="74">
        <v>93.2</v>
      </c>
      <c r="J259" s="69" t="s">
        <v>546</v>
      </c>
      <c r="K259" s="74">
        <v>3.34</v>
      </c>
    </row>
    <row r="260" spans="1:14" x14ac:dyDescent="0.35">
      <c r="D260" s="67" t="s">
        <v>550</v>
      </c>
      <c r="E260" s="68"/>
      <c r="G260" s="69" t="s">
        <v>540</v>
      </c>
      <c r="H260" s="74">
        <v>15.34</v>
      </c>
      <c r="J260" s="67" t="s">
        <v>547</v>
      </c>
      <c r="K260" s="68"/>
    </row>
    <row r="261" spans="1:14" x14ac:dyDescent="0.35">
      <c r="D261" s="69" t="s">
        <v>551</v>
      </c>
      <c r="E261" s="71">
        <v>227.52</v>
      </c>
      <c r="G261" s="67" t="s">
        <v>541</v>
      </c>
      <c r="H261" s="68"/>
      <c r="J261" s="69" t="s">
        <v>548</v>
      </c>
      <c r="K261" s="74">
        <v>20.48</v>
      </c>
    </row>
    <row r="262" spans="1:14" ht="26" x14ac:dyDescent="0.35">
      <c r="D262" s="69" t="s">
        <v>552</v>
      </c>
      <c r="E262" s="74">
        <v>56.33</v>
      </c>
      <c r="G262" s="69" t="s">
        <v>542</v>
      </c>
      <c r="H262" s="74">
        <v>1.56</v>
      </c>
      <c r="J262" s="69" t="s">
        <v>549</v>
      </c>
      <c r="K262" s="74">
        <v>28.89</v>
      </c>
    </row>
    <row r="263" spans="1:14" x14ac:dyDescent="0.35">
      <c r="D263" s="67" t="s">
        <v>563</v>
      </c>
      <c r="E263" s="68"/>
      <c r="G263" s="69" t="s">
        <v>543</v>
      </c>
      <c r="H263" s="74">
        <v>5.36</v>
      </c>
      <c r="J263" s="67" t="s">
        <v>550</v>
      </c>
      <c r="K263" s="68"/>
    </row>
    <row r="264" spans="1:14" x14ac:dyDescent="0.35">
      <c r="D264" s="69" t="s">
        <v>565</v>
      </c>
      <c r="E264" s="71">
        <v>483.26</v>
      </c>
      <c r="G264" s="67" t="s">
        <v>544</v>
      </c>
      <c r="H264" s="68"/>
      <c r="J264" s="69" t="s">
        <v>551</v>
      </c>
      <c r="K264" s="74">
        <v>85.97</v>
      </c>
    </row>
    <row r="265" spans="1:14" x14ac:dyDescent="0.35">
      <c r="G265" s="69" t="s">
        <v>545</v>
      </c>
      <c r="H265" s="74">
        <v>5.12</v>
      </c>
      <c r="J265" s="69" t="s">
        <v>552</v>
      </c>
      <c r="K265" s="71">
        <v>153.43</v>
      </c>
    </row>
    <row r="266" spans="1:14" x14ac:dyDescent="0.35">
      <c r="G266" s="69" t="s">
        <v>546</v>
      </c>
      <c r="H266" s="74">
        <v>6.28</v>
      </c>
    </row>
    <row r="267" spans="1:14" x14ac:dyDescent="0.35">
      <c r="G267" s="67" t="s">
        <v>547</v>
      </c>
      <c r="H267" s="68"/>
    </row>
    <row r="268" spans="1:14" x14ac:dyDescent="0.35">
      <c r="G268" s="69" t="s">
        <v>548</v>
      </c>
      <c r="H268" s="74">
        <v>60.25</v>
      </c>
    </row>
    <row r="269" spans="1:14" ht="26" x14ac:dyDescent="0.35">
      <c r="G269" s="69" t="s">
        <v>549</v>
      </c>
      <c r="H269" s="74">
        <v>77.010000000000005</v>
      </c>
    </row>
    <row r="270" spans="1:14" x14ac:dyDescent="0.35">
      <c r="G270" s="67" t="s">
        <v>550</v>
      </c>
      <c r="H270" s="68"/>
    </row>
    <row r="271" spans="1:14" x14ac:dyDescent="0.35">
      <c r="G271" s="69" t="s">
        <v>551</v>
      </c>
      <c r="H271" s="74">
        <v>84.38</v>
      </c>
    </row>
    <row r="272" spans="1:14" x14ac:dyDescent="0.35">
      <c r="G272" s="69" t="s">
        <v>552</v>
      </c>
      <c r="H272" s="71">
        <v>120.64</v>
      </c>
    </row>
    <row r="273" spans="7:8" x14ac:dyDescent="0.35">
      <c r="G273" s="67" t="s">
        <v>563</v>
      </c>
      <c r="H273" s="68"/>
    </row>
    <row r="274" spans="7:8" x14ac:dyDescent="0.35">
      <c r="G274" s="69" t="s">
        <v>564</v>
      </c>
      <c r="H274" s="71">
        <v>563.38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DE37-2465-4C1B-AB2B-B642D4454DA1}">
  <sheetPr>
    <tabColor theme="7" tint="0.59999389629810485"/>
  </sheetPr>
  <dimension ref="A2:S32"/>
  <sheetViews>
    <sheetView topLeftCell="E7" workbookViewId="0"/>
  </sheetViews>
  <sheetFormatPr defaultRowHeight="14.5" x14ac:dyDescent="0.35"/>
  <cols>
    <col min="1" max="1" width="32" customWidth="1"/>
    <col min="2" max="3" width="15.26953125" customWidth="1"/>
    <col min="4" max="4" width="19.26953125" customWidth="1"/>
    <col min="5" max="5" width="14.54296875" customWidth="1"/>
    <col min="6" max="6" width="14" customWidth="1"/>
    <col min="7" max="7" width="8.54296875" customWidth="1"/>
    <col min="9" max="9" width="10" bestFit="1" customWidth="1"/>
    <col min="13" max="13" width="32.1796875" customWidth="1"/>
    <col min="16" max="16" width="15.54296875" customWidth="1"/>
    <col min="19" max="19" width="14.26953125" customWidth="1"/>
  </cols>
  <sheetData>
    <row r="2" spans="1:16" x14ac:dyDescent="0.35">
      <c r="A2" s="75" t="s">
        <v>553</v>
      </c>
      <c r="D2" s="77"/>
    </row>
    <row r="3" spans="1:16" ht="15.5" x14ac:dyDescent="0.35">
      <c r="A3" s="78"/>
      <c r="B3" s="260" t="s">
        <v>584</v>
      </c>
      <c r="C3" s="260"/>
      <c r="D3" s="260"/>
      <c r="E3" s="261" t="s">
        <v>585</v>
      </c>
      <c r="F3" s="262"/>
      <c r="G3" s="262"/>
      <c r="H3" s="79"/>
      <c r="I3" s="79"/>
      <c r="J3" s="79"/>
    </row>
    <row r="4" spans="1:16" ht="31" x14ac:dyDescent="0.35">
      <c r="A4" s="80" t="s">
        <v>586</v>
      </c>
      <c r="B4" s="81" t="s">
        <v>510</v>
      </c>
      <c r="C4" s="81" t="s">
        <v>587</v>
      </c>
      <c r="D4" s="81" t="s">
        <v>588</v>
      </c>
      <c r="E4" s="82" t="s">
        <v>589</v>
      </c>
      <c r="F4" s="82" t="s">
        <v>19</v>
      </c>
      <c r="G4" s="82" t="s">
        <v>590</v>
      </c>
      <c r="H4" s="82" t="s">
        <v>591</v>
      </c>
      <c r="I4" s="82" t="s">
        <v>592</v>
      </c>
      <c r="J4" s="82" t="s">
        <v>593</v>
      </c>
    </row>
    <row r="5" spans="1:16" ht="15.5" x14ac:dyDescent="0.35">
      <c r="A5" s="83"/>
      <c r="B5" s="84"/>
      <c r="C5" s="84"/>
      <c r="D5" s="84"/>
      <c r="E5" s="85"/>
      <c r="F5" s="85"/>
      <c r="G5" s="85"/>
    </row>
    <row r="6" spans="1:16" ht="15.5" x14ac:dyDescent="0.35">
      <c r="A6" s="59" t="s">
        <v>486</v>
      </c>
      <c r="B6" s="86">
        <f>'Rel Data File'!B20</f>
        <v>157709129.25999999</v>
      </c>
      <c r="C6" s="86">
        <f>'Rel Data File'!B23</f>
        <v>2116.2600000000002</v>
      </c>
      <c r="D6" s="87">
        <f>'Rel Data File'!B17</f>
        <v>186325929.25999999</v>
      </c>
      <c r="E6" s="87">
        <f>'Rel Data File'!B55</f>
        <v>2.13</v>
      </c>
      <c r="F6" s="87">
        <f>'Rel Data File'!B58</f>
        <v>13.05</v>
      </c>
      <c r="G6" s="88">
        <f>'Rel Data File'!B61</f>
        <v>17.96</v>
      </c>
      <c r="H6" s="88">
        <f>'Rel Data File'!B46</f>
        <v>21.6</v>
      </c>
      <c r="I6" s="88">
        <f>'Rel Data File'!B34</f>
        <v>2</v>
      </c>
      <c r="J6" s="88">
        <f>'Rel Data File'!B40</f>
        <v>1.64</v>
      </c>
      <c r="M6" s="89" t="s">
        <v>594</v>
      </c>
      <c r="N6" s="89"/>
      <c r="O6" s="89"/>
    </row>
    <row r="7" spans="1:16" ht="15.5" x14ac:dyDescent="0.35">
      <c r="A7" s="59" t="s">
        <v>554</v>
      </c>
      <c r="B7" s="90">
        <f>'Rel Data File'!B84</f>
        <v>3359122.48</v>
      </c>
      <c r="C7" s="90">
        <f>'Rel Data File'!B87</f>
        <v>236.8</v>
      </c>
      <c r="D7" s="91">
        <f>'Rel Data File'!B81</f>
        <v>9857487.4800000004</v>
      </c>
      <c r="E7" s="92">
        <f>'Rel Data File'!B113</f>
        <v>0.22</v>
      </c>
      <c r="F7" s="92">
        <f>'Rel Data File'!B116</f>
        <v>9.6300000000000008</v>
      </c>
      <c r="G7" s="92">
        <f>'Rel Data File'!B118</f>
        <v>10.26</v>
      </c>
      <c r="H7" s="93">
        <f>'Rel Data File'!B109</f>
        <v>9.07</v>
      </c>
      <c r="I7" s="93">
        <f>'Rel Data File'!B98</f>
        <v>1.04</v>
      </c>
      <c r="J7" s="93">
        <f>'Rel Data File'!B104</f>
        <v>0.08</v>
      </c>
      <c r="M7" s="75" t="s">
        <v>595</v>
      </c>
      <c r="N7" s="263">
        <v>87337500</v>
      </c>
      <c r="O7" s="263"/>
    </row>
    <row r="8" spans="1:16" ht="15.5" x14ac:dyDescent="0.35">
      <c r="A8" s="59" t="s">
        <v>555</v>
      </c>
      <c r="B8" s="90">
        <f>'Rel Data File'!E84</f>
        <v>19002511.739999998</v>
      </c>
      <c r="C8" s="90">
        <f>'Rel Data File'!E87</f>
        <v>151.05000000000001</v>
      </c>
      <c r="D8" s="91">
        <f>'Rel Data File'!E81</f>
        <v>31838642.440000001</v>
      </c>
      <c r="E8" s="92">
        <f>'Rel Data File'!E122</f>
        <v>0.5</v>
      </c>
      <c r="F8" s="92">
        <f>'Rel Data File'!E125</f>
        <v>4.03</v>
      </c>
      <c r="G8" s="92">
        <f>'Rel Data File'!E128</f>
        <v>3.92</v>
      </c>
      <c r="H8" s="93">
        <f>'Rel Data File'!E113</f>
        <v>5.36</v>
      </c>
      <c r="I8" s="93">
        <f>'Rel Data File'!E98</f>
        <v>0.68</v>
      </c>
      <c r="J8" s="93">
        <f>'Rel Data File'!E104</f>
        <v>0.3</v>
      </c>
      <c r="M8" s="75" t="s">
        <v>20</v>
      </c>
      <c r="N8" s="263">
        <v>14278100</v>
      </c>
      <c r="O8" s="263"/>
    </row>
    <row r="9" spans="1:16" ht="15.5" x14ac:dyDescent="0.35">
      <c r="A9" s="59" t="s">
        <v>556</v>
      </c>
      <c r="B9" s="90">
        <f>'Rel Data File'!H84</f>
        <v>7445197.5899999999</v>
      </c>
      <c r="C9" s="90">
        <f>'Rel Data File'!H87</f>
        <v>344.3</v>
      </c>
      <c r="D9" s="91">
        <f>'Rel Data File'!H81</f>
        <v>13721425.59</v>
      </c>
      <c r="E9" s="92">
        <f>'Rel Data File'!H122</f>
        <v>0.28999999999999998</v>
      </c>
      <c r="F9" s="92">
        <f>'Rel Data File'!H125</f>
        <v>9.98</v>
      </c>
      <c r="G9" s="92">
        <f>'Rel Data File'!H128</f>
        <v>11.87</v>
      </c>
      <c r="H9" s="93">
        <f>'Rel Data File'!H113</f>
        <v>34.4</v>
      </c>
      <c r="I9" s="93">
        <f>'Rel Data File'!H98</f>
        <v>1.36</v>
      </c>
      <c r="J9" s="93">
        <f>'Rel Data File'!H104</f>
        <v>0.15</v>
      </c>
      <c r="M9" s="75" t="s">
        <v>596</v>
      </c>
      <c r="N9" s="263">
        <v>10371700</v>
      </c>
      <c r="O9" s="263"/>
    </row>
    <row r="10" spans="1:16" ht="15.5" x14ac:dyDescent="0.35">
      <c r="A10" s="59" t="s">
        <v>597</v>
      </c>
      <c r="B10" s="90">
        <f>'Rel Data File'!N84</f>
        <v>2477377.4300000002</v>
      </c>
      <c r="C10" s="90">
        <f>'Rel Data File'!N87</f>
        <v>972.45</v>
      </c>
      <c r="D10" s="91">
        <f>'Rel Data File'!N81</f>
        <v>3007477.43</v>
      </c>
      <c r="E10" s="92">
        <f>'Rel Data File'!N122</f>
        <v>1.79</v>
      </c>
      <c r="F10" s="92">
        <f>'Rel Data File'!N125</f>
        <v>7.76</v>
      </c>
      <c r="G10" s="92">
        <f>'Rel Data File'!N128</f>
        <v>10.71</v>
      </c>
      <c r="H10" s="93">
        <f>'Rel Data File'!N113</f>
        <v>10.61</v>
      </c>
      <c r="I10" s="93">
        <f>'Rel Data File'!N98</f>
        <v>1.26</v>
      </c>
      <c r="J10" s="93">
        <f>'Rel Data File'!N104</f>
        <v>1.48</v>
      </c>
      <c r="M10" s="75"/>
      <c r="N10" s="32"/>
      <c r="O10" s="32"/>
    </row>
    <row r="11" spans="1:16" ht="15.5" x14ac:dyDescent="0.35">
      <c r="A11" s="59" t="s">
        <v>557</v>
      </c>
      <c r="B11" s="90">
        <f>'Rel Data File'!K84</f>
        <v>11000444.699999999</v>
      </c>
      <c r="C11" s="90">
        <f>'Rel Data File'!K87</f>
        <v>77.900000000000006</v>
      </c>
      <c r="D11" s="91">
        <f>'Rel Data File'!K81</f>
        <v>25034595.699999999</v>
      </c>
      <c r="E11" s="92">
        <f>'Rel Data File'!K119</f>
        <v>0.3</v>
      </c>
      <c r="F11" s="92">
        <f>'Rel Data File'!K122</f>
        <v>6.42</v>
      </c>
      <c r="G11" s="92">
        <f>'Rel Data File'!K125</f>
        <v>10.130000000000001</v>
      </c>
      <c r="H11" s="93">
        <f>'Rel Data File'!K110</f>
        <v>10.96</v>
      </c>
      <c r="I11" s="93">
        <f>'Rel Data File'!K98</f>
        <v>0.75</v>
      </c>
      <c r="J11" s="93">
        <f>'Rel Data File'!K104</f>
        <v>0.13</v>
      </c>
      <c r="M11" s="75" t="s">
        <v>21</v>
      </c>
      <c r="N11" s="263">
        <v>97.96</v>
      </c>
      <c r="O11" s="263"/>
    </row>
    <row r="12" spans="1:16" ht="15.5" x14ac:dyDescent="0.35">
      <c r="A12" s="94"/>
      <c r="B12" s="90"/>
      <c r="C12" s="90"/>
      <c r="D12" s="95" t="s">
        <v>598</v>
      </c>
      <c r="E12" s="96">
        <f>AVERAGE(E7:E11)</f>
        <v>0.61999999999999988</v>
      </c>
      <c r="F12" s="96">
        <f t="shared" ref="F12:J12" si="0">AVERAGE(F7:F11)</f>
        <v>7.5640000000000001</v>
      </c>
      <c r="G12" s="96">
        <f t="shared" si="0"/>
        <v>9.3780000000000001</v>
      </c>
      <c r="H12" s="96">
        <f t="shared" si="0"/>
        <v>14.080000000000002</v>
      </c>
      <c r="I12" s="96">
        <f t="shared" si="0"/>
        <v>1.018</v>
      </c>
      <c r="J12" s="96">
        <f t="shared" si="0"/>
        <v>0.42799999999999994</v>
      </c>
      <c r="M12" s="75" t="s">
        <v>599</v>
      </c>
      <c r="N12" s="263">
        <v>71587200</v>
      </c>
      <c r="O12" s="263"/>
    </row>
    <row r="14" spans="1:16" x14ac:dyDescent="0.35">
      <c r="A14" s="75" t="s">
        <v>566</v>
      </c>
      <c r="M14" s="75" t="s">
        <v>600</v>
      </c>
      <c r="N14" s="263" t="s">
        <v>585</v>
      </c>
      <c r="O14" s="263"/>
      <c r="P14" t="s">
        <v>601</v>
      </c>
    </row>
    <row r="15" spans="1:16" ht="31" x14ac:dyDescent="0.35">
      <c r="A15" s="80" t="s">
        <v>586</v>
      </c>
      <c r="B15" s="81" t="s">
        <v>510</v>
      </c>
      <c r="C15" s="81" t="s">
        <v>587</v>
      </c>
      <c r="D15" s="81" t="s">
        <v>588</v>
      </c>
      <c r="E15" s="82" t="s">
        <v>589</v>
      </c>
      <c r="F15" s="82" t="s">
        <v>19</v>
      </c>
      <c r="G15" s="82" t="s">
        <v>590</v>
      </c>
      <c r="H15" s="82" t="s">
        <v>591</v>
      </c>
      <c r="I15" s="82" t="s">
        <v>592</v>
      </c>
      <c r="J15" s="82" t="s">
        <v>593</v>
      </c>
      <c r="M15" s="75" t="s">
        <v>553</v>
      </c>
      <c r="N15" s="263">
        <f>((E12*$N$7)+(F12*$N$8)+(G12*$N$9)+(H12*$N$11)+(I12*$N$12)+(J12*$N$7))/6</f>
        <v>61612033.312799998</v>
      </c>
      <c r="O15" s="263"/>
      <c r="P15" s="97">
        <v>0.77800000000000002</v>
      </c>
    </row>
    <row r="16" spans="1:16" ht="15.5" x14ac:dyDescent="0.35">
      <c r="A16" s="83"/>
      <c r="B16" s="84"/>
      <c r="C16" s="84"/>
      <c r="D16" s="84"/>
      <c r="E16" s="85"/>
      <c r="F16" s="85"/>
      <c r="G16" s="85"/>
      <c r="M16" s="75" t="s">
        <v>566</v>
      </c>
      <c r="N16" s="263">
        <f>((E21*$N$7)+(F21*$N$8)+(G21*$N$9)+(H21*$N$11)+(I21*$N$12)+(J21*$N$7))/6</f>
        <v>288579113.28708333</v>
      </c>
      <c r="O16" s="263"/>
      <c r="P16" s="98">
        <v>0.14199999999999999</v>
      </c>
    </row>
    <row r="17" spans="1:19" ht="15.5" x14ac:dyDescent="0.35">
      <c r="A17" s="59" t="s">
        <v>567</v>
      </c>
      <c r="B17" s="99">
        <f>'Rel Data File'!B156</f>
        <v>43175124.390000001</v>
      </c>
      <c r="C17" s="99">
        <f>'Rel Data File'!B159</f>
        <v>749</v>
      </c>
      <c r="D17" s="100">
        <f>'Rel Data File'!B153</f>
        <v>67380954.390000001</v>
      </c>
      <c r="E17" s="101">
        <f>'Rel Data File'!B188</f>
        <v>4.84</v>
      </c>
      <c r="F17" s="101">
        <f>'Rel Data File'!B191</f>
        <v>9.4499999999999993</v>
      </c>
      <c r="G17" s="102">
        <f>'Rel Data File'!B194</f>
        <v>11.16</v>
      </c>
      <c r="H17" s="102">
        <f>'Rel Data File'!B181</f>
        <v>51.41</v>
      </c>
      <c r="I17" s="102">
        <f>'Rel Data File'!B170</f>
        <v>5.38</v>
      </c>
      <c r="J17" s="102">
        <f>'Rel Data File'!B173</f>
        <v>3.08</v>
      </c>
      <c r="M17" s="75" t="s">
        <v>574</v>
      </c>
      <c r="N17" s="263">
        <f>((E32*$N$7)+(F32*$N$8)+(G32*$N$9)+(H32*$N$11)+(I32*$N$12)+(J32*$N$7))/6</f>
        <v>724887582.91486681</v>
      </c>
      <c r="O17" s="263"/>
      <c r="P17" s="98">
        <v>7.8E-2</v>
      </c>
    </row>
    <row r="18" spans="1:19" ht="15.5" x14ac:dyDescent="0.35">
      <c r="A18" s="59" t="s">
        <v>568</v>
      </c>
      <c r="B18" s="90">
        <f>'Rel Data File'!E156</f>
        <v>6027873.2699999996</v>
      </c>
      <c r="C18" s="90">
        <f>'Rel Data File'!E159</f>
        <v>303.04000000000002</v>
      </c>
      <c r="D18" s="91">
        <f>'Rel Data File'!E153</f>
        <v>5680843.2699999996</v>
      </c>
      <c r="E18" s="92">
        <f>'Rel Data File'!E194</f>
        <v>9.34</v>
      </c>
      <c r="F18" s="92">
        <f>'Rel Data File'!E197</f>
        <v>20.11</v>
      </c>
      <c r="G18" s="92">
        <f>'Rel Data File'!E200</f>
        <v>18.739999999999998</v>
      </c>
      <c r="H18" s="93">
        <f>'Rel Data File'!E185</f>
        <v>20.59</v>
      </c>
      <c r="I18" s="93">
        <f>'Rel Data File'!E170</f>
        <v>3.62</v>
      </c>
      <c r="J18" s="93">
        <f>'Rel Data File'!E176</f>
        <v>9.3000000000000007</v>
      </c>
      <c r="M18" s="259" t="s">
        <v>602</v>
      </c>
      <c r="N18" s="259"/>
      <c r="O18" s="259"/>
      <c r="P18" s="103">
        <f>SUMPRODUCT(N15:P17)</f>
        <v>1075078730.5127501</v>
      </c>
    </row>
    <row r="19" spans="1:19" ht="15.5" x14ac:dyDescent="0.35">
      <c r="A19" s="59" t="s">
        <v>569</v>
      </c>
      <c r="B19" s="90">
        <f>'Rel Data File'!H156</f>
        <v>2823421.97</v>
      </c>
      <c r="C19" s="90">
        <f>'Rel Data File'!H159</f>
        <v>5.8</v>
      </c>
      <c r="D19" s="91">
        <f>'Rel Data File'!H153</f>
        <v>26576551.969999999</v>
      </c>
      <c r="E19" s="92">
        <f>'Rel Data File'!H175</f>
        <v>6.3</v>
      </c>
      <c r="F19" s="92">
        <f>'Rel Data File'!H178</f>
        <v>15.86</v>
      </c>
      <c r="G19" s="92">
        <f>'Rel Data File'!H181</f>
        <v>15.75</v>
      </c>
      <c r="H19" s="94">
        <v>-1.51</v>
      </c>
      <c r="I19" s="93">
        <v>-0.76</v>
      </c>
      <c r="J19" s="93">
        <f>'Rel Data File'!H170</f>
        <v>0.48</v>
      </c>
      <c r="M19" s="259" t="s">
        <v>603</v>
      </c>
      <c r="N19" s="259"/>
      <c r="O19" s="259"/>
      <c r="P19" s="103">
        <f>(I12*$P$15)*(I21*$P$16)+(I32*$P$17)</f>
        <v>1.6440724100400002</v>
      </c>
      <c r="R19" s="103"/>
      <c r="S19" t="s">
        <v>604</v>
      </c>
    </row>
    <row r="20" spans="1:19" ht="15.5" x14ac:dyDescent="0.35">
      <c r="A20" s="59" t="s">
        <v>570</v>
      </c>
      <c r="B20" s="90">
        <f>'Rel Data File'!K156</f>
        <v>3549675</v>
      </c>
      <c r="C20" s="90">
        <f>'Rel Data File'!K159</f>
        <v>1245.5</v>
      </c>
      <c r="D20" s="91">
        <f>'Rel Data File'!K153</f>
        <v>4233443</v>
      </c>
      <c r="E20" s="92">
        <f>'Rel Data File'!K190</f>
        <v>2.37</v>
      </c>
      <c r="F20" s="92">
        <f>'Rel Data File'!K193</f>
        <v>9.75</v>
      </c>
      <c r="G20" s="92">
        <f>'Rel Data File'!K196</f>
        <v>10.46</v>
      </c>
      <c r="H20" s="93">
        <f>'Rel Data File'!K182</f>
        <v>19.760000000000002</v>
      </c>
      <c r="I20" s="93">
        <f>'Rel Data File'!K170</f>
        <v>23.38</v>
      </c>
      <c r="J20" s="93">
        <f>'Rel Data File'!K173</f>
        <v>1.99</v>
      </c>
      <c r="M20" s="259" t="s">
        <v>605</v>
      </c>
      <c r="N20" s="259"/>
      <c r="O20" s="259"/>
      <c r="P20" s="103">
        <f>(E12*$P$15)*(E21*$P$16)+(E32*$P$17)</f>
        <v>0.86458237299999985</v>
      </c>
      <c r="R20" s="104"/>
      <c r="S20" t="s">
        <v>606</v>
      </c>
    </row>
    <row r="21" spans="1:19" ht="15.5" x14ac:dyDescent="0.35">
      <c r="A21" s="94"/>
      <c r="B21" s="90"/>
      <c r="C21" s="90"/>
      <c r="D21" s="95" t="s">
        <v>598</v>
      </c>
      <c r="E21" s="96">
        <f>AVERAGE(E17:E20)</f>
        <v>5.7125000000000004</v>
      </c>
      <c r="F21" s="96">
        <f t="shared" ref="F21:J21" si="1">AVERAGE(F17:F20)</f>
        <v>13.7925</v>
      </c>
      <c r="G21" s="96">
        <f t="shared" si="1"/>
        <v>14.0275</v>
      </c>
      <c r="H21" s="96">
        <f t="shared" si="1"/>
        <v>22.5625</v>
      </c>
      <c r="I21" s="96">
        <f t="shared" si="1"/>
        <v>7.9049999999999994</v>
      </c>
      <c r="J21" s="96">
        <f t="shared" si="1"/>
        <v>3.7125000000000004</v>
      </c>
      <c r="M21" s="259" t="s">
        <v>607</v>
      </c>
      <c r="N21" s="259"/>
      <c r="O21" s="259"/>
      <c r="P21" s="104">
        <f>(F12*$P$15)*(F21*$P$16)+(F32*$P$17)</f>
        <v>19.894191099719997</v>
      </c>
    </row>
    <row r="22" spans="1:19" x14ac:dyDescent="0.35">
      <c r="M22" s="259" t="s">
        <v>608</v>
      </c>
      <c r="N22" s="259"/>
      <c r="O22" s="259"/>
      <c r="P22" s="104">
        <f>(G12*$P$15)*(G21*$P$16)+(G32*$P$17)</f>
        <v>22.69658620002</v>
      </c>
    </row>
    <row r="23" spans="1:19" x14ac:dyDescent="0.35">
      <c r="A23" s="75" t="s">
        <v>574</v>
      </c>
      <c r="M23" s="259" t="s">
        <v>609</v>
      </c>
      <c r="N23" s="259"/>
      <c r="O23" s="259"/>
      <c r="P23" s="104">
        <f>(H12*$P$15)*(H21*$P$16)+(H32*$P$17)</f>
        <v>31.139075680000001</v>
      </c>
    </row>
    <row r="24" spans="1:19" ht="15.5" x14ac:dyDescent="0.35">
      <c r="A24" s="78"/>
      <c r="B24" s="260" t="s">
        <v>584</v>
      </c>
      <c r="C24" s="260"/>
      <c r="D24" s="260"/>
      <c r="E24" s="261" t="s">
        <v>585</v>
      </c>
      <c r="F24" s="262"/>
      <c r="G24" s="262"/>
      <c r="H24" s="79"/>
      <c r="I24" s="79"/>
      <c r="J24" s="79"/>
      <c r="M24" s="259" t="s">
        <v>610</v>
      </c>
      <c r="N24" s="259"/>
      <c r="O24" s="259"/>
      <c r="P24" s="103">
        <f>(J12*$P$15)*(J21*$P$16)+(J32*$P$17)</f>
        <v>0.63012484020000004</v>
      </c>
    </row>
    <row r="25" spans="1:19" ht="31" x14ac:dyDescent="0.35">
      <c r="A25" s="80" t="s">
        <v>586</v>
      </c>
      <c r="B25" s="81" t="s">
        <v>510</v>
      </c>
      <c r="C25" s="81" t="s">
        <v>587</v>
      </c>
      <c r="D25" s="81" t="s">
        <v>588</v>
      </c>
      <c r="E25" s="82" t="s">
        <v>589</v>
      </c>
      <c r="F25" s="82" t="s">
        <v>19</v>
      </c>
      <c r="G25" s="82" t="s">
        <v>590</v>
      </c>
      <c r="H25" s="82" t="s">
        <v>591</v>
      </c>
      <c r="I25" s="82" t="s">
        <v>592</v>
      </c>
      <c r="J25" s="82" t="s">
        <v>593</v>
      </c>
    </row>
    <row r="26" spans="1:19" ht="15.5" x14ac:dyDescent="0.35">
      <c r="A26" s="83"/>
      <c r="B26" s="84"/>
      <c r="C26" s="84"/>
      <c r="D26" s="84"/>
      <c r="E26" s="85"/>
      <c r="F26" s="85"/>
      <c r="G26" s="85"/>
    </row>
    <row r="27" spans="1:19" ht="15.5" x14ac:dyDescent="0.35">
      <c r="A27" s="59" t="s">
        <v>575</v>
      </c>
      <c r="B27" s="99">
        <f>'Rel Data File'!B228</f>
        <v>46626.22</v>
      </c>
      <c r="C27" s="99">
        <f>'Rel Data File'!B231</f>
        <v>51.8</v>
      </c>
      <c r="D27" s="100">
        <f>'Rel Data File'!B225</f>
        <v>176864.33</v>
      </c>
      <c r="E27" s="101">
        <f>'Rel Data File'!B249</f>
        <v>0.72</v>
      </c>
      <c r="F27" s="105">
        <f>'Rel Data File'!B252</f>
        <v>397.76</v>
      </c>
      <c r="G27" s="102">
        <f>'Rel Data File'!B255</f>
        <v>65.69</v>
      </c>
      <c r="H27" s="102">
        <f>'Rel Data File'!B247</f>
        <v>3.84</v>
      </c>
      <c r="I27" s="102">
        <f>'Rel Data File'!B242</f>
        <v>3.84</v>
      </c>
      <c r="J27" s="102">
        <f>'Rel Data File'!B244</f>
        <v>0.19</v>
      </c>
      <c r="K27" s="6"/>
    </row>
    <row r="28" spans="1:19" ht="15.5" x14ac:dyDescent="0.35">
      <c r="A28" s="59" t="s">
        <v>576</v>
      </c>
      <c r="B28" s="90">
        <f>'Rel Data File'!E228</f>
        <v>2023264.03</v>
      </c>
      <c r="C28" s="99">
        <f>'Rel Data File'!E231</f>
        <v>214.35</v>
      </c>
      <c r="D28" s="91">
        <f>'Rel Data File'!E225</f>
        <v>2588953.0299999998</v>
      </c>
      <c r="E28" s="92">
        <f>'Rel Data File'!E255</f>
        <v>2.08</v>
      </c>
      <c r="F28" s="92">
        <f>'Rel Data File'!E258</f>
        <v>17.239999999999998</v>
      </c>
      <c r="G28" s="92">
        <f>'Rel Data File'!E261</f>
        <v>227.52</v>
      </c>
      <c r="H28" s="93">
        <f>'Rel Data File'!E253</f>
        <v>8.67</v>
      </c>
      <c r="I28" s="93">
        <f>'Rel Data File'!E242</f>
        <v>6.05</v>
      </c>
      <c r="J28" s="93">
        <f>'Rel Data File'!E245</f>
        <v>1.64</v>
      </c>
    </row>
    <row r="29" spans="1:19" ht="15.5" x14ac:dyDescent="0.35">
      <c r="A29" s="59" t="s">
        <v>577</v>
      </c>
      <c r="B29" s="90">
        <f>'Rel Data File'!H228</f>
        <v>22047782.02</v>
      </c>
      <c r="C29" s="99">
        <f>'Rel Data File'!H231</f>
        <v>3401.05</v>
      </c>
      <c r="D29" s="91">
        <f>'Rel Data File'!H225</f>
        <v>21951126.02</v>
      </c>
      <c r="E29" s="92">
        <f>'Rel Data File'!H265</f>
        <v>5.12</v>
      </c>
      <c r="F29" s="92">
        <f>'Rel Data File'!H268</f>
        <v>60.25</v>
      </c>
      <c r="G29" s="92">
        <f>'Rel Data File'!H271</f>
        <v>84.38</v>
      </c>
      <c r="H29" s="93">
        <f>'Rel Data File'!H256</f>
        <v>93.2</v>
      </c>
      <c r="I29" s="93">
        <f>'Rel Data File'!H242</f>
        <v>13.71</v>
      </c>
      <c r="J29" s="93">
        <f>'Rel Data File'!H248</f>
        <v>5.17</v>
      </c>
    </row>
    <row r="30" spans="1:19" ht="15.5" x14ac:dyDescent="0.35">
      <c r="A30" s="59" t="s">
        <v>578</v>
      </c>
      <c r="B30" s="90">
        <f>'Rel Data File'!K228</f>
        <v>427539.97</v>
      </c>
      <c r="C30" s="99">
        <f>'Rel Data File'!K231</f>
        <v>2162.3000000000002</v>
      </c>
      <c r="D30" s="91">
        <f>'Rel Data File'!K225</f>
        <v>557837.21</v>
      </c>
      <c r="E30" s="92">
        <f>'Rel Data File'!K258</f>
        <v>2.2599999999999998</v>
      </c>
      <c r="F30" s="92">
        <f>'Rel Data File'!K261</f>
        <v>20.48</v>
      </c>
      <c r="G30" s="92">
        <f>'Rel Data File'!K264</f>
        <v>85.97</v>
      </c>
      <c r="H30" s="93">
        <v>-423.8</v>
      </c>
      <c r="I30" s="93">
        <f>'Rel Data File'!K242</f>
        <v>5.04</v>
      </c>
      <c r="J30" s="93">
        <f>'Rel Data File'!K248</f>
        <v>1.73</v>
      </c>
    </row>
    <row r="31" spans="1:19" ht="15.5" x14ac:dyDescent="0.35">
      <c r="A31" s="59" t="s">
        <v>579</v>
      </c>
      <c r="B31" s="90">
        <f>'Rel Data File'!N227</f>
        <v>2765628.26</v>
      </c>
      <c r="C31" s="99">
        <f>'Rel Data File'!N229</f>
        <v>1139.1500000000001</v>
      </c>
      <c r="D31" s="91">
        <f>'Rel Data File'!N225</f>
        <v>2732197.76</v>
      </c>
      <c r="E31" s="92">
        <f>'Rel Data File'!N252</f>
        <v>20.16</v>
      </c>
      <c r="F31" s="92">
        <f>'Rel Data File'!N254</f>
        <v>40.72</v>
      </c>
      <c r="G31" s="92">
        <f>'Rel Data File'!N256</f>
        <v>59.74</v>
      </c>
      <c r="H31" s="93">
        <f>'Rel Data File'!N246</f>
        <v>64.44</v>
      </c>
      <c r="I31" s="93">
        <f>'Rel Data File'!N236</f>
        <v>19.760000000000002</v>
      </c>
      <c r="J31" s="93">
        <f>'Rel Data File'!N240</f>
        <v>20.41</v>
      </c>
    </row>
    <row r="32" spans="1:19" ht="15.5" x14ac:dyDescent="0.35">
      <c r="A32" s="94"/>
      <c r="B32" s="90"/>
      <c r="C32" s="90"/>
      <c r="D32" s="95" t="s">
        <v>598</v>
      </c>
      <c r="E32" s="96">
        <f>AVERAGE(E27:E31)</f>
        <v>6.0679999999999996</v>
      </c>
      <c r="F32" s="96">
        <f t="shared" ref="F32:J32" si="2">AVERAGE(F27:F31)</f>
        <v>107.29</v>
      </c>
      <c r="G32" s="96">
        <f t="shared" si="2"/>
        <v>104.66000000000001</v>
      </c>
      <c r="H32" s="96">
        <f t="shared" si="2"/>
        <v>-50.730000000000004</v>
      </c>
      <c r="I32" s="96">
        <f t="shared" si="2"/>
        <v>9.6800000000000015</v>
      </c>
      <c r="J32" s="96">
        <f t="shared" si="2"/>
        <v>5.8280000000000003</v>
      </c>
    </row>
  </sheetData>
  <mergeCells count="20">
    <mergeCell ref="N11:O11"/>
    <mergeCell ref="B3:D3"/>
    <mergeCell ref="E3:G3"/>
    <mergeCell ref="N7:O7"/>
    <mergeCell ref="N8:O8"/>
    <mergeCell ref="N9:O9"/>
    <mergeCell ref="B24:D24"/>
    <mergeCell ref="E24:G24"/>
    <mergeCell ref="M24:O24"/>
    <mergeCell ref="N12:O12"/>
    <mergeCell ref="N14:O14"/>
    <mergeCell ref="N15:O15"/>
    <mergeCell ref="N16:O16"/>
    <mergeCell ref="N17:O17"/>
    <mergeCell ref="M18:O18"/>
    <mergeCell ref="M19:O19"/>
    <mergeCell ref="M20:O20"/>
    <mergeCell ref="M21:O21"/>
    <mergeCell ref="M22:O22"/>
    <mergeCell ref="M23:O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F524-77A5-48A7-BC1C-9B386C027629}">
  <sheetPr>
    <tabColor theme="4" tint="0.59999389629810485"/>
  </sheetPr>
  <dimension ref="A1:I61"/>
  <sheetViews>
    <sheetView showGridLines="0" workbookViewId="0">
      <selection activeCell="C4" sqref="C4"/>
    </sheetView>
  </sheetViews>
  <sheetFormatPr defaultRowHeight="14.5" x14ac:dyDescent="0.35"/>
  <cols>
    <col min="1" max="1" width="46.453125" customWidth="1"/>
    <col min="2" max="2" width="34.1796875" customWidth="1"/>
    <col min="3" max="3" width="68.7265625" customWidth="1"/>
  </cols>
  <sheetData>
    <row r="1" spans="1:9" ht="15" thickBot="1" x14ac:dyDescent="0.4">
      <c r="A1" s="279" t="s">
        <v>611</v>
      </c>
      <c r="B1" s="106"/>
      <c r="C1" s="106"/>
      <c r="D1" s="106"/>
      <c r="E1" s="106"/>
      <c r="F1" s="106"/>
      <c r="G1" s="106"/>
      <c r="H1" s="106"/>
      <c r="I1" s="106"/>
    </row>
    <row r="2" spans="1:9" x14ac:dyDescent="0.35">
      <c r="A2" s="106"/>
      <c r="B2" s="106"/>
      <c r="C2" s="106"/>
      <c r="D2" s="106"/>
      <c r="E2" s="106"/>
      <c r="F2" s="106"/>
      <c r="G2" s="106"/>
      <c r="H2" s="106"/>
      <c r="I2" s="106"/>
    </row>
    <row r="3" spans="1:9" x14ac:dyDescent="0.35">
      <c r="A3" s="127" t="s">
        <v>612</v>
      </c>
      <c r="B3" s="280">
        <v>67657900000</v>
      </c>
      <c r="C3" s="106"/>
      <c r="D3" s="106"/>
      <c r="E3" s="106"/>
      <c r="F3" s="106"/>
      <c r="G3" s="106"/>
      <c r="H3" s="106"/>
      <c r="I3" s="106"/>
    </row>
    <row r="4" spans="1:9" x14ac:dyDescent="0.35">
      <c r="A4" s="127" t="s">
        <v>613</v>
      </c>
      <c r="B4" s="280">
        <v>2250160000000</v>
      </c>
      <c r="C4" s="106"/>
      <c r="D4" s="106"/>
      <c r="E4" s="106"/>
      <c r="F4" s="106"/>
      <c r="G4" s="106"/>
      <c r="H4" s="106"/>
      <c r="I4" s="108"/>
    </row>
    <row r="5" spans="1:9" x14ac:dyDescent="0.35">
      <c r="A5" s="127" t="s">
        <v>614</v>
      </c>
      <c r="B5" s="280">
        <v>409690000000</v>
      </c>
      <c r="C5" s="106"/>
      <c r="D5" s="106"/>
      <c r="E5" s="106"/>
      <c r="F5" s="106"/>
      <c r="G5" s="106"/>
      <c r="H5" s="106"/>
      <c r="I5" s="106"/>
    </row>
    <row r="6" spans="1:9" x14ac:dyDescent="0.35">
      <c r="A6" s="127" t="s">
        <v>615</v>
      </c>
      <c r="B6" s="280">
        <v>398370000000</v>
      </c>
      <c r="C6" s="106"/>
      <c r="D6" s="106"/>
      <c r="E6" s="106"/>
      <c r="F6" s="106"/>
      <c r="G6" s="106"/>
      <c r="H6" s="106"/>
      <c r="I6" s="106"/>
    </row>
    <row r="7" spans="1:9" ht="15" thickBot="1" x14ac:dyDescent="0.4">
      <c r="A7" s="109" t="s">
        <v>616</v>
      </c>
      <c r="B7" s="110">
        <v>3125877900000</v>
      </c>
      <c r="C7" s="106"/>
      <c r="D7" s="106"/>
      <c r="E7" s="106"/>
      <c r="F7" s="106"/>
      <c r="G7" s="106"/>
      <c r="H7" s="106"/>
      <c r="I7" s="106"/>
    </row>
    <row r="8" spans="1:9" ht="15" thickTop="1" x14ac:dyDescent="0.35">
      <c r="A8" s="106"/>
      <c r="B8" s="106"/>
      <c r="C8" s="106"/>
      <c r="D8" s="106"/>
      <c r="E8" s="106"/>
      <c r="F8" s="106"/>
      <c r="G8" s="106"/>
      <c r="H8" s="106"/>
      <c r="I8" s="106"/>
    </row>
    <row r="9" spans="1:9" ht="32" customHeight="1" thickBot="1" x14ac:dyDescent="0.4">
      <c r="A9" s="111" t="s">
        <v>617</v>
      </c>
      <c r="B9" s="112">
        <v>781469475000</v>
      </c>
      <c r="C9" s="106" t="s">
        <v>618</v>
      </c>
      <c r="D9" s="106"/>
      <c r="E9" s="106"/>
      <c r="F9" s="106"/>
      <c r="G9" s="106"/>
      <c r="H9" s="106"/>
      <c r="I9" s="106"/>
    </row>
    <row r="10" spans="1:9" ht="15" thickTop="1" x14ac:dyDescent="0.35">
      <c r="A10" s="106"/>
      <c r="B10" s="106"/>
      <c r="C10" s="106"/>
      <c r="D10" s="106"/>
      <c r="E10" s="106"/>
      <c r="F10" s="106"/>
      <c r="G10" s="106"/>
      <c r="H10" s="106"/>
      <c r="I10" s="106"/>
    </row>
    <row r="11" spans="1:9" x14ac:dyDescent="0.35">
      <c r="A11" s="113" t="s">
        <v>619</v>
      </c>
      <c r="B11" s="114">
        <v>6765794014</v>
      </c>
      <c r="C11" s="106"/>
      <c r="D11" s="106"/>
      <c r="E11" s="106"/>
      <c r="F11" s="106"/>
      <c r="G11" s="106"/>
      <c r="H11" s="106"/>
      <c r="I11" s="106"/>
    </row>
    <row r="12" spans="1:9" ht="32.5" customHeight="1" x14ac:dyDescent="0.35">
      <c r="A12" s="115" t="s">
        <v>620</v>
      </c>
      <c r="B12" s="114">
        <v>1691448504</v>
      </c>
      <c r="C12" s="106" t="s">
        <v>621</v>
      </c>
      <c r="D12" s="106"/>
      <c r="E12" s="106"/>
      <c r="F12" s="106"/>
      <c r="G12" s="106"/>
      <c r="H12" s="106"/>
      <c r="I12" s="106"/>
    </row>
    <row r="13" spans="1:9" x14ac:dyDescent="0.35">
      <c r="A13" s="106"/>
      <c r="B13" s="106"/>
      <c r="C13" s="106"/>
      <c r="D13" s="106"/>
      <c r="E13" s="106"/>
      <c r="F13" s="106"/>
      <c r="G13" s="106"/>
      <c r="H13" s="106"/>
      <c r="I13" s="106"/>
    </row>
    <row r="14" spans="1:9" ht="31" customHeight="1" thickBot="1" x14ac:dyDescent="0.4">
      <c r="A14" s="111" t="s">
        <v>622</v>
      </c>
      <c r="B14" s="109">
        <v>462.01198169999998</v>
      </c>
      <c r="C14" s="106" t="s">
        <v>623</v>
      </c>
      <c r="D14" s="106"/>
      <c r="E14" s="106"/>
      <c r="F14" s="106"/>
      <c r="G14" s="106"/>
      <c r="H14" s="106"/>
      <c r="I14" s="106"/>
    </row>
    <row r="15" spans="1:9" ht="15" thickTop="1" x14ac:dyDescent="0.35">
      <c r="A15" s="106"/>
      <c r="B15" s="106"/>
      <c r="C15" s="106"/>
      <c r="D15" s="106"/>
      <c r="E15" s="106"/>
      <c r="F15" s="106"/>
      <c r="G15" s="106"/>
      <c r="H15" s="106"/>
      <c r="I15" s="106"/>
    </row>
    <row r="16" spans="1:9" x14ac:dyDescent="0.35">
      <c r="A16" s="116" t="s">
        <v>624</v>
      </c>
      <c r="B16" s="117"/>
      <c r="C16" s="106"/>
      <c r="D16" s="106"/>
      <c r="E16" s="106"/>
      <c r="F16" s="106"/>
      <c r="G16" s="106"/>
      <c r="H16" s="106"/>
      <c r="I16" s="106"/>
    </row>
    <row r="17" spans="1:9" x14ac:dyDescent="0.35">
      <c r="A17" s="106" t="s">
        <v>140</v>
      </c>
      <c r="B17" s="107">
        <v>2663050000000</v>
      </c>
      <c r="C17" s="106"/>
      <c r="D17" s="106"/>
      <c r="E17" s="106"/>
      <c r="F17" s="106"/>
      <c r="G17" s="106"/>
      <c r="H17" s="106"/>
      <c r="I17" s="106"/>
    </row>
    <row r="18" spans="1:9" x14ac:dyDescent="0.35">
      <c r="A18" s="106" t="s">
        <v>625</v>
      </c>
      <c r="B18" s="107">
        <v>2344408425000</v>
      </c>
      <c r="C18" s="106"/>
      <c r="D18" s="106"/>
      <c r="E18" s="106"/>
      <c r="F18" s="106"/>
      <c r="G18" s="106"/>
      <c r="H18" s="106"/>
      <c r="I18" s="106"/>
    </row>
    <row r="19" spans="1:9" x14ac:dyDescent="0.35">
      <c r="A19" s="106" t="s">
        <v>626</v>
      </c>
      <c r="B19" s="106">
        <v>1.1399999999999999</v>
      </c>
      <c r="C19" s="106"/>
      <c r="D19" s="106"/>
      <c r="E19" s="106"/>
      <c r="F19" s="106"/>
      <c r="G19" s="106"/>
      <c r="H19" s="106"/>
      <c r="I19" s="106"/>
    </row>
    <row r="20" spans="1:9" x14ac:dyDescent="0.35">
      <c r="A20" s="108"/>
      <c r="B20" s="106"/>
      <c r="C20" s="106"/>
      <c r="D20" s="106"/>
      <c r="E20" s="106"/>
      <c r="F20" s="106"/>
      <c r="G20" s="106"/>
      <c r="H20" s="106"/>
      <c r="I20" s="106"/>
    </row>
    <row r="21" spans="1:9" x14ac:dyDescent="0.35">
      <c r="A21" s="113" t="s">
        <v>619</v>
      </c>
      <c r="B21" s="114">
        <v>6765794014</v>
      </c>
      <c r="C21" s="106"/>
      <c r="D21" s="106"/>
      <c r="E21" s="106"/>
      <c r="F21" s="106"/>
      <c r="G21" s="106"/>
      <c r="H21" s="106"/>
      <c r="I21" s="106"/>
    </row>
    <row r="22" spans="1:9" ht="38.25" customHeight="1" x14ac:dyDescent="0.35">
      <c r="A22" s="115" t="s">
        <v>620</v>
      </c>
      <c r="B22" s="114">
        <v>1691448504</v>
      </c>
      <c r="C22" s="106" t="s">
        <v>621</v>
      </c>
      <c r="D22" s="106"/>
      <c r="E22" s="106"/>
      <c r="F22" s="106"/>
      <c r="G22" s="106"/>
      <c r="H22" s="106"/>
      <c r="I22" s="106"/>
    </row>
    <row r="23" spans="1:9" x14ac:dyDescent="0.35">
      <c r="A23" s="108"/>
      <c r="B23" s="106"/>
      <c r="C23" s="106"/>
      <c r="D23" s="106"/>
      <c r="E23" s="106"/>
      <c r="F23" s="106"/>
      <c r="G23" s="106"/>
      <c r="H23" s="106"/>
      <c r="I23" s="106"/>
    </row>
    <row r="24" spans="1:9" ht="36.5" customHeight="1" thickBot="1" x14ac:dyDescent="0.4">
      <c r="A24" s="111" t="s">
        <v>622</v>
      </c>
      <c r="B24" s="118">
        <v>462.01198169999998</v>
      </c>
      <c r="C24" s="106" t="s">
        <v>623</v>
      </c>
      <c r="D24" s="106"/>
      <c r="E24" s="106"/>
      <c r="F24" s="106"/>
      <c r="G24" s="106"/>
      <c r="H24" s="106"/>
      <c r="I24" s="106"/>
    </row>
    <row r="25" spans="1:9" ht="15" thickTop="1" x14ac:dyDescent="0.35">
      <c r="A25" s="108"/>
      <c r="B25" s="106"/>
      <c r="C25" s="106"/>
      <c r="D25" s="106"/>
      <c r="E25" s="106"/>
      <c r="F25" s="106"/>
      <c r="G25" s="106"/>
      <c r="H25" s="106"/>
      <c r="I25" s="106"/>
    </row>
    <row r="26" spans="1:9" x14ac:dyDescent="0.35">
      <c r="A26" s="119" t="s">
        <v>627</v>
      </c>
      <c r="B26" s="106"/>
      <c r="C26" s="106"/>
      <c r="D26" s="106"/>
      <c r="E26" s="106"/>
      <c r="F26" s="106"/>
      <c r="G26" s="106"/>
      <c r="H26" s="106"/>
      <c r="I26" s="106"/>
    </row>
    <row r="27" spans="1:9" ht="19" customHeight="1" x14ac:dyDescent="0.35">
      <c r="A27" s="120" t="s">
        <v>628</v>
      </c>
      <c r="B27" s="107">
        <v>39837000000</v>
      </c>
      <c r="C27" s="106" t="s">
        <v>629</v>
      </c>
      <c r="D27" s="106"/>
      <c r="E27" s="106"/>
      <c r="F27" s="106"/>
      <c r="G27" s="106"/>
      <c r="H27" s="106"/>
      <c r="I27" s="106"/>
    </row>
    <row r="28" spans="1:9" ht="40.5" customHeight="1" x14ac:dyDescent="0.35">
      <c r="A28" s="119" t="s">
        <v>630</v>
      </c>
      <c r="B28" s="106"/>
      <c r="C28" s="106"/>
      <c r="D28" s="106"/>
      <c r="E28" s="106"/>
      <c r="F28" s="106"/>
      <c r="G28" s="106"/>
      <c r="H28" s="106"/>
      <c r="I28" s="106"/>
    </row>
    <row r="29" spans="1:9" x14ac:dyDescent="0.35">
      <c r="A29" s="106" t="s">
        <v>612</v>
      </c>
      <c r="B29" s="107">
        <v>67657900000</v>
      </c>
      <c r="C29" s="106"/>
      <c r="D29" s="106"/>
      <c r="E29" s="106"/>
      <c r="F29" s="106"/>
      <c r="G29" s="106"/>
      <c r="H29" s="106"/>
      <c r="I29" s="106"/>
    </row>
    <row r="30" spans="1:9" x14ac:dyDescent="0.35">
      <c r="A30" s="106" t="s">
        <v>631</v>
      </c>
      <c r="B30" s="107">
        <v>2250160000000</v>
      </c>
      <c r="C30" s="106"/>
      <c r="D30" s="106"/>
      <c r="E30" s="106"/>
      <c r="F30" s="106"/>
      <c r="G30" s="106"/>
      <c r="H30" s="106"/>
      <c r="I30" s="106"/>
    </row>
    <row r="31" spans="1:9" x14ac:dyDescent="0.35">
      <c r="A31" s="106" t="s">
        <v>614</v>
      </c>
      <c r="B31" s="107">
        <v>409690000000</v>
      </c>
      <c r="C31" s="106"/>
      <c r="D31" s="106"/>
      <c r="E31" s="106"/>
      <c r="F31" s="106"/>
      <c r="G31" s="106"/>
      <c r="H31" s="106"/>
      <c r="I31" s="106"/>
    </row>
    <row r="32" spans="1:9" x14ac:dyDescent="0.35">
      <c r="A32" s="106" t="s">
        <v>632</v>
      </c>
      <c r="B32" s="107">
        <v>140000000</v>
      </c>
      <c r="C32" s="106"/>
      <c r="D32" s="106"/>
      <c r="E32" s="106"/>
      <c r="F32" s="106"/>
      <c r="G32" s="106"/>
      <c r="H32" s="106"/>
      <c r="I32" s="106"/>
    </row>
    <row r="33" spans="1:9" x14ac:dyDescent="0.35">
      <c r="A33" s="106" t="s">
        <v>633</v>
      </c>
      <c r="B33" s="107">
        <v>56250000000</v>
      </c>
      <c r="C33" s="106"/>
      <c r="D33" s="106"/>
      <c r="E33" s="106"/>
      <c r="F33" s="106"/>
      <c r="G33" s="106"/>
      <c r="H33" s="106"/>
      <c r="I33" s="106"/>
    </row>
    <row r="34" spans="1:9" ht="15" thickBot="1" x14ac:dyDescent="0.4">
      <c r="A34" s="109" t="s">
        <v>616</v>
      </c>
      <c r="B34" s="110">
        <v>2783897900000</v>
      </c>
      <c r="C34" s="106"/>
      <c r="D34" s="106"/>
      <c r="E34" s="106"/>
      <c r="F34" s="106"/>
      <c r="G34" s="106"/>
      <c r="H34" s="106"/>
      <c r="I34" s="106"/>
    </row>
    <row r="35" spans="1:9" ht="15" thickTop="1" x14ac:dyDescent="0.35">
      <c r="A35" s="106"/>
      <c r="B35" s="106"/>
      <c r="C35" s="106"/>
      <c r="D35" s="106"/>
      <c r="E35" s="106"/>
      <c r="F35" s="106"/>
      <c r="G35" s="106"/>
      <c r="H35" s="106"/>
      <c r="I35" s="106"/>
    </row>
    <row r="36" spans="1:9" x14ac:dyDescent="0.35">
      <c r="A36" s="106" t="s">
        <v>634</v>
      </c>
      <c r="B36" s="107">
        <v>39837000000</v>
      </c>
      <c r="C36" s="106"/>
      <c r="D36" s="106"/>
      <c r="E36" s="106"/>
      <c r="F36" s="106"/>
      <c r="G36" s="106"/>
      <c r="H36" s="106"/>
      <c r="I36" s="106"/>
    </row>
    <row r="37" spans="1:9" ht="46.5" customHeight="1" thickBot="1" x14ac:dyDescent="0.4">
      <c r="A37" s="111" t="s">
        <v>635</v>
      </c>
      <c r="B37" s="112">
        <v>2823734900000</v>
      </c>
      <c r="C37" s="106"/>
      <c r="D37" s="106"/>
      <c r="E37" s="106"/>
      <c r="F37" s="106"/>
      <c r="G37" s="106"/>
      <c r="H37" s="106"/>
      <c r="I37" s="106"/>
    </row>
    <row r="38" spans="1:9" ht="15" thickTop="1" x14ac:dyDescent="0.35">
      <c r="A38" s="106"/>
      <c r="B38" s="106"/>
      <c r="C38" s="106"/>
      <c r="D38" s="106"/>
      <c r="E38" s="106"/>
      <c r="F38" s="106"/>
      <c r="G38" s="106"/>
      <c r="H38" s="106"/>
      <c r="I38" s="106"/>
    </row>
    <row r="39" spans="1:9" x14ac:dyDescent="0.35">
      <c r="A39" s="106" t="s">
        <v>636</v>
      </c>
      <c r="B39" s="121">
        <v>0.01</v>
      </c>
      <c r="C39" s="106"/>
      <c r="D39" s="106"/>
      <c r="E39" s="106"/>
      <c r="F39" s="106"/>
      <c r="G39" s="106"/>
      <c r="H39" s="106"/>
      <c r="I39" s="106"/>
    </row>
    <row r="40" spans="1:9" x14ac:dyDescent="0.35">
      <c r="A40" s="106"/>
      <c r="B40" s="106"/>
      <c r="C40" s="106"/>
      <c r="D40" s="106"/>
      <c r="E40" s="106"/>
      <c r="F40" s="106"/>
      <c r="G40" s="106"/>
      <c r="H40" s="106"/>
      <c r="I40" s="106"/>
    </row>
    <row r="41" spans="1:9" x14ac:dyDescent="0.35">
      <c r="A41" s="106" t="s">
        <v>637</v>
      </c>
      <c r="B41" s="106"/>
      <c r="C41" s="106"/>
      <c r="D41" s="106"/>
      <c r="E41" s="106"/>
      <c r="F41" s="106"/>
      <c r="G41" s="106"/>
      <c r="H41" s="106"/>
      <c r="I41" s="106"/>
    </row>
    <row r="42" spans="1:9" ht="15" thickBot="1" x14ac:dyDescent="0.4">
      <c r="A42" s="117" t="s">
        <v>638</v>
      </c>
      <c r="B42" s="117"/>
      <c r="C42" s="106"/>
      <c r="D42" s="106"/>
      <c r="E42" s="106"/>
      <c r="F42" s="106"/>
      <c r="G42" s="106"/>
      <c r="H42" s="106"/>
      <c r="I42" s="106"/>
    </row>
    <row r="43" spans="1:9" ht="15" thickBot="1" x14ac:dyDescent="0.4">
      <c r="A43" s="122" t="s">
        <v>639</v>
      </c>
      <c r="B43" s="123" t="s">
        <v>640</v>
      </c>
      <c r="C43" s="124" t="s">
        <v>641</v>
      </c>
      <c r="D43" s="106"/>
      <c r="E43" s="106"/>
      <c r="F43" s="106"/>
      <c r="G43" s="106"/>
      <c r="H43" s="106"/>
      <c r="I43" s="106"/>
    </row>
    <row r="44" spans="1:9" x14ac:dyDescent="0.35">
      <c r="A44" s="106"/>
      <c r="B44" s="106"/>
      <c r="C44" s="106"/>
      <c r="D44" s="106"/>
      <c r="E44" s="106"/>
      <c r="F44" s="106"/>
      <c r="G44" s="106"/>
      <c r="H44" s="106"/>
      <c r="I44" s="106"/>
    </row>
    <row r="45" spans="1:9" x14ac:dyDescent="0.35">
      <c r="A45" s="106" t="s">
        <v>642</v>
      </c>
      <c r="B45" s="106">
        <v>59.24</v>
      </c>
      <c r="C45" s="106"/>
      <c r="D45" s="106"/>
      <c r="E45" s="106"/>
      <c r="F45" s="106"/>
      <c r="G45" s="106"/>
      <c r="H45" s="106"/>
      <c r="I45" s="106"/>
    </row>
    <row r="46" spans="1:9" x14ac:dyDescent="0.35">
      <c r="A46" s="106" t="s">
        <v>587</v>
      </c>
      <c r="B46" s="125">
        <v>1050</v>
      </c>
      <c r="C46" s="106"/>
      <c r="D46" s="106"/>
      <c r="E46" s="106"/>
      <c r="F46" s="106"/>
      <c r="G46" s="106"/>
      <c r="H46" s="106"/>
      <c r="I46" s="106"/>
    </row>
    <row r="47" spans="1:9" x14ac:dyDescent="0.35">
      <c r="A47" s="106"/>
      <c r="B47" s="106"/>
      <c r="C47" s="106"/>
      <c r="D47" s="106"/>
      <c r="E47" s="106"/>
      <c r="F47" s="106"/>
      <c r="G47" s="106"/>
      <c r="H47" s="106"/>
      <c r="I47" s="106"/>
    </row>
    <row r="48" spans="1:9" x14ac:dyDescent="0.35">
      <c r="A48" s="126" t="s">
        <v>643</v>
      </c>
      <c r="B48" s="106">
        <v>17.724510469999998</v>
      </c>
      <c r="C48" s="106"/>
      <c r="D48" s="106"/>
      <c r="E48" s="106"/>
      <c r="F48" s="106"/>
      <c r="G48" s="106"/>
      <c r="H48" s="106"/>
      <c r="I48" s="106"/>
    </row>
    <row r="49" spans="1:9" x14ac:dyDescent="0.35">
      <c r="A49" s="106"/>
      <c r="B49" s="106"/>
      <c r="C49" s="106"/>
      <c r="D49" s="106"/>
      <c r="E49" s="106"/>
      <c r="F49" s="106"/>
      <c r="G49" s="106"/>
      <c r="H49" s="106"/>
      <c r="I49" s="106"/>
    </row>
    <row r="50" spans="1:9" x14ac:dyDescent="0.35">
      <c r="A50" s="127" t="s">
        <v>644</v>
      </c>
      <c r="B50" s="128">
        <v>2.9990000000000001</v>
      </c>
      <c r="C50" s="106"/>
      <c r="D50" s="106"/>
      <c r="E50" s="106"/>
      <c r="F50" s="106"/>
      <c r="G50" s="106"/>
      <c r="H50" s="106"/>
      <c r="I50" s="106"/>
    </row>
    <row r="51" spans="1:9" x14ac:dyDescent="0.35">
      <c r="A51" s="106"/>
      <c r="B51" s="106"/>
      <c r="C51" s="106"/>
      <c r="D51" s="106"/>
      <c r="E51" s="106"/>
      <c r="F51" s="106"/>
      <c r="G51" s="106"/>
      <c r="H51" s="106"/>
      <c r="I51" s="106"/>
    </row>
    <row r="52" spans="1:9" x14ac:dyDescent="0.35">
      <c r="A52" s="127" t="s">
        <v>645</v>
      </c>
      <c r="B52" s="129">
        <v>1050</v>
      </c>
      <c r="C52" s="106"/>
      <c r="D52" s="106"/>
      <c r="E52" s="106"/>
      <c r="F52" s="106"/>
      <c r="G52" s="106"/>
      <c r="H52" s="106"/>
      <c r="I52" s="106"/>
    </row>
    <row r="53" spans="1:9" x14ac:dyDescent="0.35">
      <c r="A53" s="130" t="s">
        <v>646</v>
      </c>
      <c r="B53" s="106">
        <v>3149.0625669999999</v>
      </c>
      <c r="C53" s="106"/>
      <c r="D53" s="106"/>
      <c r="E53" s="106"/>
      <c r="F53" s="106"/>
      <c r="G53" s="106"/>
      <c r="H53" s="106"/>
      <c r="I53" s="106"/>
    </row>
    <row r="54" spans="1:9" x14ac:dyDescent="0.35">
      <c r="A54" s="130" t="s">
        <v>647</v>
      </c>
      <c r="B54" s="107">
        <v>4199</v>
      </c>
      <c r="C54" s="106"/>
      <c r="D54" s="106"/>
      <c r="E54" s="106"/>
      <c r="F54" s="106"/>
      <c r="G54" s="106"/>
      <c r="H54" s="106"/>
      <c r="I54" s="106"/>
    </row>
    <row r="55" spans="1:9" x14ac:dyDescent="0.35">
      <c r="A55" s="106"/>
      <c r="B55" s="106"/>
      <c r="C55" s="106"/>
      <c r="D55" s="106"/>
      <c r="E55" s="106"/>
      <c r="F55" s="106"/>
      <c r="G55" s="106"/>
      <c r="H55" s="106"/>
      <c r="I55" s="106"/>
    </row>
    <row r="56" spans="1:9" x14ac:dyDescent="0.35">
      <c r="A56" s="106"/>
      <c r="B56" s="106"/>
      <c r="C56" s="106"/>
      <c r="D56" s="106"/>
      <c r="E56" s="106"/>
      <c r="F56" s="106"/>
      <c r="G56" s="106"/>
      <c r="H56" s="106"/>
      <c r="I56" s="106"/>
    </row>
    <row r="57" spans="1:9" x14ac:dyDescent="0.35">
      <c r="A57" s="108"/>
      <c r="B57" s="106"/>
      <c r="C57" s="106"/>
      <c r="D57" s="106"/>
      <c r="E57" s="106"/>
      <c r="F57" s="106"/>
      <c r="G57" s="106"/>
      <c r="H57" s="106"/>
      <c r="I57" s="106"/>
    </row>
    <row r="58" spans="1:9" x14ac:dyDescent="0.35">
      <c r="A58" s="106"/>
      <c r="B58" s="106"/>
      <c r="C58" s="106"/>
      <c r="D58" s="106"/>
      <c r="E58" s="106"/>
      <c r="F58" s="106"/>
      <c r="G58" s="106"/>
      <c r="H58" s="106"/>
      <c r="I58" s="106"/>
    </row>
    <row r="59" spans="1:9" x14ac:dyDescent="0.35">
      <c r="A59" s="106"/>
      <c r="B59" s="106"/>
      <c r="C59" s="106"/>
      <c r="D59" s="106"/>
      <c r="E59" s="106"/>
      <c r="F59" s="106"/>
      <c r="G59" s="106"/>
      <c r="H59" s="106"/>
      <c r="I59" s="106"/>
    </row>
    <row r="60" spans="1:9" x14ac:dyDescent="0.35">
      <c r="A60" s="106"/>
      <c r="B60" s="106"/>
      <c r="C60" s="106"/>
      <c r="D60" s="106"/>
      <c r="E60" s="106"/>
      <c r="F60" s="106"/>
      <c r="G60" s="106"/>
      <c r="H60" s="106"/>
      <c r="I60" s="106"/>
    </row>
    <row r="61" spans="1:9" x14ac:dyDescent="0.35">
      <c r="A61" s="106"/>
      <c r="B61" s="106"/>
      <c r="C61" s="106"/>
      <c r="D61" s="106"/>
      <c r="E61" s="106"/>
      <c r="F61" s="106"/>
      <c r="G61" s="106"/>
      <c r="H61" s="106"/>
      <c r="I61" s="1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DCF</vt:lpstr>
      <vt:lpstr>Working Capital</vt:lpstr>
      <vt:lpstr>Rel Balance Sheet</vt:lpstr>
      <vt:lpstr>Rel Income Statement</vt:lpstr>
      <vt:lpstr>Rel Cash Flow </vt:lpstr>
      <vt:lpstr>GW Super Profit</vt:lpstr>
      <vt:lpstr>Rel Data File</vt:lpstr>
      <vt:lpstr>Rel Relative Valuation</vt:lpstr>
      <vt:lpstr>Rel Buyback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Adeet Mehta</dc:creator>
  <cp:lastModifiedBy>Bhumika Gulati</cp:lastModifiedBy>
  <dcterms:created xsi:type="dcterms:W3CDTF">2022-09-26T05:07:32Z</dcterms:created>
  <dcterms:modified xsi:type="dcterms:W3CDTF">2023-10-03T07:37:19Z</dcterms:modified>
</cp:coreProperties>
</file>