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xr:revisionPtr revIDLastSave="0" documentId="10_ncr:8100000_{EE05B802-C48E-454E-AE18-5C80285750CD}" xr6:coauthVersionLast="33" xr6:coauthVersionMax="33" xr10:uidLastSave="{00000000-0000-0000-0000-000000000000}"/>
  <bookViews>
    <workbookView xWindow="920" yWindow="460" windowWidth="32680" windowHeight="19120" firstSheet="1" activeTab="3" xr2:uid="{00000000-000D-0000-FFFF-FFFF00000000}"/>
  </bookViews>
  <sheets>
    <sheet name="2015" sheetId="1" r:id="rId1"/>
    <sheet name="2016" sheetId="2" r:id="rId2"/>
    <sheet name="2017" sheetId="3" r:id="rId3"/>
    <sheet name="2018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4" l="1"/>
  <c r="Q5" i="4"/>
  <c r="Q9" i="4"/>
  <c r="Q10" i="4"/>
  <c r="O11" i="4"/>
  <c r="O10" i="4"/>
  <c r="O9" i="4"/>
  <c r="O8" i="4"/>
  <c r="G25" i="4"/>
  <c r="G26" i="4" s="1"/>
  <c r="G23" i="4"/>
  <c r="G24" i="4"/>
  <c r="R8" i="4" l="1"/>
  <c r="R6" i="4"/>
  <c r="R5" i="4"/>
  <c r="R4" i="4"/>
  <c r="P6" i="4"/>
  <c r="P4" i="4"/>
  <c r="G22" i="4"/>
  <c r="G21" i="4"/>
  <c r="G20" i="4"/>
  <c r="G19" i="4"/>
  <c r="G18" i="4"/>
  <c r="Q8" i="4"/>
  <c r="O7" i="4"/>
  <c r="O6" i="4"/>
  <c r="Q6" i="4" s="1"/>
  <c r="O5" i="4"/>
  <c r="O4" i="4"/>
  <c r="N6" i="3"/>
  <c r="N4" i="3"/>
  <c r="Q4" i="4" l="1"/>
  <c r="M6" i="3"/>
  <c r="M7" i="3"/>
  <c r="H20" i="3"/>
  <c r="H21" i="3"/>
  <c r="H22" i="3"/>
  <c r="H23" i="3"/>
  <c r="M8" i="3"/>
  <c r="O8" i="3" s="1"/>
  <c r="M5" i="3"/>
  <c r="O5" i="3"/>
  <c r="M4" i="3"/>
  <c r="O4" i="3" s="1"/>
  <c r="M10" i="3"/>
  <c r="M9" i="3"/>
  <c r="O9" i="3" s="1"/>
  <c r="N9" i="3"/>
  <c r="N8" i="2"/>
  <c r="N6" i="2"/>
  <c r="N4" i="2"/>
  <c r="O4" i="2" s="1"/>
  <c r="C3" i="2"/>
  <c r="C7" i="2"/>
  <c r="M4" i="2"/>
  <c r="D3" i="2"/>
  <c r="D4" i="2"/>
  <c r="M5" i="2"/>
  <c r="E3" i="2"/>
  <c r="M6" i="2"/>
  <c r="O6" i="2" s="1"/>
  <c r="F3" i="2"/>
  <c r="F4" i="2"/>
  <c r="M7" i="2" s="1"/>
  <c r="O7" i="2" s="1"/>
  <c r="F5" i="2"/>
  <c r="F6" i="2"/>
  <c r="F7" i="2"/>
  <c r="F8" i="2"/>
  <c r="F9" i="2"/>
  <c r="F10" i="2"/>
  <c r="G3" i="2"/>
  <c r="G4" i="2"/>
  <c r="M8" i="2" s="1"/>
  <c r="O8" i="2" s="1"/>
  <c r="G5" i="2"/>
  <c r="G6" i="2"/>
  <c r="G7" i="2"/>
  <c r="G8" i="2"/>
  <c r="G9" i="2"/>
  <c r="G10" i="2"/>
  <c r="H3" i="2"/>
  <c r="H4" i="2"/>
  <c r="H7" i="2"/>
  <c r="M9" i="2"/>
  <c r="I4" i="2"/>
  <c r="I10" i="2"/>
  <c r="M10" i="2"/>
  <c r="N10" i="2"/>
  <c r="O10" i="2"/>
  <c r="E25" i="2"/>
  <c r="H25" i="2" s="1"/>
  <c r="E24" i="2"/>
  <c r="H24" i="2" s="1"/>
  <c r="E23" i="2"/>
  <c r="H23" i="2" s="1"/>
  <c r="E22" i="2"/>
  <c r="E21" i="2"/>
  <c r="E20" i="2"/>
  <c r="E19" i="2"/>
  <c r="H20" i="2"/>
  <c r="H19" i="2"/>
  <c r="H21" i="2"/>
  <c r="H22" i="2"/>
  <c r="B10" i="2"/>
  <c r="O9" i="1"/>
  <c r="J15" i="1"/>
  <c r="N5" i="1"/>
  <c r="C15" i="1"/>
  <c r="N4" i="1" s="1"/>
  <c r="P4" i="1" s="1"/>
  <c r="D15" i="1"/>
  <c r="F15" i="1"/>
  <c r="G15" i="1"/>
  <c r="I15" i="1"/>
  <c r="N10" i="1" s="1"/>
  <c r="P9" i="1" s="1"/>
  <c r="N8" i="1"/>
  <c r="P7" i="1" s="1"/>
  <c r="H14" i="1"/>
  <c r="N11" i="1"/>
  <c r="P11" i="1"/>
  <c r="I14" i="1"/>
  <c r="F14" i="1"/>
  <c r="N7" i="1"/>
  <c r="O4" i="1"/>
  <c r="N6" i="1"/>
  <c r="P6" i="1" s="1"/>
  <c r="G14" i="1"/>
  <c r="N9" i="1"/>
  <c r="O6" i="1"/>
  <c r="O6" i="3" l="1"/>
  <c r="H24" i="3"/>
  <c r="H26" i="2"/>
</calcChain>
</file>

<file path=xl/sharedStrings.xml><?xml version="1.0" encoding="utf-8"?>
<sst xmlns="http://schemas.openxmlformats.org/spreadsheetml/2006/main" count="275" uniqueCount="61">
  <si>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</si>
  <si>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</si>
  <si>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</si>
  <si>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</si>
  <si>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</si>
  <si>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</si>
  <si>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</si>
  <si>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</si>
  <si>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</si>
  <si>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</si>
  <si>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</si>
  <si>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</si>
  <si>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</si>
  <si>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</si>
  <si>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</si>
  <si>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</si>
  <si>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</si>
  <si>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</si>
  <si>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</si>
  <si>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</si>
  <si>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</si>
  <si>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</si>
  <si>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</si>
  <si>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</si>
  <si>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</si>
  <si>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</si>
  <si>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</si>
  <si>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</si>
  <si>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</si>
  <si>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</si>
  <si>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</si>
  <si>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</si>
  <si>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</si>
  <si>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</si>
  <si>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</si>
  <si>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</si>
  <si>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</si>
  <si>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</si>
  <si>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</si>
  <si>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</si>
  <si>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</si>
  <si>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</si>
  <si>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</si>
  <si>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</si>
  <si>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</si>
  <si>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</si>
  <si>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</si>
  <si>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</si>
  <si>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</si>
  <si>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Giri - India calling extra $44.32
Sankari - India calling extra $15</t>
  </si>
  <si>
    <t>Previous Balance - 2016</t>
  </si>
  <si>
    <t>Sankari - India calling extra $15</t>
  </si>
  <si>
    <t>Previous + Current month Calculation</t>
  </si>
  <si>
    <t>Previous Balance - 2017</t>
  </si>
  <si>
    <t>Mugunthan Extra for new connection</t>
  </si>
  <si>
    <t>Ravi</t>
  </si>
  <si>
    <t>Allen</t>
  </si>
  <si>
    <t>Mugunthan no bill - India vacation</t>
  </si>
  <si>
    <t>Agalya</t>
  </si>
  <si>
    <t>Agalya Allen</t>
  </si>
  <si>
    <t>Ravi - Extra device cost
Allen/Agalya - Activation charge and half data plan as they joined mid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</si>
</sst>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3" fillId="0" borderId="0" xfId="0" applyFont="1" applyFill="1"/>
    <xf numFmtId="0" fontId="7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44" fontId="8" fillId="0" borderId="5" xfId="1" applyFont="1" applyFill="1" applyBorder="1" applyAlignment="1">
      <alignment horizontal="right" vertical="center" wrapText="1"/>
    </xf>
    <xf numFmtId="44" fontId="8" fillId="0" borderId="7" xfId="1" applyFont="1" applyFill="1" applyBorder="1" applyAlignment="1">
      <alignment vertical="center" wrapText="1"/>
    </xf>
    <xf numFmtId="44" fontId="5" fillId="0" borderId="1" xfId="1" applyFont="1" applyFill="1" applyBorder="1" applyAlignment="1">
      <alignment vertical="center" wrapText="1"/>
    </xf>
    <xf numFmtId="44" fontId="5" fillId="9" borderId="1" xfId="1" applyFont="1" applyFill="1" applyBorder="1" applyAlignment="1"/>
    <xf numFmtId="44" fontId="4" fillId="0" borderId="1" xfId="1" applyFont="1" applyFill="1" applyBorder="1" applyAlignment="1">
      <alignment vertical="center" wrapText="1"/>
    </xf>
    <xf numFmtId="44" fontId="4" fillId="9" borderId="1" xfId="1" applyFont="1" applyFill="1" applyBorder="1" applyAlignment="1">
      <alignment vertical="center" wrapText="1"/>
    </xf>
    <xf numFmtId="44" fontId="8" fillId="0" borderId="0" xfId="0" applyNumberFormat="1" applyFont="1" applyFill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4" fontId="8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44" fontId="3" fillId="0" borderId="1" xfId="1" applyFont="1" applyFill="1" applyBorder="1"/>
    <xf numFmtId="0" fontId="3" fillId="0" borderId="1" xfId="0" applyFont="1" applyFill="1" applyBorder="1"/>
    <xf numFmtId="0" fontId="3" fillId="11" borderId="0" xfId="0" applyFont="1" applyFill="1"/>
    <xf numFmtId="44" fontId="3" fillId="11" borderId="0" xfId="0" applyNumberFormat="1" applyFont="1" applyFill="1"/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44" fontId="4" fillId="9" borderId="1" xfId="1" applyFont="1" applyFill="1" applyBorder="1" applyAlignment="1"/>
    <xf numFmtId="0" fontId="7" fillId="7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vertical="center" wrapText="1"/>
    </xf>
    <xf numFmtId="44" fontId="8" fillId="0" borderId="6" xfId="1" applyFont="1" applyFill="1" applyBorder="1" applyAlignment="1">
      <alignment vertical="center" wrapText="1"/>
    </xf>
    <xf numFmtId="44" fontId="4" fillId="0" borderId="5" xfId="1" applyFont="1" applyFill="1" applyBorder="1" applyAlignment="1">
      <alignment vertical="center" wrapText="1"/>
    </xf>
    <xf numFmtId="44" fontId="4" fillId="0" borderId="6" xfId="1" applyFont="1" applyFill="1" applyBorder="1" applyAlignment="1">
      <alignment vertical="center" wrapText="1"/>
    </xf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horizontal="center" vertical="center" wrapText="1"/>
    </xf>
    <xf numFmtId="44" fontId="8" fillId="0" borderId="6" xfId="1" applyFont="1" applyFill="1" applyBorder="1" applyAlignment="1">
      <alignment horizontal="center" vertical="center" wrapText="1"/>
    </xf>
    <xf numFmtId="44" fontId="4" fillId="0" borderId="5" xfId="1" applyFont="1" applyFill="1" applyBorder="1" applyAlignment="1">
      <alignment horizontal="center" vertical="center" wrapText="1"/>
    </xf>
    <xf numFmtId="44" fontId="4" fillId="0" borderId="6" xfId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6" max="6" width="11.5" bestFit="1" customWidth="1"/>
    <col min="8" max="8" width="12" customWidth="1"/>
    <col min="9" max="10" width="10.83203125" customWidth="1"/>
    <col min="11" max="11" width="36.6640625" bestFit="1" customWidth="1"/>
    <col min="13" max="13" width="12.83203125" customWidth="1"/>
    <col min="14" max="14" width="11.1640625" bestFit="1" customWidth="1"/>
    <col min="16" max="16" width="12.1640625" customWidth="1"/>
    <col min="17" max="17" width="10" bestFit="1" customWidth="1"/>
  </cols>
  <sheetData>
    <row r="1" spans="1:18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1"/>
      <c r="M1" s="1"/>
      <c r="N1" s="1"/>
      <c r="O1" s="1"/>
      <c r="P1" s="1"/>
      <c r="Q1" s="1"/>
      <c r="R1" s="1"/>
    </row>
    <row r="2" spans="1:18" x14ac:dyDescent="0.2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s="32" t="s">
        <v>10</v>
      </c>
      <c r="K2" s="32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72">
        <v>0</v>
      </c>
      <c r="H3" s="72">
        <v>0</v>
      </c>
      <c r="I3" s="72">
        <v>0</v>
      </c>
      <c r="J3" s="72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76"/>
      <c r="H4" s="76"/>
      <c r="I4" s="76"/>
      <c r="J4" s="76"/>
      <c r="K4" s="2"/>
      <c r="L4" s="1"/>
      <c r="M4" s="2" t="s">
        <v>3</v>
      </c>
      <c r="N4" s="8">
        <f>SUM(C3:C15)</f>
        <v>482.77999999999992</v>
      </c>
      <c r="O4" s="72">
        <f>200+490.45</f>
        <v>690.45</v>
      </c>
      <c r="P4" s="74">
        <f>N4+N5-O4</f>
        <v>-207.67000000000013</v>
      </c>
      <c r="R4" s="1"/>
    </row>
    <row r="5" spans="1:18" x14ac:dyDescent="0.2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76"/>
      <c r="H5" s="76"/>
      <c r="I5" s="76"/>
      <c r="J5" s="76"/>
      <c r="K5" s="2"/>
      <c r="L5" s="1"/>
      <c r="M5" s="2" t="s">
        <v>10</v>
      </c>
      <c r="N5" s="8">
        <f>SUM(J3:J15)</f>
        <v>0</v>
      </c>
      <c r="O5" s="73"/>
      <c r="P5" s="75"/>
      <c r="R5" s="1"/>
    </row>
    <row r="6" spans="1:18" x14ac:dyDescent="0.2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76"/>
      <c r="H6" s="76"/>
      <c r="I6" s="76"/>
      <c r="J6" s="76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76"/>
      <c r="H7" s="76"/>
      <c r="I7" s="76"/>
      <c r="J7" s="76"/>
      <c r="K7" s="2"/>
      <c r="L7" s="1"/>
      <c r="M7" s="2" t="s">
        <v>6</v>
      </c>
      <c r="N7" s="8">
        <f>SUM(F3:F15)</f>
        <v>491.13999999999993</v>
      </c>
      <c r="O7" s="72">
        <v>1024.28</v>
      </c>
      <c r="P7" s="74">
        <f>N7+N8-O7</f>
        <v>0</v>
      </c>
      <c r="R7" s="1"/>
    </row>
    <row r="8" spans="1:18" x14ac:dyDescent="0.2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76"/>
      <c r="H8" s="76"/>
      <c r="I8" s="76"/>
      <c r="J8" s="76"/>
      <c r="K8" s="2"/>
      <c r="L8" s="1"/>
      <c r="M8" s="2" t="s">
        <v>5</v>
      </c>
      <c r="N8" s="8">
        <f>SUM(E3:E14)</f>
        <v>533.14</v>
      </c>
      <c r="O8" s="73"/>
      <c r="P8" s="75"/>
      <c r="R8" s="1"/>
    </row>
    <row r="9" spans="1:18" x14ac:dyDescent="0.2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76"/>
      <c r="H9" s="76"/>
      <c r="I9" s="76"/>
      <c r="J9" s="76"/>
      <c r="K9" s="2"/>
      <c r="L9" s="1"/>
      <c r="M9" s="2" t="s">
        <v>7</v>
      </c>
      <c r="N9" s="8">
        <f>SUM(G3:G15)</f>
        <v>175.34</v>
      </c>
      <c r="O9" s="72">
        <f>113.35+61.99+51.99</f>
        <v>227.33</v>
      </c>
      <c r="P9" s="74">
        <f>N9+N10-O9</f>
        <v>0</v>
      </c>
      <c r="Q9" s="1"/>
      <c r="R9" s="1"/>
    </row>
    <row r="10" spans="1:18" x14ac:dyDescent="0.2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76"/>
      <c r="H10" s="76"/>
      <c r="I10" s="76"/>
      <c r="J10" s="76"/>
      <c r="K10" s="2" t="s">
        <v>16</v>
      </c>
      <c r="L10" s="1"/>
      <c r="M10" s="2" t="s">
        <v>9</v>
      </c>
      <c r="N10" s="8">
        <f>SUM(I3:I15)</f>
        <v>51.99</v>
      </c>
      <c r="O10" s="73"/>
      <c r="P10" s="75"/>
      <c r="Q10" s="1"/>
      <c r="R10" s="1"/>
    </row>
    <row r="11" spans="1:18" x14ac:dyDescent="0.2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73"/>
      <c r="H11" s="76"/>
      <c r="I11" s="76"/>
      <c r="J11" s="76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76"/>
      <c r="I12" s="76"/>
      <c r="J12" s="76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73"/>
      <c r="I13" s="73"/>
      <c r="J13" s="76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105" x14ac:dyDescent="0.2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73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68" t="s">
        <v>22</v>
      </c>
      <c r="N15" s="69"/>
      <c r="O15" s="69"/>
      <c r="P15" s="69"/>
      <c r="Q15" s="69"/>
      <c r="R15" s="70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3" t="s">
        <v>23</v>
      </c>
      <c r="N16" s="33" t="s">
        <v>12</v>
      </c>
      <c r="O16" s="71" t="s">
        <v>24</v>
      </c>
      <c r="P16" s="71"/>
      <c r="Q16" s="33" t="s">
        <v>25</v>
      </c>
      <c r="R16" s="33" t="s">
        <v>26</v>
      </c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66">
        <v>42053</v>
      </c>
      <c r="P17" s="66"/>
      <c r="Q17" s="10">
        <v>108</v>
      </c>
      <c r="R17" s="3" t="s">
        <v>27</v>
      </c>
    </row>
    <row r="18" spans="1:18" x14ac:dyDescent="0.2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66">
        <v>42086</v>
      </c>
      <c r="P18" s="66"/>
      <c r="Q18" s="10">
        <v>200</v>
      </c>
      <c r="R18" s="3" t="s">
        <v>27</v>
      </c>
    </row>
    <row r="19" spans="1:18" x14ac:dyDescent="0.2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66">
        <v>42111</v>
      </c>
      <c r="P19" s="66"/>
      <c r="Q19" s="10">
        <v>100</v>
      </c>
      <c r="R19" s="3" t="s">
        <v>27</v>
      </c>
    </row>
    <row r="20" spans="1:18" x14ac:dyDescent="0.2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66">
        <v>42214</v>
      </c>
      <c r="P20" s="66"/>
      <c r="Q20" s="10">
        <v>160</v>
      </c>
      <c r="R20" s="3" t="s">
        <v>27</v>
      </c>
    </row>
    <row r="21" spans="1:18" x14ac:dyDescent="0.2">
      <c r="B21" s="1"/>
      <c r="C21" s="1"/>
      <c r="E21" s="12"/>
      <c r="F21" s="13"/>
      <c r="M21" s="3">
        <v>5</v>
      </c>
      <c r="N21" s="11" t="s">
        <v>7</v>
      </c>
      <c r="O21" s="66">
        <v>42325</v>
      </c>
      <c r="P21" s="66"/>
      <c r="Q21" s="10">
        <v>113.35</v>
      </c>
      <c r="R21" s="3" t="s">
        <v>28</v>
      </c>
    </row>
    <row r="22" spans="1:18" x14ac:dyDescent="0.2">
      <c r="B22" s="1"/>
      <c r="C22" s="1"/>
      <c r="E22" s="6"/>
      <c r="H22" s="6"/>
      <c r="M22" s="3">
        <v>6</v>
      </c>
      <c r="N22" s="11" t="s">
        <v>4</v>
      </c>
      <c r="O22" s="66">
        <v>42325</v>
      </c>
      <c r="P22" s="66"/>
      <c r="Q22" s="10">
        <v>80</v>
      </c>
      <c r="R22" s="3" t="s">
        <v>29</v>
      </c>
    </row>
    <row r="23" spans="1:18" x14ac:dyDescent="0.2">
      <c r="B23" s="1"/>
      <c r="C23" s="1"/>
      <c r="G23" s="1"/>
      <c r="M23" s="3">
        <v>7</v>
      </c>
      <c r="N23" s="11" t="s">
        <v>3</v>
      </c>
      <c r="O23" s="66">
        <v>42341</v>
      </c>
      <c r="P23" s="66"/>
      <c r="Q23" s="10">
        <v>490.45</v>
      </c>
      <c r="R23" s="3" t="s">
        <v>27</v>
      </c>
    </row>
    <row r="24" spans="1:18" x14ac:dyDescent="0.2">
      <c r="G24" s="1"/>
      <c r="M24" s="3">
        <v>8</v>
      </c>
      <c r="N24" s="11" t="s">
        <v>7</v>
      </c>
      <c r="O24" s="66">
        <v>42364</v>
      </c>
      <c r="P24" s="66"/>
      <c r="Q24" s="10">
        <v>113.98</v>
      </c>
      <c r="R24" s="3" t="s">
        <v>28</v>
      </c>
    </row>
    <row r="25" spans="1:18" x14ac:dyDescent="0.2">
      <c r="G25" s="1"/>
      <c r="M25" s="3"/>
      <c r="N25" s="11"/>
      <c r="O25" s="66"/>
      <c r="P25" s="66"/>
      <c r="Q25" s="10"/>
      <c r="R25" s="3"/>
    </row>
    <row r="26" spans="1:18" x14ac:dyDescent="0.2">
      <c r="G26" s="1"/>
    </row>
    <row r="27" spans="1:18" x14ac:dyDescent="0.2">
      <c r="G27" s="1"/>
    </row>
    <row r="28" spans="1:18" x14ac:dyDescent="0.2">
      <c r="G28" s="1"/>
    </row>
    <row r="29" spans="1:18" x14ac:dyDescent="0.2">
      <c r="G29" s="1"/>
    </row>
    <row r="30" spans="1:18" x14ac:dyDescent="0.2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8"/>
  <sheetViews>
    <sheetView zoomScale="115" workbookViewId="0">
      <pane ySplit="2" topLeftCell="A3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1"/>
      <c r="L1" s="1"/>
      <c r="M1" s="1"/>
      <c r="N1" s="1"/>
      <c r="O1" s="1"/>
      <c r="P1" s="1"/>
    </row>
    <row r="2" spans="1:17" x14ac:dyDescent="0.2">
      <c r="A2" s="32" t="s">
        <v>1</v>
      </c>
      <c r="B2" s="32" t="s">
        <v>2</v>
      </c>
      <c r="C2" s="32" t="s">
        <v>3</v>
      </c>
      <c r="D2" s="32" t="s">
        <v>10</v>
      </c>
      <c r="E2" s="32" t="s">
        <v>4</v>
      </c>
      <c r="F2" s="32" t="s">
        <v>6</v>
      </c>
      <c r="G2" s="32" t="s">
        <v>7</v>
      </c>
      <c r="H2" s="32" t="s">
        <v>9</v>
      </c>
      <c r="I2" s="32" t="s">
        <v>8</v>
      </c>
      <c r="J2" s="32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375.303</v>
      </c>
      <c r="N4" s="81">
        <f>207.67+O28+O31+O32</f>
        <v>807.67</v>
      </c>
      <c r="O4" s="79">
        <f>SUM(M4:M5)-N4+P4</f>
        <v>144.58299999999997</v>
      </c>
      <c r="P4" s="85">
        <v>0</v>
      </c>
      <c r="Q4" s="1"/>
    </row>
    <row r="5" spans="1:17" ht="30" x14ac:dyDescent="0.2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576.94999999999993</v>
      </c>
      <c r="N5" s="82"/>
      <c r="O5" s="80"/>
      <c r="P5" s="86"/>
      <c r="Q5" s="1"/>
    </row>
    <row r="6" spans="1:17" ht="30" x14ac:dyDescent="0.2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360.29999999999995</v>
      </c>
      <c r="N6" s="24">
        <f>SUM(O16,O19,O22,O26,O33,O35,O38)</f>
        <v>452</v>
      </c>
      <c r="O6" s="19">
        <f>M6-N6+P6</f>
        <v>-60.44000000000004</v>
      </c>
      <c r="P6" s="20">
        <v>31.26</v>
      </c>
      <c r="Q6" s="1"/>
    </row>
    <row r="7" spans="1:17" ht="45" x14ac:dyDescent="0.2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499.30999999999995</v>
      </c>
      <c r="N7" s="24">
        <v>499.31</v>
      </c>
      <c r="O7" s="19">
        <f>M7-N7</f>
        <v>0</v>
      </c>
      <c r="P7" s="20">
        <v>0</v>
      </c>
      <c r="Q7" s="1"/>
    </row>
    <row r="8" spans="1:17" ht="45" x14ac:dyDescent="0.2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620.59999999999991</v>
      </c>
      <c r="N8" s="81">
        <f>SUM(O17,O20:O21,O23:O24,O25,O27,O30,O34,O36,O37)</f>
        <v>980.89999999999975</v>
      </c>
      <c r="O8" s="83">
        <f>M8+M9-N8</f>
        <v>0</v>
      </c>
      <c r="P8" s="87">
        <v>0</v>
      </c>
      <c r="Q8" s="1"/>
    </row>
    <row r="9" spans="1:17" ht="45" x14ac:dyDescent="0.2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360.29999999999995</v>
      </c>
      <c r="N9" s="82"/>
      <c r="O9" s="84"/>
      <c r="P9" s="88"/>
      <c r="Q9" s="1"/>
    </row>
    <row r="10" spans="1:17" ht="120" x14ac:dyDescent="0.2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353.47</v>
      </c>
      <c r="N10" s="24">
        <f>138.51+O29</f>
        <v>338.51</v>
      </c>
      <c r="O10" s="23">
        <f>M10-N10+P10</f>
        <v>121.59000000000003</v>
      </c>
      <c r="P10" s="21">
        <v>106.63</v>
      </c>
      <c r="Q10" s="1"/>
    </row>
    <row r="11" spans="1:17" ht="45" x14ac:dyDescent="0.2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42719</v>
      </c>
      <c r="B14" s="24">
        <v>235.26</v>
      </c>
      <c r="C14" s="24">
        <v>31.01</v>
      </c>
      <c r="D14" s="24">
        <v>49.9</v>
      </c>
      <c r="E14" s="24">
        <v>31.01</v>
      </c>
      <c r="F14" s="24">
        <v>31.01</v>
      </c>
      <c r="G14" s="24">
        <v>31.01</v>
      </c>
      <c r="H14" s="24">
        <v>31.01</v>
      </c>
      <c r="I14" s="24">
        <v>30.28</v>
      </c>
      <c r="J14" s="2" t="s">
        <v>39</v>
      </c>
      <c r="K14" s="71" t="s">
        <v>22</v>
      </c>
      <c r="L14" s="71"/>
      <c r="M14" s="71"/>
      <c r="N14" s="71"/>
      <c r="O14" s="71"/>
      <c r="P14" s="71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3" t="s">
        <v>23</v>
      </c>
      <c r="L15" s="33" t="s">
        <v>12</v>
      </c>
      <c r="M15" s="71" t="s">
        <v>24</v>
      </c>
      <c r="N15" s="71"/>
      <c r="O15" s="33" t="s">
        <v>25</v>
      </c>
      <c r="P15" s="33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66">
        <v>42401</v>
      </c>
      <c r="N16" s="66"/>
      <c r="O16" s="18">
        <v>100</v>
      </c>
      <c r="P16" s="3" t="s">
        <v>27</v>
      </c>
    </row>
    <row r="17" spans="1:16" ht="15" customHeight="1" x14ac:dyDescent="0.2">
      <c r="A17" s="1"/>
      <c r="B17" s="1"/>
      <c r="C17" s="7"/>
      <c r="D17" s="89" t="s">
        <v>40</v>
      </c>
      <c r="E17" s="90"/>
      <c r="F17" s="90"/>
      <c r="G17" s="90"/>
      <c r="H17" s="90"/>
      <c r="I17" s="91"/>
      <c r="J17" s="1"/>
      <c r="K17" s="3">
        <v>2</v>
      </c>
      <c r="L17" s="11" t="s">
        <v>7</v>
      </c>
      <c r="M17" s="66">
        <v>42402</v>
      </c>
      <c r="N17" s="66"/>
      <c r="O17" s="18">
        <v>104.08</v>
      </c>
      <c r="P17" s="3" t="s">
        <v>28</v>
      </c>
    </row>
    <row r="18" spans="1:16" ht="30" x14ac:dyDescent="0.2">
      <c r="A18" s="1"/>
      <c r="B18" s="1"/>
      <c r="C18" s="1"/>
      <c r="D18" s="27" t="s">
        <v>41</v>
      </c>
      <c r="E18" s="28" t="s">
        <v>42</v>
      </c>
      <c r="F18" s="27" t="s">
        <v>43</v>
      </c>
      <c r="G18" s="27" t="s">
        <v>44</v>
      </c>
      <c r="H18" s="28" t="s">
        <v>13</v>
      </c>
      <c r="I18" s="28" t="s">
        <v>45</v>
      </c>
      <c r="J18" s="1"/>
      <c r="K18" s="3">
        <v>3</v>
      </c>
      <c r="L18" s="11" t="s">
        <v>8</v>
      </c>
      <c r="M18" s="66">
        <v>42402</v>
      </c>
      <c r="N18" s="66"/>
      <c r="O18" s="18">
        <v>138.5</v>
      </c>
      <c r="P18" s="3" t="s">
        <v>46</v>
      </c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66">
        <v>42433</v>
      </c>
      <c r="N19" s="66"/>
      <c r="O19" s="18">
        <v>20</v>
      </c>
      <c r="P19" s="3" t="s">
        <v>29</v>
      </c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66">
        <v>42433</v>
      </c>
      <c r="N20" s="66"/>
      <c r="O20" s="18">
        <v>92.66</v>
      </c>
      <c r="P20" s="3" t="s">
        <v>28</v>
      </c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66">
        <v>42465</v>
      </c>
      <c r="N21" s="66"/>
      <c r="O21" s="18">
        <v>92.66</v>
      </c>
      <c r="P21" s="3" t="s">
        <v>28</v>
      </c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66">
        <v>42493</v>
      </c>
      <c r="N22" s="66"/>
      <c r="O22" s="18">
        <v>100</v>
      </c>
      <c r="P22" s="3" t="s">
        <v>29</v>
      </c>
    </row>
    <row r="23" spans="1:16" x14ac:dyDescent="0.2">
      <c r="D23" s="2" t="s">
        <v>47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 t="s">
        <v>7</v>
      </c>
      <c r="M23" s="66">
        <v>42494</v>
      </c>
      <c r="N23" s="66"/>
      <c r="O23" s="18">
        <v>81.900000000000006</v>
      </c>
      <c r="P23" s="3" t="s">
        <v>28</v>
      </c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 t="s">
        <v>7</v>
      </c>
      <c r="M24" s="66">
        <v>42531</v>
      </c>
      <c r="N24" s="66"/>
      <c r="O24" s="18">
        <v>93.52</v>
      </c>
      <c r="P24" s="3" t="s">
        <v>28</v>
      </c>
    </row>
    <row r="25" spans="1:16" x14ac:dyDescent="0.2">
      <c r="D25" s="2" t="s">
        <v>48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66">
        <v>42558</v>
      </c>
      <c r="N25" s="66"/>
      <c r="O25" s="18">
        <v>91.1</v>
      </c>
      <c r="P25" s="3" t="s">
        <v>28</v>
      </c>
    </row>
    <row r="26" spans="1:16" x14ac:dyDescent="0.2">
      <c r="F26" s="1"/>
      <c r="G26" s="29" t="s">
        <v>13</v>
      </c>
      <c r="H26" s="30">
        <f>SUM(H19:I25)</f>
        <v>235.26</v>
      </c>
      <c r="K26" s="3">
        <v>10</v>
      </c>
      <c r="L26" s="11" t="s">
        <v>4</v>
      </c>
      <c r="M26" s="66">
        <v>42590</v>
      </c>
      <c r="N26" s="66"/>
      <c r="O26" s="18">
        <v>100</v>
      </c>
      <c r="P26" s="3" t="s">
        <v>27</v>
      </c>
    </row>
    <row r="27" spans="1:16" x14ac:dyDescent="0.2">
      <c r="F27" s="1"/>
      <c r="K27" s="3">
        <v>11</v>
      </c>
      <c r="L27" s="11" t="s">
        <v>7</v>
      </c>
      <c r="M27" s="66">
        <v>42598</v>
      </c>
      <c r="N27" s="66"/>
      <c r="O27" s="18">
        <v>91.4</v>
      </c>
      <c r="P27" s="3" t="s">
        <v>28</v>
      </c>
    </row>
    <row r="28" spans="1:16" x14ac:dyDescent="0.2">
      <c r="F28" s="1"/>
      <c r="K28" s="3">
        <v>11</v>
      </c>
      <c r="L28" s="11" t="s">
        <v>3</v>
      </c>
      <c r="M28" s="66">
        <v>42599</v>
      </c>
      <c r="N28" s="66"/>
      <c r="O28" s="18">
        <v>200</v>
      </c>
      <c r="P28" s="3" t="s">
        <v>29</v>
      </c>
    </row>
    <row r="29" spans="1:16" x14ac:dyDescent="0.2">
      <c r="K29" s="3">
        <v>12</v>
      </c>
      <c r="L29" s="11" t="s">
        <v>8</v>
      </c>
      <c r="M29" s="66">
        <v>42600</v>
      </c>
      <c r="N29" s="66"/>
      <c r="O29" s="18">
        <v>200</v>
      </c>
      <c r="P29" s="3" t="s">
        <v>46</v>
      </c>
    </row>
    <row r="30" spans="1:16" x14ac:dyDescent="0.2">
      <c r="K30" s="3">
        <v>13</v>
      </c>
      <c r="L30" s="11" t="s">
        <v>7</v>
      </c>
      <c r="M30" s="66">
        <v>42615</v>
      </c>
      <c r="N30" s="66"/>
      <c r="O30" s="18">
        <v>90.57</v>
      </c>
      <c r="P30" s="3" t="s">
        <v>28</v>
      </c>
    </row>
    <row r="31" spans="1:16" x14ac:dyDescent="0.2">
      <c r="K31" s="3">
        <v>14</v>
      </c>
      <c r="L31" s="11" t="s">
        <v>3</v>
      </c>
      <c r="M31" s="66">
        <v>42648</v>
      </c>
      <c r="N31" s="66"/>
      <c r="O31" s="18">
        <v>200</v>
      </c>
      <c r="P31" s="3" t="s">
        <v>29</v>
      </c>
    </row>
    <row r="32" spans="1:16" x14ac:dyDescent="0.2">
      <c r="K32" s="3">
        <v>15</v>
      </c>
      <c r="L32" s="11" t="s">
        <v>3</v>
      </c>
      <c r="M32" s="66">
        <v>42656</v>
      </c>
      <c r="N32" s="66"/>
      <c r="O32" s="18">
        <v>200</v>
      </c>
      <c r="P32" s="3" t="s">
        <v>29</v>
      </c>
    </row>
    <row r="33" spans="11:16" x14ac:dyDescent="0.2">
      <c r="K33" s="3">
        <v>16</v>
      </c>
      <c r="L33" s="11" t="s">
        <v>4</v>
      </c>
      <c r="M33" s="66">
        <v>42656</v>
      </c>
      <c r="N33" s="66"/>
      <c r="O33" s="18">
        <v>22</v>
      </c>
      <c r="P33" s="3" t="s">
        <v>29</v>
      </c>
    </row>
    <row r="34" spans="11:16" x14ac:dyDescent="0.2">
      <c r="K34" s="3">
        <v>17</v>
      </c>
      <c r="L34" s="11" t="s">
        <v>7</v>
      </c>
      <c r="M34" s="66">
        <v>42657</v>
      </c>
      <c r="N34" s="66"/>
      <c r="O34" s="18">
        <v>90.57</v>
      </c>
      <c r="P34" s="3" t="s">
        <v>28</v>
      </c>
    </row>
    <row r="35" spans="11:16" x14ac:dyDescent="0.2">
      <c r="K35" s="3">
        <v>18</v>
      </c>
      <c r="L35" s="11" t="s">
        <v>4</v>
      </c>
      <c r="M35" s="66">
        <v>42651</v>
      </c>
      <c r="N35" s="66"/>
      <c r="O35" s="18">
        <v>10</v>
      </c>
      <c r="P35" s="3" t="s">
        <v>29</v>
      </c>
    </row>
    <row r="36" spans="11:16" x14ac:dyDescent="0.2">
      <c r="K36" s="31">
        <v>19</v>
      </c>
      <c r="L36" s="11" t="s">
        <v>7</v>
      </c>
      <c r="M36" s="66">
        <v>42687</v>
      </c>
      <c r="N36" s="66"/>
      <c r="O36" s="18">
        <v>90.42</v>
      </c>
      <c r="P36" s="3" t="s">
        <v>28</v>
      </c>
    </row>
    <row r="37" spans="11:16" x14ac:dyDescent="0.2">
      <c r="K37" s="31">
        <v>20</v>
      </c>
      <c r="L37" s="11" t="s">
        <v>7</v>
      </c>
      <c r="M37" s="66">
        <v>42717</v>
      </c>
      <c r="N37" s="66"/>
      <c r="O37" s="18">
        <v>62.02</v>
      </c>
      <c r="P37" s="3" t="s">
        <v>28</v>
      </c>
    </row>
    <row r="38" spans="11:16" x14ac:dyDescent="0.2">
      <c r="K38" s="31">
        <v>21</v>
      </c>
      <c r="L38" s="11" t="s">
        <v>4</v>
      </c>
      <c r="M38" s="66">
        <v>42726</v>
      </c>
      <c r="N38" s="66"/>
      <c r="O38" s="18">
        <v>100</v>
      </c>
      <c r="P38" s="3" t="s">
        <v>27</v>
      </c>
    </row>
  </sheetData>
  <mergeCells count="33">
    <mergeCell ref="M37:N37"/>
    <mergeCell ref="M38:N38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M36:N36"/>
    <mergeCell ref="M35:N35"/>
    <mergeCell ref="M32:N32"/>
    <mergeCell ref="M33:N33"/>
    <mergeCell ref="M34:N34"/>
    <mergeCell ref="A1:J1"/>
    <mergeCell ref="O4:O5"/>
    <mergeCell ref="N8:N9"/>
    <mergeCell ref="O8:O9"/>
    <mergeCell ref="K14:P14"/>
    <mergeCell ref="N4:N5"/>
    <mergeCell ref="P4:P5"/>
    <mergeCell ref="P8:P9"/>
    <mergeCell ref="M31:N31"/>
    <mergeCell ref="M30:N30"/>
    <mergeCell ref="M15:N15"/>
    <mergeCell ref="M24:N24"/>
    <mergeCell ref="M16:N16"/>
    <mergeCell ref="M17:N17"/>
    <mergeCell ref="M18:N18"/>
    <mergeCell ref="M19:N19"/>
    <mergeCell ref="M20:N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zoomScale="117" workbookViewId="0">
      <selection activeCell="B28" sqref="B28"/>
    </sheetView>
  </sheetViews>
  <sheetFormatPr baseColWidth="10" defaultColWidth="8.83203125" defaultRowHeight="15" x14ac:dyDescent="0.2"/>
  <cols>
    <col min="1" max="1" width="9.6640625" style="35" customWidth="1"/>
    <col min="2" max="2" width="12" style="35" customWidth="1"/>
    <col min="3" max="3" width="11.5" style="35" bestFit="1" customWidth="1"/>
    <col min="4" max="4" width="11.83203125" style="35" customWidth="1"/>
    <col min="5" max="6" width="11.5" style="35" bestFit="1" customWidth="1"/>
    <col min="7" max="7" width="12" style="35" customWidth="1"/>
    <col min="8" max="8" width="10.83203125" style="35" customWidth="1"/>
    <col min="9" max="9" width="13.1640625" style="35" customWidth="1"/>
    <col min="10" max="10" width="27.83203125" style="35" customWidth="1"/>
    <col min="11" max="11" width="12.83203125" style="35" customWidth="1"/>
    <col min="12" max="12" width="15" style="35" customWidth="1"/>
    <col min="13" max="13" width="12.1640625" style="35" customWidth="1"/>
    <col min="14" max="14" width="13.1640625" style="35" customWidth="1"/>
    <col min="15" max="15" width="12.6640625" style="35" customWidth="1"/>
    <col min="16" max="16" width="19.5" style="35" customWidth="1"/>
    <col min="17" max="16384" width="8.83203125" style="35"/>
  </cols>
  <sheetData>
    <row r="1" spans="1:17" ht="15" customHeight="1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34"/>
      <c r="L1" s="34"/>
      <c r="M1" s="34"/>
      <c r="N1" s="34"/>
      <c r="O1" s="34"/>
      <c r="P1" s="34"/>
    </row>
    <row r="2" spans="1:17" x14ac:dyDescent="0.2">
      <c r="A2" s="36" t="s">
        <v>1</v>
      </c>
      <c r="B2" s="36" t="s">
        <v>2</v>
      </c>
      <c r="C2" s="36" t="s">
        <v>3</v>
      </c>
      <c r="D2" s="36" t="s">
        <v>10</v>
      </c>
      <c r="E2" s="36" t="s">
        <v>4</v>
      </c>
      <c r="F2" s="36" t="s">
        <v>6</v>
      </c>
      <c r="G2" s="36" t="s">
        <v>7</v>
      </c>
      <c r="H2" s="36" t="s">
        <v>9</v>
      </c>
      <c r="I2" s="36" t="s">
        <v>8</v>
      </c>
      <c r="J2" s="36" t="s">
        <v>11</v>
      </c>
      <c r="K2" s="34"/>
      <c r="L2" s="34"/>
      <c r="M2" s="34"/>
      <c r="N2" s="34"/>
      <c r="O2" s="34"/>
      <c r="P2" s="34"/>
      <c r="Q2" s="34"/>
    </row>
    <row r="3" spans="1:17" ht="30" x14ac:dyDescent="0.2">
      <c r="A3" s="37">
        <v>42750</v>
      </c>
      <c r="B3" s="38">
        <v>279.58</v>
      </c>
      <c r="C3" s="39">
        <v>31.01</v>
      </c>
      <c r="D3" s="39">
        <v>49.9</v>
      </c>
      <c r="E3" s="39">
        <v>31.01</v>
      </c>
      <c r="F3" s="39">
        <v>75.33</v>
      </c>
      <c r="G3" s="39">
        <v>31.01</v>
      </c>
      <c r="H3" s="39">
        <v>31.01</v>
      </c>
      <c r="I3" s="39">
        <v>30.28</v>
      </c>
      <c r="J3" s="40" t="s">
        <v>49</v>
      </c>
      <c r="K3" s="34"/>
      <c r="L3" s="41" t="s">
        <v>12</v>
      </c>
      <c r="M3" s="41" t="s">
        <v>13</v>
      </c>
      <c r="N3" s="41" t="s">
        <v>14</v>
      </c>
      <c r="O3" s="41" t="s">
        <v>15</v>
      </c>
      <c r="P3" s="41" t="s">
        <v>50</v>
      </c>
      <c r="Q3" s="34"/>
    </row>
    <row r="4" spans="1:17" x14ac:dyDescent="0.2">
      <c r="A4" s="37">
        <v>42781</v>
      </c>
      <c r="B4" s="42">
        <v>234.97</v>
      </c>
      <c r="C4" s="42">
        <v>30.99</v>
      </c>
      <c r="D4" s="43">
        <v>49.77</v>
      </c>
      <c r="E4" s="42">
        <v>30.99</v>
      </c>
      <c r="F4" s="42">
        <v>30.99</v>
      </c>
      <c r="G4" s="43">
        <v>30.99</v>
      </c>
      <c r="H4" s="43">
        <v>30.99</v>
      </c>
      <c r="I4" s="43">
        <v>30.22</v>
      </c>
      <c r="J4" s="40" t="s">
        <v>51</v>
      </c>
      <c r="K4" s="34"/>
      <c r="L4" s="40" t="s">
        <v>4</v>
      </c>
      <c r="M4" s="39">
        <f>SUM(E3:E14)</f>
        <v>411.04999999999995</v>
      </c>
      <c r="N4" s="39">
        <f>SUM(O19,O26)</f>
        <v>250</v>
      </c>
      <c r="O4" s="46">
        <f>M4-N4+P4</f>
        <v>100.60999999999996</v>
      </c>
      <c r="P4" s="45">
        <v>-60.44</v>
      </c>
      <c r="Q4" s="34"/>
    </row>
    <row r="5" spans="1:17" x14ac:dyDescent="0.2">
      <c r="A5" s="37">
        <v>42809</v>
      </c>
      <c r="B5" s="38">
        <v>179.07</v>
      </c>
      <c r="C5" s="38">
        <v>14.11</v>
      </c>
      <c r="D5" s="39">
        <v>10.71</v>
      </c>
      <c r="E5" s="38">
        <v>30.99</v>
      </c>
      <c r="F5" s="38">
        <v>30.99</v>
      </c>
      <c r="G5" s="39">
        <v>30.99</v>
      </c>
      <c r="H5" s="39">
        <v>30.99</v>
      </c>
      <c r="I5" s="39">
        <v>30.26</v>
      </c>
      <c r="J5" s="40"/>
      <c r="K5" s="34"/>
      <c r="L5" s="40" t="s">
        <v>6</v>
      </c>
      <c r="M5" s="39">
        <f>SUM(F3:F14)</f>
        <v>455.48</v>
      </c>
      <c r="N5" s="39">
        <v>455.48</v>
      </c>
      <c r="O5" s="44">
        <f>M5-N5</f>
        <v>0</v>
      </c>
      <c r="P5" s="45">
        <v>0</v>
      </c>
      <c r="Q5" s="34"/>
    </row>
    <row r="6" spans="1:17" x14ac:dyDescent="0.2">
      <c r="A6" s="37">
        <v>42840</v>
      </c>
      <c r="B6" s="38">
        <v>176.13</v>
      </c>
      <c r="C6" s="38">
        <v>0</v>
      </c>
      <c r="D6" s="39">
        <v>0</v>
      </c>
      <c r="E6" s="38">
        <v>35.28</v>
      </c>
      <c r="F6" s="38">
        <v>35.28</v>
      </c>
      <c r="G6" s="39">
        <v>35.28</v>
      </c>
      <c r="H6" s="39">
        <v>35.28</v>
      </c>
      <c r="I6" s="39">
        <v>35.01</v>
      </c>
      <c r="J6" s="40"/>
      <c r="K6" s="34"/>
      <c r="L6" s="40" t="s">
        <v>7</v>
      </c>
      <c r="M6" s="39">
        <f>SUM(G3:G14)</f>
        <v>411.04999999999995</v>
      </c>
      <c r="N6" s="105">
        <f>SUM(O16,O18,O20:O25)</f>
        <v>918.45999999999992</v>
      </c>
      <c r="O6" s="107">
        <f>M6+M7-N6</f>
        <v>-96.360000000000014</v>
      </c>
      <c r="P6" s="59">
        <v>0</v>
      </c>
      <c r="Q6" s="34"/>
    </row>
    <row r="7" spans="1:17" x14ac:dyDescent="0.2">
      <c r="A7" s="37">
        <v>42870</v>
      </c>
      <c r="B7" s="38">
        <v>176.33</v>
      </c>
      <c r="C7" s="38">
        <v>0</v>
      </c>
      <c r="D7" s="39">
        <v>0</v>
      </c>
      <c r="E7" s="38">
        <v>35.32</v>
      </c>
      <c r="F7" s="38">
        <v>35.32</v>
      </c>
      <c r="G7" s="38">
        <v>35.32</v>
      </c>
      <c r="H7" s="38">
        <v>35.32</v>
      </c>
      <c r="I7" s="39">
        <v>35.049999999999997</v>
      </c>
      <c r="J7" s="40"/>
      <c r="K7" s="34"/>
      <c r="L7" s="40" t="s">
        <v>9</v>
      </c>
      <c r="M7" s="39">
        <f>SUM(H3:H14)</f>
        <v>411.04999999999995</v>
      </c>
      <c r="N7" s="106"/>
      <c r="O7" s="108"/>
      <c r="P7" s="60"/>
      <c r="Q7" s="34"/>
    </row>
    <row r="8" spans="1:17" x14ac:dyDescent="0.2">
      <c r="A8" s="37">
        <v>42901</v>
      </c>
      <c r="B8" s="38">
        <v>176.33</v>
      </c>
      <c r="C8" s="38">
        <v>0</v>
      </c>
      <c r="D8" s="39">
        <v>0</v>
      </c>
      <c r="E8" s="38">
        <v>35.32</v>
      </c>
      <c r="F8" s="38">
        <v>35.32</v>
      </c>
      <c r="G8" s="38">
        <v>35.32</v>
      </c>
      <c r="H8" s="38">
        <v>35.32</v>
      </c>
      <c r="I8" s="39">
        <v>35.049999999999997</v>
      </c>
      <c r="J8" s="40"/>
      <c r="K8" s="34"/>
      <c r="L8" s="40" t="s">
        <v>8</v>
      </c>
      <c r="M8" s="39">
        <f>SUM(I3:I14)</f>
        <v>406.40999999999997</v>
      </c>
      <c r="N8" s="39">
        <v>0</v>
      </c>
      <c r="O8" s="46">
        <f>M8-N8+P8</f>
        <v>528</v>
      </c>
      <c r="P8" s="47">
        <v>121.59</v>
      </c>
      <c r="Q8" s="34"/>
    </row>
    <row r="9" spans="1:17" x14ac:dyDescent="0.2">
      <c r="A9" s="37">
        <v>42931</v>
      </c>
      <c r="B9" s="38">
        <v>176.33</v>
      </c>
      <c r="C9" s="38">
        <v>0</v>
      </c>
      <c r="D9" s="39">
        <v>0</v>
      </c>
      <c r="E9" s="38">
        <v>35.32</v>
      </c>
      <c r="F9" s="38">
        <v>35.32</v>
      </c>
      <c r="G9" s="38">
        <v>35.32</v>
      </c>
      <c r="H9" s="38">
        <v>35.32</v>
      </c>
      <c r="I9" s="39">
        <v>35.049999999999997</v>
      </c>
      <c r="J9" s="40"/>
      <c r="K9" s="34"/>
      <c r="L9" s="40" t="s">
        <v>3</v>
      </c>
      <c r="M9" s="39">
        <f>SUM(C3:C14)</f>
        <v>76.11</v>
      </c>
      <c r="N9" s="95">
        <f>SUM(O17)</f>
        <v>200</v>
      </c>
      <c r="O9" s="97">
        <f>SUM(M9:M10)-N9+P9</f>
        <v>131.07000000000002</v>
      </c>
      <c r="P9" s="99">
        <v>144.58000000000001</v>
      </c>
      <c r="Q9" s="34"/>
    </row>
    <row r="10" spans="1:17" x14ac:dyDescent="0.2">
      <c r="A10" s="37">
        <v>42962</v>
      </c>
      <c r="B10" s="38">
        <v>176.23</v>
      </c>
      <c r="C10" s="38">
        <v>0</v>
      </c>
      <c r="D10" s="39">
        <v>0</v>
      </c>
      <c r="E10" s="38">
        <v>35.299999999999997</v>
      </c>
      <c r="F10" s="38">
        <v>35.299999999999997</v>
      </c>
      <c r="G10" s="39">
        <v>35.299999999999997</v>
      </c>
      <c r="H10" s="39">
        <v>35.299999999999997</v>
      </c>
      <c r="I10" s="39">
        <v>35.03</v>
      </c>
      <c r="J10" s="40"/>
      <c r="K10" s="34"/>
      <c r="L10" s="40" t="s">
        <v>10</v>
      </c>
      <c r="M10" s="39">
        <f>SUM(D3:D14)</f>
        <v>110.38</v>
      </c>
      <c r="N10" s="96"/>
      <c r="O10" s="98"/>
      <c r="P10" s="100"/>
      <c r="Q10" s="34"/>
    </row>
    <row r="11" spans="1:17" x14ac:dyDescent="0.2">
      <c r="A11" s="37">
        <v>42993</v>
      </c>
      <c r="B11" s="38">
        <v>176.23</v>
      </c>
      <c r="C11" s="38">
        <v>0</v>
      </c>
      <c r="D11" s="39">
        <v>0</v>
      </c>
      <c r="E11" s="38">
        <v>35.299999999999997</v>
      </c>
      <c r="F11" s="38">
        <v>35.299999999999997</v>
      </c>
      <c r="G11" s="39">
        <v>35.299999999999997</v>
      </c>
      <c r="H11" s="39">
        <v>35.299999999999997</v>
      </c>
      <c r="I11" s="39">
        <v>35.03</v>
      </c>
      <c r="J11" s="40"/>
      <c r="K11" s="34"/>
      <c r="Q11" s="34"/>
    </row>
    <row r="12" spans="1:17" x14ac:dyDescent="0.2">
      <c r="A12" s="37">
        <v>43023</v>
      </c>
      <c r="B12" s="38">
        <v>176.23</v>
      </c>
      <c r="C12" s="38">
        <v>0</v>
      </c>
      <c r="D12" s="39">
        <v>0</v>
      </c>
      <c r="E12" s="38">
        <v>35.299999999999997</v>
      </c>
      <c r="F12" s="38">
        <v>35.299999999999997</v>
      </c>
      <c r="G12" s="39">
        <v>35.299999999999997</v>
      </c>
      <c r="H12" s="39">
        <v>35.299999999999997</v>
      </c>
      <c r="I12" s="39">
        <v>35.03</v>
      </c>
      <c r="J12" s="40"/>
      <c r="K12" s="34"/>
      <c r="Q12" s="34"/>
    </row>
    <row r="13" spans="1:17" ht="46.5" customHeight="1" x14ac:dyDescent="0.2">
      <c r="A13" s="37">
        <v>43054</v>
      </c>
      <c r="B13" s="38">
        <v>177.1</v>
      </c>
      <c r="C13" s="38">
        <v>0</v>
      </c>
      <c r="D13" s="39">
        <v>0</v>
      </c>
      <c r="E13" s="38">
        <v>35.46</v>
      </c>
      <c r="F13" s="38">
        <v>35.57</v>
      </c>
      <c r="G13" s="38">
        <v>35.46</v>
      </c>
      <c r="H13" s="39">
        <v>35.46</v>
      </c>
      <c r="I13" s="39">
        <v>35.15</v>
      </c>
      <c r="J13" s="40"/>
      <c r="K13" s="34"/>
      <c r="L13" s="34"/>
      <c r="M13" s="34"/>
      <c r="N13" s="34"/>
      <c r="O13" s="34"/>
      <c r="P13" s="34"/>
      <c r="Q13" s="48"/>
    </row>
    <row r="14" spans="1:17" ht="37" customHeight="1" x14ac:dyDescent="0.2">
      <c r="A14" s="37">
        <v>43084</v>
      </c>
      <c r="B14" s="38">
        <v>177.09</v>
      </c>
      <c r="C14" s="38">
        <v>0</v>
      </c>
      <c r="D14" s="39">
        <v>0</v>
      </c>
      <c r="E14" s="38">
        <v>35.46</v>
      </c>
      <c r="F14" s="38">
        <v>35.46</v>
      </c>
      <c r="G14" s="38">
        <v>35.46</v>
      </c>
      <c r="H14" s="39">
        <v>35.46</v>
      </c>
      <c r="I14" s="39">
        <v>35.25</v>
      </c>
      <c r="J14" s="40"/>
      <c r="K14" s="101" t="s">
        <v>22</v>
      </c>
      <c r="L14" s="101"/>
      <c r="M14" s="101"/>
      <c r="N14" s="101"/>
      <c r="O14" s="101"/>
      <c r="P14" s="101"/>
    </row>
    <row r="15" spans="1:17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49" t="s">
        <v>23</v>
      </c>
      <c r="L15" s="49" t="s">
        <v>12</v>
      </c>
      <c r="M15" s="101" t="s">
        <v>24</v>
      </c>
      <c r="N15" s="101"/>
      <c r="O15" s="49" t="s">
        <v>25</v>
      </c>
      <c r="P15" s="49" t="s">
        <v>26</v>
      </c>
    </row>
    <row r="16" spans="1:17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50">
        <v>1</v>
      </c>
      <c r="L16" s="51" t="s">
        <v>7</v>
      </c>
      <c r="M16" s="92">
        <v>42750</v>
      </c>
      <c r="N16" s="92"/>
      <c r="O16" s="52">
        <v>62.02</v>
      </c>
      <c r="P16" s="50" t="s">
        <v>28</v>
      </c>
    </row>
    <row r="17" spans="1:16" ht="15" customHeight="1" x14ac:dyDescent="0.2">
      <c r="A17" s="34"/>
      <c r="B17" s="34"/>
      <c r="C17" s="48"/>
      <c r="D17" s="102" t="s">
        <v>52</v>
      </c>
      <c r="E17" s="103"/>
      <c r="F17" s="103"/>
      <c r="G17" s="103"/>
      <c r="H17" s="103"/>
      <c r="I17" s="104"/>
      <c r="J17" s="34"/>
      <c r="K17" s="50">
        <v>2</v>
      </c>
      <c r="L17" s="51" t="s">
        <v>3</v>
      </c>
      <c r="M17" s="92">
        <v>42751</v>
      </c>
      <c r="N17" s="92"/>
      <c r="O17" s="52">
        <v>200</v>
      </c>
      <c r="P17" s="50" t="s">
        <v>29</v>
      </c>
    </row>
    <row r="18" spans="1:16" ht="30" x14ac:dyDescent="0.2">
      <c r="A18" s="34"/>
      <c r="B18" s="34"/>
      <c r="C18" s="34"/>
      <c r="D18" s="53" t="s">
        <v>41</v>
      </c>
      <c r="E18" s="54" t="s">
        <v>42</v>
      </c>
      <c r="F18" s="53" t="s">
        <v>43</v>
      </c>
      <c r="G18" s="53" t="s">
        <v>44</v>
      </c>
      <c r="H18" s="54" t="s">
        <v>13</v>
      </c>
      <c r="I18" s="54" t="s">
        <v>45</v>
      </c>
      <c r="J18" s="34"/>
      <c r="K18" s="50">
        <v>3</v>
      </c>
      <c r="L18" s="51" t="s">
        <v>7</v>
      </c>
      <c r="M18" s="92">
        <v>42768</v>
      </c>
      <c r="N18" s="92"/>
      <c r="O18" s="52">
        <v>61.98</v>
      </c>
      <c r="P18" s="50" t="s">
        <v>28</v>
      </c>
    </row>
    <row r="19" spans="1:16" x14ac:dyDescent="0.2">
      <c r="A19" s="34"/>
      <c r="B19" s="34"/>
      <c r="C19" s="34"/>
      <c r="D19" s="56" t="s">
        <v>4</v>
      </c>
      <c r="E19" s="39">
        <v>15</v>
      </c>
      <c r="F19" s="55">
        <v>15</v>
      </c>
      <c r="G19" s="55">
        <v>5.46</v>
      </c>
      <c r="H19" s="55"/>
      <c r="I19" s="55"/>
      <c r="J19" s="34"/>
      <c r="K19" s="50">
        <v>4</v>
      </c>
      <c r="L19" s="51" t="s">
        <v>4</v>
      </c>
      <c r="M19" s="92">
        <v>42793</v>
      </c>
      <c r="N19" s="92"/>
      <c r="O19" s="52">
        <v>150</v>
      </c>
      <c r="P19" s="50" t="s">
        <v>29</v>
      </c>
    </row>
    <row r="20" spans="1:16" x14ac:dyDescent="0.2">
      <c r="B20" s="34"/>
      <c r="C20" s="34"/>
      <c r="D20" s="40" t="s">
        <v>6</v>
      </c>
      <c r="E20" s="39">
        <v>15</v>
      </c>
      <c r="F20" s="55">
        <v>15</v>
      </c>
      <c r="G20" s="55">
        <v>5.46</v>
      </c>
      <c r="H20" s="55">
        <f t="shared" ref="H20:H23" si="0">SUM(E20:G20)</f>
        <v>35.46</v>
      </c>
      <c r="I20" s="55"/>
      <c r="K20" s="50">
        <v>5</v>
      </c>
      <c r="L20" s="51" t="s">
        <v>7</v>
      </c>
      <c r="M20" s="92">
        <v>42797</v>
      </c>
      <c r="N20" s="92"/>
      <c r="O20" s="52">
        <v>61.98</v>
      </c>
      <c r="P20" s="50" t="s">
        <v>28</v>
      </c>
    </row>
    <row r="21" spans="1:16" x14ac:dyDescent="0.2">
      <c r="B21" s="34"/>
      <c r="C21" s="34"/>
      <c r="D21" s="40" t="s">
        <v>47</v>
      </c>
      <c r="E21" s="39">
        <v>15</v>
      </c>
      <c r="F21" s="55">
        <v>15</v>
      </c>
      <c r="G21" s="55">
        <v>5.29</v>
      </c>
      <c r="H21" s="55">
        <f t="shared" si="0"/>
        <v>35.29</v>
      </c>
      <c r="I21" s="55"/>
      <c r="K21" s="50">
        <v>6</v>
      </c>
      <c r="L21" s="51" t="s">
        <v>7</v>
      </c>
      <c r="M21" s="92">
        <v>42858</v>
      </c>
      <c r="N21" s="92"/>
      <c r="O21" s="52">
        <v>141.19999999999999</v>
      </c>
      <c r="P21" s="50" t="s">
        <v>28</v>
      </c>
    </row>
    <row r="22" spans="1:16" x14ac:dyDescent="0.2">
      <c r="B22" s="34"/>
      <c r="C22" s="34"/>
      <c r="D22" s="40" t="s">
        <v>7</v>
      </c>
      <c r="E22" s="39">
        <v>15</v>
      </c>
      <c r="F22" s="55">
        <v>15</v>
      </c>
      <c r="G22" s="55">
        <v>5.51</v>
      </c>
      <c r="H22" s="55">
        <f t="shared" si="0"/>
        <v>35.51</v>
      </c>
      <c r="I22" s="55"/>
      <c r="K22" s="50">
        <v>7</v>
      </c>
      <c r="L22" s="51" t="s">
        <v>7</v>
      </c>
      <c r="M22" s="92">
        <v>42931</v>
      </c>
      <c r="N22" s="92"/>
      <c r="O22" s="52">
        <v>141.28</v>
      </c>
      <c r="P22" s="50" t="s">
        <v>28</v>
      </c>
    </row>
    <row r="23" spans="1:16" x14ac:dyDescent="0.2">
      <c r="D23" s="40" t="s">
        <v>48</v>
      </c>
      <c r="E23" s="39">
        <v>15</v>
      </c>
      <c r="F23" s="55">
        <v>15</v>
      </c>
      <c r="G23" s="55">
        <v>5.51</v>
      </c>
      <c r="H23" s="55">
        <f t="shared" si="0"/>
        <v>35.51</v>
      </c>
      <c r="I23" s="55"/>
      <c r="K23" s="50">
        <v>8</v>
      </c>
      <c r="L23" s="51" t="s">
        <v>7</v>
      </c>
      <c r="M23" s="92">
        <v>43001</v>
      </c>
      <c r="N23" s="92"/>
      <c r="O23" s="52">
        <v>150</v>
      </c>
      <c r="P23" s="50" t="s">
        <v>28</v>
      </c>
    </row>
    <row r="24" spans="1:16" x14ac:dyDescent="0.2">
      <c r="F24" s="34"/>
      <c r="G24" s="57" t="s">
        <v>13</v>
      </c>
      <c r="H24" s="58">
        <f>SUM(H19:I23)</f>
        <v>141.76999999999998</v>
      </c>
      <c r="K24" s="50">
        <v>9</v>
      </c>
      <c r="L24" s="51" t="s">
        <v>7</v>
      </c>
      <c r="M24" s="92">
        <v>43053</v>
      </c>
      <c r="N24" s="92"/>
      <c r="O24" s="52">
        <v>150</v>
      </c>
      <c r="P24" s="50" t="s">
        <v>28</v>
      </c>
    </row>
    <row r="25" spans="1:16" x14ac:dyDescent="0.2">
      <c r="F25" s="34"/>
      <c r="K25" s="50">
        <v>10</v>
      </c>
      <c r="L25" s="51" t="s">
        <v>7</v>
      </c>
      <c r="M25" s="92">
        <v>43128</v>
      </c>
      <c r="N25" s="92"/>
      <c r="O25" s="52">
        <v>150</v>
      </c>
      <c r="P25" s="50" t="s">
        <v>28</v>
      </c>
    </row>
    <row r="26" spans="1:16" x14ac:dyDescent="0.2">
      <c r="F26" s="34"/>
      <c r="K26" s="50">
        <v>10</v>
      </c>
      <c r="L26" s="51" t="s">
        <v>4</v>
      </c>
      <c r="M26" s="92"/>
      <c r="N26" s="92"/>
      <c r="O26" s="52">
        <v>100</v>
      </c>
      <c r="P26" s="50" t="s">
        <v>29</v>
      </c>
    </row>
    <row r="27" spans="1:16" x14ac:dyDescent="0.2">
      <c r="K27" s="50">
        <v>11</v>
      </c>
      <c r="L27" s="51"/>
      <c r="M27" s="92"/>
      <c r="N27" s="92"/>
      <c r="O27" s="52"/>
      <c r="P27" s="50"/>
    </row>
    <row r="28" spans="1:16" x14ac:dyDescent="0.2">
      <c r="K28" s="50">
        <v>11</v>
      </c>
      <c r="L28" s="51"/>
      <c r="M28" s="92"/>
      <c r="N28" s="92"/>
      <c r="O28" s="52"/>
      <c r="P28" s="50"/>
    </row>
    <row r="29" spans="1:16" x14ac:dyDescent="0.2">
      <c r="K29" s="50">
        <v>12</v>
      </c>
      <c r="L29" s="51"/>
      <c r="M29" s="92"/>
      <c r="N29" s="92"/>
      <c r="O29" s="52"/>
      <c r="P29" s="50"/>
    </row>
    <row r="30" spans="1:16" x14ac:dyDescent="0.2">
      <c r="K30" s="50">
        <v>13</v>
      </c>
      <c r="L30" s="51"/>
      <c r="M30" s="92"/>
      <c r="N30" s="92"/>
      <c r="O30" s="52"/>
      <c r="P30" s="50"/>
    </row>
    <row r="31" spans="1:16" x14ac:dyDescent="0.2">
      <c r="K31" s="50">
        <v>14</v>
      </c>
      <c r="L31" s="51"/>
      <c r="M31" s="92"/>
      <c r="N31" s="92"/>
      <c r="O31" s="52"/>
      <c r="P31" s="50"/>
    </row>
    <row r="32" spans="1:16" x14ac:dyDescent="0.2">
      <c r="K32" s="50">
        <v>15</v>
      </c>
      <c r="L32" s="51"/>
      <c r="M32" s="92"/>
      <c r="N32" s="92"/>
      <c r="O32" s="52"/>
      <c r="P32" s="50"/>
    </row>
    <row r="33" spans="11:16" x14ac:dyDescent="0.2">
      <c r="K33" s="50">
        <v>16</v>
      </c>
      <c r="L33" s="51"/>
      <c r="M33" s="92"/>
      <c r="N33" s="92"/>
      <c r="O33" s="52"/>
      <c r="P33" s="50"/>
    </row>
    <row r="34" spans="11:16" x14ac:dyDescent="0.2">
      <c r="K34" s="50">
        <v>17</v>
      </c>
      <c r="L34" s="51"/>
      <c r="M34" s="92"/>
      <c r="N34" s="92"/>
      <c r="O34" s="52"/>
      <c r="P34" s="50"/>
    </row>
    <row r="35" spans="11:16" x14ac:dyDescent="0.2">
      <c r="K35" s="50">
        <v>18</v>
      </c>
      <c r="L35" s="51"/>
      <c r="M35" s="92"/>
      <c r="N35" s="92"/>
      <c r="O35" s="52"/>
      <c r="P35" s="50"/>
    </row>
    <row r="36" spans="11:16" x14ac:dyDescent="0.2">
      <c r="K36" s="50">
        <v>19</v>
      </c>
      <c r="L36" s="51"/>
      <c r="M36" s="92"/>
      <c r="N36" s="92"/>
      <c r="O36" s="52"/>
      <c r="P36" s="50"/>
    </row>
    <row r="37" spans="11:16" x14ac:dyDescent="0.2">
      <c r="K37" s="50">
        <v>20</v>
      </c>
      <c r="L37" s="51"/>
      <c r="M37" s="92"/>
      <c r="N37" s="92"/>
      <c r="O37" s="52"/>
      <c r="P37" s="50"/>
    </row>
    <row r="38" spans="11:16" x14ac:dyDescent="0.2">
      <c r="K38" s="50">
        <v>21</v>
      </c>
      <c r="L38" s="51"/>
      <c r="M38" s="92"/>
      <c r="N38" s="92"/>
      <c r="O38" s="52"/>
      <c r="P38" s="50"/>
    </row>
  </sheetData>
  <mergeCells count="32">
    <mergeCell ref="M18:N18"/>
    <mergeCell ref="A1:J1"/>
    <mergeCell ref="N9:N10"/>
    <mergeCell ref="O9:O10"/>
    <mergeCell ref="P9:P10"/>
    <mergeCell ref="K14:P14"/>
    <mergeCell ref="M15:N15"/>
    <mergeCell ref="M16:N16"/>
    <mergeCell ref="D17:I17"/>
    <mergeCell ref="M17:N17"/>
    <mergeCell ref="N6:N7"/>
    <mergeCell ref="O6:O7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7:N37"/>
    <mergeCell ref="M38:N38"/>
    <mergeCell ref="M31:N31"/>
    <mergeCell ref="M32:N32"/>
    <mergeCell ref="M33:N33"/>
    <mergeCell ref="M34:N34"/>
    <mergeCell ref="M35:N35"/>
    <mergeCell ref="M36:N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BCC-2E8E-DE41-B680-C419BF748250}">
  <dimension ref="A1:S38"/>
  <sheetViews>
    <sheetView tabSelected="1" workbookViewId="0">
      <selection activeCell="C30" sqref="C30"/>
    </sheetView>
  </sheetViews>
  <sheetFormatPr baseColWidth="10" defaultColWidth="8.83203125" defaultRowHeight="15" x14ac:dyDescent="0.2"/>
  <cols>
    <col min="1" max="1" width="9.6640625" style="35" customWidth="1"/>
    <col min="2" max="2" width="12" style="35" customWidth="1"/>
    <col min="3" max="4" width="11.5" style="35" bestFit="1" customWidth="1"/>
    <col min="5" max="5" width="12" style="35" customWidth="1"/>
    <col min="6" max="6" width="10.83203125" style="35" customWidth="1"/>
    <col min="7" max="10" width="13.1640625" style="35" customWidth="1"/>
    <col min="11" max="11" width="27.83203125" style="35" customWidth="1"/>
    <col min="12" max="12" width="17.6640625" style="35" customWidth="1"/>
    <col min="13" max="13" width="12.83203125" style="35" customWidth="1"/>
    <col min="14" max="14" width="15" style="35" customWidth="1"/>
    <col min="15" max="15" width="12.1640625" style="35" customWidth="1"/>
    <col min="16" max="16" width="13.1640625" style="35" customWidth="1"/>
    <col min="17" max="17" width="12.6640625" style="35" customWidth="1"/>
    <col min="18" max="18" width="19.5" style="35" customWidth="1"/>
    <col min="19" max="16384" width="8.83203125" style="35"/>
  </cols>
  <sheetData>
    <row r="1" spans="1:19" ht="15" customHeight="1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M1" s="34"/>
      <c r="N1" s="34"/>
      <c r="O1" s="34"/>
      <c r="P1" s="34"/>
      <c r="Q1" s="34"/>
      <c r="R1" s="34"/>
    </row>
    <row r="2" spans="1:19" x14ac:dyDescent="0.2">
      <c r="A2" s="36" t="s">
        <v>1</v>
      </c>
      <c r="B2" s="36" t="s">
        <v>2</v>
      </c>
      <c r="C2" s="36" t="s">
        <v>4</v>
      </c>
      <c r="D2" s="36" t="s">
        <v>6</v>
      </c>
      <c r="E2" s="36" t="s">
        <v>7</v>
      </c>
      <c r="F2" s="36" t="s">
        <v>9</v>
      </c>
      <c r="G2" s="36" t="s">
        <v>8</v>
      </c>
      <c r="H2" s="36" t="s">
        <v>55</v>
      </c>
      <c r="I2" s="36" t="s">
        <v>56</v>
      </c>
      <c r="J2" s="65" t="s">
        <v>59</v>
      </c>
      <c r="K2" s="36" t="s">
        <v>11</v>
      </c>
      <c r="M2" s="34"/>
      <c r="N2" s="34"/>
      <c r="O2" s="34"/>
      <c r="P2" s="34"/>
      <c r="Q2" s="34"/>
      <c r="R2" s="34"/>
      <c r="S2" s="34"/>
    </row>
    <row r="3" spans="1:19" x14ac:dyDescent="0.2">
      <c r="A3" s="37">
        <v>43115</v>
      </c>
      <c r="B3" s="39">
        <v>177.09</v>
      </c>
      <c r="C3" s="38">
        <v>35.46</v>
      </c>
      <c r="D3" s="38">
        <v>35.46</v>
      </c>
      <c r="E3" s="38">
        <v>35.46</v>
      </c>
      <c r="F3" s="39">
        <v>35.46</v>
      </c>
      <c r="G3" s="39">
        <v>35.25</v>
      </c>
      <c r="H3" s="39">
        <v>0</v>
      </c>
      <c r="I3" s="39">
        <v>0</v>
      </c>
      <c r="J3" s="39"/>
      <c r="K3" s="40"/>
      <c r="M3" s="34"/>
      <c r="N3" s="41" t="s">
        <v>12</v>
      </c>
      <c r="O3" s="41" t="s">
        <v>13</v>
      </c>
      <c r="P3" s="41" t="s">
        <v>14</v>
      </c>
      <c r="Q3" s="41" t="s">
        <v>15</v>
      </c>
      <c r="R3" s="41" t="s">
        <v>53</v>
      </c>
      <c r="S3" s="34"/>
    </row>
    <row r="4" spans="1:19" x14ac:dyDescent="0.2">
      <c r="A4" s="37">
        <v>43146</v>
      </c>
      <c r="B4" s="39">
        <v>156.82</v>
      </c>
      <c r="C4" s="38">
        <v>0</v>
      </c>
      <c r="D4" s="39">
        <v>39.22</v>
      </c>
      <c r="E4" s="39">
        <v>39.270000000000003</v>
      </c>
      <c r="F4" s="39">
        <v>39.270000000000003</v>
      </c>
      <c r="G4" s="39">
        <v>39.049999999999997</v>
      </c>
      <c r="H4" s="39">
        <v>0</v>
      </c>
      <c r="I4" s="39">
        <v>0</v>
      </c>
      <c r="J4" s="39"/>
      <c r="K4" s="40" t="s">
        <v>57</v>
      </c>
      <c r="M4" s="34"/>
      <c r="N4" s="40" t="s">
        <v>4</v>
      </c>
      <c r="O4" s="39">
        <f>SUM(C3:C14)</f>
        <v>192.13</v>
      </c>
      <c r="P4" s="39">
        <f>SUM(Q16)</f>
        <v>80</v>
      </c>
      <c r="Q4" s="46">
        <f>O4-P4+R4</f>
        <v>212.73999999999995</v>
      </c>
      <c r="R4" s="64">
        <f>'2017'!O4</f>
        <v>100.60999999999996</v>
      </c>
      <c r="S4" s="34"/>
    </row>
    <row r="5" spans="1:19" ht="30" x14ac:dyDescent="0.2">
      <c r="A5" s="37">
        <v>43174</v>
      </c>
      <c r="B5" s="38">
        <v>195.13</v>
      </c>
      <c r="C5" s="38">
        <v>53.31</v>
      </c>
      <c r="D5" s="38">
        <v>35.51</v>
      </c>
      <c r="E5" s="39">
        <v>35.51</v>
      </c>
      <c r="F5" s="39">
        <v>35.51</v>
      </c>
      <c r="G5" s="39">
        <v>35.29</v>
      </c>
      <c r="H5" s="39">
        <v>0</v>
      </c>
      <c r="I5" s="39">
        <v>0</v>
      </c>
      <c r="J5" s="39"/>
      <c r="K5" s="40" t="s">
        <v>54</v>
      </c>
      <c r="M5" s="34"/>
      <c r="N5" s="40" t="s">
        <v>6</v>
      </c>
      <c r="O5" s="39">
        <f>SUM(D3:D14)</f>
        <v>213.54999999999998</v>
      </c>
      <c r="P5" s="39">
        <v>213.55</v>
      </c>
      <c r="Q5" s="44">
        <f>O5-P5</f>
        <v>0</v>
      </c>
      <c r="R5" s="45">
        <f>'2017'!O5</f>
        <v>0</v>
      </c>
      <c r="S5" s="34"/>
    </row>
    <row r="6" spans="1:19" x14ac:dyDescent="0.2">
      <c r="A6" s="37">
        <v>43205</v>
      </c>
      <c r="B6" s="38">
        <v>177.33</v>
      </c>
      <c r="C6" s="38">
        <v>35.51</v>
      </c>
      <c r="D6" s="38">
        <v>35.51</v>
      </c>
      <c r="E6" s="39">
        <v>35.51</v>
      </c>
      <c r="F6" s="39">
        <v>35.51</v>
      </c>
      <c r="G6" s="39">
        <v>35.29</v>
      </c>
      <c r="H6" s="39">
        <v>0</v>
      </c>
      <c r="I6" s="39">
        <v>0</v>
      </c>
      <c r="J6" s="39"/>
      <c r="K6" s="40"/>
      <c r="M6" s="34"/>
      <c r="N6" s="40" t="s">
        <v>7</v>
      </c>
      <c r="O6" s="39">
        <f>SUM(E3:E14)</f>
        <v>213.6</v>
      </c>
      <c r="P6" s="105">
        <f>SUM(Q17)</f>
        <v>150</v>
      </c>
      <c r="Q6" s="107">
        <f>O6+O7-P6+R6</f>
        <v>180.83999999999997</v>
      </c>
      <c r="R6" s="61">
        <f>'2017'!O6:O7</f>
        <v>-96.360000000000014</v>
      </c>
      <c r="S6" s="34"/>
    </row>
    <row r="7" spans="1:19" x14ac:dyDescent="0.2">
      <c r="A7" s="37">
        <v>43235</v>
      </c>
      <c r="B7" s="38">
        <v>179.85</v>
      </c>
      <c r="C7" s="38">
        <v>36.01</v>
      </c>
      <c r="D7" s="38">
        <v>36.01</v>
      </c>
      <c r="E7" s="39">
        <v>36.01</v>
      </c>
      <c r="F7" s="39">
        <v>36.01</v>
      </c>
      <c r="G7" s="39">
        <v>35.81</v>
      </c>
      <c r="H7" s="39">
        <v>0</v>
      </c>
      <c r="I7" s="39">
        <v>0</v>
      </c>
      <c r="J7" s="39"/>
      <c r="K7" s="40"/>
      <c r="M7" s="34"/>
      <c r="N7" s="40" t="s">
        <v>9</v>
      </c>
      <c r="O7" s="39">
        <f>SUM(F3:F14)</f>
        <v>213.6</v>
      </c>
      <c r="P7" s="106"/>
      <c r="Q7" s="108"/>
      <c r="R7" s="62"/>
      <c r="S7" s="34"/>
    </row>
    <row r="8" spans="1:19" ht="60" x14ac:dyDescent="0.2">
      <c r="A8" s="37">
        <v>43266</v>
      </c>
      <c r="B8" s="38">
        <v>346.12</v>
      </c>
      <c r="C8" s="38">
        <v>31.84</v>
      </c>
      <c r="D8" s="38">
        <v>31.84</v>
      </c>
      <c r="E8" s="38">
        <v>31.84</v>
      </c>
      <c r="F8" s="38">
        <v>31.84</v>
      </c>
      <c r="G8" s="39">
        <v>31.64</v>
      </c>
      <c r="H8" s="39">
        <v>80.040000000000006</v>
      </c>
      <c r="I8" s="39">
        <v>67.760000000000005</v>
      </c>
      <c r="J8" s="39">
        <v>39.32</v>
      </c>
      <c r="K8" s="40" t="s">
        <v>60</v>
      </c>
      <c r="M8" s="34"/>
      <c r="N8" s="40" t="s">
        <v>8</v>
      </c>
      <c r="O8" s="39">
        <f>SUM(G3:G14)</f>
        <v>212.32999999999998</v>
      </c>
      <c r="P8" s="39">
        <v>0</v>
      </c>
      <c r="Q8" s="46">
        <f>O8-P8+R8</f>
        <v>740.32999999999993</v>
      </c>
      <c r="R8" s="47">
        <f>'2017'!O8</f>
        <v>528</v>
      </c>
      <c r="S8" s="34"/>
    </row>
    <row r="9" spans="1:19" x14ac:dyDescent="0.2">
      <c r="A9" s="37">
        <v>43296</v>
      </c>
      <c r="B9" s="38"/>
      <c r="C9" s="38"/>
      <c r="D9" s="38"/>
      <c r="E9" s="38"/>
      <c r="F9" s="38"/>
      <c r="G9" s="39"/>
      <c r="H9" s="39"/>
      <c r="I9" s="39"/>
      <c r="J9" s="39"/>
      <c r="K9" s="40"/>
      <c r="M9" s="34"/>
      <c r="N9" s="40" t="s">
        <v>55</v>
      </c>
      <c r="O9" s="39">
        <f>SUM(H3:H14)</f>
        <v>80.040000000000006</v>
      </c>
      <c r="P9" s="39">
        <v>0</v>
      </c>
      <c r="Q9" s="46">
        <f>O9-P9</f>
        <v>80.040000000000006</v>
      </c>
      <c r="R9" s="47"/>
      <c r="S9" s="34"/>
    </row>
    <row r="10" spans="1:19" x14ac:dyDescent="0.2">
      <c r="A10" s="37">
        <v>43327</v>
      </c>
      <c r="B10" s="38"/>
      <c r="C10" s="38"/>
      <c r="D10" s="38"/>
      <c r="E10" s="39"/>
      <c r="F10" s="39"/>
      <c r="G10" s="39"/>
      <c r="H10" s="39"/>
      <c r="I10" s="39"/>
      <c r="J10" s="39"/>
      <c r="K10" s="40"/>
      <c r="M10" s="34"/>
      <c r="N10" s="40" t="s">
        <v>56</v>
      </c>
      <c r="O10" s="39">
        <f>SUM(I3:I14)</f>
        <v>67.760000000000005</v>
      </c>
      <c r="P10" s="105">
        <v>0</v>
      </c>
      <c r="Q10" s="107">
        <f>O10+O11-P10</f>
        <v>107.08000000000001</v>
      </c>
      <c r="R10" s="47"/>
      <c r="S10" s="34"/>
    </row>
    <row r="11" spans="1:19" x14ac:dyDescent="0.2">
      <c r="A11" s="37">
        <v>43358</v>
      </c>
      <c r="B11" s="38"/>
      <c r="C11" s="38"/>
      <c r="D11" s="38"/>
      <c r="E11" s="38"/>
      <c r="F11" s="39"/>
      <c r="G11" s="39"/>
      <c r="H11" s="39"/>
      <c r="I11" s="39"/>
      <c r="J11" s="39"/>
      <c r="K11" s="40"/>
      <c r="M11" s="34"/>
      <c r="N11" s="40" t="s">
        <v>58</v>
      </c>
      <c r="O11" s="39">
        <f>SUM(J3:J14)</f>
        <v>39.32</v>
      </c>
      <c r="P11" s="106"/>
      <c r="Q11" s="108"/>
      <c r="R11" s="47"/>
      <c r="S11" s="34"/>
    </row>
    <row r="12" spans="1:19" x14ac:dyDescent="0.2">
      <c r="A12" s="37">
        <v>43388</v>
      </c>
      <c r="B12" s="38"/>
      <c r="C12" s="38"/>
      <c r="D12" s="38"/>
      <c r="E12" s="38"/>
      <c r="F12" s="39"/>
      <c r="G12" s="39"/>
      <c r="H12" s="39"/>
      <c r="I12" s="39"/>
      <c r="J12" s="39"/>
      <c r="K12" s="40"/>
      <c r="M12" s="34"/>
      <c r="S12" s="34"/>
    </row>
    <row r="13" spans="1:19" ht="46.5" customHeight="1" x14ac:dyDescent="0.2">
      <c r="A13" s="37">
        <v>43419</v>
      </c>
      <c r="B13" s="39"/>
      <c r="C13" s="38"/>
      <c r="D13" s="38"/>
      <c r="E13" s="38"/>
      <c r="F13" s="39"/>
      <c r="G13" s="39"/>
      <c r="H13" s="39"/>
      <c r="I13" s="39"/>
      <c r="J13" s="39"/>
      <c r="K13" s="40"/>
      <c r="M13" s="34"/>
      <c r="N13" s="34"/>
      <c r="O13" s="34"/>
      <c r="P13" s="34"/>
      <c r="Q13" s="34"/>
      <c r="R13" s="34"/>
      <c r="S13" s="48"/>
    </row>
    <row r="14" spans="1:19" ht="37" customHeight="1" x14ac:dyDescent="0.2">
      <c r="A14" s="37">
        <v>43449</v>
      </c>
      <c r="B14" s="39"/>
      <c r="C14" s="39"/>
      <c r="D14" s="39"/>
      <c r="E14" s="39"/>
      <c r="F14" s="39"/>
      <c r="G14" s="39"/>
      <c r="H14" s="39"/>
      <c r="I14" s="39"/>
      <c r="J14" s="39"/>
      <c r="K14" s="40"/>
      <c r="M14" s="111" t="s">
        <v>22</v>
      </c>
      <c r="N14" s="112"/>
      <c r="O14" s="112"/>
      <c r="P14" s="112"/>
      <c r="Q14" s="112"/>
      <c r="R14" s="113"/>
    </row>
    <row r="15" spans="1:19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M15" s="63" t="s">
        <v>23</v>
      </c>
      <c r="N15" s="63" t="s">
        <v>12</v>
      </c>
      <c r="O15" s="101" t="s">
        <v>24</v>
      </c>
      <c r="P15" s="101"/>
      <c r="Q15" s="63" t="s">
        <v>25</v>
      </c>
      <c r="R15" s="63" t="s">
        <v>26</v>
      </c>
    </row>
    <row r="16" spans="1:19" ht="15" customHeight="1" x14ac:dyDescent="0.2">
      <c r="A16" s="34"/>
      <c r="B16" s="34"/>
      <c r="C16" s="109" t="s">
        <v>40</v>
      </c>
      <c r="D16" s="110"/>
      <c r="E16" s="110"/>
      <c r="F16" s="110"/>
      <c r="G16" s="110"/>
      <c r="H16" s="110"/>
      <c r="M16" s="50">
        <v>1</v>
      </c>
      <c r="N16" s="51" t="s">
        <v>4</v>
      </c>
      <c r="O16" s="92">
        <v>43210</v>
      </c>
      <c r="P16" s="92"/>
      <c r="Q16" s="52">
        <v>80</v>
      </c>
      <c r="R16" s="50" t="s">
        <v>29</v>
      </c>
    </row>
    <row r="17" spans="1:18" ht="15" customHeight="1" x14ac:dyDescent="0.2">
      <c r="A17" s="34"/>
      <c r="B17" s="34"/>
      <c r="C17" s="53" t="s">
        <v>41</v>
      </c>
      <c r="D17" s="54" t="s">
        <v>42</v>
      </c>
      <c r="E17" s="53" t="s">
        <v>43</v>
      </c>
      <c r="F17" s="53" t="s">
        <v>44</v>
      </c>
      <c r="G17" s="54" t="s">
        <v>13</v>
      </c>
      <c r="H17" s="54" t="s">
        <v>45</v>
      </c>
      <c r="M17" s="50">
        <v>2</v>
      </c>
      <c r="N17" s="51" t="s">
        <v>7</v>
      </c>
      <c r="O17" s="92">
        <v>43188</v>
      </c>
      <c r="P17" s="92"/>
      <c r="Q17" s="52">
        <v>150</v>
      </c>
      <c r="R17" s="50" t="s">
        <v>28</v>
      </c>
    </row>
    <row r="18" spans="1:18" x14ac:dyDescent="0.2">
      <c r="A18" s="34"/>
      <c r="B18" s="34"/>
      <c r="C18" s="56" t="s">
        <v>4</v>
      </c>
      <c r="D18" s="39">
        <v>10.83</v>
      </c>
      <c r="E18" s="55">
        <v>15</v>
      </c>
      <c r="F18" s="55">
        <v>6.01</v>
      </c>
      <c r="G18" s="55">
        <f t="shared" ref="G18:G22" si="0">SUM(D18:F18)</f>
        <v>31.839999999999996</v>
      </c>
      <c r="H18" s="55"/>
      <c r="M18" s="50">
        <v>3</v>
      </c>
      <c r="N18" s="51"/>
      <c r="O18" s="92"/>
      <c r="P18" s="92"/>
      <c r="Q18" s="52"/>
      <c r="R18" s="50"/>
    </row>
    <row r="19" spans="1:18" x14ac:dyDescent="0.2">
      <c r="A19" s="34"/>
      <c r="B19" s="34">
        <v>5094</v>
      </c>
      <c r="C19" s="40" t="s">
        <v>6</v>
      </c>
      <c r="D19" s="39">
        <v>10.83</v>
      </c>
      <c r="E19" s="55">
        <v>15</v>
      </c>
      <c r="F19" s="55">
        <v>6.01</v>
      </c>
      <c r="G19" s="55">
        <f t="shared" si="0"/>
        <v>31.839999999999996</v>
      </c>
      <c r="H19" s="55"/>
      <c r="M19" s="50">
        <v>4</v>
      </c>
      <c r="N19" s="51"/>
      <c r="O19" s="92"/>
      <c r="P19" s="92"/>
      <c r="Q19" s="52"/>
      <c r="R19" s="50"/>
    </row>
    <row r="20" spans="1:18" x14ac:dyDescent="0.2">
      <c r="B20" s="34">
        <v>8915</v>
      </c>
      <c r="C20" s="40" t="s">
        <v>47</v>
      </c>
      <c r="D20" s="39">
        <v>10.83</v>
      </c>
      <c r="E20" s="55">
        <v>15</v>
      </c>
      <c r="F20" s="55">
        <v>5.81</v>
      </c>
      <c r="G20" s="55">
        <f t="shared" si="0"/>
        <v>31.639999999999997</v>
      </c>
      <c r="H20" s="55"/>
      <c r="M20" s="50">
        <v>5</v>
      </c>
      <c r="N20" s="51"/>
      <c r="O20" s="92"/>
      <c r="P20" s="92"/>
      <c r="Q20" s="52"/>
      <c r="R20" s="50"/>
    </row>
    <row r="21" spans="1:18" x14ac:dyDescent="0.2">
      <c r="B21" s="34">
        <v>4085</v>
      </c>
      <c r="C21" s="40" t="s">
        <v>7</v>
      </c>
      <c r="D21" s="39">
        <v>10.83</v>
      </c>
      <c r="E21" s="55">
        <v>15</v>
      </c>
      <c r="F21" s="55">
        <v>6.01</v>
      </c>
      <c r="G21" s="55">
        <f t="shared" si="0"/>
        <v>31.839999999999996</v>
      </c>
      <c r="H21" s="55"/>
      <c r="M21" s="50">
        <v>6</v>
      </c>
      <c r="N21" s="51"/>
      <c r="O21" s="92"/>
      <c r="P21" s="92"/>
      <c r="Q21" s="52"/>
      <c r="R21" s="50"/>
    </row>
    <row r="22" spans="1:18" x14ac:dyDescent="0.2">
      <c r="B22" s="34">
        <v>1711</v>
      </c>
      <c r="C22" s="40" t="s">
        <v>48</v>
      </c>
      <c r="D22" s="39">
        <v>10.83</v>
      </c>
      <c r="E22" s="55">
        <v>15</v>
      </c>
      <c r="F22" s="55">
        <v>6.01</v>
      </c>
      <c r="G22" s="55">
        <f t="shared" si="0"/>
        <v>31.839999999999996</v>
      </c>
      <c r="H22" s="55"/>
      <c r="M22" s="50">
        <v>7</v>
      </c>
      <c r="N22" s="51"/>
      <c r="O22" s="92"/>
      <c r="P22" s="92"/>
      <c r="Q22" s="52"/>
      <c r="R22" s="50"/>
    </row>
    <row r="23" spans="1:18" x14ac:dyDescent="0.2">
      <c r="B23" s="35">
        <v>338</v>
      </c>
      <c r="C23" s="40" t="s">
        <v>55</v>
      </c>
      <c r="D23" s="39">
        <v>10.83</v>
      </c>
      <c r="E23" s="55">
        <v>15</v>
      </c>
      <c r="F23" s="55">
        <v>54.21</v>
      </c>
      <c r="G23" s="55">
        <f t="shared" ref="G23:G24" si="1">SUM(D23:F23)</f>
        <v>80.039999999999992</v>
      </c>
      <c r="H23" s="55"/>
      <c r="M23" s="50">
        <v>8</v>
      </c>
      <c r="N23" s="51"/>
      <c r="O23" s="92"/>
      <c r="P23" s="92"/>
      <c r="Q23" s="52"/>
      <c r="R23" s="50"/>
    </row>
    <row r="24" spans="1:18" x14ac:dyDescent="0.2">
      <c r="B24" s="34">
        <v>5682</v>
      </c>
      <c r="C24" s="40" t="s">
        <v>56</v>
      </c>
      <c r="D24" s="39">
        <v>5.01</v>
      </c>
      <c r="E24" s="55">
        <v>15</v>
      </c>
      <c r="F24" s="55">
        <v>47.75</v>
      </c>
      <c r="G24" s="55">
        <f t="shared" si="1"/>
        <v>67.759999999999991</v>
      </c>
      <c r="H24" s="55"/>
      <c r="M24" s="50">
        <v>9</v>
      </c>
      <c r="N24" s="51"/>
      <c r="O24" s="92"/>
      <c r="P24" s="92"/>
      <c r="Q24" s="52"/>
      <c r="R24" s="50"/>
    </row>
    <row r="25" spans="1:18" x14ac:dyDescent="0.2">
      <c r="B25" s="35">
        <v>5625</v>
      </c>
      <c r="C25" s="40" t="s">
        <v>58</v>
      </c>
      <c r="D25" s="39">
        <v>5.01</v>
      </c>
      <c r="E25" s="55">
        <v>0</v>
      </c>
      <c r="F25" s="55">
        <v>34.31</v>
      </c>
      <c r="G25" s="55">
        <f t="shared" ref="G25" si="2">SUM(D25:F25)</f>
        <v>39.32</v>
      </c>
      <c r="H25" s="55"/>
      <c r="M25" s="50">
        <v>10</v>
      </c>
      <c r="N25" s="51"/>
      <c r="O25" s="92"/>
      <c r="P25" s="92"/>
      <c r="Q25" s="52"/>
      <c r="R25" s="50"/>
    </row>
    <row r="26" spans="1:18" x14ac:dyDescent="0.2">
      <c r="D26" s="48">
        <f>SUM(D18:D25)</f>
        <v>75.000000000000014</v>
      </c>
      <c r="F26" s="57" t="s">
        <v>2</v>
      </c>
      <c r="G26" s="58">
        <f>SUM(G18:G25)</f>
        <v>346.11999999999995</v>
      </c>
      <c r="M26" s="50">
        <v>10</v>
      </c>
      <c r="N26" s="51"/>
      <c r="O26" s="92"/>
      <c r="P26" s="92"/>
      <c r="Q26" s="52"/>
      <c r="R26" s="50"/>
    </row>
    <row r="27" spans="1:18" x14ac:dyDescent="0.2">
      <c r="M27" s="50">
        <v>11</v>
      </c>
      <c r="N27" s="51"/>
      <c r="O27" s="92"/>
      <c r="P27" s="92"/>
      <c r="Q27" s="52"/>
      <c r="R27" s="50"/>
    </row>
    <row r="28" spans="1:18" x14ac:dyDescent="0.2">
      <c r="M28" s="50">
        <v>11</v>
      </c>
      <c r="N28" s="51"/>
      <c r="O28" s="92"/>
      <c r="P28" s="92"/>
      <c r="Q28" s="52"/>
      <c r="R28" s="50"/>
    </row>
    <row r="29" spans="1:18" x14ac:dyDescent="0.2">
      <c r="M29" s="50">
        <v>12</v>
      </c>
      <c r="N29" s="51"/>
      <c r="O29" s="92"/>
      <c r="P29" s="92"/>
      <c r="Q29" s="52"/>
      <c r="R29" s="50"/>
    </row>
    <row r="30" spans="1:18" x14ac:dyDescent="0.2">
      <c r="M30" s="50">
        <v>13</v>
      </c>
      <c r="N30" s="51"/>
      <c r="O30" s="92"/>
      <c r="P30" s="92"/>
      <c r="Q30" s="52"/>
      <c r="R30" s="50"/>
    </row>
    <row r="31" spans="1:18" x14ac:dyDescent="0.2">
      <c r="M31" s="50">
        <v>14</v>
      </c>
      <c r="N31" s="51"/>
      <c r="O31" s="92"/>
      <c r="P31" s="92"/>
      <c r="Q31" s="52"/>
      <c r="R31" s="50"/>
    </row>
    <row r="32" spans="1:18" x14ac:dyDescent="0.2">
      <c r="M32" s="50">
        <v>15</v>
      </c>
      <c r="N32" s="51"/>
      <c r="O32" s="92"/>
      <c r="P32" s="92"/>
      <c r="Q32" s="52"/>
      <c r="R32" s="50"/>
    </row>
    <row r="33" spans="13:18" x14ac:dyDescent="0.2">
      <c r="M33" s="50">
        <v>16</v>
      </c>
      <c r="N33" s="51"/>
      <c r="O33" s="92"/>
      <c r="P33" s="92"/>
      <c r="Q33" s="52"/>
      <c r="R33" s="50"/>
    </row>
    <row r="34" spans="13:18" x14ac:dyDescent="0.2">
      <c r="M34" s="50">
        <v>17</v>
      </c>
      <c r="N34" s="51"/>
      <c r="O34" s="92"/>
      <c r="P34" s="92"/>
      <c r="Q34" s="52"/>
      <c r="R34" s="50"/>
    </row>
    <row r="35" spans="13:18" x14ac:dyDescent="0.2">
      <c r="M35" s="50">
        <v>18</v>
      </c>
      <c r="N35" s="51"/>
      <c r="O35" s="92"/>
      <c r="P35" s="92"/>
      <c r="Q35" s="52"/>
      <c r="R35" s="50"/>
    </row>
    <row r="36" spans="13:18" x14ac:dyDescent="0.2">
      <c r="M36" s="50">
        <v>19</v>
      </c>
      <c r="N36" s="51"/>
      <c r="O36" s="92"/>
      <c r="P36" s="92"/>
      <c r="Q36" s="52"/>
      <c r="R36" s="50"/>
    </row>
    <row r="37" spans="13:18" x14ac:dyDescent="0.2">
      <c r="M37" s="50">
        <v>20</v>
      </c>
      <c r="N37" s="51"/>
      <c r="O37" s="92"/>
      <c r="P37" s="92"/>
      <c r="Q37" s="52"/>
      <c r="R37" s="50"/>
    </row>
    <row r="38" spans="13:18" x14ac:dyDescent="0.2">
      <c r="M38" s="50">
        <v>21</v>
      </c>
      <c r="N38" s="51"/>
      <c r="O38" s="92"/>
      <c r="P38" s="92"/>
      <c r="Q38" s="52"/>
      <c r="R38" s="50"/>
    </row>
  </sheetData>
  <mergeCells count="31">
    <mergeCell ref="A1:K1"/>
    <mergeCell ref="P6:P7"/>
    <mergeCell ref="Q6:Q7"/>
    <mergeCell ref="P10:P11"/>
    <mergeCell ref="Q10:Q11"/>
    <mergeCell ref="M14:R14"/>
    <mergeCell ref="O15:P15"/>
    <mergeCell ref="O16:P16"/>
    <mergeCell ref="O17:P17"/>
    <mergeCell ref="O18:P18"/>
    <mergeCell ref="O20:P20"/>
    <mergeCell ref="O21:P21"/>
    <mergeCell ref="O22:P22"/>
    <mergeCell ref="O23:P23"/>
    <mergeCell ref="O24:P24"/>
    <mergeCell ref="O37:P37"/>
    <mergeCell ref="O38:P38"/>
    <mergeCell ref="C16:H16"/>
    <mergeCell ref="O31:P31"/>
    <mergeCell ref="O32:P32"/>
    <mergeCell ref="O33:P33"/>
    <mergeCell ref="O34:P34"/>
    <mergeCell ref="O35:P35"/>
    <mergeCell ref="O36:P36"/>
    <mergeCell ref="O25:P25"/>
    <mergeCell ref="O26:P26"/>
    <mergeCell ref="O27:P27"/>
    <mergeCell ref="O28:P28"/>
    <mergeCell ref="O29:P29"/>
    <mergeCell ref="O30:P30"/>
    <mergeCell ref="O19:P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2018-06-01T05:50:31Z</dcterms:modified>
  <cp:category/>
  <cp:contentStatus/>
</cp:coreProperties>
</file>