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e000fb74303297/Dokumen/SEMESTER 1/Metode Statistik/"/>
    </mc:Choice>
  </mc:AlternateContent>
  <xr:revisionPtr revIDLastSave="13" documentId="8_{5DF8E144-2693-4E0E-B1C9-DF9583F72CEC}" xr6:coauthVersionLast="47" xr6:coauthVersionMax="47" xr10:uidLastSave="{034AFAC1-1D06-4181-A362-0259BCE0DDA9}"/>
  <bookViews>
    <workbookView xWindow="-120" yWindow="-120" windowWidth="20730" windowHeight="11040" xr2:uid="{7BD30EC1-6128-485A-9B00-0AA670967E6F}"/>
  </bookViews>
  <sheets>
    <sheet name="data" sheetId="1" r:id="rId1"/>
    <sheet name="dashboard" sheetId="2" r:id="rId2"/>
    <sheet name="back end" sheetId="3" r:id="rId3"/>
  </sheets>
  <definedNames>
    <definedName name="_xlchart.v1.0" hidden="1">data!$F$1</definedName>
    <definedName name="_xlchart.v1.1" hidden="1">data!$F$2:$F$201</definedName>
    <definedName name="_xlchart.v1.2" hidden="1">data!$F$1</definedName>
    <definedName name="_xlchart.v1.3" hidden="1">data!$F$2:$F$201</definedName>
    <definedName name="_xlchart.v1.4" hidden="1">data!$F$1</definedName>
    <definedName name="_xlchart.v1.5" hidden="1">data!$F$2:$F$201</definedName>
  </definedNames>
  <calcPr calcId="181029"/>
</workbook>
</file>

<file path=xl/calcChain.xml><?xml version="1.0" encoding="utf-8"?>
<calcChain xmlns="http://schemas.openxmlformats.org/spreadsheetml/2006/main">
  <c r="I15" i="2" l="1"/>
  <c r="K15" i="2"/>
  <c r="C15" i="2" l="1"/>
  <c r="C14" i="2"/>
  <c r="C13" i="2"/>
  <c r="C11" i="2"/>
  <c r="C12" i="2"/>
  <c r="C6" i="2" l="1"/>
  <c r="C4" i="2"/>
  <c r="C3" i="2"/>
  <c r="E3" i="2" s="1"/>
  <c r="F3" i="2" l="1"/>
  <c r="I3" i="2" s="1"/>
  <c r="J3" i="2"/>
  <c r="G3" i="2"/>
  <c r="C5" i="2"/>
  <c r="C7" i="2"/>
  <c r="C8" i="2" s="1"/>
  <c r="L3" i="2" l="1"/>
  <c r="D4" i="3"/>
  <c r="B4" i="3"/>
  <c r="E4" i="2"/>
  <c r="H3" i="2"/>
  <c r="N3" i="2"/>
  <c r="K4" i="3" s="1"/>
  <c r="J4" i="3"/>
  <c r="K3" i="2"/>
  <c r="F4" i="2" l="1"/>
  <c r="J4" i="2" s="1"/>
  <c r="I4" i="2"/>
  <c r="G4" i="2"/>
  <c r="M3" i="2"/>
  <c r="H4" i="3" s="1"/>
  <c r="G4" i="3"/>
  <c r="B5" i="3" l="1"/>
  <c r="L4" i="2"/>
  <c r="D5" i="3"/>
  <c r="E5" i="2"/>
  <c r="H4" i="2"/>
  <c r="N4" i="2"/>
  <c r="K5" i="3" s="1"/>
  <c r="J5" i="3"/>
  <c r="K4" i="2"/>
  <c r="M4" i="2" l="1"/>
  <c r="H5" i="3" s="1"/>
  <c r="G5" i="3"/>
  <c r="F5" i="2"/>
  <c r="G5" i="2"/>
  <c r="E6" i="2" l="1"/>
  <c r="H5" i="2"/>
  <c r="I5" i="2"/>
  <c r="J5" i="2"/>
  <c r="N5" i="2"/>
  <c r="K6" i="3" s="1"/>
  <c r="J6" i="3"/>
  <c r="L5" i="2" l="1"/>
  <c r="B6" i="3"/>
  <c r="D6" i="3"/>
  <c r="M5" i="2"/>
  <c r="H6" i="3" s="1"/>
  <c r="G6" i="3"/>
  <c r="K5" i="2"/>
  <c r="F6" i="2"/>
  <c r="I6" i="2" s="1"/>
  <c r="G6" i="2"/>
  <c r="E7" i="2" l="1"/>
  <c r="H6" i="2"/>
  <c r="J6" i="2"/>
  <c r="G15" i="2" s="1"/>
  <c r="N6" i="2"/>
  <c r="K7" i="3" s="1"/>
  <c r="J7" i="3"/>
  <c r="D7" i="3" l="1"/>
  <c r="B7" i="3"/>
  <c r="L6" i="2"/>
  <c r="M6" i="2"/>
  <c r="H7" i="3" s="1"/>
  <c r="G7" i="3"/>
  <c r="F7" i="2"/>
  <c r="I7" i="2" s="1"/>
  <c r="G7" i="2"/>
  <c r="K6" i="2"/>
  <c r="E8" i="2" l="1"/>
  <c r="H7" i="2"/>
  <c r="J7" i="2"/>
  <c r="N7" i="2"/>
  <c r="K8" i="3" s="1"/>
  <c r="J8" i="3"/>
  <c r="F8" i="2" l="1"/>
  <c r="J8" i="2" s="1"/>
  <c r="I8" i="2"/>
  <c r="G8" i="2"/>
  <c r="D8" i="3"/>
  <c r="B8" i="3"/>
  <c r="L7" i="2"/>
  <c r="K7" i="2"/>
  <c r="M7" i="2"/>
  <c r="H8" i="3" s="1"/>
  <c r="G8" i="3"/>
  <c r="D9" i="3" l="1"/>
  <c r="B9" i="3"/>
  <c r="L8" i="2"/>
  <c r="N8" i="2"/>
  <c r="K9" i="3" s="1"/>
  <c r="J9" i="3"/>
  <c r="K8" i="2"/>
  <c r="E9" i="2"/>
  <c r="H8" i="2"/>
  <c r="G9" i="3" l="1"/>
  <c r="M8" i="2"/>
  <c r="H9" i="3" s="1"/>
  <c r="F9" i="2"/>
  <c r="J9" i="2" s="1"/>
  <c r="G9" i="2"/>
  <c r="I9" i="2" l="1"/>
  <c r="B10" i="3" s="1"/>
  <c r="L9" i="2"/>
  <c r="E10" i="2"/>
  <c r="H9" i="2"/>
  <c r="N9" i="2"/>
  <c r="K10" i="3" s="1"/>
  <c r="J10" i="3"/>
  <c r="D10" i="3" l="1"/>
  <c r="K9" i="2"/>
  <c r="F10" i="2"/>
  <c r="I10" i="2" s="1"/>
  <c r="J10" i="2"/>
  <c r="G10" i="2"/>
  <c r="G10" i="3"/>
  <c r="M9" i="2"/>
  <c r="H10" i="3" s="1"/>
  <c r="D11" i="3" l="1"/>
  <c r="B11" i="3"/>
  <c r="L10" i="2"/>
  <c r="E11" i="2"/>
  <c r="H10" i="2"/>
  <c r="K10" i="2"/>
  <c r="N10" i="2"/>
  <c r="K11" i="3" s="1"/>
  <c r="J11" i="3"/>
  <c r="G11" i="3" l="1"/>
  <c r="M10" i="2"/>
  <c r="H11" i="3" s="1"/>
  <c r="F11" i="2"/>
  <c r="H11" i="2" s="1"/>
  <c r="J11" i="2"/>
  <c r="G11" i="2"/>
  <c r="I11" i="2" l="1"/>
  <c r="D12" i="3" s="1"/>
  <c r="L11" i="2"/>
  <c r="J12" i="2"/>
  <c r="J12" i="3"/>
  <c r="N11" i="2"/>
  <c r="K12" i="3" s="1"/>
  <c r="M11" i="2"/>
  <c r="H12" i="3" s="1"/>
  <c r="G12" i="3"/>
  <c r="B12" i="3" l="1"/>
  <c r="E15" i="2" s="1"/>
  <c r="K11" i="2"/>
</calcChain>
</file>

<file path=xl/sharedStrings.xml><?xml version="1.0" encoding="utf-8"?>
<sst xmlns="http://schemas.openxmlformats.org/spreadsheetml/2006/main" count="831" uniqueCount="258">
  <si>
    <t>Id</t>
  </si>
  <si>
    <t>Nama</t>
  </si>
  <si>
    <t>Lokasi</t>
  </si>
  <si>
    <t>Fasilitas</t>
  </si>
  <si>
    <t>Review</t>
  </si>
  <si>
    <t xml:space="preserve"> Harga </t>
  </si>
  <si>
    <t>Kost Mario</t>
  </si>
  <si>
    <t>Sukolilo</t>
  </si>
  <si>
    <t>K. Mandi Dalam, WiFi, AC, Kloset Duduk, Kasur, Akses 24 Jam</t>
  </si>
  <si>
    <t>Kost Hub E</t>
  </si>
  <si>
    <t>Keterangan Kolom</t>
  </si>
  <si>
    <t>Kost Maha Cita Tipe A</t>
  </si>
  <si>
    <t>=</t>
  </si>
  <si>
    <t>Kolom asli</t>
  </si>
  <si>
    <t>Kost Griya 4S</t>
  </si>
  <si>
    <t>4.6</t>
  </si>
  <si>
    <t>Kolom modifikasi</t>
  </si>
  <si>
    <t>Kost Bumi Marina Emas Tipe B</t>
  </si>
  <si>
    <t>WiFi, Kasur, Akses 24 Jam</t>
  </si>
  <si>
    <t>4.0</t>
  </si>
  <si>
    <t>Kost As Sholihin Tipe A</t>
  </si>
  <si>
    <t>Kost Eko Tipe Executive</t>
  </si>
  <si>
    <t>WiFi, AC, Kasur, Akses 24 Jam</t>
  </si>
  <si>
    <t>Kost Bumi Marina Emas Tipe A</t>
  </si>
  <si>
    <t>4.4</t>
  </si>
  <si>
    <t>Kost Blok U Farida Tipe A</t>
  </si>
  <si>
    <t>WiFi, AC, Kloset Duduk, Kasur, Akses 24 Jam</t>
  </si>
  <si>
    <t>Kost Park Regency Exevutive</t>
  </si>
  <si>
    <t>Kost Bu Fat Tipe A</t>
  </si>
  <si>
    <t>K. Mandi Dalam, WiFi, Kasur, Akses 24 Jam</t>
  </si>
  <si>
    <t>Kost Gilang</t>
  </si>
  <si>
    <t>Kost Tutik Keputih Tipe A</t>
  </si>
  <si>
    <t>Kost Faist Executive</t>
  </si>
  <si>
    <t>Kost Rka 3 Tipe A</t>
  </si>
  <si>
    <t>K. Mandi Dalam, WiFi, Kloset Duduk, Kasur, Akses 24 Jam</t>
  </si>
  <si>
    <t>5.0</t>
  </si>
  <si>
    <t>Kost MU Bumi Marina Emas</t>
  </si>
  <si>
    <t>Kost Rka 1</t>
  </si>
  <si>
    <t>Kost Semolowaru Tipe A</t>
  </si>
  <si>
    <t>Kost Viviyen VVIP</t>
  </si>
  <si>
    <t>Mulyorejo</t>
  </si>
  <si>
    <t>Kost Go 77 Tipe A</t>
  </si>
  <si>
    <t>Kost Ibu Tri Wisma Permai</t>
  </si>
  <si>
    <t>-</t>
  </si>
  <si>
    <t>Kost Happy Home</t>
  </si>
  <si>
    <t>Kost ITS Hangtuah Ppns Pens</t>
  </si>
  <si>
    <t>Kost Putra 332</t>
  </si>
  <si>
    <t>Kost Apel Tipe 2</t>
  </si>
  <si>
    <t>Kost Apel Tipe 1</t>
  </si>
  <si>
    <t>Kost Rka 2 Tipe A</t>
  </si>
  <si>
    <t>Kost Ibu Aris VVIP</t>
  </si>
  <si>
    <t>Kost Dachlan Tipe F</t>
  </si>
  <si>
    <t>Kost Felix VIP</t>
  </si>
  <si>
    <t>Kost Pak Isnen</t>
  </si>
  <si>
    <t>WiFi, Kloset Duduk, Kasur, Akses 24 Jam</t>
  </si>
  <si>
    <t>Kost Dachlan Tipe C</t>
  </si>
  <si>
    <t>Kost 23 Bang Dul</t>
  </si>
  <si>
    <t>Kost Jack Orenji Executive</t>
  </si>
  <si>
    <t>Kost Bougenville 4 SPR B21 Junior</t>
  </si>
  <si>
    <t>Kost Bu Istikharo Tipe A</t>
  </si>
  <si>
    <t>Kost Gebang Kidul Tipe A</t>
  </si>
  <si>
    <t>Kost Semolowaru 1</t>
  </si>
  <si>
    <t>Kost Bhaskara Sari 9</t>
  </si>
  <si>
    <t>Kost Mulyosari Mas Tipe A</t>
  </si>
  <si>
    <t>Kost Blok M Farida</t>
  </si>
  <si>
    <t>K. Mandi Dalam, WiFi, AC, Kasur, Akses 24 Jam</t>
  </si>
  <si>
    <t>Kost ITS Poltek Tipe Kamar</t>
  </si>
  <si>
    <t>Kost Bu Marina Tipe A</t>
  </si>
  <si>
    <t>Kost Harsa Martawiryana</t>
  </si>
  <si>
    <t>Kost Kampus Tipe M</t>
  </si>
  <si>
    <t>Kost Pak Pri</t>
  </si>
  <si>
    <t>Kost HnH Residence Executive</t>
  </si>
  <si>
    <t>Kost ITS 2 Tipe H</t>
  </si>
  <si>
    <t>Kost Klampis Semolo Tipe A</t>
  </si>
  <si>
    <t>Kost La Koste Its City Home B6</t>
  </si>
  <si>
    <t>Kost ITS Poltek Tipe B</t>
  </si>
  <si>
    <t>Kost Bu Chatimah</t>
  </si>
  <si>
    <t>Kost Oma Tipe A</t>
  </si>
  <si>
    <t>Kost Irene Azalia Cristanto Tipe B</t>
  </si>
  <si>
    <t>Kost Adi 1</t>
  </si>
  <si>
    <t>Kost ITS 2 Tipe E</t>
  </si>
  <si>
    <t>Kost ITS 2 Tipe F</t>
  </si>
  <si>
    <t>Kost Emran Tipe A</t>
  </si>
  <si>
    <t>Kost La Koste Its Spr C41</t>
  </si>
  <si>
    <t>Kost Mafaza House Tipe Modern</t>
  </si>
  <si>
    <t>Kost Keputih Tipe 1</t>
  </si>
  <si>
    <t>Kost Prime Sutorejo Prima Tipe C</t>
  </si>
  <si>
    <t>Kost Gebang Kidul 56 D Tipe A</t>
  </si>
  <si>
    <t>Kost Ummi Ali</t>
  </si>
  <si>
    <t>Kost Hangtuah</t>
  </si>
  <si>
    <t>Kost Pak Ran</t>
  </si>
  <si>
    <t>Kost Mhsw Keputih</t>
  </si>
  <si>
    <t>Kost Jl Keputih Tegal Timur III B</t>
  </si>
  <si>
    <t>Kost Homey Keputih ITS</t>
  </si>
  <si>
    <t>Kost Teknik Sipil Blok X</t>
  </si>
  <si>
    <t>WiFi, Kloset Duduk, Akses 24 Jam</t>
  </si>
  <si>
    <t>Kost ITS 2 Tipe G</t>
  </si>
  <si>
    <t>Kost Pelajar BME Tipe A</t>
  </si>
  <si>
    <t>Kost Teras Mangga Gebang Its</t>
  </si>
  <si>
    <t>Kost B12</t>
  </si>
  <si>
    <t>Kost Keputih 1 1A</t>
  </si>
  <si>
    <t>Kost Gang III</t>
  </si>
  <si>
    <t>Kost Griyaku Deluxe</t>
  </si>
  <si>
    <t>Kost GM21 Keputih</t>
  </si>
  <si>
    <t>Kost House Of Ds Tipe Regular</t>
  </si>
  <si>
    <t>Kost Yellow Tipe A</t>
  </si>
  <si>
    <t>Gubeng</t>
  </si>
  <si>
    <t>Kost Kebon</t>
  </si>
  <si>
    <t>Kost Raya Kalijudan</t>
  </si>
  <si>
    <t>Kost Fadil Norman</t>
  </si>
  <si>
    <t>Kost JK Tipe A</t>
  </si>
  <si>
    <t>Kost H&amp;R Tipe B</t>
  </si>
  <si>
    <t>Kost D 25</t>
  </si>
  <si>
    <t>Kost Graha Keputih Tipe Executive</t>
  </si>
  <si>
    <t>Kost Marina V Tipe A</t>
  </si>
  <si>
    <t>Kost Sutorejo Tipe A</t>
  </si>
  <si>
    <t>Kost F3 Ktt II Tipe 2</t>
  </si>
  <si>
    <t>K. Mandi Dalam, WiFi, AC, Akses 24 Jam</t>
  </si>
  <si>
    <t>Kost Dewo Dewi Tipe D</t>
  </si>
  <si>
    <t>Kost Bu Tina Tipe B</t>
  </si>
  <si>
    <t>Kost Bu Nur Tipe A2</t>
  </si>
  <si>
    <t>Kost Jantan</t>
  </si>
  <si>
    <t>Kost Sutorejo Tipe B</t>
  </si>
  <si>
    <t>Kost Dskuy Tipe Standard</t>
  </si>
  <si>
    <t>Kost Griya Cendekia Tipe A</t>
  </si>
  <si>
    <t>Kost 100 Tipe Standart</t>
  </si>
  <si>
    <t>Kost Ida Tipe A</t>
  </si>
  <si>
    <t>Kost Bani Ansor Keputih Tipe AC</t>
  </si>
  <si>
    <t>Kost Bu Aisyah</t>
  </si>
  <si>
    <t>Kost U 130</t>
  </si>
  <si>
    <t>Kost Lokapala Guesthouse</t>
  </si>
  <si>
    <t>Kost Rorositna Tipe A</t>
  </si>
  <si>
    <t>Kost Cenara I</t>
  </si>
  <si>
    <t>Kost Ibu Tri</t>
  </si>
  <si>
    <t>Kost Nuris Kusumawan Tipe A</t>
  </si>
  <si>
    <t>Kost Putra Pak Ali</t>
  </si>
  <si>
    <t>Kost F3 Ktt II Tipe 1</t>
  </si>
  <si>
    <t>Kost Sandeq</t>
  </si>
  <si>
    <t>Kost Griya Moelyono</t>
  </si>
  <si>
    <t>Kost Aba Seno Tipe B</t>
  </si>
  <si>
    <t>Kost Koshie</t>
  </si>
  <si>
    <t>Kost Alanar</t>
  </si>
  <si>
    <t>Kost 43</t>
  </si>
  <si>
    <t>Kost Aba Seno Tipe D</t>
  </si>
  <si>
    <t>Kost Comfy House</t>
  </si>
  <si>
    <t>Kost Sisca 100 Tipe A</t>
  </si>
  <si>
    <t>Kost Nana 1 Tipe A</t>
  </si>
  <si>
    <t>Kost Indra Single Room</t>
  </si>
  <si>
    <t>Kost Pak Kasno Tipe B</t>
  </si>
  <si>
    <t>Kost Keputih Hijau Ungu 9</t>
  </si>
  <si>
    <t>Kost Alif Tipe A</t>
  </si>
  <si>
    <t>Kost Gebang 29 Tipe A</t>
  </si>
  <si>
    <t>Kost Bu Najib Keputih</t>
  </si>
  <si>
    <t>Kost Bani Ansor I Tipe B Keputih</t>
  </si>
  <si>
    <t>Kost Pak Anwar</t>
  </si>
  <si>
    <t>Kost Perumdos ITS Tipe B</t>
  </si>
  <si>
    <t>Kost Amanah Standart</t>
  </si>
  <si>
    <t>Kost Bu Aisyah Tipe B</t>
  </si>
  <si>
    <t>Kost Jantan Tipe A</t>
  </si>
  <si>
    <t>Kost Mas Mus 1 Tipe A</t>
  </si>
  <si>
    <t>Kost Bu Ummu Salamah</t>
  </si>
  <si>
    <t>Kost Shanty Tipe A</t>
  </si>
  <si>
    <t>Kost Jalan Manyar Kertoadi</t>
  </si>
  <si>
    <t>Kost Griya Siswa</t>
  </si>
  <si>
    <t>Kost Aba Seno Tipe C</t>
  </si>
  <si>
    <t>Kost Gebang</t>
  </si>
  <si>
    <t>Kost Bhaskara II</t>
  </si>
  <si>
    <t>Kost Ibu Nur</t>
  </si>
  <si>
    <t>Kost Umi</t>
  </si>
  <si>
    <t>Kost Putra Mulyosari</t>
  </si>
  <si>
    <t>Kost G Executive</t>
  </si>
  <si>
    <t>Kost Wisper</t>
  </si>
  <si>
    <t>Kost Anak Kuliahan Tipe A</t>
  </si>
  <si>
    <t>Kost 21 Eksklusif Tipe B</t>
  </si>
  <si>
    <t>Kost Amelia Tipe A</t>
  </si>
  <si>
    <t>Kost Bu Nur Tipe D</t>
  </si>
  <si>
    <t>Kost Dewo Dewi Tipe C</t>
  </si>
  <si>
    <t>Kost Hijau Ungu</t>
  </si>
  <si>
    <t>Kost Inas Nuri Al Salwa Tipe A</t>
  </si>
  <si>
    <t>Kost Kiyura II</t>
  </si>
  <si>
    <t>Kost Gotham City</t>
  </si>
  <si>
    <t>Kost ITS N Hang Tuah Tipe A</t>
  </si>
  <si>
    <t>Kost Tojib</t>
  </si>
  <si>
    <t>Kost Andalan</t>
  </si>
  <si>
    <t>Kost Bangber</t>
  </si>
  <si>
    <t>Kost Tikungan S</t>
  </si>
  <si>
    <t>Kost Yellow Tipe B</t>
  </si>
  <si>
    <t>Kost Luthfil Aziz tipe A</t>
  </si>
  <si>
    <t>Kost Abhipraya Tipe A</t>
  </si>
  <si>
    <t>Kost Blok D14</t>
  </si>
  <si>
    <t>Kost Graha F3 Tipe C</t>
  </si>
  <si>
    <t>Kost Risa Tipa A</t>
  </si>
  <si>
    <t>Kost Bani Ansor Keputih Tipe AC B</t>
  </si>
  <si>
    <t>Kost Semolowaru 41 Tipe A</t>
  </si>
  <si>
    <t>Kost Dekat Kampus ITS Tipe A</t>
  </si>
  <si>
    <t>Kost F3 Ktt II Tipe 3</t>
  </si>
  <si>
    <t>Kost Pak Ali Irsyad I</t>
  </si>
  <si>
    <t>Kost Aman Nyaman Tipe C</t>
  </si>
  <si>
    <t>Kost Henny</t>
  </si>
  <si>
    <t>Kost Bu Risa 105 Tipe A</t>
  </si>
  <si>
    <t>Kost Bu Anugrah</t>
  </si>
  <si>
    <t>Kost Safars</t>
  </si>
  <si>
    <t>Kost ITS Marina Barat Tipe A</t>
  </si>
  <si>
    <t>Kost ITS N Hang Tuah Tipe B</t>
  </si>
  <si>
    <t>Kost Amanah 5</t>
  </si>
  <si>
    <t>Kost Mahasiswa 25</t>
  </si>
  <si>
    <t>Kost Faleci</t>
  </si>
  <si>
    <t>Kost Ariza Tipe A</t>
  </si>
  <si>
    <t>Kost Susan Tipe VIP</t>
  </si>
  <si>
    <t>Kost Dewo Dewi Tipe A</t>
  </si>
  <si>
    <t>Kost 21 Eksklusif Tipe A</t>
  </si>
  <si>
    <t>Kost Abu Bakar Tipe A</t>
  </si>
  <si>
    <t>Kost Bu Nur Tipe C2</t>
  </si>
  <si>
    <t>Kost W2 ITS</t>
  </si>
  <si>
    <t>Kost Semolowaru Utara 141</t>
  </si>
  <si>
    <t>Kost Tegal</t>
  </si>
  <si>
    <t>Kost Bu Iis Tipe A</t>
  </si>
  <si>
    <t>Kost Spr A3 Tipe E</t>
  </si>
  <si>
    <t>Kost Sharing</t>
  </si>
  <si>
    <t>Kost KTT325</t>
  </si>
  <si>
    <t>Kost Asem Payung</t>
  </si>
  <si>
    <t>Kost P Wayan Tipe AC</t>
  </si>
  <si>
    <t>Kost Bu Maula</t>
  </si>
  <si>
    <t>Kost Pak Dachlan Tipe C</t>
  </si>
  <si>
    <t>Kost B19 Tipe A</t>
  </si>
  <si>
    <t>Kost Bu Novi I</t>
  </si>
  <si>
    <t>Kost ITS Hangtuah</t>
  </si>
  <si>
    <t>Kost Keputih ITS</t>
  </si>
  <si>
    <t>Ukuran pemusatan dan persebaran data</t>
  </si>
  <si>
    <t>Min</t>
  </si>
  <si>
    <t>Max</t>
  </si>
  <si>
    <t>Range</t>
  </si>
  <si>
    <t>Banyak data (n)</t>
  </si>
  <si>
    <t>Banyak kelas (k)</t>
  </si>
  <si>
    <t>Lebar kelas</t>
  </si>
  <si>
    <t>Mean</t>
  </si>
  <si>
    <t>Median</t>
  </si>
  <si>
    <t>Modus</t>
  </si>
  <si>
    <t>Varians</t>
  </si>
  <si>
    <t>Standard deviasi</t>
  </si>
  <si>
    <t>Limit kelas</t>
  </si>
  <si>
    <t>Batas Kelas</t>
  </si>
  <si>
    <t>Titik tengah (x)</t>
  </si>
  <si>
    <t>Frekuensi (f)</t>
  </si>
  <si>
    <t>x*f</t>
  </si>
  <si>
    <t>rf</t>
  </si>
  <si>
    <t>cf&lt;</t>
  </si>
  <si>
    <t>cf&gt;</t>
  </si>
  <si>
    <t>Ragam data</t>
  </si>
  <si>
    <t>Formula</t>
  </si>
  <si>
    <t>Frekuensi*Titik Tengah</t>
  </si>
  <si>
    <t>Frekuensi*Titik Tengah^2</t>
  </si>
  <si>
    <t>Manipulasi Data</t>
  </si>
  <si>
    <t>Batas atas</t>
  </si>
  <si>
    <t>Batas bawah</t>
  </si>
  <si>
    <t>PRAKTIKUM METODE STATISTIKA</t>
  </si>
  <si>
    <t>Data Kelompok</t>
  </si>
  <si>
    <t>Giri Firmansyah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</si>
</sst>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42" formatCode="_-&quot;Rp&quot;* #,##0_-;\-&quot;Rp&quot;* #,##0_-;_-&quot;Rp&quot;* &quot;-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</cellStyleXfs>
  <cellXfs count="49">
    <xf numFmtId="0" fontId="0" fillId="0" borderId="0" xfId="0"/>
    <xf numFmtId="6" fontId="0" fillId="0" borderId="0" xfId="0" applyNumberFormat="1"/>
    <xf numFmtId="0" fontId="0" fillId="33" borderId="0" xfId="0" applyFill="1"/>
    <xf numFmtId="0" fontId="0" fillId="0" borderId="0" xfId="0" applyAlignment="1">
      <alignment horizontal="center" vertical="center"/>
    </xf>
    <xf numFmtId="0" fontId="0" fillId="33" borderId="15" xfId="0" applyFill="1" applyBorder="1"/>
    <xf numFmtId="0" fontId="0" fillId="0" borderId="16" xfId="0" applyBorder="1" applyAlignment="1">
      <alignment horizontal="center" vertical="center"/>
    </xf>
    <xf numFmtId="0" fontId="0" fillId="34" borderId="18" xfId="0" applyFill="1" applyBorder="1"/>
    <xf numFmtId="0" fontId="0" fillId="0" borderId="18" xfId="0" applyBorder="1"/>
    <xf numFmtId="42" fontId="0" fillId="0" borderId="0" xfId="0" applyNumberFormat="1"/>
    <xf numFmtId="42" fontId="0" fillId="0" borderId="18" xfId="0" applyNumberFormat="1" applyBorder="1"/>
    <xf numFmtId="0" fontId="0" fillId="34" borderId="0" xfId="0" applyFill="1"/>
    <xf numFmtId="42" fontId="0" fillId="34" borderId="18" xfId="42" applyFont="1" applyFill="1" applyBorder="1"/>
    <xf numFmtId="42" fontId="0" fillId="34" borderId="18" xfId="0" applyNumberFormat="1" applyFill="1" applyBorder="1"/>
    <xf numFmtId="0" fontId="0" fillId="0" borderId="14" xfId="0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42" fontId="0" fillId="34" borderId="0" xfId="0" applyNumberFormat="1" applyFill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5" borderId="18" xfId="0" applyFill="1" applyBorder="1" applyAlignment="1">
      <alignment horizontal="center" vertical="center"/>
    </xf>
    <xf numFmtId="42" fontId="18" fillId="34" borderId="18" xfId="42" applyFont="1" applyFill="1" applyBorder="1"/>
    <xf numFmtId="0" fontId="0" fillId="35" borderId="13" xfId="0" applyFill="1" applyBorder="1"/>
    <xf numFmtId="0" fontId="0" fillId="35" borderId="18" xfId="0" applyFill="1" applyBorder="1"/>
    <xf numFmtId="0" fontId="0" fillId="0" borderId="0" xfId="0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35" borderId="18" xfId="0" applyFill="1" applyBorder="1" applyAlignment="1">
      <alignment horizontal="center"/>
    </xf>
    <xf numFmtId="42" fontId="0" fillId="34" borderId="18" xfId="0" applyNumberFormat="1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5" borderId="11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9" xfId="0" applyFill="1" applyBorder="1" applyAlignment="1">
      <alignment horizontal="left" vertical="center"/>
    </xf>
    <xf numFmtId="0" fontId="0" fillId="34" borderId="20" xfId="0" applyFill="1" applyBorder="1" applyAlignment="1">
      <alignment horizontal="left" vertical="center"/>
    </xf>
    <xf numFmtId="0" fontId="0" fillId="35" borderId="18" xfId="0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[0]" xfId="42" builtinId="7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0" formatCode="&quot;Rp&quot;#,##0;[Red]\-&quot;Rp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Ogive</a:t>
            </a:r>
            <a:r>
              <a:rPr lang="en-ID" baseline="0"/>
              <a:t> cf&lt;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'back end'!$G$4:$G$12</c:f>
              <c:numCache>
                <c:formatCode>_("Rp"* #,##0_);_("Rp"* \(#,##0\);_("Rp"* "-"_);_(@_)</c:formatCode>
                <c:ptCount val="9"/>
                <c:pt idx="0">
                  <c:v>659500</c:v>
                </c:pt>
                <c:pt idx="1">
                  <c:v>919500</c:v>
                </c:pt>
                <c:pt idx="2">
                  <c:v>1179500</c:v>
                </c:pt>
                <c:pt idx="3">
                  <c:v>1439500</c:v>
                </c:pt>
                <c:pt idx="4">
                  <c:v>1699500</c:v>
                </c:pt>
                <c:pt idx="5">
                  <c:v>1959500</c:v>
                </c:pt>
                <c:pt idx="6">
                  <c:v>2219500</c:v>
                </c:pt>
                <c:pt idx="7">
                  <c:v>2479500</c:v>
                </c:pt>
                <c:pt idx="8">
                  <c:v>2739500</c:v>
                </c:pt>
              </c:numCache>
            </c:numRef>
          </c:xVal>
          <c:yVal>
            <c:numRef>
              <c:f>'back end'!$H$4:$H$12</c:f>
              <c:numCache>
                <c:formatCode>General</c:formatCode>
                <c:ptCount val="9"/>
                <c:pt idx="0">
                  <c:v>34</c:v>
                </c:pt>
                <c:pt idx="1">
                  <c:v>73</c:v>
                </c:pt>
                <c:pt idx="2">
                  <c:v>94</c:v>
                </c:pt>
                <c:pt idx="3">
                  <c:v>139</c:v>
                </c:pt>
                <c:pt idx="4">
                  <c:v>172</c:v>
                </c:pt>
                <c:pt idx="5">
                  <c:v>190</c:v>
                </c:pt>
                <c:pt idx="6">
                  <c:v>198</c:v>
                </c:pt>
                <c:pt idx="7">
                  <c:v>198</c:v>
                </c:pt>
                <c:pt idx="8">
                  <c:v>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5F-4DE1-9EF1-4819CC5CF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11875407"/>
        <c:axId val="1511875887"/>
      </c:scatterChart>
      <c:valAx>
        <c:axId val="1511875407"/>
        <c:scaling>
          <c:orientation val="minMax"/>
          <c:max val="2739500"/>
          <c:min val="65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75887"/>
        <c:crosses val="autoZero"/>
        <c:crossBetween val="midCat"/>
      </c:valAx>
      <c:valAx>
        <c:axId val="151187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7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Ogive</a:t>
            </a:r>
            <a:r>
              <a:rPr lang="en-ID" baseline="0"/>
              <a:t> cf&gt;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'back end'!$J$4:$J$12</c:f>
              <c:numCache>
                <c:formatCode>_("Rp"* #,##0_);_("Rp"* \(#,##0\);_("Rp"* "-"_);_(@_)</c:formatCode>
                <c:ptCount val="9"/>
                <c:pt idx="0">
                  <c:v>399500</c:v>
                </c:pt>
                <c:pt idx="1">
                  <c:v>659500</c:v>
                </c:pt>
                <c:pt idx="2">
                  <c:v>919500</c:v>
                </c:pt>
                <c:pt idx="3">
                  <c:v>1179500</c:v>
                </c:pt>
                <c:pt idx="4">
                  <c:v>1439500</c:v>
                </c:pt>
                <c:pt idx="5">
                  <c:v>1699500</c:v>
                </c:pt>
                <c:pt idx="6">
                  <c:v>1959500</c:v>
                </c:pt>
                <c:pt idx="7">
                  <c:v>2219500</c:v>
                </c:pt>
                <c:pt idx="8">
                  <c:v>2479500</c:v>
                </c:pt>
              </c:numCache>
            </c:numRef>
          </c:xVal>
          <c:yVal>
            <c:numRef>
              <c:f>'back end'!$K$4:$K$12</c:f>
              <c:numCache>
                <c:formatCode>General</c:formatCode>
                <c:ptCount val="9"/>
                <c:pt idx="0">
                  <c:v>200</c:v>
                </c:pt>
                <c:pt idx="1">
                  <c:v>166</c:v>
                </c:pt>
                <c:pt idx="2">
                  <c:v>127</c:v>
                </c:pt>
                <c:pt idx="3">
                  <c:v>106</c:v>
                </c:pt>
                <c:pt idx="4">
                  <c:v>61</c:v>
                </c:pt>
                <c:pt idx="5">
                  <c:v>28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90-4CFC-9FA2-EF937AC7BC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49696383"/>
        <c:axId val="2049702143"/>
      </c:scatterChart>
      <c:valAx>
        <c:axId val="2049696383"/>
        <c:scaling>
          <c:orientation val="minMax"/>
          <c:max val="2479500"/>
          <c:min val="399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p&quot;* #,##0_);_(&quot;Rp&quot;* \(#,##0\);_(&quot;Rp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02143"/>
        <c:crosses val="autoZero"/>
        <c:crossBetween val="midCat"/>
      </c:valAx>
      <c:valAx>
        <c:axId val="20497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A274160D-72E6-4E16-897B-085767A4199A}">
          <cx:tx>
            <cx:txData>
              <cx:f>_xlchart.v1.0</cx:f>
              <cx:v> Harga 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07AD6594-D3FF-46BC-A779-E05DD8EB1965}">
          <cx:tx>
            <cx:txData>
              <cx:f>_xlchart.v1.2</cx:f>
              <cx:v> Harga </cx:v>
            </cx:txData>
          </cx:tx>
          <cx:dataId val="0"/>
          <cx:layoutPr>
            <cx:binning intervalClosed="r">
              <cx:binSize val="26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(25 bins)</a:t>
            </a:r>
          </a:p>
        </cx:rich>
      </cx:tx>
    </cx:title>
    <cx:plotArea>
      <cx:plotAreaRegion>
        <cx:series layoutId="clusteredColumn" uniqueId="{A57B92C3-410F-4BD5-8314-950E0488619C}">
          <cx:tx>
            <cx:txData>
              <cx:f>_xlchart.v1.4</cx:f>
              <cx:v> Harga 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Count val="25"/>
            </cx:binning>
          </cx:layoutPr>
        </cx:series>
      </cx:plotAreaRegion>
      <cx:axis id="0" hidden="1">
        <cx:catScaling gapWidth="0"/>
        <cx:title/>
        <cx:tickLabels/>
      </cx:axis>
      <cx:axis id="1" hidden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554620</xdr:colOff>
      <xdr:row>15</xdr:row>
      <xdr:rowOff>132626</xdr:rowOff>
    </xdr:from>
    <xdr:to>
      <xdr:col>3</xdr:col>
      <xdr:colOff>397880</xdr:colOff>
      <xdr:row>33</xdr:row>
      <xdr:rowOff>65689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9FF65B-F754-473B-A673-6DC83AE9CF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620" y="2990126"/>
              <a:ext cx="3291310" cy="33620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16</xdr:row>
      <xdr:rowOff>0</xdr:rowOff>
    </xdr:from>
    <xdr:to>
      <xdr:col>8</xdr:col>
      <xdr:colOff>939800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029DA4A-7630-4F7C-919B-475DB19EE4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50" y="3048000"/>
              <a:ext cx="5568950" cy="331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16</xdr:row>
      <xdr:rowOff>0</xdr:rowOff>
    </xdr:from>
    <xdr:to>
      <xdr:col>14</xdr:col>
      <xdr:colOff>74414</xdr:colOff>
      <xdr:row>28</xdr:row>
      <xdr:rowOff>178594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9127CE1-3339-4086-A8FF-D80AEC4275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8850" y="3048000"/>
              <a:ext cx="4113014" cy="2464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230976</xdr:colOff>
      <xdr:row>5</xdr:row>
      <xdr:rowOff>150644</xdr:rowOff>
    </xdr:from>
    <xdr:to>
      <xdr:col>21</xdr:col>
      <xdr:colOff>29765</xdr:colOff>
      <xdr:row>18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294B4-40C8-8B8D-99DA-1C0AB2E7B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224747</xdr:colOff>
      <xdr:row>19</xdr:row>
      <xdr:rowOff>41096</xdr:rowOff>
    </xdr:from>
    <xdr:to>
      <xdr:col>21</xdr:col>
      <xdr:colOff>32106</xdr:colOff>
      <xdr:row>32</xdr:row>
      <xdr:rowOff>10703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82DDF3-8F74-2243-4D12-C6855CFF0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395676</xdr:colOff>
      <xdr:row>29</xdr:row>
      <xdr:rowOff>174326</xdr:rowOff>
    </xdr:from>
    <xdr:to>
      <xdr:col>13</xdr:col>
      <xdr:colOff>474328</xdr:colOff>
      <xdr:row>33</xdr:row>
      <xdr:rowOff>41314</xdr:rowOff>
    </xdr:to>
    <xdr:pic>
      <xdr:nvPicPr>
        <xdr:cNvPr id="10" name="Picture 9" descr="UI/UX Case Study : Optimizing Rating Feature On MamiKos App | by Muhammad  Rifqi Soedjono | Medium">
          <a:extLst>
            <a:ext uri="{FF2B5EF4-FFF2-40B4-BE49-F238E27FC236}">
              <a16:creationId xmlns:a16="http://schemas.microsoft.com/office/drawing/2014/main" id="{8D0BD471-097D-E2E5-41A2-02E535274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3557" y="5792462"/>
          <a:ext cx="3511189" cy="641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13FD50-BE0B-4AFE-8E6E-F04F0C074743}" name="Table1" displayName="Table1" ref="A1:F201" totalsRowShown="0">
  <autoFilter ref="A1:F201" xr:uid="{7513FD50-BE0B-4AFE-8E6E-F04F0C074743}"/>
  <sortState xmlns:xlrd2="http://schemas.microsoft.com/office/spreadsheetml/2017/richdata2" ref="A2:F201">
    <sortCondition ref="A1:A201"/>
  </sortState>
  <tableColumns count="6">
    <tableColumn id="1" xr3:uid="{95F87B1D-2FDD-410F-A591-35B6D78CDF27}" name="Id"/>
    <tableColumn id="2" xr3:uid="{B39EA246-F642-40EA-A1A5-13E3CCFD3686}" name="Nama"/>
    <tableColumn id="3" xr3:uid="{E026A7BF-8962-409B-9CA4-51B0D7AC0F24}" name="Lokasi"/>
    <tableColumn id="4" xr3:uid="{0056F283-5DED-4AF9-A99D-CC9DA5182886}" name="Fasilitas"/>
    <tableColumn id="5" xr3:uid="{07555F25-94CB-47F3-926D-858647FF93D8}" name="Review"/>
    <tableColumn id="6" xr3:uid="{85B20B89-1515-4935-B20E-917F05C57463}" name=" Harga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1699-1A96-452D-BC53-21D7A396723F}">
  <dimension ref="A1:K201"/>
  <sheetViews>
    <sheetView tabSelected="1" zoomScale="102" workbookViewId="0">
      <selection activeCell="J13" sqref="J13"/>
    </sheetView>
  </sheetViews>
  <sheetFormatPr defaultRowHeight="15" x14ac:dyDescent="0.25"/>
  <cols>
    <col min="1" max="1" width="8" customWidth="1"/>
    <col min="2" max="2" width="31.85546875" bestFit="1" customWidth="1"/>
    <col min="3" max="3" width="10.140625" bestFit="1" customWidth="1"/>
    <col min="4" max="4" width="58.7109375" bestFit="1" customWidth="1"/>
    <col min="5" max="5" width="9.7109375" customWidth="1"/>
    <col min="6" max="6" width="12.85546875" customWidth="1"/>
    <col min="9" max="9" width="2.85546875" customWidth="1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25">
      <c r="A2">
        <v>1</v>
      </c>
      <c r="B2" t="s">
        <v>6</v>
      </c>
      <c r="C2" t="s">
        <v>7</v>
      </c>
      <c r="D2" t="s">
        <v>8</v>
      </c>
      <c r="F2" s="1">
        <v>1500000</v>
      </c>
    </row>
    <row r="3" spans="1:11" x14ac:dyDescent="0.25">
      <c r="A3">
        <v>2</v>
      </c>
      <c r="B3" t="s">
        <v>9</v>
      </c>
      <c r="C3" t="s">
        <v>7</v>
      </c>
      <c r="D3" t="s">
        <v>8</v>
      </c>
      <c r="F3" s="1">
        <v>2200000</v>
      </c>
      <c r="H3" s="31" t="s">
        <v>10</v>
      </c>
      <c r="I3" s="32"/>
      <c r="J3" s="32"/>
      <c r="K3" s="33"/>
    </row>
    <row r="4" spans="1:11" x14ac:dyDescent="0.25">
      <c r="A4">
        <v>3</v>
      </c>
      <c r="B4" t="s">
        <v>11</v>
      </c>
      <c r="C4" t="s">
        <v>7</v>
      </c>
      <c r="D4" t="s">
        <v>8</v>
      </c>
      <c r="F4" s="1">
        <v>1500000</v>
      </c>
      <c r="H4" s="25"/>
      <c r="I4" s="3" t="s">
        <v>12</v>
      </c>
      <c r="J4" s="27" t="s">
        <v>13</v>
      </c>
      <c r="K4" s="28"/>
    </row>
    <row r="5" spans="1:11" x14ac:dyDescent="0.25">
      <c r="A5">
        <v>4</v>
      </c>
      <c r="B5" t="s">
        <v>14</v>
      </c>
      <c r="C5" t="s">
        <v>7</v>
      </c>
      <c r="D5" t="s">
        <v>8</v>
      </c>
      <c r="E5" t="s">
        <v>15</v>
      </c>
      <c r="F5" s="1">
        <v>1286000</v>
      </c>
      <c r="H5" s="4"/>
      <c r="I5" s="5" t="s">
        <v>12</v>
      </c>
      <c r="J5" s="29" t="s">
        <v>16</v>
      </c>
      <c r="K5" s="30"/>
    </row>
    <row r="6" spans="1:11" x14ac:dyDescent="0.25">
      <c r="A6">
        <v>5</v>
      </c>
      <c r="B6" t="s">
        <v>17</v>
      </c>
      <c r="C6" t="s">
        <v>7</v>
      </c>
      <c r="D6" t="s">
        <v>18</v>
      </c>
      <c r="E6" t="s">
        <v>19</v>
      </c>
      <c r="F6" s="1">
        <v>787000</v>
      </c>
    </row>
    <row r="7" spans="1:11" x14ac:dyDescent="0.25">
      <c r="A7">
        <v>6</v>
      </c>
      <c r="B7" t="s">
        <v>20</v>
      </c>
      <c r="C7" t="s">
        <v>7</v>
      </c>
      <c r="D7" t="s">
        <v>18</v>
      </c>
      <c r="F7" s="1">
        <v>610000</v>
      </c>
    </row>
    <row r="8" spans="1:11" x14ac:dyDescent="0.25">
      <c r="A8">
        <v>7</v>
      </c>
      <c r="B8" t="s">
        <v>21</v>
      </c>
      <c r="C8" t="s">
        <v>7</v>
      </c>
      <c r="D8" t="s">
        <v>22</v>
      </c>
      <c r="F8" s="1">
        <v>1500000</v>
      </c>
    </row>
    <row r="9" spans="1:11" x14ac:dyDescent="0.25">
      <c r="A9">
        <v>8</v>
      </c>
      <c r="B9" t="s">
        <v>23</v>
      </c>
      <c r="C9" t="s">
        <v>7</v>
      </c>
      <c r="D9" t="s">
        <v>22</v>
      </c>
      <c r="E9" t="s">
        <v>24</v>
      </c>
      <c r="F9" s="1">
        <v>1366000</v>
      </c>
    </row>
    <row r="10" spans="1:11" x14ac:dyDescent="0.25">
      <c r="A10">
        <v>9</v>
      </c>
      <c r="B10" t="s">
        <v>25</v>
      </c>
      <c r="C10" t="s">
        <v>7</v>
      </c>
      <c r="D10" t="s">
        <v>26</v>
      </c>
      <c r="F10" s="1">
        <v>1300000</v>
      </c>
    </row>
    <row r="11" spans="1:11" x14ac:dyDescent="0.25">
      <c r="A11">
        <v>10</v>
      </c>
      <c r="B11" t="s">
        <v>27</v>
      </c>
      <c r="C11" t="s">
        <v>7</v>
      </c>
      <c r="D11" t="s">
        <v>26</v>
      </c>
      <c r="F11" s="1">
        <v>1150000</v>
      </c>
    </row>
    <row r="12" spans="1:11" x14ac:dyDescent="0.25">
      <c r="A12">
        <v>11</v>
      </c>
      <c r="B12" t="s">
        <v>28</v>
      </c>
      <c r="C12" t="s">
        <v>7</v>
      </c>
      <c r="D12" t="s">
        <v>29</v>
      </c>
      <c r="F12" s="1">
        <v>900000</v>
      </c>
    </row>
    <row r="13" spans="1:11" x14ac:dyDescent="0.25">
      <c r="A13">
        <v>12</v>
      </c>
      <c r="B13" t="s">
        <v>30</v>
      </c>
      <c r="C13" t="s">
        <v>7</v>
      </c>
      <c r="D13" t="s">
        <v>18</v>
      </c>
      <c r="F13" s="1">
        <v>550000</v>
      </c>
    </row>
    <row r="14" spans="1:11" x14ac:dyDescent="0.25">
      <c r="A14">
        <v>13</v>
      </c>
      <c r="B14" t="s">
        <v>31</v>
      </c>
      <c r="C14" t="s">
        <v>7</v>
      </c>
      <c r="D14" t="s">
        <v>18</v>
      </c>
      <c r="F14" s="1">
        <v>650000</v>
      </c>
    </row>
    <row r="15" spans="1:11" x14ac:dyDescent="0.25">
      <c r="A15">
        <v>14</v>
      </c>
      <c r="B15" t="s">
        <v>32</v>
      </c>
      <c r="C15" t="s">
        <v>7</v>
      </c>
      <c r="D15" t="s">
        <v>26</v>
      </c>
      <c r="F15" s="1">
        <v>1700000</v>
      </c>
    </row>
    <row r="16" spans="1:11" x14ac:dyDescent="0.25">
      <c r="A16">
        <v>15</v>
      </c>
      <c r="B16" t="s">
        <v>33</v>
      </c>
      <c r="C16" t="s">
        <v>7</v>
      </c>
      <c r="D16" t="s">
        <v>34</v>
      </c>
      <c r="E16" t="s">
        <v>35</v>
      </c>
      <c r="F16" s="1">
        <v>950000</v>
      </c>
    </row>
    <row r="17" spans="1:6" x14ac:dyDescent="0.25">
      <c r="A17">
        <v>16</v>
      </c>
      <c r="B17" t="s">
        <v>36</v>
      </c>
      <c r="C17" t="s">
        <v>7</v>
      </c>
      <c r="D17" t="s">
        <v>8</v>
      </c>
      <c r="F17" s="1">
        <v>2100000</v>
      </c>
    </row>
    <row r="18" spans="1:6" x14ac:dyDescent="0.25">
      <c r="A18">
        <v>17</v>
      </c>
      <c r="B18" t="s">
        <v>37</v>
      </c>
      <c r="C18" t="s">
        <v>7</v>
      </c>
      <c r="D18" t="s">
        <v>18</v>
      </c>
      <c r="F18" s="1">
        <v>1100000</v>
      </c>
    </row>
    <row r="19" spans="1:6" x14ac:dyDescent="0.25">
      <c r="A19">
        <v>18</v>
      </c>
      <c r="B19" t="s">
        <v>38</v>
      </c>
      <c r="C19" t="s">
        <v>7</v>
      </c>
      <c r="D19" t="s">
        <v>18</v>
      </c>
      <c r="E19" t="s">
        <v>35</v>
      </c>
      <c r="F19" s="1">
        <v>600000</v>
      </c>
    </row>
    <row r="20" spans="1:6" x14ac:dyDescent="0.25">
      <c r="A20">
        <v>19</v>
      </c>
      <c r="B20" t="s">
        <v>39</v>
      </c>
      <c r="C20" t="s">
        <v>40</v>
      </c>
      <c r="D20" t="s">
        <v>8</v>
      </c>
      <c r="F20" s="1">
        <v>2700000</v>
      </c>
    </row>
    <row r="21" spans="1:6" x14ac:dyDescent="0.25">
      <c r="A21">
        <v>20</v>
      </c>
      <c r="B21" t="s">
        <v>41</v>
      </c>
      <c r="C21" t="s">
        <v>7</v>
      </c>
      <c r="D21" t="s">
        <v>8</v>
      </c>
      <c r="F21" s="1">
        <v>1900000</v>
      </c>
    </row>
    <row r="22" spans="1:6" x14ac:dyDescent="0.25">
      <c r="A22">
        <v>21</v>
      </c>
      <c r="B22" t="s">
        <v>42</v>
      </c>
      <c r="C22" t="s">
        <v>40</v>
      </c>
      <c r="D22" t="s">
        <v>18</v>
      </c>
      <c r="E22" t="s">
        <v>43</v>
      </c>
      <c r="F22" s="1">
        <v>1000000</v>
      </c>
    </row>
    <row r="23" spans="1:6" x14ac:dyDescent="0.25">
      <c r="A23">
        <v>22</v>
      </c>
      <c r="B23" t="s">
        <v>44</v>
      </c>
      <c r="C23" t="s">
        <v>7</v>
      </c>
      <c r="D23" t="s">
        <v>8</v>
      </c>
      <c r="E23" t="s">
        <v>43</v>
      </c>
      <c r="F23" s="1">
        <v>2000000</v>
      </c>
    </row>
    <row r="24" spans="1:6" x14ac:dyDescent="0.25">
      <c r="A24">
        <v>23</v>
      </c>
      <c r="B24" t="s">
        <v>45</v>
      </c>
      <c r="C24" t="s">
        <v>7</v>
      </c>
      <c r="D24" t="s">
        <v>18</v>
      </c>
      <c r="E24" t="s">
        <v>43</v>
      </c>
      <c r="F24" s="1">
        <v>700000</v>
      </c>
    </row>
    <row r="25" spans="1:6" x14ac:dyDescent="0.25">
      <c r="A25">
        <v>24</v>
      </c>
      <c r="B25" t="s">
        <v>46</v>
      </c>
      <c r="C25" t="s">
        <v>7</v>
      </c>
      <c r="D25" t="s">
        <v>18</v>
      </c>
      <c r="E25" t="s">
        <v>43</v>
      </c>
      <c r="F25" s="1">
        <v>460000</v>
      </c>
    </row>
    <row r="26" spans="1:6" x14ac:dyDescent="0.25">
      <c r="A26">
        <v>25</v>
      </c>
      <c r="B26" t="s">
        <v>47</v>
      </c>
      <c r="C26" t="s">
        <v>7</v>
      </c>
      <c r="D26" t="s">
        <v>8</v>
      </c>
      <c r="E26" t="s">
        <v>43</v>
      </c>
      <c r="F26" s="1">
        <v>1350000</v>
      </c>
    </row>
    <row r="27" spans="1:6" x14ac:dyDescent="0.25">
      <c r="A27">
        <v>26</v>
      </c>
      <c r="B27" t="s">
        <v>48</v>
      </c>
      <c r="C27" t="s">
        <v>7</v>
      </c>
      <c r="D27" t="s">
        <v>26</v>
      </c>
      <c r="E27" t="s">
        <v>43</v>
      </c>
      <c r="F27" s="1">
        <v>1800000</v>
      </c>
    </row>
    <row r="28" spans="1:6" x14ac:dyDescent="0.25">
      <c r="A28">
        <v>27</v>
      </c>
      <c r="B28" t="s">
        <v>49</v>
      </c>
      <c r="C28" t="s">
        <v>7</v>
      </c>
      <c r="D28" t="s">
        <v>26</v>
      </c>
      <c r="E28" t="s">
        <v>43</v>
      </c>
      <c r="F28" s="1">
        <v>950000</v>
      </c>
    </row>
    <row r="29" spans="1:6" x14ac:dyDescent="0.25">
      <c r="A29">
        <v>28</v>
      </c>
      <c r="B29" t="s">
        <v>50</v>
      </c>
      <c r="C29" t="s">
        <v>40</v>
      </c>
      <c r="D29" t="s">
        <v>26</v>
      </c>
      <c r="E29" t="s">
        <v>43</v>
      </c>
      <c r="F29" s="1">
        <v>1600000</v>
      </c>
    </row>
    <row r="30" spans="1:6" x14ac:dyDescent="0.25">
      <c r="A30">
        <v>29</v>
      </c>
      <c r="B30" t="s">
        <v>51</v>
      </c>
      <c r="C30" t="s">
        <v>40</v>
      </c>
      <c r="D30" t="s">
        <v>26</v>
      </c>
      <c r="E30" t="s">
        <v>43</v>
      </c>
      <c r="F30" s="1">
        <v>1400000</v>
      </c>
    </row>
    <row r="31" spans="1:6" x14ac:dyDescent="0.25">
      <c r="A31">
        <v>30</v>
      </c>
      <c r="B31" t="s">
        <v>52</v>
      </c>
      <c r="C31" t="s">
        <v>40</v>
      </c>
      <c r="D31" t="s">
        <v>8</v>
      </c>
      <c r="E31" t="s">
        <v>43</v>
      </c>
      <c r="F31" s="1">
        <v>1600000</v>
      </c>
    </row>
    <row r="32" spans="1:6" x14ac:dyDescent="0.25">
      <c r="A32">
        <v>31</v>
      </c>
      <c r="B32" t="s">
        <v>53</v>
      </c>
      <c r="C32" t="s">
        <v>7</v>
      </c>
      <c r="D32" t="s">
        <v>54</v>
      </c>
      <c r="E32" t="s">
        <v>43</v>
      </c>
      <c r="F32" s="1">
        <v>600000</v>
      </c>
    </row>
    <row r="33" spans="1:6" x14ac:dyDescent="0.25">
      <c r="A33">
        <v>32</v>
      </c>
      <c r="B33" t="s">
        <v>55</v>
      </c>
      <c r="C33" t="s">
        <v>40</v>
      </c>
      <c r="D33" t="s">
        <v>54</v>
      </c>
      <c r="E33" t="s">
        <v>43</v>
      </c>
      <c r="F33" s="1">
        <v>700000</v>
      </c>
    </row>
    <row r="34" spans="1:6" x14ac:dyDescent="0.25">
      <c r="A34">
        <v>33</v>
      </c>
      <c r="B34" t="s">
        <v>56</v>
      </c>
      <c r="C34" t="s">
        <v>7</v>
      </c>
      <c r="D34" t="s">
        <v>18</v>
      </c>
      <c r="E34" t="s">
        <v>43</v>
      </c>
      <c r="F34" s="1">
        <v>700000</v>
      </c>
    </row>
    <row r="35" spans="1:6" x14ac:dyDescent="0.25">
      <c r="A35">
        <v>34</v>
      </c>
      <c r="B35" t="s">
        <v>57</v>
      </c>
      <c r="C35" t="s">
        <v>7</v>
      </c>
      <c r="D35" t="s">
        <v>8</v>
      </c>
      <c r="E35" t="s">
        <v>43</v>
      </c>
      <c r="F35" s="1">
        <v>1500000</v>
      </c>
    </row>
    <row r="36" spans="1:6" x14ac:dyDescent="0.25">
      <c r="A36">
        <v>35</v>
      </c>
      <c r="B36" t="s">
        <v>58</v>
      </c>
      <c r="C36" t="s">
        <v>7</v>
      </c>
      <c r="D36" t="s">
        <v>26</v>
      </c>
      <c r="E36" t="s">
        <v>43</v>
      </c>
      <c r="F36" s="1">
        <v>1150000</v>
      </c>
    </row>
    <row r="37" spans="1:6" x14ac:dyDescent="0.25">
      <c r="A37">
        <v>36</v>
      </c>
      <c r="B37" t="s">
        <v>59</v>
      </c>
      <c r="C37" t="s">
        <v>7</v>
      </c>
      <c r="D37" t="s">
        <v>18</v>
      </c>
      <c r="E37" t="s">
        <v>43</v>
      </c>
      <c r="F37" s="1">
        <v>700000</v>
      </c>
    </row>
    <row r="38" spans="1:6" x14ac:dyDescent="0.25">
      <c r="A38">
        <v>37</v>
      </c>
      <c r="B38" t="s">
        <v>60</v>
      </c>
      <c r="C38" t="s">
        <v>7</v>
      </c>
      <c r="D38" t="s">
        <v>54</v>
      </c>
      <c r="E38" t="s">
        <v>43</v>
      </c>
      <c r="F38" s="1">
        <v>900000</v>
      </c>
    </row>
    <row r="39" spans="1:6" x14ac:dyDescent="0.25">
      <c r="A39">
        <v>38</v>
      </c>
      <c r="B39" t="s">
        <v>61</v>
      </c>
      <c r="C39" t="s">
        <v>7</v>
      </c>
      <c r="D39" t="s">
        <v>18</v>
      </c>
      <c r="E39" t="s">
        <v>43</v>
      </c>
      <c r="F39" s="1">
        <v>500000</v>
      </c>
    </row>
    <row r="40" spans="1:6" x14ac:dyDescent="0.25">
      <c r="A40">
        <v>39</v>
      </c>
      <c r="B40" t="s">
        <v>62</v>
      </c>
      <c r="C40" t="s">
        <v>40</v>
      </c>
      <c r="D40" t="s">
        <v>26</v>
      </c>
      <c r="E40" t="s">
        <v>43</v>
      </c>
      <c r="F40" s="1">
        <v>1500000</v>
      </c>
    </row>
    <row r="41" spans="1:6" x14ac:dyDescent="0.25">
      <c r="A41">
        <v>40</v>
      </c>
      <c r="B41" t="s">
        <v>63</v>
      </c>
      <c r="C41" t="s">
        <v>40</v>
      </c>
      <c r="D41" t="s">
        <v>26</v>
      </c>
      <c r="E41" t="s">
        <v>43</v>
      </c>
      <c r="F41" s="1">
        <v>1500000</v>
      </c>
    </row>
    <row r="42" spans="1:6" x14ac:dyDescent="0.25">
      <c r="A42">
        <v>41</v>
      </c>
      <c r="B42" t="s">
        <v>64</v>
      </c>
      <c r="C42" t="s">
        <v>7</v>
      </c>
      <c r="D42" t="s">
        <v>65</v>
      </c>
      <c r="E42" t="s">
        <v>43</v>
      </c>
      <c r="F42" s="1">
        <v>1550000</v>
      </c>
    </row>
    <row r="43" spans="1:6" x14ac:dyDescent="0.25">
      <c r="A43">
        <v>42</v>
      </c>
      <c r="B43" t="s">
        <v>66</v>
      </c>
      <c r="C43" t="s">
        <v>40</v>
      </c>
      <c r="D43" t="s">
        <v>8</v>
      </c>
      <c r="E43" t="s">
        <v>43</v>
      </c>
      <c r="F43" s="1">
        <v>1500000</v>
      </c>
    </row>
    <row r="44" spans="1:6" x14ac:dyDescent="0.25">
      <c r="A44">
        <v>43</v>
      </c>
      <c r="B44" t="s">
        <v>67</v>
      </c>
      <c r="C44" t="s">
        <v>7</v>
      </c>
      <c r="D44" t="s">
        <v>26</v>
      </c>
      <c r="E44" t="s">
        <v>43</v>
      </c>
      <c r="F44" s="1">
        <v>1250000</v>
      </c>
    </row>
    <row r="45" spans="1:6" x14ac:dyDescent="0.25">
      <c r="A45">
        <v>44</v>
      </c>
      <c r="B45" t="s">
        <v>68</v>
      </c>
      <c r="C45" t="s">
        <v>7</v>
      </c>
      <c r="D45" t="s">
        <v>54</v>
      </c>
      <c r="E45" t="s">
        <v>43</v>
      </c>
      <c r="F45" s="1">
        <v>800000</v>
      </c>
    </row>
    <row r="46" spans="1:6" x14ac:dyDescent="0.25">
      <c r="A46">
        <v>45</v>
      </c>
      <c r="B46" t="s">
        <v>69</v>
      </c>
      <c r="C46" t="s">
        <v>7</v>
      </c>
      <c r="D46" t="s">
        <v>22</v>
      </c>
      <c r="E46" t="s">
        <v>43</v>
      </c>
      <c r="F46" s="1">
        <v>1400000</v>
      </c>
    </row>
    <row r="47" spans="1:6" x14ac:dyDescent="0.25">
      <c r="A47">
        <v>46</v>
      </c>
      <c r="B47" t="s">
        <v>70</v>
      </c>
      <c r="C47" t="s">
        <v>40</v>
      </c>
      <c r="D47" t="s">
        <v>8</v>
      </c>
      <c r="E47" t="s">
        <v>43</v>
      </c>
      <c r="F47" s="1">
        <v>1300000</v>
      </c>
    </row>
    <row r="48" spans="1:6" x14ac:dyDescent="0.25">
      <c r="A48">
        <v>47</v>
      </c>
      <c r="B48" t="s">
        <v>71</v>
      </c>
      <c r="C48" t="s">
        <v>40</v>
      </c>
      <c r="D48" t="s">
        <v>8</v>
      </c>
      <c r="E48" t="s">
        <v>43</v>
      </c>
      <c r="F48" s="1">
        <v>2100000</v>
      </c>
    </row>
    <row r="49" spans="1:6" x14ac:dyDescent="0.25">
      <c r="A49">
        <v>48</v>
      </c>
      <c r="B49" t="s">
        <v>72</v>
      </c>
      <c r="C49" t="s">
        <v>7</v>
      </c>
      <c r="D49" t="s">
        <v>8</v>
      </c>
      <c r="E49" t="s">
        <v>43</v>
      </c>
      <c r="F49" s="1">
        <v>1400000</v>
      </c>
    </row>
    <row r="50" spans="1:6" x14ac:dyDescent="0.25">
      <c r="A50">
        <v>49</v>
      </c>
      <c r="B50" t="s">
        <v>73</v>
      </c>
      <c r="C50" t="s">
        <v>7</v>
      </c>
      <c r="D50" t="s">
        <v>8</v>
      </c>
      <c r="E50" t="s">
        <v>43</v>
      </c>
      <c r="F50" s="1">
        <v>850000</v>
      </c>
    </row>
    <row r="51" spans="1:6" x14ac:dyDescent="0.25">
      <c r="A51">
        <v>50</v>
      </c>
      <c r="B51" t="s">
        <v>74</v>
      </c>
      <c r="C51" t="s">
        <v>7</v>
      </c>
      <c r="D51" t="s">
        <v>8</v>
      </c>
      <c r="E51" t="s">
        <v>43</v>
      </c>
      <c r="F51" s="1">
        <v>1950000</v>
      </c>
    </row>
    <row r="52" spans="1:6" x14ac:dyDescent="0.25">
      <c r="A52">
        <v>51</v>
      </c>
      <c r="B52" t="s">
        <v>75</v>
      </c>
      <c r="C52" t="s">
        <v>40</v>
      </c>
      <c r="D52" t="s">
        <v>8</v>
      </c>
      <c r="E52" t="s">
        <v>43</v>
      </c>
      <c r="F52" s="1">
        <v>1250000</v>
      </c>
    </row>
    <row r="53" spans="1:6" x14ac:dyDescent="0.25">
      <c r="A53">
        <v>52</v>
      </c>
      <c r="B53" t="s">
        <v>76</v>
      </c>
      <c r="C53" t="s">
        <v>7</v>
      </c>
      <c r="D53" t="s">
        <v>18</v>
      </c>
      <c r="E53" t="s">
        <v>43</v>
      </c>
      <c r="F53" s="1">
        <v>650000</v>
      </c>
    </row>
    <row r="54" spans="1:6" x14ac:dyDescent="0.25">
      <c r="A54">
        <v>53</v>
      </c>
      <c r="B54" t="s">
        <v>77</v>
      </c>
      <c r="C54" t="s">
        <v>40</v>
      </c>
      <c r="D54" t="s">
        <v>8</v>
      </c>
      <c r="E54" t="s">
        <v>43</v>
      </c>
      <c r="F54" s="1">
        <v>1300000</v>
      </c>
    </row>
    <row r="55" spans="1:6" x14ac:dyDescent="0.25">
      <c r="A55">
        <v>54</v>
      </c>
      <c r="B55" t="s">
        <v>78</v>
      </c>
      <c r="C55" t="s">
        <v>40</v>
      </c>
      <c r="D55" t="s">
        <v>26</v>
      </c>
      <c r="E55" t="s">
        <v>43</v>
      </c>
      <c r="F55" s="1">
        <v>1400000</v>
      </c>
    </row>
    <row r="56" spans="1:6" x14ac:dyDescent="0.25">
      <c r="A56">
        <v>55</v>
      </c>
      <c r="B56" t="s">
        <v>79</v>
      </c>
      <c r="C56" t="s">
        <v>7</v>
      </c>
      <c r="D56" t="s">
        <v>54</v>
      </c>
      <c r="E56" t="s">
        <v>43</v>
      </c>
      <c r="F56" s="1">
        <v>800000</v>
      </c>
    </row>
    <row r="57" spans="1:6" x14ac:dyDescent="0.25">
      <c r="A57">
        <v>56</v>
      </c>
      <c r="B57" t="s">
        <v>80</v>
      </c>
      <c r="C57" t="s">
        <v>7</v>
      </c>
      <c r="D57" t="s">
        <v>8</v>
      </c>
      <c r="E57" t="s">
        <v>43</v>
      </c>
      <c r="F57" s="1">
        <v>1300000</v>
      </c>
    </row>
    <row r="58" spans="1:6" x14ac:dyDescent="0.25">
      <c r="A58">
        <v>57</v>
      </c>
      <c r="B58" t="s">
        <v>81</v>
      </c>
      <c r="C58" t="s">
        <v>7</v>
      </c>
      <c r="D58" t="s">
        <v>8</v>
      </c>
      <c r="E58" t="s">
        <v>43</v>
      </c>
      <c r="F58" s="1">
        <v>1500000</v>
      </c>
    </row>
    <row r="59" spans="1:6" x14ac:dyDescent="0.25">
      <c r="A59">
        <v>58</v>
      </c>
      <c r="B59" t="s">
        <v>82</v>
      </c>
      <c r="C59" t="s">
        <v>7</v>
      </c>
      <c r="D59" t="s">
        <v>26</v>
      </c>
      <c r="E59" t="s">
        <v>43</v>
      </c>
      <c r="F59" s="1">
        <v>1000000</v>
      </c>
    </row>
    <row r="60" spans="1:6" x14ac:dyDescent="0.25">
      <c r="A60">
        <v>59</v>
      </c>
      <c r="B60" t="s">
        <v>83</v>
      </c>
      <c r="C60" t="s">
        <v>7</v>
      </c>
      <c r="D60" t="s">
        <v>8</v>
      </c>
      <c r="E60" t="s">
        <v>43</v>
      </c>
      <c r="F60" s="1">
        <v>1850000</v>
      </c>
    </row>
    <row r="61" spans="1:6" x14ac:dyDescent="0.25">
      <c r="A61">
        <v>60</v>
      </c>
      <c r="B61" t="s">
        <v>84</v>
      </c>
      <c r="C61" t="s">
        <v>7</v>
      </c>
      <c r="D61" t="s">
        <v>8</v>
      </c>
      <c r="E61" t="s">
        <v>43</v>
      </c>
      <c r="F61" s="1">
        <v>1500000</v>
      </c>
    </row>
    <row r="62" spans="1:6" x14ac:dyDescent="0.25">
      <c r="A62">
        <v>61</v>
      </c>
      <c r="B62" t="s">
        <v>85</v>
      </c>
      <c r="C62" t="s">
        <v>7</v>
      </c>
      <c r="D62" t="s">
        <v>8</v>
      </c>
      <c r="E62" t="s">
        <v>43</v>
      </c>
      <c r="F62" s="1">
        <v>1200000</v>
      </c>
    </row>
    <row r="63" spans="1:6" x14ac:dyDescent="0.25">
      <c r="A63">
        <v>62</v>
      </c>
      <c r="B63" t="s">
        <v>86</v>
      </c>
      <c r="C63" t="s">
        <v>40</v>
      </c>
      <c r="D63" t="s">
        <v>26</v>
      </c>
      <c r="E63" t="s">
        <v>43</v>
      </c>
      <c r="F63" s="1">
        <v>1700000</v>
      </c>
    </row>
    <row r="64" spans="1:6" x14ac:dyDescent="0.25">
      <c r="A64">
        <v>63</v>
      </c>
      <c r="B64" t="s">
        <v>87</v>
      </c>
      <c r="C64" t="s">
        <v>7</v>
      </c>
      <c r="D64" t="s">
        <v>18</v>
      </c>
      <c r="E64" t="s">
        <v>43</v>
      </c>
      <c r="F64" s="1">
        <v>550000</v>
      </c>
    </row>
    <row r="65" spans="1:6" x14ac:dyDescent="0.25">
      <c r="A65">
        <v>64</v>
      </c>
      <c r="B65" t="s">
        <v>88</v>
      </c>
      <c r="C65" t="s">
        <v>40</v>
      </c>
      <c r="D65" t="s">
        <v>18</v>
      </c>
      <c r="E65" t="s">
        <v>43</v>
      </c>
      <c r="F65" s="1">
        <v>650000</v>
      </c>
    </row>
    <row r="66" spans="1:6" x14ac:dyDescent="0.25">
      <c r="A66">
        <v>65</v>
      </c>
      <c r="B66" t="s">
        <v>89</v>
      </c>
      <c r="C66" t="s">
        <v>7</v>
      </c>
      <c r="D66" t="s">
        <v>26</v>
      </c>
      <c r="E66" t="s">
        <v>43</v>
      </c>
      <c r="F66" s="1">
        <v>1150000</v>
      </c>
    </row>
    <row r="67" spans="1:6" x14ac:dyDescent="0.25">
      <c r="A67">
        <v>66</v>
      </c>
      <c r="B67" t="s">
        <v>90</v>
      </c>
      <c r="C67" t="s">
        <v>7</v>
      </c>
      <c r="D67" t="s">
        <v>18</v>
      </c>
      <c r="E67" t="s">
        <v>43</v>
      </c>
      <c r="F67" s="1">
        <v>550000</v>
      </c>
    </row>
    <row r="68" spans="1:6" x14ac:dyDescent="0.25">
      <c r="A68">
        <v>67</v>
      </c>
      <c r="B68" t="s">
        <v>91</v>
      </c>
      <c r="C68" t="s">
        <v>7</v>
      </c>
      <c r="D68" t="s">
        <v>22</v>
      </c>
      <c r="E68" t="s">
        <v>43</v>
      </c>
      <c r="F68" s="1">
        <v>1300000</v>
      </c>
    </row>
    <row r="69" spans="1:6" x14ac:dyDescent="0.25">
      <c r="A69">
        <v>68</v>
      </c>
      <c r="B69" t="s">
        <v>92</v>
      </c>
      <c r="C69" t="s">
        <v>7</v>
      </c>
      <c r="D69" t="s">
        <v>8</v>
      </c>
      <c r="E69" t="s">
        <v>43</v>
      </c>
      <c r="F69" s="1">
        <v>1400000</v>
      </c>
    </row>
    <row r="70" spans="1:6" x14ac:dyDescent="0.25">
      <c r="A70">
        <v>69</v>
      </c>
      <c r="B70" t="s">
        <v>93</v>
      </c>
      <c r="C70" t="s">
        <v>7</v>
      </c>
      <c r="D70" t="s">
        <v>8</v>
      </c>
      <c r="E70" t="s">
        <v>43</v>
      </c>
      <c r="F70" s="1">
        <v>1200000</v>
      </c>
    </row>
    <row r="71" spans="1:6" x14ac:dyDescent="0.25">
      <c r="A71">
        <v>70</v>
      </c>
      <c r="B71" t="s">
        <v>94</v>
      </c>
      <c r="C71" t="s">
        <v>7</v>
      </c>
      <c r="D71" t="s">
        <v>95</v>
      </c>
      <c r="E71" t="s">
        <v>43</v>
      </c>
      <c r="F71" s="1">
        <v>685000</v>
      </c>
    </row>
    <row r="72" spans="1:6" x14ac:dyDescent="0.25">
      <c r="A72">
        <v>71</v>
      </c>
      <c r="B72" t="s">
        <v>96</v>
      </c>
      <c r="C72" t="s">
        <v>7</v>
      </c>
      <c r="D72" t="s">
        <v>34</v>
      </c>
      <c r="E72" t="s">
        <v>43</v>
      </c>
      <c r="F72" s="1">
        <v>1400000</v>
      </c>
    </row>
    <row r="73" spans="1:6" x14ac:dyDescent="0.25">
      <c r="A73">
        <v>72</v>
      </c>
      <c r="B73" t="s">
        <v>97</v>
      </c>
      <c r="C73" t="s">
        <v>7</v>
      </c>
      <c r="D73" t="s">
        <v>8</v>
      </c>
      <c r="E73" t="s">
        <v>43</v>
      </c>
      <c r="F73" s="1">
        <v>1850000</v>
      </c>
    </row>
    <row r="74" spans="1:6" x14ac:dyDescent="0.25">
      <c r="A74">
        <v>73</v>
      </c>
      <c r="B74" t="s">
        <v>98</v>
      </c>
      <c r="C74" t="s">
        <v>7</v>
      </c>
      <c r="D74" t="s">
        <v>34</v>
      </c>
      <c r="E74" t="s">
        <v>43</v>
      </c>
      <c r="F74" s="1">
        <v>1600000</v>
      </c>
    </row>
    <row r="75" spans="1:6" x14ac:dyDescent="0.25">
      <c r="A75">
        <v>74</v>
      </c>
      <c r="B75" t="s">
        <v>99</v>
      </c>
      <c r="C75" t="s">
        <v>7</v>
      </c>
      <c r="D75" t="s">
        <v>29</v>
      </c>
      <c r="E75" t="s">
        <v>43</v>
      </c>
      <c r="F75" s="1">
        <v>600000</v>
      </c>
    </row>
    <row r="76" spans="1:6" x14ac:dyDescent="0.25">
      <c r="A76">
        <v>75</v>
      </c>
      <c r="B76" t="s">
        <v>100</v>
      </c>
      <c r="C76" t="s">
        <v>7</v>
      </c>
      <c r="D76" t="s">
        <v>18</v>
      </c>
      <c r="E76" t="s">
        <v>43</v>
      </c>
      <c r="F76" s="1">
        <v>600000</v>
      </c>
    </row>
    <row r="77" spans="1:6" x14ac:dyDescent="0.25">
      <c r="A77">
        <v>76</v>
      </c>
      <c r="B77" t="s">
        <v>101</v>
      </c>
      <c r="C77" t="s">
        <v>7</v>
      </c>
      <c r="D77" t="s">
        <v>18</v>
      </c>
      <c r="E77" t="s">
        <v>43</v>
      </c>
      <c r="F77" s="1">
        <v>400000</v>
      </c>
    </row>
    <row r="78" spans="1:6" x14ac:dyDescent="0.25">
      <c r="A78">
        <v>77</v>
      </c>
      <c r="B78" t="s">
        <v>102</v>
      </c>
      <c r="C78" t="s">
        <v>7</v>
      </c>
      <c r="D78" t="s">
        <v>8</v>
      </c>
      <c r="E78" t="s">
        <v>43</v>
      </c>
      <c r="F78" s="1">
        <v>1650000</v>
      </c>
    </row>
    <row r="79" spans="1:6" x14ac:dyDescent="0.25">
      <c r="A79">
        <v>78</v>
      </c>
      <c r="B79" t="s">
        <v>103</v>
      </c>
      <c r="C79" t="s">
        <v>7</v>
      </c>
      <c r="D79" t="s">
        <v>18</v>
      </c>
      <c r="E79" t="s">
        <v>43</v>
      </c>
      <c r="F79" s="1">
        <v>750000</v>
      </c>
    </row>
    <row r="80" spans="1:6" x14ac:dyDescent="0.25">
      <c r="A80">
        <v>79</v>
      </c>
      <c r="B80" t="s">
        <v>104</v>
      </c>
      <c r="C80" t="s">
        <v>40</v>
      </c>
      <c r="D80" t="s">
        <v>8</v>
      </c>
      <c r="E80" t="s">
        <v>43</v>
      </c>
      <c r="F80" s="1">
        <v>1750000</v>
      </c>
    </row>
    <row r="81" spans="1:6" x14ac:dyDescent="0.25">
      <c r="A81">
        <v>80</v>
      </c>
      <c r="B81" t="s">
        <v>105</v>
      </c>
      <c r="C81" t="s">
        <v>106</v>
      </c>
      <c r="D81" t="s">
        <v>54</v>
      </c>
      <c r="E81" t="s">
        <v>43</v>
      </c>
      <c r="F81" s="1">
        <v>950000</v>
      </c>
    </row>
    <row r="82" spans="1:6" x14ac:dyDescent="0.25">
      <c r="A82">
        <v>81</v>
      </c>
      <c r="B82" t="s">
        <v>107</v>
      </c>
      <c r="C82" t="s">
        <v>7</v>
      </c>
      <c r="D82" t="s">
        <v>65</v>
      </c>
      <c r="E82" t="s">
        <v>43</v>
      </c>
      <c r="F82" s="1">
        <v>1500000</v>
      </c>
    </row>
    <row r="83" spans="1:6" x14ac:dyDescent="0.25">
      <c r="A83">
        <v>82</v>
      </c>
      <c r="B83" t="s">
        <v>108</v>
      </c>
      <c r="C83" t="s">
        <v>40</v>
      </c>
      <c r="D83" t="s">
        <v>54</v>
      </c>
      <c r="E83" t="s">
        <v>43</v>
      </c>
      <c r="F83" s="1">
        <v>750000</v>
      </c>
    </row>
    <row r="84" spans="1:6" x14ac:dyDescent="0.25">
      <c r="A84">
        <v>83</v>
      </c>
      <c r="B84" t="s">
        <v>109</v>
      </c>
      <c r="C84" t="s">
        <v>7</v>
      </c>
      <c r="D84" t="s">
        <v>8</v>
      </c>
      <c r="E84" t="s">
        <v>43</v>
      </c>
      <c r="F84" s="1">
        <v>1800000</v>
      </c>
    </row>
    <row r="85" spans="1:6" x14ac:dyDescent="0.25">
      <c r="A85">
        <v>84</v>
      </c>
      <c r="B85" t="s">
        <v>110</v>
      </c>
      <c r="C85" t="s">
        <v>40</v>
      </c>
      <c r="D85" t="s">
        <v>8</v>
      </c>
      <c r="E85" t="s">
        <v>43</v>
      </c>
      <c r="F85" s="1">
        <v>2500000</v>
      </c>
    </row>
    <row r="86" spans="1:6" x14ac:dyDescent="0.25">
      <c r="A86">
        <v>85</v>
      </c>
      <c r="B86" t="s">
        <v>111</v>
      </c>
      <c r="C86" t="s">
        <v>7</v>
      </c>
      <c r="D86" t="s">
        <v>26</v>
      </c>
      <c r="E86" t="s">
        <v>43</v>
      </c>
      <c r="F86" s="1">
        <v>1500000</v>
      </c>
    </row>
    <row r="87" spans="1:6" x14ac:dyDescent="0.25">
      <c r="A87">
        <v>86</v>
      </c>
      <c r="B87" t="s">
        <v>112</v>
      </c>
      <c r="C87" t="s">
        <v>7</v>
      </c>
      <c r="D87" t="s">
        <v>22</v>
      </c>
      <c r="E87" t="s">
        <v>43</v>
      </c>
      <c r="F87" s="1">
        <v>1200000</v>
      </c>
    </row>
    <row r="88" spans="1:6" x14ac:dyDescent="0.25">
      <c r="A88">
        <v>87</v>
      </c>
      <c r="B88" t="s">
        <v>113</v>
      </c>
      <c r="C88" t="s">
        <v>7</v>
      </c>
      <c r="D88" t="s">
        <v>8</v>
      </c>
      <c r="E88" t="s">
        <v>43</v>
      </c>
      <c r="F88" s="1">
        <v>1500000</v>
      </c>
    </row>
    <row r="89" spans="1:6" x14ac:dyDescent="0.25">
      <c r="A89">
        <v>88</v>
      </c>
      <c r="B89" t="s">
        <v>114</v>
      </c>
      <c r="C89" t="s">
        <v>7</v>
      </c>
      <c r="D89" t="s">
        <v>18</v>
      </c>
      <c r="E89" t="s">
        <v>43</v>
      </c>
      <c r="F89" s="1">
        <v>750000</v>
      </c>
    </row>
    <row r="90" spans="1:6" x14ac:dyDescent="0.25">
      <c r="A90">
        <v>89</v>
      </c>
      <c r="B90" t="s">
        <v>115</v>
      </c>
      <c r="C90" t="s">
        <v>40</v>
      </c>
      <c r="D90" t="s">
        <v>26</v>
      </c>
      <c r="E90" t="s">
        <v>43</v>
      </c>
      <c r="F90" s="1">
        <v>1500000</v>
      </c>
    </row>
    <row r="91" spans="1:6" x14ac:dyDescent="0.25">
      <c r="A91">
        <v>90</v>
      </c>
      <c r="B91" t="s">
        <v>116</v>
      </c>
      <c r="C91" t="s">
        <v>7</v>
      </c>
      <c r="D91" t="s">
        <v>117</v>
      </c>
      <c r="E91" t="s">
        <v>43</v>
      </c>
      <c r="F91" s="1">
        <v>1400000</v>
      </c>
    </row>
    <row r="92" spans="1:6" x14ac:dyDescent="0.25">
      <c r="A92">
        <v>91</v>
      </c>
      <c r="B92" t="s">
        <v>118</v>
      </c>
      <c r="C92" t="s">
        <v>7</v>
      </c>
      <c r="D92" t="s">
        <v>54</v>
      </c>
      <c r="E92" t="s">
        <v>43</v>
      </c>
      <c r="F92" s="1">
        <v>1200000</v>
      </c>
    </row>
    <row r="93" spans="1:6" x14ac:dyDescent="0.25">
      <c r="A93">
        <v>92</v>
      </c>
      <c r="B93" t="s">
        <v>119</v>
      </c>
      <c r="C93" t="s">
        <v>7</v>
      </c>
      <c r="D93" t="s">
        <v>34</v>
      </c>
      <c r="E93" t="s">
        <v>43</v>
      </c>
      <c r="F93" s="1">
        <v>1100000</v>
      </c>
    </row>
    <row r="94" spans="1:6" x14ac:dyDescent="0.25">
      <c r="A94">
        <v>93</v>
      </c>
      <c r="B94" t="s">
        <v>120</v>
      </c>
      <c r="C94" t="s">
        <v>7</v>
      </c>
      <c r="D94" t="s">
        <v>18</v>
      </c>
      <c r="E94" t="s">
        <v>43</v>
      </c>
      <c r="F94" s="1">
        <v>700000</v>
      </c>
    </row>
    <row r="95" spans="1:6" x14ac:dyDescent="0.25">
      <c r="A95">
        <v>94</v>
      </c>
      <c r="B95" t="s">
        <v>121</v>
      </c>
      <c r="C95" t="s">
        <v>40</v>
      </c>
      <c r="D95" t="s">
        <v>8</v>
      </c>
      <c r="E95" t="s">
        <v>43</v>
      </c>
      <c r="F95" s="1">
        <v>1900000</v>
      </c>
    </row>
    <row r="96" spans="1:6" x14ac:dyDescent="0.25">
      <c r="A96">
        <v>95</v>
      </c>
      <c r="B96" t="s">
        <v>122</v>
      </c>
      <c r="C96" t="s">
        <v>40</v>
      </c>
      <c r="D96" t="s">
        <v>8</v>
      </c>
      <c r="E96" t="s">
        <v>43</v>
      </c>
      <c r="F96" s="1">
        <v>1750000</v>
      </c>
    </row>
    <row r="97" spans="1:6" x14ac:dyDescent="0.25">
      <c r="A97">
        <v>96</v>
      </c>
      <c r="B97" t="s">
        <v>123</v>
      </c>
      <c r="C97" t="s">
        <v>106</v>
      </c>
      <c r="D97" t="s">
        <v>65</v>
      </c>
      <c r="E97" t="s">
        <v>43</v>
      </c>
      <c r="F97" s="1">
        <v>2100000</v>
      </c>
    </row>
    <row r="98" spans="1:6" x14ac:dyDescent="0.25">
      <c r="A98">
        <v>97</v>
      </c>
      <c r="B98" t="s">
        <v>124</v>
      </c>
      <c r="C98" t="s">
        <v>7</v>
      </c>
      <c r="D98" t="s">
        <v>8</v>
      </c>
      <c r="E98" t="s">
        <v>43</v>
      </c>
      <c r="F98" s="1">
        <v>1000000</v>
      </c>
    </row>
    <row r="99" spans="1:6" x14ac:dyDescent="0.25">
      <c r="A99">
        <v>98</v>
      </c>
      <c r="B99" t="s">
        <v>125</v>
      </c>
      <c r="C99" t="s">
        <v>40</v>
      </c>
      <c r="D99" t="s">
        <v>18</v>
      </c>
      <c r="E99" t="s">
        <v>43</v>
      </c>
      <c r="F99" s="1">
        <v>700000</v>
      </c>
    </row>
    <row r="100" spans="1:6" x14ac:dyDescent="0.25">
      <c r="A100">
        <v>99</v>
      </c>
      <c r="B100" t="s">
        <v>126</v>
      </c>
      <c r="C100" t="s">
        <v>7</v>
      </c>
      <c r="D100" t="s">
        <v>18</v>
      </c>
      <c r="E100" t="s">
        <v>43</v>
      </c>
      <c r="F100" s="1">
        <v>700000</v>
      </c>
    </row>
    <row r="101" spans="1:6" x14ac:dyDescent="0.25">
      <c r="A101">
        <v>100</v>
      </c>
      <c r="B101" t="s">
        <v>127</v>
      </c>
      <c r="C101" t="s">
        <v>7</v>
      </c>
      <c r="D101" t="s">
        <v>26</v>
      </c>
      <c r="E101" t="s">
        <v>43</v>
      </c>
      <c r="F101" s="1">
        <v>1250000</v>
      </c>
    </row>
    <row r="102" spans="1:6" x14ac:dyDescent="0.25">
      <c r="A102">
        <v>101</v>
      </c>
      <c r="B102" t="s">
        <v>128</v>
      </c>
      <c r="C102" t="s">
        <v>7</v>
      </c>
      <c r="D102" t="s">
        <v>8</v>
      </c>
      <c r="E102" t="s">
        <v>43</v>
      </c>
      <c r="F102" s="1">
        <v>1350000</v>
      </c>
    </row>
    <row r="103" spans="1:6" x14ac:dyDescent="0.25">
      <c r="A103">
        <v>102</v>
      </c>
      <c r="B103" t="s">
        <v>129</v>
      </c>
      <c r="C103" t="s">
        <v>7</v>
      </c>
      <c r="D103" t="s">
        <v>22</v>
      </c>
      <c r="E103" t="s">
        <v>43</v>
      </c>
      <c r="F103" s="1">
        <v>1200000</v>
      </c>
    </row>
    <row r="104" spans="1:6" x14ac:dyDescent="0.25">
      <c r="A104">
        <v>103</v>
      </c>
      <c r="B104" t="s">
        <v>130</v>
      </c>
      <c r="C104" t="s">
        <v>7</v>
      </c>
      <c r="D104" t="s">
        <v>8</v>
      </c>
      <c r="E104" t="s">
        <v>43</v>
      </c>
      <c r="F104" s="1">
        <v>2000000</v>
      </c>
    </row>
    <row r="105" spans="1:6" x14ac:dyDescent="0.25">
      <c r="A105">
        <v>104</v>
      </c>
      <c r="B105" t="s">
        <v>131</v>
      </c>
      <c r="C105" t="s">
        <v>7</v>
      </c>
      <c r="D105" t="s">
        <v>8</v>
      </c>
      <c r="E105" t="s">
        <v>43</v>
      </c>
      <c r="F105" s="1">
        <v>1550000</v>
      </c>
    </row>
    <row r="106" spans="1:6" x14ac:dyDescent="0.25">
      <c r="A106">
        <v>105</v>
      </c>
      <c r="B106" t="s">
        <v>132</v>
      </c>
      <c r="C106" t="s">
        <v>7</v>
      </c>
      <c r="D106" t="s">
        <v>8</v>
      </c>
      <c r="E106" t="s">
        <v>43</v>
      </c>
      <c r="F106" s="1">
        <v>1200000</v>
      </c>
    </row>
    <row r="107" spans="1:6" x14ac:dyDescent="0.25">
      <c r="A107">
        <v>106</v>
      </c>
      <c r="B107" t="s">
        <v>133</v>
      </c>
      <c r="C107" t="s">
        <v>7</v>
      </c>
      <c r="D107" t="s">
        <v>65</v>
      </c>
      <c r="E107" t="s">
        <v>43</v>
      </c>
      <c r="F107" s="1">
        <v>1350000</v>
      </c>
    </row>
    <row r="108" spans="1:6" x14ac:dyDescent="0.25">
      <c r="A108">
        <v>107</v>
      </c>
      <c r="B108" t="s">
        <v>134</v>
      </c>
      <c r="C108" t="s">
        <v>7</v>
      </c>
      <c r="D108" t="s">
        <v>18</v>
      </c>
      <c r="E108" t="s">
        <v>43</v>
      </c>
      <c r="F108" s="1">
        <v>700000</v>
      </c>
    </row>
    <row r="109" spans="1:6" x14ac:dyDescent="0.25">
      <c r="A109">
        <v>108</v>
      </c>
      <c r="B109" t="s">
        <v>135</v>
      </c>
      <c r="C109" t="s">
        <v>7</v>
      </c>
      <c r="D109" t="s">
        <v>18</v>
      </c>
      <c r="E109" t="s">
        <v>43</v>
      </c>
      <c r="F109" s="1">
        <v>550000</v>
      </c>
    </row>
    <row r="110" spans="1:6" x14ac:dyDescent="0.25">
      <c r="A110">
        <v>109</v>
      </c>
      <c r="B110" t="s">
        <v>136</v>
      </c>
      <c r="C110" t="s">
        <v>7</v>
      </c>
      <c r="D110" t="s">
        <v>65</v>
      </c>
      <c r="E110" t="s">
        <v>43</v>
      </c>
      <c r="F110" s="1">
        <v>1500000</v>
      </c>
    </row>
    <row r="111" spans="1:6" x14ac:dyDescent="0.25">
      <c r="A111">
        <v>110</v>
      </c>
      <c r="B111" t="s">
        <v>137</v>
      </c>
      <c r="C111" t="s">
        <v>7</v>
      </c>
      <c r="D111" t="s">
        <v>26</v>
      </c>
      <c r="E111" t="s">
        <v>43</v>
      </c>
      <c r="F111" s="1">
        <v>1600000</v>
      </c>
    </row>
    <row r="112" spans="1:6" x14ac:dyDescent="0.25">
      <c r="A112">
        <v>111</v>
      </c>
      <c r="B112" t="s">
        <v>138</v>
      </c>
      <c r="C112" t="s">
        <v>7</v>
      </c>
      <c r="D112" t="s">
        <v>18</v>
      </c>
      <c r="E112" t="s">
        <v>43</v>
      </c>
      <c r="F112" s="1">
        <v>700000</v>
      </c>
    </row>
    <row r="113" spans="1:6" x14ac:dyDescent="0.25">
      <c r="A113">
        <v>112</v>
      </c>
      <c r="B113" t="s">
        <v>139</v>
      </c>
      <c r="C113" t="s">
        <v>40</v>
      </c>
      <c r="D113" t="s">
        <v>18</v>
      </c>
      <c r="E113" t="s">
        <v>43</v>
      </c>
      <c r="F113" s="1">
        <v>700000</v>
      </c>
    </row>
    <row r="114" spans="1:6" x14ac:dyDescent="0.25">
      <c r="A114">
        <v>113</v>
      </c>
      <c r="B114" t="s">
        <v>140</v>
      </c>
      <c r="C114" t="s">
        <v>40</v>
      </c>
      <c r="D114" t="s">
        <v>26</v>
      </c>
      <c r="E114" t="s">
        <v>43</v>
      </c>
      <c r="F114" s="1">
        <v>1500000</v>
      </c>
    </row>
    <row r="115" spans="1:6" x14ac:dyDescent="0.25">
      <c r="A115">
        <v>114</v>
      </c>
      <c r="B115" t="s">
        <v>141</v>
      </c>
      <c r="C115" t="s">
        <v>7</v>
      </c>
      <c r="D115" t="s">
        <v>26</v>
      </c>
      <c r="E115" t="s">
        <v>43</v>
      </c>
      <c r="F115" s="1">
        <v>1500000</v>
      </c>
    </row>
    <row r="116" spans="1:6" x14ac:dyDescent="0.25">
      <c r="A116">
        <v>115</v>
      </c>
      <c r="B116" t="s">
        <v>142</v>
      </c>
      <c r="C116" t="s">
        <v>7</v>
      </c>
      <c r="D116" t="s">
        <v>26</v>
      </c>
      <c r="E116" t="s">
        <v>43</v>
      </c>
      <c r="F116" s="1">
        <v>1400000</v>
      </c>
    </row>
    <row r="117" spans="1:6" x14ac:dyDescent="0.25">
      <c r="A117">
        <v>116</v>
      </c>
      <c r="B117" t="s">
        <v>143</v>
      </c>
      <c r="C117" t="s">
        <v>40</v>
      </c>
      <c r="D117" t="s">
        <v>29</v>
      </c>
      <c r="E117" t="s">
        <v>43</v>
      </c>
      <c r="F117" s="1">
        <v>900000</v>
      </c>
    </row>
    <row r="118" spans="1:6" x14ac:dyDescent="0.25">
      <c r="A118">
        <v>117</v>
      </c>
      <c r="B118" t="s">
        <v>144</v>
      </c>
      <c r="C118" t="s">
        <v>7</v>
      </c>
      <c r="D118" t="s">
        <v>8</v>
      </c>
      <c r="E118" t="s">
        <v>43</v>
      </c>
      <c r="F118" s="1">
        <v>1700000</v>
      </c>
    </row>
    <row r="119" spans="1:6" x14ac:dyDescent="0.25">
      <c r="A119">
        <v>118</v>
      </c>
      <c r="B119" t="s">
        <v>145</v>
      </c>
      <c r="C119" t="s">
        <v>40</v>
      </c>
      <c r="D119" t="s">
        <v>18</v>
      </c>
      <c r="E119" t="s">
        <v>43</v>
      </c>
      <c r="F119" s="1">
        <v>700000</v>
      </c>
    </row>
    <row r="120" spans="1:6" x14ac:dyDescent="0.25">
      <c r="A120">
        <v>119</v>
      </c>
      <c r="B120" t="s">
        <v>146</v>
      </c>
      <c r="C120" t="s">
        <v>40</v>
      </c>
      <c r="D120" t="s">
        <v>54</v>
      </c>
      <c r="E120" t="s">
        <v>43</v>
      </c>
      <c r="F120" s="1">
        <v>1000000</v>
      </c>
    </row>
    <row r="121" spans="1:6" x14ac:dyDescent="0.25">
      <c r="A121">
        <v>120</v>
      </c>
      <c r="B121" t="s">
        <v>147</v>
      </c>
      <c r="C121" t="s">
        <v>40</v>
      </c>
      <c r="D121" t="s">
        <v>8</v>
      </c>
      <c r="E121" t="s">
        <v>43</v>
      </c>
      <c r="F121" s="1">
        <v>1900000</v>
      </c>
    </row>
    <row r="122" spans="1:6" x14ac:dyDescent="0.25">
      <c r="A122">
        <v>121</v>
      </c>
      <c r="B122" t="s">
        <v>148</v>
      </c>
      <c r="C122" t="s">
        <v>7</v>
      </c>
      <c r="D122" t="s">
        <v>18</v>
      </c>
      <c r="E122" t="s">
        <v>43</v>
      </c>
      <c r="F122" s="1">
        <v>700000</v>
      </c>
    </row>
    <row r="123" spans="1:6" x14ac:dyDescent="0.25">
      <c r="A123">
        <v>122</v>
      </c>
      <c r="B123" t="s">
        <v>149</v>
      </c>
      <c r="C123" t="s">
        <v>7</v>
      </c>
      <c r="D123" t="s">
        <v>29</v>
      </c>
      <c r="E123" t="s">
        <v>43</v>
      </c>
      <c r="F123" s="1">
        <v>960000</v>
      </c>
    </row>
    <row r="124" spans="1:6" x14ac:dyDescent="0.25">
      <c r="A124">
        <v>123</v>
      </c>
      <c r="B124" t="s">
        <v>150</v>
      </c>
      <c r="C124" t="s">
        <v>7</v>
      </c>
      <c r="D124" t="s">
        <v>65</v>
      </c>
      <c r="E124" t="s">
        <v>43</v>
      </c>
      <c r="F124" s="1">
        <v>1300000</v>
      </c>
    </row>
    <row r="125" spans="1:6" x14ac:dyDescent="0.25">
      <c r="A125">
        <v>124</v>
      </c>
      <c r="B125" t="s">
        <v>151</v>
      </c>
      <c r="C125" t="s">
        <v>7</v>
      </c>
      <c r="D125" t="s">
        <v>54</v>
      </c>
      <c r="E125" t="s">
        <v>43</v>
      </c>
      <c r="F125" s="1">
        <v>800000</v>
      </c>
    </row>
    <row r="126" spans="1:6" x14ac:dyDescent="0.25">
      <c r="A126">
        <v>125</v>
      </c>
      <c r="B126" t="s">
        <v>152</v>
      </c>
      <c r="C126" t="s">
        <v>7</v>
      </c>
      <c r="D126" t="s">
        <v>18</v>
      </c>
      <c r="E126" t="s">
        <v>43</v>
      </c>
      <c r="F126" s="1">
        <v>750000</v>
      </c>
    </row>
    <row r="127" spans="1:6" x14ac:dyDescent="0.25">
      <c r="A127">
        <v>126</v>
      </c>
      <c r="B127" t="s">
        <v>153</v>
      </c>
      <c r="C127" t="s">
        <v>7</v>
      </c>
      <c r="D127" t="s">
        <v>8</v>
      </c>
      <c r="E127" t="s">
        <v>43</v>
      </c>
      <c r="F127" s="1">
        <v>1250000</v>
      </c>
    </row>
    <row r="128" spans="1:6" x14ac:dyDescent="0.25">
      <c r="A128">
        <v>127</v>
      </c>
      <c r="B128" t="s">
        <v>154</v>
      </c>
      <c r="C128" t="s">
        <v>7</v>
      </c>
      <c r="D128" t="s">
        <v>26</v>
      </c>
      <c r="E128" t="s">
        <v>43</v>
      </c>
      <c r="F128" s="1">
        <v>1000000</v>
      </c>
    </row>
    <row r="129" spans="1:6" x14ac:dyDescent="0.25">
      <c r="A129">
        <v>128</v>
      </c>
      <c r="B129" t="s">
        <v>155</v>
      </c>
      <c r="C129" t="s">
        <v>7</v>
      </c>
      <c r="D129" t="s">
        <v>22</v>
      </c>
      <c r="E129" t="s">
        <v>43</v>
      </c>
      <c r="F129" s="1">
        <v>1100000</v>
      </c>
    </row>
    <row r="130" spans="1:6" x14ac:dyDescent="0.25">
      <c r="A130">
        <v>129</v>
      </c>
      <c r="B130" t="s">
        <v>156</v>
      </c>
      <c r="C130" t="s">
        <v>7</v>
      </c>
      <c r="D130" t="s">
        <v>29</v>
      </c>
      <c r="E130" t="s">
        <v>43</v>
      </c>
      <c r="F130" s="1">
        <v>900000</v>
      </c>
    </row>
    <row r="131" spans="1:6" x14ac:dyDescent="0.25">
      <c r="A131">
        <v>130</v>
      </c>
      <c r="B131" t="s">
        <v>157</v>
      </c>
      <c r="C131" t="s">
        <v>7</v>
      </c>
      <c r="D131" t="s">
        <v>18</v>
      </c>
      <c r="E131" t="s">
        <v>43</v>
      </c>
      <c r="F131" s="1">
        <v>650000</v>
      </c>
    </row>
    <row r="132" spans="1:6" x14ac:dyDescent="0.25">
      <c r="A132">
        <v>131</v>
      </c>
      <c r="B132" t="s">
        <v>158</v>
      </c>
      <c r="C132" t="s">
        <v>40</v>
      </c>
      <c r="D132" t="s">
        <v>8</v>
      </c>
      <c r="E132" t="s">
        <v>43</v>
      </c>
      <c r="F132" s="1">
        <v>1900000</v>
      </c>
    </row>
    <row r="133" spans="1:6" x14ac:dyDescent="0.25">
      <c r="A133">
        <v>132</v>
      </c>
      <c r="B133" t="s">
        <v>159</v>
      </c>
      <c r="C133" t="s">
        <v>7</v>
      </c>
      <c r="D133" t="s">
        <v>8</v>
      </c>
      <c r="E133" t="s">
        <v>43</v>
      </c>
      <c r="F133" s="1">
        <v>1600000</v>
      </c>
    </row>
    <row r="134" spans="1:6" x14ac:dyDescent="0.25">
      <c r="A134">
        <v>133</v>
      </c>
      <c r="B134" t="s">
        <v>160</v>
      </c>
      <c r="C134" t="s">
        <v>7</v>
      </c>
      <c r="D134" t="s">
        <v>18</v>
      </c>
      <c r="E134" t="s">
        <v>43</v>
      </c>
      <c r="F134" s="1">
        <v>600000</v>
      </c>
    </row>
    <row r="135" spans="1:6" x14ac:dyDescent="0.25">
      <c r="A135">
        <v>134</v>
      </c>
      <c r="B135" t="s">
        <v>161</v>
      </c>
      <c r="C135" t="s">
        <v>7</v>
      </c>
      <c r="D135" t="s">
        <v>8</v>
      </c>
      <c r="E135" t="s">
        <v>43</v>
      </c>
      <c r="F135" s="1">
        <v>1000000</v>
      </c>
    </row>
    <row r="136" spans="1:6" x14ac:dyDescent="0.25">
      <c r="A136">
        <v>135</v>
      </c>
      <c r="B136" t="s">
        <v>162</v>
      </c>
      <c r="C136" t="s">
        <v>40</v>
      </c>
      <c r="D136" t="s">
        <v>26</v>
      </c>
      <c r="E136" t="s">
        <v>43</v>
      </c>
      <c r="F136" s="1">
        <v>1300000</v>
      </c>
    </row>
    <row r="137" spans="1:6" x14ac:dyDescent="0.25">
      <c r="A137">
        <v>136</v>
      </c>
      <c r="B137" t="s">
        <v>163</v>
      </c>
      <c r="C137" t="s">
        <v>40</v>
      </c>
      <c r="D137" t="s">
        <v>65</v>
      </c>
      <c r="E137" t="s">
        <v>43</v>
      </c>
      <c r="F137" s="1">
        <v>1400000</v>
      </c>
    </row>
    <row r="138" spans="1:6" x14ac:dyDescent="0.25">
      <c r="A138">
        <v>137</v>
      </c>
      <c r="B138" t="s">
        <v>164</v>
      </c>
      <c r="C138" t="s">
        <v>40</v>
      </c>
      <c r="D138" t="s">
        <v>29</v>
      </c>
      <c r="E138" t="s">
        <v>43</v>
      </c>
      <c r="F138" s="1">
        <v>750000</v>
      </c>
    </row>
    <row r="139" spans="1:6" x14ac:dyDescent="0.25">
      <c r="A139">
        <v>138</v>
      </c>
      <c r="B139" t="s">
        <v>165</v>
      </c>
      <c r="C139" t="s">
        <v>7</v>
      </c>
      <c r="D139" t="s">
        <v>18</v>
      </c>
      <c r="E139" t="s">
        <v>43</v>
      </c>
      <c r="F139" s="1">
        <v>700000</v>
      </c>
    </row>
    <row r="140" spans="1:6" x14ac:dyDescent="0.25">
      <c r="A140">
        <v>139</v>
      </c>
      <c r="B140" t="s">
        <v>166</v>
      </c>
      <c r="C140" t="s">
        <v>40</v>
      </c>
      <c r="D140" t="s">
        <v>8</v>
      </c>
      <c r="E140" t="s">
        <v>43</v>
      </c>
      <c r="F140" s="1">
        <v>1300000</v>
      </c>
    </row>
    <row r="141" spans="1:6" x14ac:dyDescent="0.25">
      <c r="A141">
        <v>140</v>
      </c>
      <c r="B141" t="s">
        <v>167</v>
      </c>
      <c r="C141" t="s">
        <v>7</v>
      </c>
      <c r="D141" t="s">
        <v>18</v>
      </c>
      <c r="E141" t="s">
        <v>43</v>
      </c>
      <c r="F141" s="1">
        <v>550000</v>
      </c>
    </row>
    <row r="142" spans="1:6" x14ac:dyDescent="0.25">
      <c r="A142">
        <v>141</v>
      </c>
      <c r="B142" t="s">
        <v>168</v>
      </c>
      <c r="C142" t="s">
        <v>7</v>
      </c>
      <c r="D142" t="s">
        <v>18</v>
      </c>
      <c r="E142" t="s">
        <v>43</v>
      </c>
      <c r="F142" s="1">
        <v>450000</v>
      </c>
    </row>
    <row r="143" spans="1:6" x14ac:dyDescent="0.25">
      <c r="A143">
        <v>142</v>
      </c>
      <c r="B143" t="s">
        <v>169</v>
      </c>
      <c r="C143" t="s">
        <v>40</v>
      </c>
      <c r="D143" t="s">
        <v>8</v>
      </c>
      <c r="E143" t="s">
        <v>43</v>
      </c>
      <c r="F143" s="1">
        <v>1300000</v>
      </c>
    </row>
    <row r="144" spans="1:6" x14ac:dyDescent="0.25">
      <c r="A144">
        <v>143</v>
      </c>
      <c r="B144" t="s">
        <v>170</v>
      </c>
      <c r="C144" t="s">
        <v>7</v>
      </c>
      <c r="D144" t="s">
        <v>26</v>
      </c>
      <c r="E144" t="s">
        <v>43</v>
      </c>
      <c r="F144" s="1">
        <v>1302000</v>
      </c>
    </row>
    <row r="145" spans="1:6" x14ac:dyDescent="0.25">
      <c r="A145">
        <v>144</v>
      </c>
      <c r="B145" t="s">
        <v>171</v>
      </c>
      <c r="C145" t="s">
        <v>40</v>
      </c>
      <c r="D145" t="s">
        <v>54</v>
      </c>
      <c r="E145" t="s">
        <v>43</v>
      </c>
      <c r="F145" s="1">
        <v>1000000</v>
      </c>
    </row>
    <row r="146" spans="1:6" x14ac:dyDescent="0.25">
      <c r="A146">
        <v>145</v>
      </c>
      <c r="B146" t="s">
        <v>172</v>
      </c>
      <c r="C146" t="s">
        <v>7</v>
      </c>
      <c r="D146" t="s">
        <v>54</v>
      </c>
      <c r="E146" t="s">
        <v>43</v>
      </c>
      <c r="F146" s="1">
        <v>650000</v>
      </c>
    </row>
    <row r="147" spans="1:6" x14ac:dyDescent="0.25">
      <c r="A147">
        <v>146</v>
      </c>
      <c r="B147" t="s">
        <v>173</v>
      </c>
      <c r="C147" t="s">
        <v>40</v>
      </c>
      <c r="D147" t="s">
        <v>8</v>
      </c>
      <c r="E147" t="s">
        <v>43</v>
      </c>
      <c r="F147" s="1">
        <v>2000000</v>
      </c>
    </row>
    <row r="148" spans="1:6" x14ac:dyDescent="0.25">
      <c r="A148">
        <v>147</v>
      </c>
      <c r="B148" t="s">
        <v>174</v>
      </c>
      <c r="C148" t="s">
        <v>7</v>
      </c>
      <c r="D148" t="s">
        <v>54</v>
      </c>
      <c r="E148" t="s">
        <v>43</v>
      </c>
      <c r="F148" s="1">
        <v>700000</v>
      </c>
    </row>
    <row r="149" spans="1:6" x14ac:dyDescent="0.25">
      <c r="A149">
        <v>148</v>
      </c>
      <c r="B149" t="s">
        <v>175</v>
      </c>
      <c r="C149" t="s">
        <v>7</v>
      </c>
      <c r="D149" t="s">
        <v>29</v>
      </c>
      <c r="E149" t="s">
        <v>43</v>
      </c>
      <c r="F149" s="1">
        <v>1500000</v>
      </c>
    </row>
    <row r="150" spans="1:6" x14ac:dyDescent="0.25">
      <c r="A150">
        <v>149</v>
      </c>
      <c r="B150" t="s">
        <v>176</v>
      </c>
      <c r="C150" t="s">
        <v>7</v>
      </c>
      <c r="D150" t="s">
        <v>26</v>
      </c>
      <c r="E150" t="s">
        <v>43</v>
      </c>
      <c r="F150" s="1">
        <v>1700000</v>
      </c>
    </row>
    <row r="151" spans="1:6" x14ac:dyDescent="0.25">
      <c r="A151">
        <v>150</v>
      </c>
      <c r="B151" t="s">
        <v>177</v>
      </c>
      <c r="C151" t="s">
        <v>7</v>
      </c>
      <c r="D151" t="s">
        <v>65</v>
      </c>
      <c r="E151" t="s">
        <v>43</v>
      </c>
      <c r="F151" s="1">
        <v>1400000</v>
      </c>
    </row>
    <row r="152" spans="1:6" x14ac:dyDescent="0.25">
      <c r="A152">
        <v>151</v>
      </c>
      <c r="B152" t="s">
        <v>178</v>
      </c>
      <c r="C152" t="s">
        <v>40</v>
      </c>
      <c r="D152" t="s">
        <v>18</v>
      </c>
      <c r="E152" t="s">
        <v>43</v>
      </c>
      <c r="F152" s="1">
        <v>600000</v>
      </c>
    </row>
    <row r="153" spans="1:6" x14ac:dyDescent="0.25">
      <c r="A153">
        <v>152</v>
      </c>
      <c r="B153" t="s">
        <v>179</v>
      </c>
      <c r="C153" t="s">
        <v>7</v>
      </c>
      <c r="D153" t="s">
        <v>8</v>
      </c>
      <c r="E153" t="s">
        <v>43</v>
      </c>
      <c r="F153" s="1">
        <v>1800000</v>
      </c>
    </row>
    <row r="154" spans="1:6" x14ac:dyDescent="0.25">
      <c r="A154">
        <v>153</v>
      </c>
      <c r="B154" t="s">
        <v>180</v>
      </c>
      <c r="C154" t="s">
        <v>7</v>
      </c>
      <c r="D154" t="s">
        <v>26</v>
      </c>
      <c r="E154" t="s">
        <v>43</v>
      </c>
      <c r="F154" s="1">
        <v>1350000</v>
      </c>
    </row>
    <row r="155" spans="1:6" x14ac:dyDescent="0.25">
      <c r="A155">
        <v>154</v>
      </c>
      <c r="B155" t="s">
        <v>181</v>
      </c>
      <c r="C155" t="s">
        <v>7</v>
      </c>
      <c r="D155" t="s">
        <v>8</v>
      </c>
      <c r="E155" t="s">
        <v>43</v>
      </c>
      <c r="F155" s="1">
        <v>1650000</v>
      </c>
    </row>
    <row r="156" spans="1:6" x14ac:dyDescent="0.25">
      <c r="A156">
        <v>155</v>
      </c>
      <c r="B156" t="s">
        <v>182</v>
      </c>
      <c r="C156" t="s">
        <v>40</v>
      </c>
      <c r="D156" t="s">
        <v>54</v>
      </c>
      <c r="E156" t="s">
        <v>43</v>
      </c>
      <c r="F156" s="1">
        <v>600000</v>
      </c>
    </row>
    <row r="157" spans="1:6" x14ac:dyDescent="0.25">
      <c r="A157">
        <v>156</v>
      </c>
      <c r="B157" t="s">
        <v>183</v>
      </c>
      <c r="C157" t="s">
        <v>7</v>
      </c>
      <c r="D157" t="s">
        <v>54</v>
      </c>
      <c r="E157" t="s">
        <v>43</v>
      </c>
      <c r="F157" s="1">
        <v>600000</v>
      </c>
    </row>
    <row r="158" spans="1:6" x14ac:dyDescent="0.25">
      <c r="A158">
        <v>157</v>
      </c>
      <c r="B158" t="s">
        <v>184</v>
      </c>
      <c r="C158" t="s">
        <v>40</v>
      </c>
      <c r="D158" t="s">
        <v>8</v>
      </c>
      <c r="E158" t="s">
        <v>43</v>
      </c>
      <c r="F158" s="1">
        <v>1700000</v>
      </c>
    </row>
    <row r="159" spans="1:6" x14ac:dyDescent="0.25">
      <c r="A159">
        <v>158</v>
      </c>
      <c r="B159" t="s">
        <v>185</v>
      </c>
      <c r="C159" t="s">
        <v>7</v>
      </c>
      <c r="D159" t="s">
        <v>18</v>
      </c>
      <c r="E159" t="s">
        <v>43</v>
      </c>
      <c r="F159" s="1">
        <v>625000</v>
      </c>
    </row>
    <row r="160" spans="1:6" x14ac:dyDescent="0.25">
      <c r="A160">
        <v>159</v>
      </c>
      <c r="B160" t="s">
        <v>186</v>
      </c>
      <c r="C160" t="s">
        <v>106</v>
      </c>
      <c r="D160" t="s">
        <v>26</v>
      </c>
      <c r="E160" t="s">
        <v>43</v>
      </c>
      <c r="F160" s="1">
        <v>1350000</v>
      </c>
    </row>
    <row r="161" spans="1:6" x14ac:dyDescent="0.25">
      <c r="A161">
        <v>160</v>
      </c>
      <c r="B161" t="s">
        <v>187</v>
      </c>
      <c r="C161" t="s">
        <v>7</v>
      </c>
      <c r="D161" t="s">
        <v>65</v>
      </c>
      <c r="E161" t="s">
        <v>43</v>
      </c>
      <c r="F161" s="1">
        <v>1500000</v>
      </c>
    </row>
    <row r="162" spans="1:6" x14ac:dyDescent="0.25">
      <c r="A162">
        <v>161</v>
      </c>
      <c r="B162" t="s">
        <v>188</v>
      </c>
      <c r="C162" t="s">
        <v>7</v>
      </c>
      <c r="D162" t="s">
        <v>8</v>
      </c>
      <c r="E162" t="s">
        <v>43</v>
      </c>
      <c r="F162" s="1">
        <v>1350000</v>
      </c>
    </row>
    <row r="163" spans="1:6" x14ac:dyDescent="0.25">
      <c r="A163">
        <v>162</v>
      </c>
      <c r="B163" t="s">
        <v>189</v>
      </c>
      <c r="C163" t="s">
        <v>7</v>
      </c>
      <c r="D163" t="s">
        <v>18</v>
      </c>
      <c r="E163" t="s">
        <v>43</v>
      </c>
      <c r="F163" s="1">
        <v>600000</v>
      </c>
    </row>
    <row r="164" spans="1:6" x14ac:dyDescent="0.25">
      <c r="A164">
        <v>163</v>
      </c>
      <c r="B164" t="s">
        <v>190</v>
      </c>
      <c r="C164" t="s">
        <v>7</v>
      </c>
      <c r="D164" t="s">
        <v>18</v>
      </c>
      <c r="E164" t="s">
        <v>43</v>
      </c>
      <c r="F164" s="1">
        <v>900000</v>
      </c>
    </row>
    <row r="165" spans="1:6" x14ac:dyDescent="0.25">
      <c r="A165">
        <v>164</v>
      </c>
      <c r="B165" t="s">
        <v>191</v>
      </c>
      <c r="C165" t="s">
        <v>7</v>
      </c>
      <c r="D165" t="s">
        <v>65</v>
      </c>
      <c r="E165" t="s">
        <v>43</v>
      </c>
      <c r="F165" s="1">
        <v>1500000</v>
      </c>
    </row>
    <row r="166" spans="1:6" x14ac:dyDescent="0.25">
      <c r="A166">
        <v>165</v>
      </c>
      <c r="B166" t="s">
        <v>192</v>
      </c>
      <c r="C166" t="s">
        <v>7</v>
      </c>
      <c r="D166" t="s">
        <v>26</v>
      </c>
      <c r="E166" t="s">
        <v>43</v>
      </c>
      <c r="F166" s="1">
        <v>1350000</v>
      </c>
    </row>
    <row r="167" spans="1:6" x14ac:dyDescent="0.25">
      <c r="A167">
        <v>166</v>
      </c>
      <c r="B167" t="s">
        <v>193</v>
      </c>
      <c r="C167" t="s">
        <v>7</v>
      </c>
      <c r="D167" t="s">
        <v>54</v>
      </c>
      <c r="E167" t="s">
        <v>43</v>
      </c>
      <c r="F167" s="1">
        <v>600000</v>
      </c>
    </row>
    <row r="168" spans="1:6" x14ac:dyDescent="0.25">
      <c r="A168">
        <v>167</v>
      </c>
      <c r="B168" t="s">
        <v>194</v>
      </c>
      <c r="C168" t="s">
        <v>40</v>
      </c>
      <c r="D168" t="s">
        <v>18</v>
      </c>
      <c r="E168" t="s">
        <v>43</v>
      </c>
      <c r="F168" s="1">
        <v>750000</v>
      </c>
    </row>
    <row r="169" spans="1:6" x14ac:dyDescent="0.25">
      <c r="A169">
        <v>168</v>
      </c>
      <c r="B169" t="s">
        <v>195</v>
      </c>
      <c r="C169" t="s">
        <v>7</v>
      </c>
      <c r="D169" t="s">
        <v>22</v>
      </c>
      <c r="E169" t="s">
        <v>43</v>
      </c>
      <c r="F169" s="1">
        <v>1200000</v>
      </c>
    </row>
    <row r="170" spans="1:6" x14ac:dyDescent="0.25">
      <c r="A170">
        <v>169</v>
      </c>
      <c r="B170" t="s">
        <v>196</v>
      </c>
      <c r="C170" t="s">
        <v>7</v>
      </c>
      <c r="D170" t="s">
        <v>18</v>
      </c>
      <c r="E170" t="s">
        <v>43</v>
      </c>
      <c r="F170" s="1">
        <v>650000</v>
      </c>
    </row>
    <row r="171" spans="1:6" x14ac:dyDescent="0.25">
      <c r="A171">
        <v>170</v>
      </c>
      <c r="B171" t="s">
        <v>197</v>
      </c>
      <c r="C171" t="s">
        <v>7</v>
      </c>
      <c r="D171" t="s">
        <v>26</v>
      </c>
      <c r="E171" t="s">
        <v>43</v>
      </c>
      <c r="F171" s="1">
        <v>1500000</v>
      </c>
    </row>
    <row r="172" spans="1:6" x14ac:dyDescent="0.25">
      <c r="A172">
        <v>171</v>
      </c>
      <c r="B172" t="s">
        <v>198</v>
      </c>
      <c r="C172" t="s">
        <v>40</v>
      </c>
      <c r="D172" t="s">
        <v>29</v>
      </c>
      <c r="E172" t="s">
        <v>43</v>
      </c>
      <c r="F172" s="1">
        <v>850000</v>
      </c>
    </row>
    <row r="173" spans="1:6" x14ac:dyDescent="0.25">
      <c r="A173">
        <v>172</v>
      </c>
      <c r="B173" t="s">
        <v>199</v>
      </c>
      <c r="C173" t="s">
        <v>40</v>
      </c>
      <c r="D173" t="s">
        <v>18</v>
      </c>
      <c r="E173" t="s">
        <v>43</v>
      </c>
      <c r="F173" s="1">
        <v>666000</v>
      </c>
    </row>
    <row r="174" spans="1:6" x14ac:dyDescent="0.25">
      <c r="A174">
        <v>173</v>
      </c>
      <c r="B174" t="s">
        <v>200</v>
      </c>
      <c r="C174" t="s">
        <v>7</v>
      </c>
      <c r="D174" t="s">
        <v>29</v>
      </c>
      <c r="E174" t="s">
        <v>43</v>
      </c>
      <c r="F174" s="1">
        <v>900000</v>
      </c>
    </row>
    <row r="175" spans="1:6" x14ac:dyDescent="0.25">
      <c r="A175">
        <v>174</v>
      </c>
      <c r="B175" t="s">
        <v>201</v>
      </c>
      <c r="C175" t="s">
        <v>7</v>
      </c>
      <c r="D175" t="s">
        <v>29</v>
      </c>
      <c r="E175" t="s">
        <v>43</v>
      </c>
      <c r="F175" s="1">
        <v>600000</v>
      </c>
    </row>
    <row r="176" spans="1:6" x14ac:dyDescent="0.25">
      <c r="A176">
        <v>175</v>
      </c>
      <c r="B176" t="s">
        <v>202</v>
      </c>
      <c r="C176" t="s">
        <v>7</v>
      </c>
      <c r="D176" t="s">
        <v>8</v>
      </c>
      <c r="E176" t="s">
        <v>43</v>
      </c>
      <c r="F176" s="1">
        <v>1675000</v>
      </c>
    </row>
    <row r="177" spans="1:6" x14ac:dyDescent="0.25">
      <c r="A177">
        <v>176</v>
      </c>
      <c r="B177" t="s">
        <v>203</v>
      </c>
      <c r="C177" t="s">
        <v>7</v>
      </c>
      <c r="D177" t="s">
        <v>8</v>
      </c>
      <c r="E177" t="s">
        <v>43</v>
      </c>
      <c r="F177" s="1">
        <v>1550000</v>
      </c>
    </row>
    <row r="178" spans="1:6" x14ac:dyDescent="0.25">
      <c r="A178">
        <v>177</v>
      </c>
      <c r="B178" t="s">
        <v>204</v>
      </c>
      <c r="C178" t="s">
        <v>7</v>
      </c>
      <c r="D178" t="s">
        <v>29</v>
      </c>
      <c r="E178" t="s">
        <v>43</v>
      </c>
      <c r="F178" s="1">
        <v>850000</v>
      </c>
    </row>
    <row r="179" spans="1:6" x14ac:dyDescent="0.25">
      <c r="A179">
        <v>178</v>
      </c>
      <c r="B179" t="s">
        <v>205</v>
      </c>
      <c r="C179" t="s">
        <v>7</v>
      </c>
      <c r="D179" t="s">
        <v>95</v>
      </c>
      <c r="E179" t="s">
        <v>43</v>
      </c>
      <c r="F179" s="1">
        <v>750000</v>
      </c>
    </row>
    <row r="180" spans="1:6" x14ac:dyDescent="0.25">
      <c r="A180">
        <v>179</v>
      </c>
      <c r="B180" t="s">
        <v>206</v>
      </c>
      <c r="C180" t="s">
        <v>7</v>
      </c>
      <c r="D180" t="s">
        <v>8</v>
      </c>
      <c r="E180" t="s">
        <v>43</v>
      </c>
      <c r="F180" s="1">
        <v>1350000</v>
      </c>
    </row>
    <row r="181" spans="1:6" x14ac:dyDescent="0.25">
      <c r="A181">
        <v>180</v>
      </c>
      <c r="B181" t="s">
        <v>207</v>
      </c>
      <c r="C181" t="s">
        <v>7</v>
      </c>
      <c r="D181" t="s">
        <v>26</v>
      </c>
      <c r="E181" t="s">
        <v>43</v>
      </c>
      <c r="F181" s="1">
        <v>1000000</v>
      </c>
    </row>
    <row r="182" spans="1:6" x14ac:dyDescent="0.25">
      <c r="A182">
        <v>181</v>
      </c>
      <c r="B182" t="s">
        <v>208</v>
      </c>
      <c r="C182" t="s">
        <v>7</v>
      </c>
      <c r="D182" t="s">
        <v>8</v>
      </c>
      <c r="E182" t="s">
        <v>43</v>
      </c>
      <c r="F182" s="1">
        <v>2200000</v>
      </c>
    </row>
    <row r="183" spans="1:6" x14ac:dyDescent="0.25">
      <c r="A183">
        <v>182</v>
      </c>
      <c r="B183" t="s">
        <v>209</v>
      </c>
      <c r="C183" t="s">
        <v>7</v>
      </c>
      <c r="D183" t="s">
        <v>54</v>
      </c>
      <c r="E183" t="s">
        <v>43</v>
      </c>
      <c r="F183" s="1">
        <v>900000</v>
      </c>
    </row>
    <row r="184" spans="1:6" x14ac:dyDescent="0.25">
      <c r="A184">
        <v>183</v>
      </c>
      <c r="B184" t="s">
        <v>210</v>
      </c>
      <c r="C184" t="s">
        <v>40</v>
      </c>
      <c r="D184" t="s">
        <v>26</v>
      </c>
      <c r="E184" t="s">
        <v>43</v>
      </c>
      <c r="F184" s="1">
        <v>1500000</v>
      </c>
    </row>
    <row r="185" spans="1:6" x14ac:dyDescent="0.25">
      <c r="A185">
        <v>184</v>
      </c>
      <c r="B185" t="s">
        <v>211</v>
      </c>
      <c r="C185" t="s">
        <v>7</v>
      </c>
      <c r="D185" t="s">
        <v>54</v>
      </c>
      <c r="E185" t="s">
        <v>43</v>
      </c>
      <c r="F185" s="1">
        <v>600000</v>
      </c>
    </row>
    <row r="186" spans="1:6" x14ac:dyDescent="0.25">
      <c r="A186">
        <v>185</v>
      </c>
      <c r="B186" t="s">
        <v>212</v>
      </c>
      <c r="C186" t="s">
        <v>7</v>
      </c>
      <c r="D186" t="s">
        <v>29</v>
      </c>
      <c r="E186" t="s">
        <v>43</v>
      </c>
      <c r="F186" s="1">
        <v>1300000</v>
      </c>
    </row>
    <row r="187" spans="1:6" x14ac:dyDescent="0.25">
      <c r="A187">
        <v>186</v>
      </c>
      <c r="B187" t="s">
        <v>213</v>
      </c>
      <c r="C187" t="s">
        <v>7</v>
      </c>
      <c r="D187" t="s">
        <v>22</v>
      </c>
      <c r="E187" t="s">
        <v>43</v>
      </c>
      <c r="F187" s="1">
        <v>1050000</v>
      </c>
    </row>
    <row r="188" spans="1:6" x14ac:dyDescent="0.25">
      <c r="A188">
        <v>187</v>
      </c>
      <c r="B188" t="s">
        <v>214</v>
      </c>
      <c r="C188" t="s">
        <v>7</v>
      </c>
      <c r="D188" t="s">
        <v>18</v>
      </c>
      <c r="E188" t="s">
        <v>43</v>
      </c>
      <c r="F188" s="1">
        <v>500000</v>
      </c>
    </row>
    <row r="189" spans="1:6" x14ac:dyDescent="0.25">
      <c r="A189">
        <v>188</v>
      </c>
      <c r="B189" t="s">
        <v>215</v>
      </c>
      <c r="C189" t="s">
        <v>40</v>
      </c>
      <c r="D189" t="s">
        <v>18</v>
      </c>
      <c r="E189" t="s">
        <v>43</v>
      </c>
      <c r="F189" s="1">
        <v>700000</v>
      </c>
    </row>
    <row r="190" spans="1:6" x14ac:dyDescent="0.25">
      <c r="A190">
        <v>189</v>
      </c>
      <c r="B190" t="s">
        <v>216</v>
      </c>
      <c r="C190" t="s">
        <v>40</v>
      </c>
      <c r="D190" t="s">
        <v>8</v>
      </c>
      <c r="E190" t="s">
        <v>43</v>
      </c>
      <c r="F190" s="1">
        <v>1700000</v>
      </c>
    </row>
    <row r="191" spans="1:6" x14ac:dyDescent="0.25">
      <c r="A191">
        <v>190</v>
      </c>
      <c r="B191" t="s">
        <v>217</v>
      </c>
      <c r="C191" t="s">
        <v>7</v>
      </c>
      <c r="D191" t="s">
        <v>26</v>
      </c>
      <c r="E191" t="s">
        <v>43</v>
      </c>
      <c r="F191" s="1">
        <v>1300000</v>
      </c>
    </row>
    <row r="192" spans="1:6" x14ac:dyDescent="0.25">
      <c r="A192">
        <v>191</v>
      </c>
      <c r="B192" t="s">
        <v>218</v>
      </c>
      <c r="C192" t="s">
        <v>7</v>
      </c>
      <c r="D192" t="s">
        <v>18</v>
      </c>
      <c r="E192" t="s">
        <v>43</v>
      </c>
      <c r="F192" s="1">
        <v>583000</v>
      </c>
    </row>
    <row r="193" spans="1:6" x14ac:dyDescent="0.25">
      <c r="A193">
        <v>192</v>
      </c>
      <c r="B193" t="s">
        <v>219</v>
      </c>
      <c r="C193" t="s">
        <v>7</v>
      </c>
      <c r="D193" t="s">
        <v>8</v>
      </c>
      <c r="E193" t="s">
        <v>43</v>
      </c>
      <c r="F193" s="1">
        <v>1150000</v>
      </c>
    </row>
    <row r="194" spans="1:6" x14ac:dyDescent="0.25">
      <c r="A194">
        <v>193</v>
      </c>
      <c r="B194" t="s">
        <v>220</v>
      </c>
      <c r="C194" t="s">
        <v>7</v>
      </c>
      <c r="D194" t="s">
        <v>65</v>
      </c>
      <c r="E194" t="s">
        <v>43</v>
      </c>
      <c r="F194" s="1">
        <v>1200000</v>
      </c>
    </row>
    <row r="195" spans="1:6" x14ac:dyDescent="0.25">
      <c r="A195">
        <v>194</v>
      </c>
      <c r="B195" t="s">
        <v>221</v>
      </c>
      <c r="C195" t="s">
        <v>7</v>
      </c>
      <c r="D195" t="s">
        <v>8</v>
      </c>
      <c r="E195" t="s">
        <v>43</v>
      </c>
      <c r="F195" s="1">
        <v>1000000</v>
      </c>
    </row>
    <row r="196" spans="1:6" x14ac:dyDescent="0.25">
      <c r="A196">
        <v>195</v>
      </c>
      <c r="B196" t="s">
        <v>222</v>
      </c>
      <c r="C196" t="s">
        <v>7</v>
      </c>
      <c r="D196" t="s">
        <v>18</v>
      </c>
      <c r="E196" t="s">
        <v>43</v>
      </c>
      <c r="F196" s="1">
        <v>550000</v>
      </c>
    </row>
    <row r="197" spans="1:6" x14ac:dyDescent="0.25">
      <c r="A197">
        <v>196</v>
      </c>
      <c r="B197" t="s">
        <v>223</v>
      </c>
      <c r="C197" t="s">
        <v>40</v>
      </c>
      <c r="D197" t="s">
        <v>95</v>
      </c>
      <c r="E197" t="s">
        <v>43</v>
      </c>
      <c r="F197" s="1">
        <v>700000</v>
      </c>
    </row>
    <row r="198" spans="1:6" x14ac:dyDescent="0.25">
      <c r="A198">
        <v>197</v>
      </c>
      <c r="B198" t="s">
        <v>224</v>
      </c>
      <c r="C198" t="s">
        <v>7</v>
      </c>
      <c r="D198" t="s">
        <v>26</v>
      </c>
      <c r="E198" t="s">
        <v>43</v>
      </c>
      <c r="F198" s="1">
        <v>1200000</v>
      </c>
    </row>
    <row r="199" spans="1:6" x14ac:dyDescent="0.25">
      <c r="A199">
        <v>198</v>
      </c>
      <c r="B199" t="s">
        <v>225</v>
      </c>
      <c r="C199" t="s">
        <v>7</v>
      </c>
      <c r="D199" t="s">
        <v>29</v>
      </c>
      <c r="E199" t="s">
        <v>43</v>
      </c>
      <c r="F199" s="1">
        <v>600000</v>
      </c>
    </row>
    <row r="200" spans="1:6" x14ac:dyDescent="0.25">
      <c r="A200">
        <v>199</v>
      </c>
      <c r="B200" t="s">
        <v>226</v>
      </c>
      <c r="C200" t="s">
        <v>7</v>
      </c>
      <c r="D200" t="s">
        <v>8</v>
      </c>
      <c r="E200" t="s">
        <v>43</v>
      </c>
      <c r="F200" s="1">
        <v>1600000</v>
      </c>
    </row>
    <row r="201" spans="1:6" x14ac:dyDescent="0.25">
      <c r="A201">
        <v>200</v>
      </c>
      <c r="B201" t="s">
        <v>227</v>
      </c>
      <c r="C201" t="s">
        <v>7</v>
      </c>
      <c r="D201" t="s">
        <v>54</v>
      </c>
      <c r="E201" t="s">
        <v>43</v>
      </c>
      <c r="F201" s="1">
        <v>650000</v>
      </c>
    </row>
  </sheetData>
  <mergeCells count="3">
    <mergeCell ref="J4:K4"/>
    <mergeCell ref="J5:K5"/>
    <mergeCell ref="H3:K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7313F-320A-44EC-BFFD-5C7298D93260}">
  <dimension ref="A1:V38"/>
  <sheetViews>
    <sheetView topLeftCell="A2" zoomScale="67" zoomScaleNormal="100" workbookViewId="0">
      <selection activeCell="E2" sqref="E2:N12"/>
    </sheetView>
  </sheetViews>
  <sheetFormatPr defaultRowHeight="15" x14ac:dyDescent="0.25"/>
  <cols>
    <col min="1" max="1" width="9.140625" style="10"/>
    <col min="2" max="2" width="17.5703125" style="10" customWidth="1"/>
    <col min="3" max="3" width="25" style="10" customWidth="1"/>
    <col min="4" max="4" width="9.140625" style="10"/>
    <col min="5" max="5" width="17.85546875" style="10" customWidth="1"/>
    <col min="6" max="6" width="17" style="10" customWidth="1"/>
    <col min="7" max="8" width="17.28515625" style="10" customWidth="1"/>
    <col min="9" max="9" width="17.42578125" style="10" customWidth="1"/>
    <col min="10" max="10" width="13.7109375" style="10" customWidth="1"/>
    <col min="11" max="11" width="19.42578125" style="10" customWidth="1"/>
    <col min="12" max="16384" width="9.140625" style="10"/>
  </cols>
  <sheetData>
    <row r="1" spans="1:22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2" x14ac:dyDescent="0.25">
      <c r="A2" s="17"/>
      <c r="B2" s="34" t="s">
        <v>228</v>
      </c>
      <c r="C2" s="34"/>
      <c r="E2" s="34" t="s">
        <v>240</v>
      </c>
      <c r="F2" s="34"/>
      <c r="G2" s="48" t="s">
        <v>241</v>
      </c>
      <c r="H2" s="48"/>
      <c r="I2" s="23" t="s">
        <v>242</v>
      </c>
      <c r="J2" s="23" t="s">
        <v>243</v>
      </c>
      <c r="K2" s="23" t="s">
        <v>244</v>
      </c>
      <c r="L2" s="23" t="s">
        <v>245</v>
      </c>
      <c r="M2" s="23" t="s">
        <v>246</v>
      </c>
      <c r="N2" s="23" t="s">
        <v>247</v>
      </c>
      <c r="P2" s="37" t="s">
        <v>255</v>
      </c>
      <c r="Q2" s="38"/>
      <c r="R2" s="38"/>
      <c r="S2" s="38"/>
      <c r="T2" s="38"/>
      <c r="U2" s="39"/>
      <c r="V2" s="18"/>
    </row>
    <row r="3" spans="1:22" x14ac:dyDescent="0.25">
      <c r="A3" s="17"/>
      <c r="B3" s="6" t="s">
        <v>229</v>
      </c>
      <c r="C3" s="11">
        <f>MIN(data!F:F)</f>
        <v>400000</v>
      </c>
      <c r="E3" s="12">
        <f>C3</f>
        <v>400000</v>
      </c>
      <c r="F3" s="12">
        <f>E3+$C$9-1000</f>
        <v>659000</v>
      </c>
      <c r="G3" s="12">
        <f>E3-500</f>
        <v>399500</v>
      </c>
      <c r="H3" s="12">
        <f>F3+500</f>
        <v>659500</v>
      </c>
      <c r="I3" s="12">
        <f>(E3+F3)/2</f>
        <v>529500</v>
      </c>
      <c r="J3" s="7">
        <f>COUNTIFS(Table1[[ Harga ]],"&gt;="&amp;E3,Table1[[ Harga ]],"&lt;="&amp;F3)</f>
        <v>34</v>
      </c>
      <c r="K3" s="12">
        <f>I3*J3</f>
        <v>18003000</v>
      </c>
      <c r="L3" s="6">
        <f>J3/$C$6</f>
        <v>0.17</v>
      </c>
      <c r="M3" s="6">
        <f>COUNTIF(Table1[[ Harga ]],"&lt;"&amp;H3)</f>
        <v>34</v>
      </c>
      <c r="N3" s="6">
        <f>COUNTIF(Table1[[ Harga ]],"&gt;"&amp;G3)</f>
        <v>200</v>
      </c>
      <c r="P3" s="40">
        <v>5002251156</v>
      </c>
      <c r="Q3" s="41"/>
      <c r="R3" s="41"/>
      <c r="S3" s="41"/>
      <c r="T3" s="41"/>
      <c r="U3" s="42"/>
      <c r="V3" s="18"/>
    </row>
    <row r="4" spans="1:22" x14ac:dyDescent="0.25">
      <c r="A4" s="17"/>
      <c r="B4" s="6" t="s">
        <v>230</v>
      </c>
      <c r="C4" s="11">
        <f>MAX(data!F:F)</f>
        <v>2700000</v>
      </c>
      <c r="E4" s="12">
        <f>F3+1000</f>
        <v>660000</v>
      </c>
      <c r="F4" s="12">
        <f t="shared" ref="F4:F11" si="0">E4+$C$9-1000</f>
        <v>919000</v>
      </c>
      <c r="G4" s="12">
        <f t="shared" ref="G4:G11" si="1">E4-500</f>
        <v>659500</v>
      </c>
      <c r="H4" s="12">
        <f t="shared" ref="H4:H11" si="2">F4+500</f>
        <v>919500</v>
      </c>
      <c r="I4" s="12">
        <f t="shared" ref="I4:I11" si="3">(E4+F4)/2</f>
        <v>789500</v>
      </c>
      <c r="J4" s="7">
        <f>COUNTIFS(Table1[[ Harga ]],"&gt;="&amp;E4,Table1[[ Harga ]],"&lt;="&amp;F4)</f>
        <v>39</v>
      </c>
      <c r="K4" s="12">
        <f t="shared" ref="K4:K11" si="4">I4*J4</f>
        <v>30790500</v>
      </c>
      <c r="L4" s="6">
        <f t="shared" ref="L4:L11" si="5">J4/$C$6</f>
        <v>0.19500000000000001</v>
      </c>
      <c r="M4" s="6">
        <f>COUNTIF(Table1[[ Harga ]],"&lt;"&amp;H4)</f>
        <v>73</v>
      </c>
      <c r="N4" s="6">
        <f>COUNTIF(Table1[[ Harga ]],"&gt;"&amp;G4)</f>
        <v>166</v>
      </c>
      <c r="P4" s="43" t="s">
        <v>257</v>
      </c>
      <c r="Q4" s="44"/>
      <c r="R4" s="44"/>
      <c r="S4" s="44"/>
      <c r="T4" s="44"/>
      <c r="U4" s="45"/>
      <c r="V4" s="18"/>
    </row>
    <row r="5" spans="1:22" x14ac:dyDescent="0.25">
      <c r="A5" s="17"/>
      <c r="B5" s="6" t="s">
        <v>231</v>
      </c>
      <c r="C5" s="11">
        <f>C4-C3</f>
        <v>2300000</v>
      </c>
      <c r="E5" s="12">
        <f t="shared" ref="E5:E11" si="6">F4+1000</f>
        <v>920000</v>
      </c>
      <c r="F5" s="12">
        <f t="shared" si="0"/>
        <v>1179000</v>
      </c>
      <c r="G5" s="12">
        <f t="shared" si="1"/>
        <v>919500</v>
      </c>
      <c r="H5" s="12">
        <f t="shared" si="2"/>
        <v>1179500</v>
      </c>
      <c r="I5" s="12">
        <f t="shared" si="3"/>
        <v>1049500</v>
      </c>
      <c r="J5" s="7">
        <f>COUNTIFS(Table1[[ Harga ]],"&gt;="&amp;E5,Table1[[ Harga ]],"&lt;="&amp;F5)</f>
        <v>21</v>
      </c>
      <c r="K5" s="12">
        <f t="shared" si="4"/>
        <v>22039500</v>
      </c>
      <c r="L5" s="6">
        <f t="shared" si="5"/>
        <v>0.105</v>
      </c>
      <c r="M5" s="6">
        <f>COUNTIF(Table1[[ Harga ]],"&lt;"&amp;H5)</f>
        <v>94</v>
      </c>
      <c r="N5" s="6">
        <f>COUNTIF(Table1[[ Harga ]],"&gt;"&amp;G5)</f>
        <v>127</v>
      </c>
      <c r="V5" s="18"/>
    </row>
    <row r="6" spans="1:22" x14ac:dyDescent="0.25">
      <c r="A6" s="17"/>
      <c r="B6" s="6" t="s">
        <v>232</v>
      </c>
      <c r="C6" s="6">
        <f>COUNT(data!F:F)</f>
        <v>200</v>
      </c>
      <c r="E6" s="12">
        <f t="shared" si="6"/>
        <v>1180000</v>
      </c>
      <c r="F6" s="12">
        <f t="shared" si="0"/>
        <v>1439000</v>
      </c>
      <c r="G6" s="12">
        <f t="shared" si="1"/>
        <v>1179500</v>
      </c>
      <c r="H6" s="12">
        <f t="shared" si="2"/>
        <v>1439500</v>
      </c>
      <c r="I6" s="12">
        <f t="shared" si="3"/>
        <v>1309500</v>
      </c>
      <c r="J6" s="7">
        <f>COUNTIFS(Table1[[ Harga ]],"&gt;="&amp;E6,Table1[[ Harga ]],"&lt;="&amp;F6)</f>
        <v>45</v>
      </c>
      <c r="K6" s="12">
        <f t="shared" si="4"/>
        <v>58927500</v>
      </c>
      <c r="L6" s="6">
        <f t="shared" si="5"/>
        <v>0.22500000000000001</v>
      </c>
      <c r="M6" s="6">
        <f>COUNTIF(Table1[[ Harga ]],"&lt;"&amp;H6)</f>
        <v>139</v>
      </c>
      <c r="N6" s="6">
        <f>COUNTIF(Table1[[ Harga ]],"&gt;"&amp;G6)</f>
        <v>106</v>
      </c>
      <c r="V6" s="18"/>
    </row>
    <row r="7" spans="1:22" x14ac:dyDescent="0.25">
      <c r="A7" s="17"/>
      <c r="B7" s="6" t="s">
        <v>233</v>
      </c>
      <c r="C7" s="6">
        <f>ROUNDUP(1+3.3*LOG(C6,10),0)</f>
        <v>9</v>
      </c>
      <c r="E7" s="12">
        <f t="shared" si="6"/>
        <v>1440000</v>
      </c>
      <c r="F7" s="12">
        <f t="shared" si="0"/>
        <v>1699000</v>
      </c>
      <c r="G7" s="12">
        <f t="shared" si="1"/>
        <v>1439500</v>
      </c>
      <c r="H7" s="12">
        <f t="shared" si="2"/>
        <v>1699500</v>
      </c>
      <c r="I7" s="12">
        <f t="shared" si="3"/>
        <v>1569500</v>
      </c>
      <c r="J7" s="7">
        <f>COUNTIFS(Table1[[ Harga ]],"&gt;="&amp;E7,Table1[[ Harga ]],"&lt;="&amp;F7)</f>
        <v>33</v>
      </c>
      <c r="K7" s="12">
        <f t="shared" si="4"/>
        <v>51793500</v>
      </c>
      <c r="L7" s="6">
        <f t="shared" si="5"/>
        <v>0.16500000000000001</v>
      </c>
      <c r="M7" s="6">
        <f>COUNTIF(Table1[[ Harga ]],"&lt;"&amp;H7)</f>
        <v>172</v>
      </c>
      <c r="N7" s="6">
        <f>COUNTIF(Table1[[ Harga ]],"&gt;"&amp;G7)</f>
        <v>61</v>
      </c>
      <c r="V7" s="18"/>
    </row>
    <row r="8" spans="1:22" x14ac:dyDescent="0.25">
      <c r="A8" s="17"/>
      <c r="B8" s="46" t="s">
        <v>234</v>
      </c>
      <c r="C8" s="11">
        <f>C5/C7</f>
        <v>255555.55555555556</v>
      </c>
      <c r="E8" s="12">
        <f t="shared" si="6"/>
        <v>1700000</v>
      </c>
      <c r="F8" s="12">
        <f t="shared" si="0"/>
        <v>1959000</v>
      </c>
      <c r="G8" s="12">
        <f t="shared" si="1"/>
        <v>1699500</v>
      </c>
      <c r="H8" s="12">
        <f t="shared" si="2"/>
        <v>1959500</v>
      </c>
      <c r="I8" s="12">
        <f t="shared" si="3"/>
        <v>1829500</v>
      </c>
      <c r="J8" s="7">
        <f>COUNTIFS(Table1[[ Harga ]],"&gt;="&amp;E8,Table1[[ Harga ]],"&lt;="&amp;F8)</f>
        <v>18</v>
      </c>
      <c r="K8" s="12">
        <f t="shared" si="4"/>
        <v>32931000</v>
      </c>
      <c r="L8" s="6">
        <f t="shared" si="5"/>
        <v>0.09</v>
      </c>
      <c r="M8" s="6">
        <f>COUNTIF(Table1[[ Harga ]],"&lt;"&amp;H8)</f>
        <v>190</v>
      </c>
      <c r="N8" s="6">
        <f>COUNTIF(Table1[[ Harga ]],"&gt;"&amp;G8)</f>
        <v>28</v>
      </c>
      <c r="V8" s="18"/>
    </row>
    <row r="9" spans="1:22" x14ac:dyDescent="0.25">
      <c r="A9" s="17"/>
      <c r="B9" s="47"/>
      <c r="C9" s="24">
        <v>260000</v>
      </c>
      <c r="E9" s="12">
        <f t="shared" si="6"/>
        <v>1960000</v>
      </c>
      <c r="F9" s="12">
        <f t="shared" si="0"/>
        <v>2219000</v>
      </c>
      <c r="G9" s="12">
        <f t="shared" si="1"/>
        <v>1959500</v>
      </c>
      <c r="H9" s="12">
        <f t="shared" si="2"/>
        <v>2219500</v>
      </c>
      <c r="I9" s="12">
        <f t="shared" si="3"/>
        <v>2089500</v>
      </c>
      <c r="J9" s="7">
        <f>COUNTIFS(Table1[[ Harga ]],"&gt;="&amp;E9,Table1[[ Harga ]],"&lt;="&amp;F9)</f>
        <v>8</v>
      </c>
      <c r="K9" s="12">
        <f t="shared" si="4"/>
        <v>16716000</v>
      </c>
      <c r="L9" s="6">
        <f t="shared" si="5"/>
        <v>0.04</v>
      </c>
      <c r="M9" s="6">
        <f>COUNTIF(Table1[[ Harga ]],"&lt;"&amp;H9)</f>
        <v>198</v>
      </c>
      <c r="N9" s="6">
        <f>COUNTIF(Table1[[ Harga ]],"&gt;"&amp;G9)</f>
        <v>10</v>
      </c>
      <c r="V9" s="18"/>
    </row>
    <row r="10" spans="1:22" x14ac:dyDescent="0.25">
      <c r="A10" s="17"/>
      <c r="E10" s="12">
        <f t="shared" si="6"/>
        <v>2220000</v>
      </c>
      <c r="F10" s="12">
        <f t="shared" si="0"/>
        <v>2479000</v>
      </c>
      <c r="G10" s="12">
        <f t="shared" si="1"/>
        <v>2219500</v>
      </c>
      <c r="H10" s="12">
        <f t="shared" si="2"/>
        <v>2479500</v>
      </c>
      <c r="I10" s="12">
        <f t="shared" si="3"/>
        <v>2349500</v>
      </c>
      <c r="J10" s="7">
        <f>COUNTIFS(Table1[[ Harga ]],"&gt;="&amp;E10,Table1[[ Harga ]],"&lt;="&amp;F10)</f>
        <v>0</v>
      </c>
      <c r="K10" s="12">
        <f t="shared" si="4"/>
        <v>0</v>
      </c>
      <c r="L10" s="6">
        <f t="shared" si="5"/>
        <v>0</v>
      </c>
      <c r="M10" s="6">
        <f>COUNTIF(Table1[[ Harga ]],"&lt;"&amp;H10)</f>
        <v>198</v>
      </c>
      <c r="N10" s="6">
        <f>COUNTIF(Table1[[ Harga ]],"&gt;"&amp;G10)</f>
        <v>2</v>
      </c>
      <c r="V10" s="18"/>
    </row>
    <row r="11" spans="1:22" x14ac:dyDescent="0.25">
      <c r="A11" s="17"/>
      <c r="B11" s="6" t="s">
        <v>235</v>
      </c>
      <c r="C11" s="12">
        <f>AVERAGE(Table1[[ Harga ]])</f>
        <v>1176025</v>
      </c>
      <c r="E11" s="12">
        <f t="shared" si="6"/>
        <v>2480000</v>
      </c>
      <c r="F11" s="12">
        <f t="shared" si="0"/>
        <v>2739000</v>
      </c>
      <c r="G11" s="12">
        <f t="shared" si="1"/>
        <v>2479500</v>
      </c>
      <c r="H11" s="12">
        <f t="shared" si="2"/>
        <v>2739500</v>
      </c>
      <c r="I11" s="12">
        <f t="shared" si="3"/>
        <v>2609500</v>
      </c>
      <c r="J11" s="7">
        <f>COUNTIFS(Table1[[ Harga ]],"&gt;="&amp;E11,Table1[[ Harga ]],"&lt;="&amp;F11)</f>
        <v>2</v>
      </c>
      <c r="K11" s="12">
        <f t="shared" si="4"/>
        <v>5219000</v>
      </c>
      <c r="L11" s="6">
        <f t="shared" si="5"/>
        <v>0.01</v>
      </c>
      <c r="M11" s="6">
        <f>COUNTIF(Table1[[ Harga ]],"&lt;"&amp;H11)</f>
        <v>200</v>
      </c>
      <c r="N11" s="6">
        <f>COUNTIF(Table1[[ Harga ]],"&gt;"&amp;G11)</f>
        <v>2</v>
      </c>
      <c r="V11" s="18"/>
    </row>
    <row r="12" spans="1:22" x14ac:dyDescent="0.25">
      <c r="A12" s="17"/>
      <c r="B12" s="6" t="s">
        <v>236</v>
      </c>
      <c r="C12" s="11">
        <f>MEDIAN(Table1[[ Harga ]])</f>
        <v>1200000</v>
      </c>
      <c r="E12" s="19"/>
      <c r="F12" s="19"/>
      <c r="J12" s="7">
        <f>SUM(J3:J11)</f>
        <v>200</v>
      </c>
      <c r="V12" s="18"/>
    </row>
    <row r="13" spans="1:22" x14ac:dyDescent="0.25">
      <c r="A13" s="17"/>
      <c r="B13" s="6" t="s">
        <v>237</v>
      </c>
      <c r="C13" s="12">
        <f>_xlfn.MODE.SNGL(Table1[[ Harga ]])</f>
        <v>1500000</v>
      </c>
      <c r="E13" s="10" t="s">
        <v>256</v>
      </c>
      <c r="V13" s="18"/>
    </row>
    <row r="14" spans="1:22" x14ac:dyDescent="0.25">
      <c r="A14" s="17"/>
      <c r="B14" s="6" t="s">
        <v>238</v>
      </c>
      <c r="C14" s="12">
        <f>_xlfn.VAR.S(Table1[[ Harga ]])</f>
        <v>214706456658.29144</v>
      </c>
      <c r="E14" s="34" t="s">
        <v>235</v>
      </c>
      <c r="F14" s="34"/>
      <c r="G14" s="34" t="s">
        <v>236</v>
      </c>
      <c r="H14" s="34"/>
      <c r="I14" s="34" t="s">
        <v>237</v>
      </c>
      <c r="J14" s="34"/>
      <c r="K14" s="34" t="s">
        <v>248</v>
      </c>
      <c r="L14" s="34"/>
      <c r="M14" s="34"/>
      <c r="V14" s="18"/>
    </row>
    <row r="15" spans="1:22" x14ac:dyDescent="0.25">
      <c r="A15" s="17"/>
      <c r="B15" s="6" t="s">
        <v>239</v>
      </c>
      <c r="C15" s="12">
        <f>_xlfn.STDEV.S(Table1[[ Harga ]])</f>
        <v>463364.28073200834</v>
      </c>
      <c r="E15" s="35">
        <f>SUM('back end'!B4:B12)/C6</f>
        <v>1182100</v>
      </c>
      <c r="F15" s="36"/>
      <c r="G15" s="35">
        <f>G6+C9*(((C6/2)-SUM(J3:J5))/J6)</f>
        <v>1214166.6666666667</v>
      </c>
      <c r="H15" s="36"/>
      <c r="I15" s="35">
        <f>G6+C9*((J6-J5)/((J6-J5)+(J6-J7)))</f>
        <v>1352833.3333333333</v>
      </c>
      <c r="J15" s="36"/>
      <c r="K15" s="35">
        <f>(C6*SUM('back end'!D4:D12)-POWER(SUM('back end'!B4:B12),2))/C6*(C6-1)</f>
        <v>8905219752000000</v>
      </c>
      <c r="L15" s="36"/>
      <c r="M15" s="36"/>
      <c r="V15" s="18"/>
    </row>
    <row r="16" spans="1:22" x14ac:dyDescent="0.25">
      <c r="A16" s="17"/>
      <c r="V16" s="18"/>
    </row>
    <row r="17" spans="1:22" x14ac:dyDescent="0.25">
      <c r="A17" s="17"/>
      <c r="V17" s="18"/>
    </row>
    <row r="18" spans="1:22" x14ac:dyDescent="0.25">
      <c r="A18" s="17"/>
      <c r="V18" s="18"/>
    </row>
    <row r="19" spans="1:22" x14ac:dyDescent="0.25">
      <c r="A19" s="17"/>
      <c r="V19" s="18"/>
    </row>
    <row r="20" spans="1:22" x14ac:dyDescent="0.25">
      <c r="A20" s="17"/>
      <c r="V20" s="18"/>
    </row>
    <row r="21" spans="1:22" x14ac:dyDescent="0.25">
      <c r="A21" s="17"/>
      <c r="V21" s="18"/>
    </row>
    <row r="22" spans="1:22" x14ac:dyDescent="0.25">
      <c r="A22" s="17"/>
      <c r="V22" s="18"/>
    </row>
    <row r="23" spans="1:22" x14ac:dyDescent="0.25">
      <c r="A23" s="17"/>
      <c r="V23" s="18"/>
    </row>
    <row r="24" spans="1:22" x14ac:dyDescent="0.25">
      <c r="A24" s="17"/>
      <c r="V24" s="18"/>
    </row>
    <row r="25" spans="1:22" x14ac:dyDescent="0.25">
      <c r="A25" s="17"/>
      <c r="V25" s="18"/>
    </row>
    <row r="26" spans="1:22" x14ac:dyDescent="0.25">
      <c r="A26" s="17"/>
      <c r="V26" s="18"/>
    </row>
    <row r="27" spans="1:22" x14ac:dyDescent="0.25">
      <c r="A27" s="17"/>
      <c r="V27" s="18"/>
    </row>
    <row r="28" spans="1:22" x14ac:dyDescent="0.25">
      <c r="A28" s="17"/>
      <c r="V28" s="18"/>
    </row>
    <row r="29" spans="1:22" x14ac:dyDescent="0.25">
      <c r="A29" s="17"/>
      <c r="V29" s="18"/>
    </row>
    <row r="30" spans="1:22" x14ac:dyDescent="0.25">
      <c r="A30" s="17"/>
      <c r="V30" s="18"/>
    </row>
    <row r="31" spans="1:22" x14ac:dyDescent="0.25">
      <c r="A31" s="17"/>
      <c r="V31" s="18"/>
    </row>
    <row r="32" spans="1:22" x14ac:dyDescent="0.25">
      <c r="A32" s="17"/>
      <c r="V32" s="18"/>
    </row>
    <row r="33" spans="1:22" x14ac:dyDescent="0.25">
      <c r="A33" s="17"/>
      <c r="V33" s="18"/>
    </row>
    <row r="34" spans="1:22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2"/>
    </row>
    <row r="38" spans="1:22" x14ac:dyDescent="0.25">
      <c r="K38"/>
    </row>
  </sheetData>
  <mergeCells count="15">
    <mergeCell ref="P2:U2"/>
    <mergeCell ref="P3:U3"/>
    <mergeCell ref="P4:U4"/>
    <mergeCell ref="B2:C2"/>
    <mergeCell ref="B8:B9"/>
    <mergeCell ref="E2:F2"/>
    <mergeCell ref="G2:H2"/>
    <mergeCell ref="E14:F14"/>
    <mergeCell ref="G14:H14"/>
    <mergeCell ref="I14:J14"/>
    <mergeCell ref="K14:M14"/>
    <mergeCell ref="E15:F15"/>
    <mergeCell ref="G15:H15"/>
    <mergeCell ref="I15:J15"/>
    <mergeCell ref="K15:M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B64-3C16-4B57-8630-64AF84EB0F40}">
  <dimension ref="A1:L23"/>
  <sheetViews>
    <sheetView workbookViewId="0">
      <selection activeCell="J3" sqref="J3:K3"/>
    </sheetView>
  </sheetViews>
  <sheetFormatPr defaultRowHeight="15" x14ac:dyDescent="0.25"/>
  <cols>
    <col min="2" max="2" width="21.42578125" customWidth="1"/>
    <col min="4" max="4" width="23.42578125" customWidth="1"/>
    <col min="6" max="6" width="9.28515625" customWidth="1"/>
    <col min="7" max="7" width="14.85546875" customWidth="1"/>
    <col min="10" max="10" width="14.7109375" customWidth="1"/>
  </cols>
  <sheetData>
    <row r="1" spans="1:12" x14ac:dyDescent="0.25">
      <c r="A1" t="s">
        <v>249</v>
      </c>
      <c r="E1" s="13"/>
      <c r="F1" t="s">
        <v>252</v>
      </c>
      <c r="L1" s="13"/>
    </row>
    <row r="2" spans="1:12" x14ac:dyDescent="0.25">
      <c r="E2" s="13"/>
      <c r="L2" s="13"/>
    </row>
    <row r="3" spans="1:12" x14ac:dyDescent="0.25">
      <c r="B3" s="26" t="s">
        <v>250</v>
      </c>
      <c r="D3" s="26" t="s">
        <v>251</v>
      </c>
      <c r="E3" s="13"/>
      <c r="G3" s="23" t="s">
        <v>253</v>
      </c>
      <c r="H3" s="23" t="s">
        <v>246</v>
      </c>
      <c r="J3" s="23" t="s">
        <v>254</v>
      </c>
      <c r="K3" s="23" t="s">
        <v>247</v>
      </c>
      <c r="L3" s="13"/>
    </row>
    <row r="4" spans="1:12" x14ac:dyDescent="0.25">
      <c r="B4" s="9">
        <f>dashboard!J3*dashboard!I3</f>
        <v>18003000</v>
      </c>
      <c r="D4" s="9">
        <f>dashboard!J3*(POWER(dashboard!I3,2))</f>
        <v>9532588500000</v>
      </c>
      <c r="E4" s="13"/>
      <c r="F4" s="8"/>
      <c r="G4" s="9">
        <f>dashboard!H3</f>
        <v>659500</v>
      </c>
      <c r="H4" s="7">
        <f>dashboard!M3</f>
        <v>34</v>
      </c>
      <c r="J4" s="9">
        <f>dashboard!G3</f>
        <v>399500</v>
      </c>
      <c r="K4" s="7">
        <f>dashboard!N3</f>
        <v>200</v>
      </c>
      <c r="L4" s="13"/>
    </row>
    <row r="5" spans="1:12" x14ac:dyDescent="0.25">
      <c r="B5" s="9">
        <f>dashboard!J4*dashboard!I4</f>
        <v>30790500</v>
      </c>
      <c r="D5" s="9">
        <f>dashboard!J4*(POWER(dashboard!I4,2))</f>
        <v>24309099750000</v>
      </c>
      <c r="E5" s="13"/>
      <c r="F5" s="8"/>
      <c r="G5" s="9">
        <f>dashboard!H4</f>
        <v>919500</v>
      </c>
      <c r="H5" s="7">
        <f>dashboard!M4</f>
        <v>73</v>
      </c>
      <c r="J5" s="9">
        <f>dashboard!G4</f>
        <v>659500</v>
      </c>
      <c r="K5" s="7">
        <f>dashboard!N4</f>
        <v>166</v>
      </c>
      <c r="L5" s="13"/>
    </row>
    <row r="6" spans="1:12" x14ac:dyDescent="0.25">
      <c r="B6" s="9">
        <f>dashboard!J5*dashboard!I5</f>
        <v>22039500</v>
      </c>
      <c r="D6" s="9">
        <f>dashboard!J5*(POWER(dashboard!I5,2))</f>
        <v>23130455250000</v>
      </c>
      <c r="E6" s="13"/>
      <c r="F6" s="8"/>
      <c r="G6" s="9">
        <f>dashboard!H5</f>
        <v>1179500</v>
      </c>
      <c r="H6" s="7">
        <f>dashboard!M5</f>
        <v>94</v>
      </c>
      <c r="J6" s="9">
        <f>dashboard!G5</f>
        <v>919500</v>
      </c>
      <c r="K6" s="7">
        <f>dashboard!N5</f>
        <v>127</v>
      </c>
      <c r="L6" s="13"/>
    </row>
    <row r="7" spans="1:12" x14ac:dyDescent="0.25">
      <c r="B7" s="9">
        <f>dashboard!J6*dashboard!I6</f>
        <v>58927500</v>
      </c>
      <c r="D7" s="9">
        <f>dashboard!J6*(POWER(dashboard!I6,2))</f>
        <v>77165561250000</v>
      </c>
      <c r="E7" s="13"/>
      <c r="F7" s="8"/>
      <c r="G7" s="9">
        <f>dashboard!H6</f>
        <v>1439500</v>
      </c>
      <c r="H7" s="7">
        <f>dashboard!M6</f>
        <v>139</v>
      </c>
      <c r="J7" s="9">
        <f>dashboard!G6</f>
        <v>1179500</v>
      </c>
      <c r="K7" s="7">
        <f>dashboard!N6</f>
        <v>106</v>
      </c>
      <c r="L7" s="13"/>
    </row>
    <row r="8" spans="1:12" x14ac:dyDescent="0.25">
      <c r="B8" s="9">
        <f>dashboard!J7*dashboard!I7</f>
        <v>51793500</v>
      </c>
      <c r="D8" s="9">
        <f>dashboard!J7*(POWER(dashboard!I7,2))</f>
        <v>81289898250000</v>
      </c>
      <c r="E8" s="13"/>
      <c r="F8" s="8"/>
      <c r="G8" s="9">
        <f>dashboard!H7</f>
        <v>1699500</v>
      </c>
      <c r="H8" s="7">
        <f>dashboard!M7</f>
        <v>172</v>
      </c>
      <c r="J8" s="9">
        <f>dashboard!G7</f>
        <v>1439500</v>
      </c>
      <c r="K8" s="7">
        <f>dashboard!N7</f>
        <v>61</v>
      </c>
      <c r="L8" s="13"/>
    </row>
    <row r="9" spans="1:12" x14ac:dyDescent="0.25">
      <c r="B9" s="9">
        <f>dashboard!J8*dashboard!I8</f>
        <v>32931000</v>
      </c>
      <c r="D9" s="9">
        <f>dashboard!J8*(POWER(dashboard!I8,2))</f>
        <v>60247264500000</v>
      </c>
      <c r="E9" s="13"/>
      <c r="F9" s="8"/>
      <c r="G9" s="9">
        <f>dashboard!H8</f>
        <v>1959500</v>
      </c>
      <c r="H9" s="7">
        <f>dashboard!M8</f>
        <v>190</v>
      </c>
      <c r="J9" s="9">
        <f>dashboard!G8</f>
        <v>1699500</v>
      </c>
      <c r="K9" s="7">
        <f>dashboard!N8</f>
        <v>28</v>
      </c>
      <c r="L9" s="13"/>
    </row>
    <row r="10" spans="1:12" x14ac:dyDescent="0.25">
      <c r="B10" s="9">
        <f>dashboard!J9*dashboard!I9</f>
        <v>16716000</v>
      </c>
      <c r="D10" s="9">
        <f>dashboard!J9*(POWER(dashboard!I9,2))</f>
        <v>34928082000000</v>
      </c>
      <c r="E10" s="13"/>
      <c r="F10" s="8"/>
      <c r="G10" s="9">
        <f>dashboard!H9</f>
        <v>2219500</v>
      </c>
      <c r="H10" s="7">
        <f>dashboard!M9</f>
        <v>198</v>
      </c>
      <c r="J10" s="9">
        <f>dashboard!G9</f>
        <v>1959500</v>
      </c>
      <c r="K10" s="7">
        <f>dashboard!N9</f>
        <v>10</v>
      </c>
      <c r="L10" s="13"/>
    </row>
    <row r="11" spans="1:12" x14ac:dyDescent="0.25">
      <c r="B11" s="9">
        <f>dashboard!J10*dashboard!I10</f>
        <v>0</v>
      </c>
      <c r="D11" s="9">
        <f>dashboard!J10*(POWER(dashboard!I10,2))</f>
        <v>0</v>
      </c>
      <c r="E11" s="13"/>
      <c r="F11" s="8"/>
      <c r="G11" s="9">
        <f>dashboard!H10</f>
        <v>2479500</v>
      </c>
      <c r="H11" s="7">
        <f>dashboard!M10</f>
        <v>198</v>
      </c>
      <c r="J11" s="9">
        <f>dashboard!G10</f>
        <v>2219500</v>
      </c>
      <c r="K11" s="7">
        <f>dashboard!N10</f>
        <v>2</v>
      </c>
      <c r="L11" s="13"/>
    </row>
    <row r="12" spans="1:12" x14ac:dyDescent="0.25">
      <c r="B12" s="9">
        <f>dashboard!J11*dashboard!I11</f>
        <v>5219000</v>
      </c>
      <c r="D12" s="9">
        <f>dashboard!J11*(POWER(dashboard!I11,2))</f>
        <v>13618980500000</v>
      </c>
      <c r="E12" s="13"/>
      <c r="F12" s="8"/>
      <c r="G12" s="9">
        <f>dashboard!H11</f>
        <v>2739500</v>
      </c>
      <c r="H12" s="7">
        <f>dashboard!M11</f>
        <v>200</v>
      </c>
      <c r="J12" s="9">
        <f>dashboard!G11</f>
        <v>2479500</v>
      </c>
      <c r="K12" s="7">
        <f>dashboard!N11</f>
        <v>2</v>
      </c>
      <c r="L12" s="13"/>
    </row>
    <row r="13" spans="1:12" x14ac:dyDescent="0.25">
      <c r="B13" s="8"/>
      <c r="E13" s="13"/>
      <c r="L13" s="13"/>
    </row>
    <row r="14" spans="1:12" x14ac:dyDescent="0.25">
      <c r="B14" s="8"/>
      <c r="E14" s="13"/>
      <c r="L14" s="13"/>
    </row>
    <row r="15" spans="1:12" x14ac:dyDescent="0.25">
      <c r="B15" s="8"/>
      <c r="E15" s="13"/>
      <c r="L15" s="13"/>
    </row>
    <row r="16" spans="1:12" x14ac:dyDescent="0.25">
      <c r="E16" s="13"/>
      <c r="L16" s="13"/>
    </row>
    <row r="17" spans="5:12" x14ac:dyDescent="0.25">
      <c r="E17" s="13"/>
      <c r="L17" s="13"/>
    </row>
    <row r="18" spans="5:12" x14ac:dyDescent="0.25">
      <c r="E18" s="13"/>
      <c r="L18" s="13"/>
    </row>
    <row r="19" spans="5:12" x14ac:dyDescent="0.25">
      <c r="E19" s="13"/>
      <c r="L19" s="13"/>
    </row>
    <row r="20" spans="5:12" x14ac:dyDescent="0.25">
      <c r="E20" s="13"/>
      <c r="L20" s="13"/>
    </row>
    <row r="21" spans="5:12" x14ac:dyDescent="0.25">
      <c r="E21" s="13"/>
      <c r="L21" s="13"/>
    </row>
    <row r="22" spans="5:12" x14ac:dyDescent="0.25">
      <c r="E22" s="13"/>
      <c r="L22" s="13"/>
    </row>
    <row r="23" spans="5:12" x14ac:dyDescent="0.25">
      <c r="E23" s="13"/>
      <c r="L2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back 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giri firmasyah</cp:lastModifiedBy>
  <dcterms:created xsi:type="dcterms:W3CDTF">2025-09-07T08:06:28Z</dcterms:created>
  <dcterms:modified xsi:type="dcterms:W3CDTF">2025-09-07T19:29:57Z</dcterms:modified>
</cp:coreProperties>
</file>