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ish\Desktop\"/>
    </mc:Choice>
  </mc:AlternateContent>
  <xr:revisionPtr revIDLastSave="0" documentId="13_ncr:1_{B481A234-B7A6-4A81-9B95-9384D11EB0DB}" xr6:coauthVersionLast="47" xr6:coauthVersionMax="47" xr10:uidLastSave="{00000000-0000-0000-0000-000000000000}"/>
  <bookViews>
    <workbookView xWindow="-108" yWindow="-108" windowWidth="23256" windowHeight="12576" tabRatio="918" firstSheet="1" activeTab="1" xr2:uid="{00000000-000D-0000-FFFF-FFFF00000000}"/>
  </bookViews>
  <sheets>
    <sheet name="Baseline Schedule" sheetId="1" state="hidden" r:id="rId1"/>
    <sheet name="Estimate &amp; Overview" sheetId="14" r:id="rId2"/>
    <sheet name="Additional Col" sheetId="36" state="hidden" r:id="rId3"/>
    <sheet name="1. Project Signal" sheetId="16" r:id="rId4"/>
    <sheet name="7. Project Force" sheetId="24" r:id="rId5"/>
    <sheet name="6. Project Point" sheetId="17" r:id="rId6"/>
    <sheet name="2. Quest Program" sheetId="25" r:id="rId7"/>
    <sheet name="3. Dynamic Program" sheetId="26" r:id="rId8"/>
    <sheet name="13. Project Illluminate" sheetId="18" r:id="rId9"/>
    <sheet name="11. Magnetic Program" sheetId="19" r:id="rId10"/>
    <sheet name="10. Project Mecha" sheetId="20" r:id="rId11"/>
    <sheet name="srsad" sheetId="23" state="hidden" r:id="rId12"/>
    <sheet name="9. Project Systems" sheetId="21" r:id="rId13"/>
    <sheet name="4. Program Pad" sheetId="22" r:id="rId14"/>
    <sheet name="8. Command Program" sheetId="30" r:id="rId15"/>
    <sheet name="12. Project Zen" sheetId="32" r:id="rId16"/>
    <sheet name="14. Project Synergy" sheetId="33" r:id="rId17"/>
    <sheet name="5. Project Breeze" sheetId="34" r:id="rId18"/>
    <sheet name="15. Native Program" sheetId="35" r:id="rId19"/>
    <sheet name="Sheet2" sheetId="15" state="hidden" r:id="rId20"/>
    <sheet name="Gantt chart" sheetId="2" state="hidden" r:id="rId21"/>
    <sheet name="Resources" sheetId="3" state="hidden" r:id="rId22"/>
    <sheet name="Risk Analysis" sheetId="4" state="hidden" r:id="rId23"/>
    <sheet name="Agenda" sheetId="5" state="hidden" r:id="rId24"/>
    <sheet name="Tracking Overview" sheetId="6" state="hidden" r:id="rId25"/>
    <sheet name="AC, EV, PV" sheetId="7" state="hidden" r:id="rId26"/>
    <sheet name="CPI, SPI(t)" sheetId="8" state="hidden" r:id="rId27"/>
    <sheet name="SPI, SPI(t), p-factor" sheetId="9" state="hidden" r:id="rId28"/>
    <sheet name="CV" sheetId="10" state="hidden" r:id="rId29"/>
    <sheet name="SV(t)" sheetId="11" state="hidden" r:id="rId30"/>
    <sheet name="CPI" sheetId="12" state="hidden" r:id="rId31"/>
    <sheet name="SPI(t)" sheetId="13" state="hidden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2" i="14" l="1"/>
  <c r="U7" i="14"/>
  <c r="U2" i="14"/>
  <c r="H5" i="21"/>
  <c r="H6" i="21"/>
  <c r="H7" i="21"/>
  <c r="Q12" i="14"/>
  <c r="R12" i="14" s="1"/>
  <c r="P11" i="14"/>
  <c r="Q11" i="14" s="1"/>
  <c r="R11" i="14" s="1"/>
  <c r="P10" i="14"/>
  <c r="Q10" i="14" s="1"/>
  <c r="R10" i="14" s="1"/>
  <c r="P9" i="14"/>
  <c r="Q9" i="14" s="1"/>
  <c r="R9" i="14" s="1"/>
  <c r="P8" i="14"/>
  <c r="Q8" i="14" s="1"/>
  <c r="R8" i="14" s="1"/>
  <c r="P7" i="14"/>
  <c r="Q7" i="14" s="1"/>
  <c r="R7" i="14" s="1"/>
  <c r="N6" i="14"/>
  <c r="P6" i="14"/>
  <c r="Q6" i="14"/>
  <c r="R6" i="14" s="1"/>
  <c r="P3" i="14"/>
  <c r="Q3" i="14" s="1"/>
  <c r="R3" i="14" s="1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F20" i="26"/>
  <c r="H20" i="26" s="1"/>
  <c r="F19" i="26"/>
  <c r="D19" i="26"/>
  <c r="F18" i="26"/>
  <c r="H18" i="26" s="1"/>
  <c r="F17" i="26"/>
  <c r="H17" i="26" s="1"/>
  <c r="F16" i="26"/>
  <c r="H16" i="26" s="1"/>
  <c r="F15" i="26"/>
  <c r="H15" i="26" s="1"/>
  <c r="F14" i="26"/>
  <c r="H14" i="26" s="1"/>
  <c r="F13" i="26"/>
  <c r="H13" i="26" s="1"/>
  <c r="F12" i="26"/>
  <c r="H12" i="26" s="1"/>
  <c r="F11" i="26"/>
  <c r="H11" i="26" s="1"/>
  <c r="F10" i="26"/>
  <c r="H10" i="26" s="1"/>
  <c r="F9" i="26"/>
  <c r="H9" i="26" s="1"/>
  <c r="F8" i="26"/>
  <c r="H8" i="26" s="1"/>
  <c r="F7" i="26"/>
  <c r="H7" i="26" s="1"/>
  <c r="H22" i="25"/>
  <c r="H21" i="25"/>
  <c r="H20" i="25"/>
  <c r="D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E4" i="25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19" i="26" l="1"/>
  <c r="H19" i="25"/>
  <c r="H3" i="21" l="1"/>
  <c r="H4" i="21"/>
  <c r="H8" i="21"/>
  <c r="H9" i="21"/>
  <c r="H10" i="21"/>
  <c r="H11" i="21"/>
  <c r="H12" i="21"/>
  <c r="H13" i="21"/>
  <c r="H14" i="21"/>
  <c r="H15" i="21"/>
  <c r="H2" i="21"/>
  <c r="H3" i="20"/>
  <c r="H4" i="20"/>
  <c r="H5" i="20"/>
  <c r="H6" i="20"/>
  <c r="H7" i="20"/>
  <c r="H8" i="20"/>
  <c r="H9" i="20"/>
  <c r="H10" i="20"/>
  <c r="H11" i="20"/>
  <c r="H12" i="20"/>
  <c r="H13" i="20"/>
  <c r="H2" i="20"/>
  <c r="G3" i="19"/>
  <c r="G4" i="19"/>
  <c r="G5" i="19"/>
  <c r="G6" i="19"/>
  <c r="G7" i="19"/>
  <c r="G8" i="19"/>
  <c r="G9" i="19"/>
  <c r="G10" i="19"/>
  <c r="G11" i="19"/>
  <c r="G12" i="19"/>
  <c r="G13" i="19"/>
  <c r="G14" i="19"/>
  <c r="G2" i="19"/>
  <c r="H3" i="19"/>
  <c r="H4" i="19"/>
  <c r="H5" i="19"/>
  <c r="H6" i="19"/>
  <c r="H7" i="19"/>
  <c r="H8" i="19"/>
  <c r="H9" i="19"/>
  <c r="H10" i="19"/>
  <c r="H11" i="19"/>
  <c r="H12" i="19"/>
  <c r="H13" i="19"/>
  <c r="H14" i="19"/>
  <c r="H2" i="19"/>
  <c r="H3" i="18"/>
  <c r="H4" i="18"/>
  <c r="H5" i="18"/>
  <c r="H6" i="18"/>
  <c r="H7" i="18"/>
  <c r="H8" i="18"/>
  <c r="H9" i="18"/>
  <c r="H10" i="18"/>
  <c r="H11" i="18"/>
  <c r="H2" i="18"/>
  <c r="G3" i="18"/>
  <c r="G4" i="18"/>
  <c r="G5" i="18"/>
  <c r="G6" i="18"/>
  <c r="G7" i="18"/>
  <c r="G8" i="18"/>
  <c r="G9" i="18"/>
  <c r="G10" i="18"/>
  <c r="G11" i="18"/>
  <c r="G2" i="18"/>
  <c r="L7" i="14"/>
  <c r="D16" i="16"/>
  <c r="H16" i="16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7" i="16"/>
  <c r="H18" i="16"/>
  <c r="G10" i="16"/>
  <c r="L16" i="15"/>
  <c r="N16" i="15" s="1"/>
  <c r="O16" i="15" s="1"/>
  <c r="L15" i="15"/>
  <c r="N15" i="15" s="1"/>
  <c r="O15" i="15" s="1"/>
  <c r="L14" i="15"/>
  <c r="N14" i="15" s="1"/>
  <c r="O14" i="15" s="1"/>
  <c r="L13" i="15"/>
  <c r="N13" i="15" s="1"/>
  <c r="O13" i="15" s="1"/>
  <c r="L12" i="15"/>
  <c r="N12" i="15" s="1"/>
  <c r="O12" i="15" s="1"/>
  <c r="L11" i="15"/>
  <c r="N11" i="15" s="1"/>
  <c r="O11" i="15" s="1"/>
  <c r="L10" i="15"/>
  <c r="N10" i="15" s="1"/>
  <c r="O10" i="15" s="1"/>
  <c r="L9" i="15"/>
  <c r="N9" i="15" s="1"/>
  <c r="O9" i="15" s="1"/>
  <c r="L8" i="15"/>
  <c r="N8" i="15" s="1"/>
  <c r="O8" i="15" s="1"/>
  <c r="L7" i="15"/>
  <c r="N7" i="15" s="1"/>
  <c r="O7" i="15" s="1"/>
  <c r="L6" i="15"/>
  <c r="N6" i="15" s="1"/>
  <c r="O6" i="15" s="1"/>
  <c r="L5" i="15"/>
  <c r="N5" i="15" s="1"/>
  <c r="O5" i="15" s="1"/>
  <c r="L4" i="15"/>
  <c r="N4" i="15" s="1"/>
  <c r="O4" i="15" s="1"/>
  <c r="L3" i="15"/>
  <c r="N3" i="15" s="1"/>
  <c r="O3" i="15" s="1"/>
  <c r="L2" i="15"/>
  <c r="N2" i="15" s="1"/>
  <c r="O2" i="15" s="1"/>
  <c r="L4" i="14"/>
  <c r="L2" i="14"/>
  <c r="N2" i="14" s="1"/>
  <c r="O2" i="14" s="1"/>
  <c r="L5" i="14"/>
  <c r="L3" i="14"/>
  <c r="N3" i="14" s="1"/>
  <c r="O3" i="14" s="1"/>
  <c r="L16" i="14"/>
  <c r="L10" i="14"/>
  <c r="N10" i="14" s="1"/>
  <c r="O10" i="14" s="1"/>
  <c r="L8" i="14"/>
  <c r="N8" i="14" s="1"/>
  <c r="O8" i="14" s="1"/>
  <c r="N7" i="14"/>
  <c r="O7" i="14" s="1"/>
  <c r="L13" i="14"/>
  <c r="O6" i="14"/>
  <c r="L14" i="14"/>
  <c r="L11" i="14"/>
  <c r="N11" i="14" s="1"/>
  <c r="O11" i="14" s="1"/>
  <c r="L12" i="14"/>
  <c r="N12" i="14" s="1"/>
  <c r="O12" i="14" s="1"/>
  <c r="L9" i="14"/>
  <c r="N9" i="14" s="1"/>
  <c r="O9" i="14" s="1"/>
  <c r="L15" i="14"/>
  <c r="N14" i="14" l="1"/>
  <c r="O14" i="14" s="1"/>
  <c r="P14" i="14"/>
  <c r="Q14" i="14" s="1"/>
  <c r="R14" i="14" s="1"/>
  <c r="N5" i="14"/>
  <c r="O5" i="14" s="1"/>
  <c r="P5" i="14"/>
  <c r="Q5" i="14" s="1"/>
  <c r="R5" i="14" s="1"/>
  <c r="N16" i="14"/>
  <c r="O16" i="14" s="1"/>
  <c r="P16" i="14"/>
  <c r="Q16" i="14" s="1"/>
  <c r="R16" i="14" s="1"/>
  <c r="F2" i="16"/>
  <c r="G6" i="16" s="1"/>
  <c r="N13" i="14"/>
  <c r="O13" i="14" s="1"/>
  <c r="P13" i="14"/>
  <c r="Q13" i="14" s="1"/>
  <c r="R13" i="14" s="1"/>
  <c r="N4" i="14"/>
  <c r="O4" i="14" s="1"/>
  <c r="P4" i="14"/>
  <c r="Q4" i="14" s="1"/>
  <c r="R4" i="14" s="1"/>
  <c r="N15" i="14"/>
  <c r="O15" i="14" s="1"/>
  <c r="P15" i="14"/>
  <c r="Q15" i="14" s="1"/>
  <c r="R15" i="14" s="1"/>
  <c r="P2" i="14"/>
  <c r="Q2" i="14" s="1"/>
  <c r="R2" i="14" s="1"/>
  <c r="H2" i="16" l="1"/>
</calcChain>
</file>

<file path=xl/sharedStrings.xml><?xml version="1.0" encoding="utf-8"?>
<sst xmlns="http://schemas.openxmlformats.org/spreadsheetml/2006/main" count="1330" uniqueCount="415">
  <si>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</si>
  <si>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</si>
  <si>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</si>
  <si>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</si>
  <si>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</si>
  <si>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</si>
  <si>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</si>
  <si>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</si>
  <si>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</si>
  <si>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</si>
  <si>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</si>
  <si>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</si>
  <si>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</si>
  <si>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</si>
  <si>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</si>
  <si>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</si>
  <si>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</si>
  <si>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</si>
  <si>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 xml:space="preserve">Commercial IT Project </t>
  </si>
  <si>
    <t>1</t>
  </si>
  <si>
    <t>56d 5h</t>
  </si>
  <si>
    <t>Explore the market</t>
  </si>
  <si>
    <t>1.1</t>
  </si>
  <si>
    <t>FS23</t>
  </si>
  <si>
    <t>10d</t>
  </si>
  <si>
    <t>Set up a survey</t>
  </si>
  <si>
    <t>1.2</t>
  </si>
  <si>
    <t>22FS</t>
  </si>
  <si>
    <t>FS24</t>
  </si>
  <si>
    <t>3d</t>
  </si>
  <si>
    <t>Analysis of the market</t>
  </si>
  <si>
    <t>1.3</t>
  </si>
  <si>
    <t>23FS</t>
  </si>
  <si>
    <t>FS1</t>
  </si>
  <si>
    <t>15d</t>
  </si>
  <si>
    <t>Problem study/analysis</t>
  </si>
  <si>
    <t>1.4</t>
  </si>
  <si>
    <t>24FS</t>
  </si>
  <si>
    <t>FS2;FS3;FS39;FS40</t>
  </si>
  <si>
    <t>Analyst programmer;IT Manager[0.20 #1]</t>
  </si>
  <si>
    <t>Negotiate and buy server</t>
  </si>
  <si>
    <t>1.5</t>
  </si>
  <si>
    <t>1FS</t>
  </si>
  <si>
    <t>FS41</t>
  </si>
  <si>
    <t>2d</t>
  </si>
  <si>
    <t>Marketing manager[0.50 #1];IT Manager[0.10 #1]</t>
  </si>
  <si>
    <t>Negotiate and buy computer</t>
  </si>
  <si>
    <t>1.6</t>
  </si>
  <si>
    <t>FS42</t>
  </si>
  <si>
    <t>IT Manager[0.10 #1];Marketing manager[0.50 #1]</t>
  </si>
  <si>
    <t>Processmodels (BPMN)</t>
  </si>
  <si>
    <t>1.7</t>
  </si>
  <si>
    <t>FS4;FS7</t>
  </si>
  <si>
    <t>7h</t>
  </si>
  <si>
    <t>Analyst programmer</t>
  </si>
  <si>
    <t>Conceptual datamodel (ER)</t>
  </si>
  <si>
    <t>1.8</t>
  </si>
  <si>
    <t>1d</t>
  </si>
  <si>
    <t>Normalisation DB</t>
  </si>
  <si>
    <t>1.9</t>
  </si>
  <si>
    <t>2FS;3FS</t>
  </si>
  <si>
    <t>FS5</t>
  </si>
  <si>
    <t>4h</t>
  </si>
  <si>
    <t>Database administrator</t>
  </si>
  <si>
    <t>Datamap</t>
  </si>
  <si>
    <t>1.10</t>
  </si>
  <si>
    <t>4FS</t>
  </si>
  <si>
    <t>FS6</t>
  </si>
  <si>
    <t>1h</t>
  </si>
  <si>
    <t>Analyst programmer[0.50 #1];Database administrator[0.50 #1]</t>
  </si>
  <si>
    <t>Logic Databasemodel</t>
  </si>
  <si>
    <t>1.11</t>
  </si>
  <si>
    <t>5FS</t>
  </si>
  <si>
    <t>FS8;FS9</t>
  </si>
  <si>
    <t>2h</t>
  </si>
  <si>
    <t>Software design (UML-class diagram)</t>
  </si>
  <si>
    <t>1.12</t>
  </si>
  <si>
    <t>FS10;FS11</t>
  </si>
  <si>
    <t>Analyst programmer[0.30 #1]</t>
  </si>
  <si>
    <t>Develop Database Tables 1</t>
  </si>
  <si>
    <t>1.13</t>
  </si>
  <si>
    <t>6FS</t>
  </si>
  <si>
    <t>FS12</t>
  </si>
  <si>
    <t>6h</t>
  </si>
  <si>
    <t>Develop Database Tables 2</t>
  </si>
  <si>
    <t>1.14</t>
  </si>
  <si>
    <t>FS13</t>
  </si>
  <si>
    <t>Design &amp; Develop GUI 1</t>
  </si>
  <si>
    <t>1.15</t>
  </si>
  <si>
    <t>7FS</t>
  </si>
  <si>
    <t>FS18;FS25;FS26</t>
  </si>
  <si>
    <t>Programmers</t>
  </si>
  <si>
    <t>Design &amp; Develop GUI 2</t>
  </si>
  <si>
    <t>1.16</t>
  </si>
  <si>
    <t>FS19;FS25;FS26</t>
  </si>
  <si>
    <t>2d 5h</t>
  </si>
  <si>
    <t>Programmers[1.50 #3]</t>
  </si>
  <si>
    <t>Design CD-box</t>
  </si>
  <si>
    <t>1.17</t>
  </si>
  <si>
    <t>10FS;11FS</t>
  </si>
  <si>
    <t>Design CD-labels</t>
  </si>
  <si>
    <t>1.18</t>
  </si>
  <si>
    <t>Develop SQL's 1</t>
  </si>
  <si>
    <t>1.19</t>
  </si>
  <si>
    <t>8FS</t>
  </si>
  <si>
    <t>FS14</t>
  </si>
  <si>
    <t>2d 2h</t>
  </si>
  <si>
    <t>Database administrator[0.40 #1]</t>
  </si>
  <si>
    <t>Develop SQL's 2</t>
  </si>
  <si>
    <t>1.20</t>
  </si>
  <si>
    <t>9FS</t>
  </si>
  <si>
    <t>FS15</t>
  </si>
  <si>
    <t>2d 4h</t>
  </si>
  <si>
    <t>Database administrator[0.60 #1]</t>
  </si>
  <si>
    <t>Debug SQL’s 1</t>
  </si>
  <si>
    <t>1.21</t>
  </si>
  <si>
    <t>12FS</t>
  </si>
  <si>
    <t>FS16</t>
  </si>
  <si>
    <t>1d 2h</t>
  </si>
  <si>
    <t>Debug SQL’s 2</t>
  </si>
  <si>
    <t>1.22</t>
  </si>
  <si>
    <t>13FS</t>
  </si>
  <si>
    <t>FS17</t>
  </si>
  <si>
    <t>1d 4h</t>
  </si>
  <si>
    <t>Implement SQL’s in JAVA 1</t>
  </si>
  <si>
    <t>1.23</t>
  </si>
  <si>
    <t>14FS</t>
  </si>
  <si>
    <t>FS18</t>
  </si>
  <si>
    <t>Programmers[2.00 #3]</t>
  </si>
  <si>
    <t>Implement SQL’s in JAVA 2</t>
  </si>
  <si>
    <t>1.24</t>
  </si>
  <si>
    <t>15FS</t>
  </si>
  <si>
    <t>FS19</t>
  </si>
  <si>
    <t>Programmers[2.50 #3]</t>
  </si>
  <si>
    <t>Develop program 1</t>
  </si>
  <si>
    <t>1.25</t>
  </si>
  <si>
    <t>16FS;10FS</t>
  </si>
  <si>
    <t>FS20</t>
  </si>
  <si>
    <t>Develop program 2</t>
  </si>
  <si>
    <t>1.26</t>
  </si>
  <si>
    <t>17FS;11FS</t>
  </si>
  <si>
    <t>FS21</t>
  </si>
  <si>
    <t>3d 5h</t>
  </si>
  <si>
    <t>Programmers[3.00 #3]</t>
  </si>
  <si>
    <t>Testing &amp; Debugging 1</t>
  </si>
  <si>
    <t>1.27</t>
  </si>
  <si>
    <t>18FS</t>
  </si>
  <si>
    <t>FS27;FS37;FS38</t>
  </si>
  <si>
    <t>Testing &amp; Debugging 2</t>
  </si>
  <si>
    <t>1.28</t>
  </si>
  <si>
    <t>19FS</t>
  </si>
  <si>
    <t>Visitations by sales representatives</t>
  </si>
  <si>
    <t>1.29</t>
  </si>
  <si>
    <t>20FS;21FS</t>
  </si>
  <si>
    <t>Sales representatives[2.00 #2]</t>
  </si>
  <si>
    <t>Direct mailings</t>
  </si>
  <si>
    <t>1.30</t>
  </si>
  <si>
    <t>Secretary;Marketing manager[0.50 #1]</t>
  </si>
  <si>
    <t>Make up report + presentation Alpha version</t>
  </si>
  <si>
    <t>1.31</t>
  </si>
  <si>
    <t>FS28</t>
  </si>
  <si>
    <t>Secretary;Analyst programmer[0.30 #1]</t>
  </si>
  <si>
    <t>Presentation Alpha version</t>
  </si>
  <si>
    <t>1.32</t>
  </si>
  <si>
    <t>27FS</t>
  </si>
  <si>
    <t>FS29</t>
  </si>
  <si>
    <t>IT Manager;Analyst programmer</t>
  </si>
  <si>
    <t>Reading of management report + Approval Alpha</t>
  </si>
  <si>
    <t>1.33</t>
  </si>
  <si>
    <t>28FS</t>
  </si>
  <si>
    <t>FS31</t>
  </si>
  <si>
    <t>5h</t>
  </si>
  <si>
    <t>IT Manager[0.50 #1]</t>
  </si>
  <si>
    <t>Testing phase Alpha version</t>
  </si>
  <si>
    <t>1.34</t>
  </si>
  <si>
    <t>29FS</t>
  </si>
  <si>
    <t>FS32</t>
  </si>
  <si>
    <t>Programmers[2.00 #3];Database administrator[0.30 #1];Analyst programmer[0.10 #1]</t>
  </si>
  <si>
    <t>Fix outstanding problems from Alpha</t>
  </si>
  <si>
    <t>1.35</t>
  </si>
  <si>
    <t>31FS</t>
  </si>
  <si>
    <t>FS33</t>
  </si>
  <si>
    <t>Make up Report+ presentation Beta version</t>
  </si>
  <si>
    <t>1.36</t>
  </si>
  <si>
    <t>32FS</t>
  </si>
  <si>
    <t>FS34</t>
  </si>
  <si>
    <t>Secretary;Analyst programmer[0.20 #1]</t>
  </si>
  <si>
    <t>Presentation Beta version</t>
  </si>
  <si>
    <t>1.37</t>
  </si>
  <si>
    <t>33FS</t>
  </si>
  <si>
    <t>FS35</t>
  </si>
  <si>
    <t>Reading of management report + Approval Beta</t>
  </si>
  <si>
    <t>1.38</t>
  </si>
  <si>
    <t>34FS</t>
  </si>
  <si>
    <t>FS36;FS41;FS42</t>
  </si>
  <si>
    <t>Launch and installation Beta version</t>
  </si>
  <si>
    <t>1.39</t>
  </si>
  <si>
    <t>35FS</t>
  </si>
  <si>
    <t>5d</t>
  </si>
  <si>
    <t>Technicians[3.00 #3]</t>
  </si>
  <si>
    <t>Installation server</t>
  </si>
  <si>
    <t>1.40</t>
  </si>
  <si>
    <t>35FS;39FS</t>
  </si>
  <si>
    <t>Technicians</t>
  </si>
  <si>
    <t>Installation computer</t>
  </si>
  <si>
    <t>1.41</t>
  </si>
  <si>
    <t>35FS;40FS</t>
  </si>
  <si>
    <t>Type</t>
  </si>
  <si>
    <t>Availability</t>
  </si>
  <si>
    <t>Cost/Use</t>
  </si>
  <si>
    <t>Cost/Unit</t>
  </si>
  <si>
    <t>Assigned To</t>
  </si>
  <si>
    <t>Renewable</t>
  </si>
  <si>
    <t>3 Programmers</t>
  </si>
  <si>
    <t>10;11[1.50 Programmers];16[2.00 Programmers];17[2.50 Programmers];18[2.00 Programmers];19[3.00 Programmers];20[2.00 Programmers];21[3.00 Programmers];31[2.00 Programmers];32;</t>
  </si>
  <si>
    <t>IT Manager</t>
  </si>
  <si>
    <t>1 IT Manager</t>
  </si>
  <si>
    <t>1[0.20 IT Manager];39[0.10 IT Manager];40[0.10 IT Manager];28;29[0.50 IT Manager];34;35[0.50 IT Manager];</t>
  </si>
  <si>
    <t>1 Database administrator</t>
  </si>
  <si>
    <t>4;5[0.50 Database administrator];6;8;9;12[0.40 Database administrator];13[0.60 Database administrator];14[0.40 Database administrator];15[0.60 Database administrator];31[0.30 Database administrator];</t>
  </si>
  <si>
    <t>1 Analyst programmer</t>
  </si>
  <si>
    <t>1;2;3;5[0.50 Analyst programmer];7[0.30 Analyst programmer];27[0.30 Analyst programmer];28;31[0.10 Analyst programmer];33[0.20 Analyst programmer];34;</t>
  </si>
  <si>
    <t>Secretary</t>
  </si>
  <si>
    <t>1 Secretary</t>
  </si>
  <si>
    <t>37;27;33;</t>
  </si>
  <si>
    <t>Marketing manager</t>
  </si>
  <si>
    <t>1 Marketing manager</t>
  </si>
  <si>
    <t>39[0.50 Marketing manager];40[0.50 Marketing manager];37[0.50 Marketing manager];</t>
  </si>
  <si>
    <t>Sales representatives</t>
  </si>
  <si>
    <t>2 Sales representatives</t>
  </si>
  <si>
    <t>38[2.00 Sales representatives];</t>
  </si>
  <si>
    <t>3 Technicians</t>
  </si>
  <si>
    <t>36[3.00 Technicians];41;42;</t>
  </si>
  <si>
    <t>Activity Duration Distribution Profiles</t>
  </si>
  <si>
    <t>Description</t>
  </si>
  <si>
    <t>Optimistic</t>
  </si>
  <si>
    <t>Most Probable</t>
  </si>
  <si>
    <t>Pessimistic</t>
  </si>
  <si>
    <t>453h</t>
  </si>
  <si>
    <t>80h</t>
  </si>
  <si>
    <t>standard - symmetric</t>
  </si>
  <si>
    <t>24h</t>
  </si>
  <si>
    <t>120h</t>
  </si>
  <si>
    <t>16h</t>
  </si>
  <si>
    <t>8h</t>
  </si>
  <si>
    <t>21h</t>
  </si>
  <si>
    <t>18h</t>
  </si>
  <si>
    <t>20h</t>
  </si>
  <si>
    <t>10h</t>
  </si>
  <si>
    <t>12h</t>
  </si>
  <si>
    <t>29h</t>
  </si>
  <si>
    <t>40h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</si>
  <si>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</si>
  <si>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</si>
  <si>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</si>
  <si>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</si>
  <si>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</si>
  <si>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</si>
  <si>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</si>
  <si>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</si>
  <si>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</si>
  <si>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</si>
  <si>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</si>
  <si>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</si>
  <si>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</si>
  <si>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</si>
  <si>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</si>
  <si>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</si>
  <si>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</si>
  <si>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</si>
  <si>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</si>
  <si>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</si>
  <si>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</si>
  <si>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</si>
  <si>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</si>
  <si>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</si>
  <si>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</si>
  <si>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</si>
  <si>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</si>
  <si>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</si>
  <si>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</si>
  <si>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</si>
  <si>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</si>
  <si>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</si>
  <si>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</si>
  <si>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</si>
  <si>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</si>
  <si>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</si>
  <si>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</si>
  <si>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</si>
  <si>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</si>
  <si>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</si>
  <si>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</si>
  <si>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Planned Value (PV)</t>
  </si>
  <si>
    <t>Earned Value (EV)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</si>
  <si>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</si>
  <si>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</si>
  <si>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</si>
  <si>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</si>
  <si>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</si>
  <si>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</si>
  <si>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</si>
  <si>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</si>
  <si>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</si>
  <si>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</si>
  <si>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</si>
  <si>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</si>
  <si>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</si>
  <si>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</si>
  <si>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</si>
  <si>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</si>
  <si>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</si>
  <si>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</si>
  <si>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</si>
  <si>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</si>
  <si>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</si>
  <si>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</si>
  <si>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</si>
  <si>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</si>
  <si>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</si>
  <si>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Baseline duration (in calendar days)</t>
  </si>
  <si>
    <t>Optimistic (%)</t>
  </si>
  <si>
    <t>Most probable (%)</t>
  </si>
  <si>
    <t>Pessimistic (%)</t>
  </si>
  <si>
    <t>SPI(t)</t>
  </si>
  <si>
    <t>CPI</t>
  </si>
  <si>
    <t>SPI</t>
  </si>
  <si>
    <t>SV(t)</t>
  </si>
  <si>
    <t>CPI threshold</t>
  </si>
  <si>
    <t>SPI(t) threshold</t>
  </si>
  <si>
    <t>Project Breeze</t>
  </si>
  <si>
    <t>Command Program</t>
  </si>
  <si>
    <t>Project Point</t>
  </si>
  <si>
    <t>Project Mecha</t>
  </si>
  <si>
    <t>Program Pad</t>
  </si>
  <si>
    <t>Project Synergy</t>
  </si>
  <si>
    <t>Dynamic Program</t>
  </si>
  <si>
    <t>Project Zen</t>
  </si>
  <si>
    <t>Project Illuminate</t>
  </si>
  <si>
    <t>Magnetic Program</t>
  </si>
  <si>
    <t> Project Systems</t>
  </si>
  <si>
    <t>Native Program</t>
  </si>
  <si>
    <t>Project Force</t>
  </si>
  <si>
    <t>Quest Program</t>
  </si>
  <si>
    <t>Project Signal</t>
  </si>
  <si>
    <t>8m</t>
  </si>
  <si>
    <t>9m</t>
  </si>
  <si>
    <t>13m</t>
  </si>
  <si>
    <t>11m</t>
  </si>
  <si>
    <t>18m</t>
  </si>
  <si>
    <t>14m</t>
  </si>
  <si>
    <t>6m</t>
  </si>
  <si>
    <t>10m</t>
  </si>
  <si>
    <t>12m</t>
  </si>
  <si>
    <t>15m</t>
  </si>
  <si>
    <t>19m</t>
  </si>
  <si>
    <t>17m</t>
  </si>
  <si>
    <t xml:space="preserve">Total Cost </t>
  </si>
  <si>
    <t>Project Bid Value</t>
  </si>
  <si>
    <t>Profit</t>
  </si>
  <si>
    <t>Profit %</t>
  </si>
  <si>
    <t>Pricing Model</t>
  </si>
  <si>
    <t xml:space="preserve">Portfolio </t>
  </si>
  <si>
    <t>R &amp; D</t>
  </si>
  <si>
    <t>IMS</t>
  </si>
  <si>
    <t>Fixed Price</t>
  </si>
  <si>
    <t>Client Based</t>
  </si>
  <si>
    <t>T &amp; M</t>
  </si>
  <si>
    <t>Assets Cost</t>
  </si>
  <si>
    <t>Month</t>
  </si>
  <si>
    <t>Resource</t>
  </si>
  <si>
    <t>Cost</t>
  </si>
  <si>
    <t>Billing</t>
  </si>
  <si>
    <t>Accrual</t>
  </si>
  <si>
    <t>Assets</t>
  </si>
  <si>
    <t>Cloud</t>
  </si>
  <si>
    <t>On premise</t>
  </si>
  <si>
    <t>Jan</t>
  </si>
  <si>
    <t>Nov</t>
  </si>
  <si>
    <t>Dec</t>
  </si>
  <si>
    <t>Individual Cost</t>
  </si>
  <si>
    <t>Billing Individual</t>
  </si>
  <si>
    <t>Total Billing</t>
  </si>
  <si>
    <t>Accrual Individual</t>
  </si>
  <si>
    <t>Accrual Monthly</t>
  </si>
  <si>
    <t>PMO Resources</t>
  </si>
  <si>
    <t>Cloud Based</t>
  </si>
  <si>
    <t>On Premise</t>
  </si>
  <si>
    <t>Estimate</t>
  </si>
  <si>
    <t>Stages</t>
  </si>
  <si>
    <t>Initiation</t>
  </si>
  <si>
    <t>Execution</t>
  </si>
  <si>
    <t>Closure</t>
  </si>
  <si>
    <t>Actual Cost</t>
  </si>
  <si>
    <t>Estimated Profit</t>
  </si>
  <si>
    <t>Actual Profit</t>
  </si>
  <si>
    <t>Project Billed Value</t>
  </si>
  <si>
    <t>Actual Profit %</t>
  </si>
  <si>
    <t>Estimated Profit %</t>
  </si>
  <si>
    <t>Project Name</t>
  </si>
  <si>
    <t>Project Systems</t>
  </si>
  <si>
    <t>Prject Synergy</t>
  </si>
  <si>
    <t>Region</t>
  </si>
  <si>
    <t>EMEA</t>
  </si>
  <si>
    <t>Americas</t>
  </si>
  <si>
    <t>APAC</t>
  </si>
  <si>
    <t>Strategic Allignment</t>
  </si>
  <si>
    <t>Growth &amp; Innovation</t>
  </si>
  <si>
    <t>Systems &amp; Data Reliability</t>
  </si>
  <si>
    <t>Technology Modernization</t>
  </si>
  <si>
    <t>Project Health</t>
  </si>
  <si>
    <t>Red</t>
  </si>
  <si>
    <t>Green</t>
  </si>
  <si>
    <t>Amber</t>
  </si>
  <si>
    <t>Accrual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</si>
</sst>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:mm"/>
    <numFmt numFmtId="165" formatCode="#,##0.00\€"/>
    <numFmt numFmtId="166" formatCode="#,##0.00_-\ [$€-1]"/>
  </numFmts>
  <fonts count="8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0" fontId="1" fillId="2" borderId="1" xfId="0" applyFont="1" applyFill="1" applyBorder="1" applyAlignment="1"/>
    <xf numFmtId="0" fontId="2" fillId="4" borderId="1" xfId="0" applyFont="1" applyFill="1" applyBorder="1" applyAlignment="1"/>
    <xf numFmtId="0" fontId="0" fillId="0" borderId="0" xfId="0" applyAlignment="1"/>
    <xf numFmtId="0" fontId="2" fillId="5" borderId="1" xfId="0" applyFont="1" applyFill="1" applyBorder="1" applyAlignment="1"/>
    <xf numFmtId="14" fontId="2" fillId="4" borderId="1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0" fontId="2" fillId="4" borderId="1" xfId="0" applyNumberFormat="1" applyFont="1" applyFill="1" applyBorder="1" applyAlignment="1">
      <alignment wrapText="1"/>
    </xf>
    <xf numFmtId="0" fontId="0" fillId="0" borderId="3" xfId="0" applyBorder="1" applyAlignment="1">
      <alignment vertical="center"/>
    </xf>
    <xf numFmtId="0" fontId="2" fillId="10" borderId="1" xfId="0" applyFont="1" applyFill="1" applyBorder="1" applyAlignment="1"/>
    <xf numFmtId="4" fontId="0" fillId="0" borderId="0" xfId="0" applyNumberFormat="1"/>
    <xf numFmtId="17" fontId="0" fillId="0" borderId="0" xfId="0" applyNumberFormat="1"/>
    <xf numFmtId="0" fontId="0" fillId="0" borderId="0" xfId="0" applyAlignment="1">
      <alignment vertical="center"/>
    </xf>
    <xf numFmtId="0" fontId="7" fillId="2" borderId="1" xfId="0" applyFont="1" applyFill="1" applyBorder="1" applyAlignment="1"/>
    <xf numFmtId="0" fontId="7" fillId="2" borderId="1" xfId="0" applyFont="1" applyFill="1" applyBorder="1"/>
    <xf numFmtId="0" fontId="0" fillId="0" borderId="4" xfId="0" applyBorder="1" applyAlignment="1">
      <alignment horizontal="right" wrapText="1"/>
    </xf>
    <xf numFmtId="17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 applyAlignment="1">
      <alignment horizontal="right" wrapText="1"/>
    </xf>
    <xf numFmtId="4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0" xfId="0" applyNumberFormat="1"/>
    <xf numFmtId="0" fontId="0" fillId="0" borderId="4" xfId="0" applyNumberForma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wrapText="1"/>
    </xf>
    <xf numFmtId="10" fontId="0" fillId="0" borderId="0" xfId="0" applyNumberFormat="1"/>
    <xf numFmtId="165" fontId="0" fillId="0" borderId="0" xfId="0" applyNumberFormat="1"/>
    <xf numFmtId="166" fontId="2" fillId="4" borderId="1" xfId="0" applyNumberFormat="1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Baseline start</c:v>
          </c:tx>
          <c:spPr>
            <a:noFill/>
          </c:spPr>
          <c:invertIfNegative val="0"/>
          <c:cat>
            <c:strRef>
              <c:f>'Baseline Schedule'!$B$4:$B$44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'Baseline Schedule'!$F$4:$F$44</c:f>
              <c:numCache>
                <c:formatCode>dd/mm/yyyy\ h:mm</c:formatCode>
                <c:ptCount val="41"/>
                <c:pt idx="0">
                  <c:v>40470.333333333299</c:v>
                </c:pt>
                <c:pt idx="1">
                  <c:v>40484.333333333299</c:v>
                </c:pt>
                <c:pt idx="2">
                  <c:v>40487.333333333299</c:v>
                </c:pt>
                <c:pt idx="3">
                  <c:v>40508.333333333299</c:v>
                </c:pt>
                <c:pt idx="4">
                  <c:v>40513.333333333299</c:v>
                </c:pt>
                <c:pt idx="5">
                  <c:v>40513.333333333299</c:v>
                </c:pt>
                <c:pt idx="6">
                  <c:v>40513.333333333299</c:v>
                </c:pt>
                <c:pt idx="7">
                  <c:v>40513.333333333299</c:v>
                </c:pt>
                <c:pt idx="8">
                  <c:v>40514.333333333299</c:v>
                </c:pt>
                <c:pt idx="9">
                  <c:v>40514.541666666701</c:v>
                </c:pt>
                <c:pt idx="10">
                  <c:v>40514.583333333299</c:v>
                </c:pt>
                <c:pt idx="11">
                  <c:v>40514.333333333299</c:v>
                </c:pt>
                <c:pt idx="12">
                  <c:v>40514.666666666701</c:v>
                </c:pt>
                <c:pt idx="13">
                  <c:v>40514.666666666701</c:v>
                </c:pt>
                <c:pt idx="14">
                  <c:v>40518.333333333299</c:v>
                </c:pt>
                <c:pt idx="15">
                  <c:v>40518.333333333299</c:v>
                </c:pt>
                <c:pt idx="16">
                  <c:v>40520.583333333299</c:v>
                </c:pt>
                <c:pt idx="17">
                  <c:v>40520.583333333299</c:v>
                </c:pt>
                <c:pt idx="18">
                  <c:v>40515.583333333299</c:v>
                </c:pt>
                <c:pt idx="19">
                  <c:v>40515.666666666701</c:v>
                </c:pt>
                <c:pt idx="20">
                  <c:v>40519.666666666701</c:v>
                </c:pt>
                <c:pt idx="21">
                  <c:v>40520.458333333299</c:v>
                </c:pt>
                <c:pt idx="22">
                  <c:v>40521.375</c:v>
                </c:pt>
                <c:pt idx="23">
                  <c:v>40521.666666666701</c:v>
                </c:pt>
                <c:pt idx="24">
                  <c:v>40521.416666666701</c:v>
                </c:pt>
                <c:pt idx="25">
                  <c:v>40522.333333333299</c:v>
                </c:pt>
                <c:pt idx="26">
                  <c:v>40526.416666666701</c:v>
                </c:pt>
                <c:pt idx="27">
                  <c:v>40527.583333333299</c:v>
                </c:pt>
                <c:pt idx="28">
                  <c:v>40528.583333333299</c:v>
                </c:pt>
                <c:pt idx="29">
                  <c:v>40528.583333333299</c:v>
                </c:pt>
                <c:pt idx="30">
                  <c:v>40528.583333333299</c:v>
                </c:pt>
                <c:pt idx="31">
                  <c:v>40532.583333333299</c:v>
                </c:pt>
                <c:pt idx="32">
                  <c:v>40532.666666666701</c:v>
                </c:pt>
                <c:pt idx="33">
                  <c:v>40533.541666666701</c:v>
                </c:pt>
                <c:pt idx="34">
                  <c:v>40536.541666666701</c:v>
                </c:pt>
                <c:pt idx="35">
                  <c:v>40539.625</c:v>
                </c:pt>
                <c:pt idx="36">
                  <c:v>40540.625</c:v>
                </c:pt>
                <c:pt idx="37">
                  <c:v>40541.333333333299</c:v>
                </c:pt>
                <c:pt idx="38">
                  <c:v>40541.583333333299</c:v>
                </c:pt>
                <c:pt idx="39">
                  <c:v>40541.583333333299</c:v>
                </c:pt>
                <c:pt idx="40">
                  <c:v>40541.583333333299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0-6C4B-8526-09E8FA8089BC}"/>
            </c:ext>
          </c:extLst>
        </c:ser>
        <c:ser>
          <c:idx val="1"/>
          <c:order val="1"/>
          <c:tx>
            <c:v>Actual duration</c:v>
          </c:tx>
          <c:invertIfNegative val="0"/>
          <c:dPt>
            <c:idx val="0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1-BEB0-6C4B-8526-09E8FA8089BC}"/>
              </c:ext>
            </c:extLst>
          </c:dPt>
          <c:dPt>
            <c:idx val="1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2-BEB0-6C4B-8526-09E8FA8089BC}"/>
              </c:ext>
            </c:extLst>
          </c:dPt>
          <c:dPt>
            <c:idx val="2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BEB0-6C4B-8526-09E8FA8089BC}"/>
              </c:ext>
            </c:extLst>
          </c:dPt>
          <c:dPt>
            <c:idx val="3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4-BEB0-6C4B-8526-09E8FA8089BC}"/>
              </c:ext>
            </c:extLst>
          </c:dPt>
          <c:dPt>
            <c:idx val="4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5-BEB0-6C4B-8526-09E8FA8089BC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6-BEB0-6C4B-8526-09E8FA8089BC}"/>
              </c:ext>
            </c:extLst>
          </c:dPt>
          <c:dPt>
            <c:idx val="6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7-BEB0-6C4B-8526-09E8FA8089BC}"/>
              </c:ext>
            </c:extLst>
          </c:dPt>
          <c:dPt>
            <c:idx val="7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8-BEB0-6C4B-8526-09E8FA8089BC}"/>
              </c:ext>
            </c:extLst>
          </c:dPt>
          <c:dPt>
            <c:idx val="8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9-BEB0-6C4B-8526-09E8FA8089BC}"/>
              </c:ext>
            </c:extLst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A-BEB0-6C4B-8526-09E8FA8089BC}"/>
              </c:ext>
            </c:extLst>
          </c:dPt>
          <c:dPt>
            <c:idx val="10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B-BEB0-6C4B-8526-09E8FA8089BC}"/>
              </c:ext>
            </c:extLst>
          </c:dPt>
          <c:dPt>
            <c:idx val="11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C-BEB0-6C4B-8526-09E8FA8089BC}"/>
              </c:ext>
            </c:extLst>
          </c:dPt>
          <c:dPt>
            <c:idx val="12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D-BEB0-6C4B-8526-09E8FA8089BC}"/>
              </c:ext>
            </c:extLst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E-BEB0-6C4B-8526-09E8FA8089BC}"/>
              </c:ext>
            </c:extLst>
          </c:dPt>
          <c:dPt>
            <c:idx val="14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F-BEB0-6C4B-8526-09E8FA8089BC}"/>
              </c:ext>
            </c:extLst>
          </c:dPt>
          <c:dPt>
            <c:idx val="1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0-BEB0-6C4B-8526-09E8FA8089BC}"/>
              </c:ext>
            </c:extLst>
          </c:dPt>
          <c:dPt>
            <c:idx val="16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1-BEB0-6C4B-8526-09E8FA8089BC}"/>
              </c:ext>
            </c:extLst>
          </c:dPt>
          <c:dPt>
            <c:idx val="17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2-BEB0-6C4B-8526-09E8FA8089BC}"/>
              </c:ext>
            </c:extLst>
          </c:dPt>
          <c:dPt>
            <c:idx val="18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3-BEB0-6C4B-8526-09E8FA8089BC}"/>
              </c:ext>
            </c:extLst>
          </c:dPt>
          <c:dPt>
            <c:idx val="19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4-BEB0-6C4B-8526-09E8FA8089BC}"/>
              </c:ext>
            </c:extLst>
          </c:dPt>
          <c:dPt>
            <c:idx val="20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5-BEB0-6C4B-8526-09E8FA8089BC}"/>
              </c:ext>
            </c:extLst>
          </c:dPt>
          <c:dPt>
            <c:idx val="21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6-BEB0-6C4B-8526-09E8FA8089BC}"/>
              </c:ext>
            </c:extLst>
          </c:dPt>
          <c:dPt>
            <c:idx val="22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7-BEB0-6C4B-8526-09E8FA8089BC}"/>
              </c:ext>
            </c:extLst>
          </c:dPt>
          <c:dPt>
            <c:idx val="23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8-BEB0-6C4B-8526-09E8FA8089BC}"/>
              </c:ext>
            </c:extLst>
          </c:dPt>
          <c:dPt>
            <c:idx val="24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9-BEB0-6C4B-8526-09E8FA8089BC}"/>
              </c:ext>
            </c:extLst>
          </c:dPt>
          <c:dPt>
            <c:idx val="2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A-BEB0-6C4B-8526-09E8FA8089BC}"/>
              </c:ext>
            </c:extLst>
          </c:dPt>
          <c:dPt>
            <c:idx val="26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B-BEB0-6C4B-8526-09E8FA8089BC}"/>
              </c:ext>
            </c:extLst>
          </c:dPt>
          <c:dPt>
            <c:idx val="27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C-BEB0-6C4B-8526-09E8FA8089BC}"/>
              </c:ext>
            </c:extLst>
          </c:dPt>
          <c:dPt>
            <c:idx val="28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D-BEB0-6C4B-8526-09E8FA8089BC}"/>
              </c:ext>
            </c:extLst>
          </c:dPt>
          <c:dPt>
            <c:idx val="29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E-BEB0-6C4B-8526-09E8FA8089BC}"/>
              </c:ext>
            </c:extLst>
          </c:dPt>
          <c:dPt>
            <c:idx val="30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F-BEB0-6C4B-8526-09E8FA8089BC}"/>
              </c:ext>
            </c:extLst>
          </c:dPt>
          <c:dPt>
            <c:idx val="31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0-BEB0-6C4B-8526-09E8FA8089BC}"/>
              </c:ext>
            </c:extLst>
          </c:dPt>
          <c:dPt>
            <c:idx val="32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1-BEB0-6C4B-8526-09E8FA8089BC}"/>
              </c:ext>
            </c:extLst>
          </c:dPt>
          <c:dPt>
            <c:idx val="33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2-BEB0-6C4B-8526-09E8FA8089BC}"/>
              </c:ext>
            </c:extLst>
          </c:dPt>
          <c:dPt>
            <c:idx val="34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3-BEB0-6C4B-8526-09E8FA8089BC}"/>
              </c:ext>
            </c:extLst>
          </c:dPt>
          <c:dPt>
            <c:idx val="3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4-BEB0-6C4B-8526-09E8FA8089BC}"/>
              </c:ext>
            </c:extLst>
          </c:dPt>
          <c:dPt>
            <c:idx val="36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5-BEB0-6C4B-8526-09E8FA8089BC}"/>
              </c:ext>
            </c:extLst>
          </c:dPt>
          <c:dPt>
            <c:idx val="37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6-BEB0-6C4B-8526-09E8FA8089BC}"/>
              </c:ext>
            </c:extLst>
          </c:dPt>
          <c:dPt>
            <c:idx val="38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7-BEB0-6C4B-8526-09E8FA8089BC}"/>
              </c:ext>
            </c:extLst>
          </c:dPt>
          <c:dPt>
            <c:idx val="39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8-BEB0-6C4B-8526-09E8FA8089BC}"/>
              </c:ext>
            </c:extLst>
          </c:dPt>
          <c:dPt>
            <c:idx val="40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29-BEB0-6C4B-8526-09E8FA8089BC}"/>
              </c:ext>
            </c:extLst>
          </c:dPt>
          <c:cat>
            <c:strRef>
              <c:f>'Baseline Schedule'!$B$4:$B$44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'Baseline Schedule'!$Q$4:$Q$44</c:f>
              <c:numCache>
                <c:formatCode>General</c:formatCode>
                <c:ptCount val="41"/>
                <c:pt idx="0">
                  <c:v>13.375</c:v>
                </c:pt>
                <c:pt idx="1">
                  <c:v>2.375</c:v>
                </c:pt>
                <c:pt idx="2">
                  <c:v>20.375</c:v>
                </c:pt>
                <c:pt idx="3">
                  <c:v>4.375</c:v>
                </c:pt>
                <c:pt idx="4">
                  <c:v>1.375</c:v>
                </c:pt>
                <c:pt idx="5">
                  <c:v>1.375</c:v>
                </c:pt>
                <c:pt idx="6">
                  <c:v>0.33333333333333298</c:v>
                </c:pt>
                <c:pt idx="7">
                  <c:v>0.375</c:v>
                </c:pt>
                <c:pt idx="8">
                  <c:v>0.16666666666666699</c:v>
                </c:pt>
                <c:pt idx="9">
                  <c:v>4.1666666666666699E-2</c:v>
                </c:pt>
                <c:pt idx="10">
                  <c:v>8.3333333333333301E-2</c:v>
                </c:pt>
                <c:pt idx="11">
                  <c:v>1.375</c:v>
                </c:pt>
                <c:pt idx="12">
                  <c:v>0.91666666666666696</c:v>
                </c:pt>
                <c:pt idx="13">
                  <c:v>1</c:v>
                </c:pt>
                <c:pt idx="14">
                  <c:v>1.375</c:v>
                </c:pt>
                <c:pt idx="15">
                  <c:v>2.25</c:v>
                </c:pt>
                <c:pt idx="16">
                  <c:v>14</c:v>
                </c:pt>
                <c:pt idx="17">
                  <c:v>14</c:v>
                </c:pt>
                <c:pt idx="18">
                  <c:v>4.0833333333333304</c:v>
                </c:pt>
                <c:pt idx="19">
                  <c:v>4.7916666666666696</c:v>
                </c:pt>
                <c:pt idx="20">
                  <c:v>1.7083333333333299</c:v>
                </c:pt>
                <c:pt idx="21">
                  <c:v>1.2083333333333299</c:v>
                </c:pt>
                <c:pt idx="22">
                  <c:v>4.1666666666666699E-2</c:v>
                </c:pt>
                <c:pt idx="23">
                  <c:v>4.1666666666666699E-2</c:v>
                </c:pt>
                <c:pt idx="24">
                  <c:v>5</c:v>
                </c:pt>
                <c:pt idx="25">
                  <c:v>5.25</c:v>
                </c:pt>
                <c:pt idx="26">
                  <c:v>1</c:v>
                </c:pt>
                <c:pt idx="27">
                  <c:v>1</c:v>
                </c:pt>
                <c:pt idx="28">
                  <c:v>14</c:v>
                </c:pt>
                <c:pt idx="29">
                  <c:v>8.3333333333333301E-2</c:v>
                </c:pt>
                <c:pt idx="30">
                  <c:v>4</c:v>
                </c:pt>
                <c:pt idx="31">
                  <c:v>8.3333333333333301E-2</c:v>
                </c:pt>
                <c:pt idx="32">
                  <c:v>0.83333333333333304</c:v>
                </c:pt>
                <c:pt idx="33">
                  <c:v>2.9583333333333299</c:v>
                </c:pt>
                <c:pt idx="34">
                  <c:v>3.0833333333333299</c:v>
                </c:pt>
                <c:pt idx="35">
                  <c:v>1</c:v>
                </c:pt>
                <c:pt idx="36">
                  <c:v>8.3333333333333301E-2</c:v>
                </c:pt>
                <c:pt idx="37">
                  <c:v>0.25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EB0-6C4B-8526-09E8FA808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tickLblSkip val="1"/>
        <c:noMultiLvlLbl val="0"/>
      </c:catAx>
      <c:valAx>
        <c:axId val="50010002"/>
        <c:scaling>
          <c:orientation val="minMax"/>
          <c:max val="40548.583333333336"/>
          <c:min val="40470.333333333336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d/mm/yyyy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Overview'!$AM$2:$AM$3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5-3B43-AB51-8DFC6FC84A54}"/>
            </c:ext>
          </c:extLst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Overview'!$AN$2:$AN$3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5-3B43-AB51-8DFC6FC8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data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Resources!$B$3:$B$10</c:f>
              <c:strCache>
                <c:ptCount val="8"/>
                <c:pt idx="0">
                  <c:v>Programmers</c:v>
                </c:pt>
                <c:pt idx="1">
                  <c:v>IT Manager</c:v>
                </c:pt>
                <c:pt idx="2">
                  <c:v>Database administrator</c:v>
                </c:pt>
                <c:pt idx="3">
                  <c:v>Analyst programmer</c:v>
                </c:pt>
                <c:pt idx="4">
                  <c:v>Secretary</c:v>
                </c:pt>
                <c:pt idx="5">
                  <c:v>Marketing manager</c:v>
                </c:pt>
                <c:pt idx="6">
                  <c:v>Sales representatives</c:v>
                </c:pt>
                <c:pt idx="7">
                  <c:v>Technicians</c:v>
                </c:pt>
              </c:strCache>
            </c:strRef>
          </c:cat>
          <c:val>
            <c:numRef>
              <c:f>Resources!$H$3:$H$10</c:f>
              <c:numCache>
                <c:formatCode>#,##0.00\€</c:formatCode>
                <c:ptCount val="8"/>
                <c:pt idx="0">
                  <c:v>4845</c:v>
                </c:pt>
                <c:pt idx="1">
                  <c:v>493</c:v>
                </c:pt>
                <c:pt idx="2">
                  <c:v>1103.90002441406</c:v>
                </c:pt>
                <c:pt idx="3">
                  <c:v>1084.90002441406</c:v>
                </c:pt>
                <c:pt idx="4">
                  <c:v>286</c:v>
                </c:pt>
                <c:pt idx="5">
                  <c:v>510</c:v>
                </c:pt>
                <c:pt idx="6">
                  <c:v>2400</c:v>
                </c:pt>
                <c:pt idx="7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A-AD44-ACA2-92C8CF1F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Optimistic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Analysis'!$W$44)</c:f>
              <c:numCache>
                <c:formatCode>General</c:formatCode>
                <c:ptCount val="4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E-9542-ACBB-E998B9454E83}"/>
            </c:ext>
          </c:extLst>
        </c:ser>
        <c:ser>
          <c:idx val="1"/>
          <c:order val="1"/>
          <c:tx>
            <c:v>Most probable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Analysis'!$X$44)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E-9542-ACBB-E998B9454E83}"/>
            </c:ext>
          </c:extLst>
        </c:ser>
        <c:ser>
          <c:idx val="2"/>
          <c:order val="2"/>
          <c:tx>
            <c:v>Pessimistic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Analysis'!$Y$44)</c:f>
              <c:numCache>
                <c:formatCode>General</c:formatCode>
                <c:ptCount val="4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E-9542-ACBB-E998B945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Overview'!$F$2:$F$3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5-2F40-8F32-4F577C1C547B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5-2F40-8F32-4F577C1C547B}"/>
            </c:ext>
          </c:extLst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Overview'!$D$2:$D$3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5-2F40-8F32-4F577C1C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Overview'!$AG$2:$AG$3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A-0C40-A27A-DC7643F23BE2}"/>
            </c:ext>
          </c:extLst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Overview'!$AF$2:$AF$3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A-0C40-A27A-DC7643F2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Overview'!$AF$2:$AF$3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3-3C4D-9D41-00DA38C44A9B}"/>
            </c:ext>
          </c:extLst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Overview'!$AH$2:$AH$3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3-3C4D-9D41-00DA38C44A9B}"/>
            </c:ext>
          </c:extLst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Overview'!$AI$2:$AI$3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3-3C4D-9D41-00DA38C4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Overview'!$J$2:$J$3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2-4546-A2FC-E638607D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Overview'!$AJ$2:$AJ$3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C-F54D-83BB-C908A8EA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Overview'!$AK$2:$AK$3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6-F146-998E-230755B86FEB}"/>
            </c:ext>
          </c:extLst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Overview'!$A$2:$A$3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'Tracking Overview'!$AL$2:$AL$3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6-F146-998E-230755B8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 lang="en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51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rish/Downloads/Shalmiya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Schedule"/>
      <sheetName val="Estimate &amp; Overview"/>
      <sheetName val="Sheet2"/>
      <sheetName val="1. Project Signal"/>
      <sheetName val="2. Project Force"/>
      <sheetName val="3. Project Point"/>
      <sheetName val="4. Quest Program"/>
      <sheetName val="5. Dynamic Program"/>
      <sheetName val="Gantt chart"/>
      <sheetName val="Resources"/>
      <sheetName val="Risk Analysis"/>
      <sheetName val="Agenda"/>
      <sheetName val="Tracking Overview"/>
      <sheetName val="AC, EV, PV"/>
      <sheetName val="CPI, SPI(t)"/>
      <sheetName val="SPI, SPI(t), p-factor"/>
      <sheetName val="CV"/>
      <sheetName val="SV(t)"/>
      <sheetName val="CPI"/>
      <sheetName val="SPI(t)"/>
    </sheetNames>
    <sheetDataSet>
      <sheetData sheetId="0"/>
      <sheetData sheetId="1">
        <row r="3">
          <cell r="K3">
            <v>246512.60060000003</v>
          </cell>
        </row>
        <row r="5">
          <cell r="K5">
            <v>338729.96659999999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B16" sqref="A1:N44"/>
    </sheetView>
  </sheetViews>
  <sheetFormatPr defaultColWidth="8.77734375" defaultRowHeight="14.4" x14ac:dyDescent="0.3"/>
  <cols>
    <col min="1" max="1" width="3.6640625" customWidth="1"/>
    <col min="2" max="2" width="25.6640625" customWidth="1"/>
    <col min="3" max="3" width="5.6640625" customWidth="1"/>
    <col min="4" max="5" width="16.6640625" customWidth="1"/>
    <col min="6" max="7" width="13.6640625" customWidth="1"/>
    <col min="8" max="8" width="8.6640625" customWidth="1"/>
    <col min="9" max="9" width="25.6640625" customWidth="1"/>
    <col min="10" max="12" width="10.6640625" customWidth="1"/>
    <col min="14" max="14" width="12.6640625" customWidth="1"/>
  </cols>
  <sheetData>
    <row r="1" spans="1:17" x14ac:dyDescent="0.3">
      <c r="A1" s="40" t="s">
        <v>0</v>
      </c>
      <c r="B1" s="40"/>
      <c r="C1" s="40"/>
      <c r="D1" s="40" t="s">
        <v>1</v>
      </c>
      <c r="E1" s="40"/>
      <c r="F1" s="40" t="s">
        <v>2</v>
      </c>
      <c r="G1" s="40"/>
      <c r="H1" s="40"/>
      <c r="I1" s="40" t="s">
        <v>3</v>
      </c>
      <c r="J1" s="40"/>
      <c r="K1" s="40" t="s">
        <v>4</v>
      </c>
      <c r="L1" s="40"/>
      <c r="M1" s="40"/>
      <c r="N1" s="40"/>
    </row>
    <row r="2" spans="1:17" ht="30" customHeigh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320</v>
      </c>
    </row>
    <row r="3" spans="1:17" x14ac:dyDescent="0.3">
      <c r="A3" s="2">
        <v>0</v>
      </c>
      <c r="B3" s="3" t="s">
        <v>18</v>
      </c>
      <c r="C3" s="4" t="s">
        <v>19</v>
      </c>
      <c r="D3" s="2"/>
      <c r="E3" s="2"/>
      <c r="F3" s="5">
        <v>40470.333333333299</v>
      </c>
      <c r="G3" s="5">
        <v>40548.583333333299</v>
      </c>
      <c r="H3" s="2" t="s">
        <v>20</v>
      </c>
      <c r="I3" s="2"/>
      <c r="J3" s="6"/>
      <c r="K3" s="6">
        <v>20300</v>
      </c>
      <c r="L3" s="6"/>
      <c r="M3" s="6"/>
      <c r="N3" s="6">
        <v>33622.800000000003</v>
      </c>
      <c r="Q3" s="7">
        <v>78.25</v>
      </c>
    </row>
    <row r="4" spans="1:17" x14ac:dyDescent="0.3">
      <c r="A4" s="3">
        <v>22</v>
      </c>
      <c r="B4" s="3" t="s">
        <v>21</v>
      </c>
      <c r="C4" s="4" t="s">
        <v>22</v>
      </c>
      <c r="D4" s="3"/>
      <c r="E4" s="3" t="s">
        <v>23</v>
      </c>
      <c r="F4" s="8">
        <v>40470.333333333299</v>
      </c>
      <c r="G4" s="9">
        <v>40483.708333333299</v>
      </c>
      <c r="H4" s="3" t="s">
        <v>24</v>
      </c>
      <c r="I4" s="4"/>
      <c r="J4" s="10">
        <v>0</v>
      </c>
      <c r="K4" s="11">
        <v>4000</v>
      </c>
      <c r="L4" s="10">
        <v>0</v>
      </c>
      <c r="M4" s="11">
        <v>0</v>
      </c>
      <c r="N4" s="10">
        <v>4000</v>
      </c>
      <c r="Q4" s="7">
        <v>13.375</v>
      </c>
    </row>
    <row r="5" spans="1:17" x14ac:dyDescent="0.3">
      <c r="A5" s="3">
        <v>23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40484.333333333299</v>
      </c>
      <c r="G5" s="9">
        <v>40486.708333333299</v>
      </c>
      <c r="H5" s="3" t="s">
        <v>29</v>
      </c>
      <c r="I5" s="4"/>
      <c r="J5" s="10">
        <v>0</v>
      </c>
      <c r="K5" s="11">
        <v>2000</v>
      </c>
      <c r="L5" s="10">
        <v>0</v>
      </c>
      <c r="M5" s="11">
        <v>0</v>
      </c>
      <c r="N5" s="10">
        <v>2000</v>
      </c>
      <c r="Q5" s="7">
        <v>2.375</v>
      </c>
    </row>
    <row r="6" spans="1:17" x14ac:dyDescent="0.3">
      <c r="A6" s="3">
        <v>24</v>
      </c>
      <c r="B6" s="3" t="s">
        <v>30</v>
      </c>
      <c r="C6" s="4" t="s">
        <v>31</v>
      </c>
      <c r="D6" s="3" t="s">
        <v>32</v>
      </c>
      <c r="E6" s="3" t="s">
        <v>33</v>
      </c>
      <c r="F6" s="8">
        <v>40487.333333333299</v>
      </c>
      <c r="G6" s="9">
        <v>40507.708333333299</v>
      </c>
      <c r="H6" s="3" t="s">
        <v>34</v>
      </c>
      <c r="I6" s="4"/>
      <c r="J6" s="10">
        <v>0</v>
      </c>
      <c r="K6" s="11">
        <v>1000</v>
      </c>
      <c r="L6" s="10">
        <v>0</v>
      </c>
      <c r="M6" s="11">
        <v>0</v>
      </c>
      <c r="N6" s="10">
        <v>1000</v>
      </c>
      <c r="Q6" s="7">
        <v>20.375</v>
      </c>
    </row>
    <row r="7" spans="1:17" ht="21.6" x14ac:dyDescent="0.3">
      <c r="A7" s="3">
        <v>1</v>
      </c>
      <c r="B7" s="3" t="s">
        <v>35</v>
      </c>
      <c r="C7" s="4" t="s">
        <v>36</v>
      </c>
      <c r="D7" s="3" t="s">
        <v>37</v>
      </c>
      <c r="E7" s="3" t="s">
        <v>38</v>
      </c>
      <c r="F7" s="8">
        <v>40508.333333333299</v>
      </c>
      <c r="G7" s="9">
        <v>40512.708333333299</v>
      </c>
      <c r="H7" s="3" t="s">
        <v>29</v>
      </c>
      <c r="I7" s="4" t="s">
        <v>39</v>
      </c>
      <c r="J7" s="10">
        <v>595.20000000000005</v>
      </c>
      <c r="K7" s="11">
        <v>0</v>
      </c>
      <c r="L7" s="10">
        <v>0</v>
      </c>
      <c r="M7" s="11">
        <v>0</v>
      </c>
      <c r="N7" s="10">
        <v>595.20000000000005</v>
      </c>
      <c r="Q7" s="7">
        <v>4.375</v>
      </c>
    </row>
    <row r="8" spans="1:17" ht="21.6" x14ac:dyDescent="0.3">
      <c r="A8" s="3">
        <v>39</v>
      </c>
      <c r="B8" s="3" t="s">
        <v>40</v>
      </c>
      <c r="C8" s="4" t="s">
        <v>41</v>
      </c>
      <c r="D8" s="3" t="s">
        <v>42</v>
      </c>
      <c r="E8" s="3" t="s">
        <v>43</v>
      </c>
      <c r="F8" s="8">
        <v>40513.333333333299</v>
      </c>
      <c r="G8" s="9">
        <v>40514.708333333299</v>
      </c>
      <c r="H8" s="3" t="s">
        <v>44</v>
      </c>
      <c r="I8" s="4" t="s">
        <v>45</v>
      </c>
      <c r="J8" s="10">
        <v>286.39999999999998</v>
      </c>
      <c r="K8" s="11">
        <v>10000</v>
      </c>
      <c r="L8" s="10">
        <v>0</v>
      </c>
      <c r="M8" s="11">
        <v>0</v>
      </c>
      <c r="N8" s="10">
        <v>10286.4</v>
      </c>
      <c r="Q8" s="7">
        <v>1.375</v>
      </c>
    </row>
    <row r="9" spans="1:17" ht="21.6" x14ac:dyDescent="0.3">
      <c r="A9" s="3">
        <v>40</v>
      </c>
      <c r="B9" s="3" t="s">
        <v>46</v>
      </c>
      <c r="C9" s="4" t="s">
        <v>47</v>
      </c>
      <c r="D9" s="3" t="s">
        <v>42</v>
      </c>
      <c r="E9" s="3" t="s">
        <v>48</v>
      </c>
      <c r="F9" s="8">
        <v>40513.333333333299</v>
      </c>
      <c r="G9" s="9">
        <v>40514.708333333299</v>
      </c>
      <c r="H9" s="3" t="s">
        <v>44</v>
      </c>
      <c r="I9" s="4" t="s">
        <v>49</v>
      </c>
      <c r="J9" s="10">
        <v>286.39999999999998</v>
      </c>
      <c r="K9" s="11">
        <v>3000</v>
      </c>
      <c r="L9" s="10">
        <v>0</v>
      </c>
      <c r="M9" s="11">
        <v>0</v>
      </c>
      <c r="N9" s="10">
        <v>3286.4</v>
      </c>
      <c r="Q9" s="7">
        <v>1.375</v>
      </c>
    </row>
    <row r="10" spans="1:17" x14ac:dyDescent="0.3">
      <c r="A10" s="3">
        <v>2</v>
      </c>
      <c r="B10" s="3" t="s">
        <v>50</v>
      </c>
      <c r="C10" s="4" t="s">
        <v>51</v>
      </c>
      <c r="D10" s="3" t="s">
        <v>42</v>
      </c>
      <c r="E10" s="3" t="s">
        <v>52</v>
      </c>
      <c r="F10" s="8">
        <v>40513.333333333299</v>
      </c>
      <c r="G10" s="9">
        <v>40513.666666666701</v>
      </c>
      <c r="H10" s="3" t="s">
        <v>53</v>
      </c>
      <c r="I10" s="4" t="s">
        <v>54</v>
      </c>
      <c r="J10" s="10">
        <v>133</v>
      </c>
      <c r="K10" s="11">
        <v>0</v>
      </c>
      <c r="L10" s="10">
        <v>0</v>
      </c>
      <c r="M10" s="11">
        <v>0</v>
      </c>
      <c r="N10" s="10">
        <v>133</v>
      </c>
      <c r="Q10" s="7">
        <v>0.33333333333333298</v>
      </c>
    </row>
    <row r="11" spans="1:17" x14ac:dyDescent="0.3">
      <c r="A11" s="3">
        <v>3</v>
      </c>
      <c r="B11" s="3" t="s">
        <v>55</v>
      </c>
      <c r="C11" s="4" t="s">
        <v>56</v>
      </c>
      <c r="D11" s="3" t="s">
        <v>42</v>
      </c>
      <c r="E11" s="3" t="s">
        <v>52</v>
      </c>
      <c r="F11" s="8">
        <v>40513.333333333299</v>
      </c>
      <c r="G11" s="9">
        <v>40513.708333333299</v>
      </c>
      <c r="H11" s="3" t="s">
        <v>57</v>
      </c>
      <c r="I11" s="4" t="s">
        <v>54</v>
      </c>
      <c r="J11" s="10">
        <v>152</v>
      </c>
      <c r="K11" s="11">
        <v>0</v>
      </c>
      <c r="L11" s="10">
        <v>0</v>
      </c>
      <c r="M11" s="11">
        <v>0</v>
      </c>
      <c r="N11" s="10">
        <v>152</v>
      </c>
      <c r="Q11" s="7">
        <v>0.375</v>
      </c>
    </row>
    <row r="12" spans="1:17" x14ac:dyDescent="0.3">
      <c r="A12" s="3">
        <v>4</v>
      </c>
      <c r="B12" s="3" t="s">
        <v>58</v>
      </c>
      <c r="C12" s="4" t="s">
        <v>59</v>
      </c>
      <c r="D12" s="3" t="s">
        <v>60</v>
      </c>
      <c r="E12" s="3" t="s">
        <v>61</v>
      </c>
      <c r="F12" s="8">
        <v>40514.333333333299</v>
      </c>
      <c r="G12" s="9">
        <v>40514.5</v>
      </c>
      <c r="H12" s="3" t="s">
        <v>62</v>
      </c>
      <c r="I12" s="4" t="s">
        <v>63</v>
      </c>
      <c r="J12" s="10">
        <v>76</v>
      </c>
      <c r="K12" s="11">
        <v>0</v>
      </c>
      <c r="L12" s="10">
        <v>0</v>
      </c>
      <c r="M12" s="11">
        <v>0</v>
      </c>
      <c r="N12" s="10">
        <v>76</v>
      </c>
      <c r="Q12" s="7">
        <v>0.16666666666666699</v>
      </c>
    </row>
    <row r="13" spans="1:17" ht="21.6" x14ac:dyDescent="0.3">
      <c r="A13" s="3">
        <v>5</v>
      </c>
      <c r="B13" s="3" t="s">
        <v>64</v>
      </c>
      <c r="C13" s="4" t="s">
        <v>65</v>
      </c>
      <c r="D13" s="3" t="s">
        <v>66</v>
      </c>
      <c r="E13" s="3" t="s">
        <v>67</v>
      </c>
      <c r="F13" s="8">
        <v>40514.541666666701</v>
      </c>
      <c r="G13" s="9">
        <v>40514.583333333299</v>
      </c>
      <c r="H13" s="3" t="s">
        <v>68</v>
      </c>
      <c r="I13" s="4" t="s">
        <v>69</v>
      </c>
      <c r="J13" s="10">
        <v>19</v>
      </c>
      <c r="K13" s="11">
        <v>0</v>
      </c>
      <c r="L13" s="10">
        <v>0</v>
      </c>
      <c r="M13" s="11">
        <v>0</v>
      </c>
      <c r="N13" s="10">
        <v>19</v>
      </c>
      <c r="Q13" s="7">
        <v>4.1666666666666699E-2</v>
      </c>
    </row>
    <row r="14" spans="1:17" x14ac:dyDescent="0.3">
      <c r="A14" s="3">
        <v>6</v>
      </c>
      <c r="B14" s="3" t="s">
        <v>70</v>
      </c>
      <c r="C14" s="4" t="s">
        <v>71</v>
      </c>
      <c r="D14" s="3" t="s">
        <v>72</v>
      </c>
      <c r="E14" s="3" t="s">
        <v>73</v>
      </c>
      <c r="F14" s="8">
        <v>40514.583333333299</v>
      </c>
      <c r="G14" s="9">
        <v>40514.666666666701</v>
      </c>
      <c r="H14" s="3" t="s">
        <v>74</v>
      </c>
      <c r="I14" s="4" t="s">
        <v>63</v>
      </c>
      <c r="J14" s="10">
        <v>38</v>
      </c>
      <c r="K14" s="11">
        <v>0</v>
      </c>
      <c r="L14" s="10">
        <v>0</v>
      </c>
      <c r="M14" s="11">
        <v>0</v>
      </c>
      <c r="N14" s="10">
        <v>38</v>
      </c>
      <c r="Q14" s="7">
        <v>8.3333333333333301E-2</v>
      </c>
    </row>
    <row r="15" spans="1:17" x14ac:dyDescent="0.3">
      <c r="A15" s="3">
        <v>7</v>
      </c>
      <c r="B15" s="3" t="s">
        <v>75</v>
      </c>
      <c r="C15" s="4" t="s">
        <v>76</v>
      </c>
      <c r="D15" s="3" t="s">
        <v>60</v>
      </c>
      <c r="E15" s="3" t="s">
        <v>77</v>
      </c>
      <c r="F15" s="8">
        <v>40514.333333333299</v>
      </c>
      <c r="G15" s="9">
        <v>40515.708333333299</v>
      </c>
      <c r="H15" s="3" t="s">
        <v>44</v>
      </c>
      <c r="I15" s="4" t="s">
        <v>78</v>
      </c>
      <c r="J15" s="10">
        <v>91.2</v>
      </c>
      <c r="K15" s="11">
        <v>0</v>
      </c>
      <c r="L15" s="10">
        <v>0</v>
      </c>
      <c r="M15" s="11">
        <v>0</v>
      </c>
      <c r="N15" s="10">
        <v>91.2</v>
      </c>
      <c r="Q15" s="7">
        <v>1.375</v>
      </c>
    </row>
    <row r="16" spans="1:17" x14ac:dyDescent="0.3">
      <c r="A16" s="3">
        <v>8</v>
      </c>
      <c r="B16" s="3" t="s">
        <v>79</v>
      </c>
      <c r="C16" s="4" t="s">
        <v>80</v>
      </c>
      <c r="D16" s="3" t="s">
        <v>81</v>
      </c>
      <c r="E16" s="3" t="s">
        <v>82</v>
      </c>
      <c r="F16" s="8">
        <v>40514.666666666701</v>
      </c>
      <c r="G16" s="9">
        <v>40515.583333333299</v>
      </c>
      <c r="H16" s="3" t="s">
        <v>83</v>
      </c>
      <c r="I16" s="4" t="s">
        <v>63</v>
      </c>
      <c r="J16" s="10">
        <v>114</v>
      </c>
      <c r="K16" s="11">
        <v>0</v>
      </c>
      <c r="L16" s="10">
        <v>0</v>
      </c>
      <c r="M16" s="11">
        <v>0</v>
      </c>
      <c r="N16" s="10">
        <v>114</v>
      </c>
      <c r="Q16" s="7">
        <v>0.91666666666666696</v>
      </c>
    </row>
    <row r="17" spans="1:17" x14ac:dyDescent="0.3">
      <c r="A17" s="3">
        <v>9</v>
      </c>
      <c r="B17" s="3" t="s">
        <v>84</v>
      </c>
      <c r="C17" s="4" t="s">
        <v>85</v>
      </c>
      <c r="D17" s="3" t="s">
        <v>81</v>
      </c>
      <c r="E17" s="3" t="s">
        <v>86</v>
      </c>
      <c r="F17" s="8">
        <v>40514.666666666701</v>
      </c>
      <c r="G17" s="9">
        <v>40515.666666666701</v>
      </c>
      <c r="H17" s="3" t="s">
        <v>57</v>
      </c>
      <c r="I17" s="4" t="s">
        <v>63</v>
      </c>
      <c r="J17" s="10">
        <v>152</v>
      </c>
      <c r="K17" s="11">
        <v>0</v>
      </c>
      <c r="L17" s="10">
        <v>0</v>
      </c>
      <c r="M17" s="11">
        <v>0</v>
      </c>
      <c r="N17" s="10">
        <v>152</v>
      </c>
      <c r="Q17" s="7">
        <v>1</v>
      </c>
    </row>
    <row r="18" spans="1:17" x14ac:dyDescent="0.3">
      <c r="A18" s="3">
        <v>10</v>
      </c>
      <c r="B18" s="3" t="s">
        <v>87</v>
      </c>
      <c r="C18" s="4" t="s">
        <v>88</v>
      </c>
      <c r="D18" s="3" t="s">
        <v>89</v>
      </c>
      <c r="E18" s="3" t="s">
        <v>90</v>
      </c>
      <c r="F18" s="8">
        <v>40518.333333333299</v>
      </c>
      <c r="G18" s="9">
        <v>40519.708333333299</v>
      </c>
      <c r="H18" s="3" t="s">
        <v>44</v>
      </c>
      <c r="I18" s="4" t="s">
        <v>91</v>
      </c>
      <c r="J18" s="10">
        <v>272</v>
      </c>
      <c r="K18" s="11">
        <v>0</v>
      </c>
      <c r="L18" s="10">
        <v>0</v>
      </c>
      <c r="M18" s="11">
        <v>0</v>
      </c>
      <c r="N18" s="10">
        <v>272</v>
      </c>
      <c r="Q18" s="7">
        <v>1.375</v>
      </c>
    </row>
    <row r="19" spans="1:17" x14ac:dyDescent="0.3">
      <c r="A19" s="3">
        <v>11</v>
      </c>
      <c r="B19" s="3" t="s">
        <v>92</v>
      </c>
      <c r="C19" s="4" t="s">
        <v>93</v>
      </c>
      <c r="D19" s="3" t="s">
        <v>89</v>
      </c>
      <c r="E19" s="3" t="s">
        <v>94</v>
      </c>
      <c r="F19" s="8">
        <v>40518.333333333299</v>
      </c>
      <c r="G19" s="9">
        <v>40520.583333333299</v>
      </c>
      <c r="H19" s="3" t="s">
        <v>95</v>
      </c>
      <c r="I19" s="4" t="s">
        <v>96</v>
      </c>
      <c r="J19" s="10">
        <v>535.5</v>
      </c>
      <c r="K19" s="11">
        <v>0</v>
      </c>
      <c r="L19" s="10">
        <v>0</v>
      </c>
      <c r="M19" s="11">
        <v>0</v>
      </c>
      <c r="N19" s="10">
        <v>535.5</v>
      </c>
      <c r="Q19" s="7">
        <v>2.25</v>
      </c>
    </row>
    <row r="20" spans="1:17" x14ac:dyDescent="0.3">
      <c r="A20" s="3">
        <v>25</v>
      </c>
      <c r="B20" s="3" t="s">
        <v>97</v>
      </c>
      <c r="C20" s="4" t="s">
        <v>98</v>
      </c>
      <c r="D20" s="3" t="s">
        <v>99</v>
      </c>
      <c r="E20" s="3"/>
      <c r="F20" s="8">
        <v>40520.583333333299</v>
      </c>
      <c r="G20" s="9">
        <v>40534.583333333299</v>
      </c>
      <c r="H20" s="3" t="s">
        <v>24</v>
      </c>
      <c r="I20" s="4"/>
      <c r="J20" s="10">
        <v>0</v>
      </c>
      <c r="K20" s="11">
        <v>250</v>
      </c>
      <c r="L20" s="10">
        <v>0</v>
      </c>
      <c r="M20" s="11">
        <v>0</v>
      </c>
      <c r="N20" s="10">
        <v>250</v>
      </c>
      <c r="Q20" s="7">
        <v>14</v>
      </c>
    </row>
    <row r="21" spans="1:17" x14ac:dyDescent="0.3">
      <c r="A21" s="3">
        <v>26</v>
      </c>
      <c r="B21" s="3" t="s">
        <v>100</v>
      </c>
      <c r="C21" s="4" t="s">
        <v>101</v>
      </c>
      <c r="D21" s="3" t="s">
        <v>99</v>
      </c>
      <c r="E21" s="3"/>
      <c r="F21" s="8">
        <v>40520.583333333299</v>
      </c>
      <c r="G21" s="9">
        <v>40534.583333333299</v>
      </c>
      <c r="H21" s="3" t="s">
        <v>24</v>
      </c>
      <c r="I21" s="4"/>
      <c r="J21" s="10">
        <v>0</v>
      </c>
      <c r="K21" s="11">
        <v>50</v>
      </c>
      <c r="L21" s="10">
        <v>0</v>
      </c>
      <c r="M21" s="11">
        <v>0</v>
      </c>
      <c r="N21" s="10">
        <v>50</v>
      </c>
      <c r="Q21" s="7">
        <v>14</v>
      </c>
    </row>
    <row r="22" spans="1:17" x14ac:dyDescent="0.3">
      <c r="A22" s="3">
        <v>12</v>
      </c>
      <c r="B22" s="3" t="s">
        <v>102</v>
      </c>
      <c r="C22" s="4" t="s">
        <v>103</v>
      </c>
      <c r="D22" s="3" t="s">
        <v>104</v>
      </c>
      <c r="E22" s="3" t="s">
        <v>105</v>
      </c>
      <c r="F22" s="8">
        <v>40515.583333333299</v>
      </c>
      <c r="G22" s="9">
        <v>40519.666666666701</v>
      </c>
      <c r="H22" s="3" t="s">
        <v>106</v>
      </c>
      <c r="I22" s="4" t="s">
        <v>107</v>
      </c>
      <c r="J22" s="10">
        <v>136.80000000000001</v>
      </c>
      <c r="K22" s="11">
        <v>0</v>
      </c>
      <c r="L22" s="10">
        <v>0</v>
      </c>
      <c r="M22" s="11">
        <v>0</v>
      </c>
      <c r="N22" s="10">
        <v>136.80000000000001</v>
      </c>
      <c r="Q22" s="7">
        <v>4.0833333333333304</v>
      </c>
    </row>
    <row r="23" spans="1:17" x14ac:dyDescent="0.3">
      <c r="A23" s="3">
        <v>13</v>
      </c>
      <c r="B23" s="3" t="s">
        <v>108</v>
      </c>
      <c r="C23" s="4" t="s">
        <v>109</v>
      </c>
      <c r="D23" s="3" t="s">
        <v>110</v>
      </c>
      <c r="E23" s="3" t="s">
        <v>111</v>
      </c>
      <c r="F23" s="8">
        <v>40515.666666666701</v>
      </c>
      <c r="G23" s="9">
        <v>40520.458333333299</v>
      </c>
      <c r="H23" s="3" t="s">
        <v>112</v>
      </c>
      <c r="I23" s="4" t="s">
        <v>113</v>
      </c>
      <c r="J23" s="10">
        <v>228</v>
      </c>
      <c r="K23" s="11">
        <v>0</v>
      </c>
      <c r="L23" s="10">
        <v>0</v>
      </c>
      <c r="M23" s="11">
        <v>0</v>
      </c>
      <c r="N23" s="10">
        <v>228</v>
      </c>
      <c r="Q23" s="7">
        <v>4.7916666666666696</v>
      </c>
    </row>
    <row r="24" spans="1:17" x14ac:dyDescent="0.3">
      <c r="A24" s="3">
        <v>14</v>
      </c>
      <c r="B24" s="3" t="s">
        <v>114</v>
      </c>
      <c r="C24" s="4" t="s">
        <v>115</v>
      </c>
      <c r="D24" s="3" t="s">
        <v>116</v>
      </c>
      <c r="E24" s="3" t="s">
        <v>117</v>
      </c>
      <c r="F24" s="8">
        <v>40519.666666666701</v>
      </c>
      <c r="G24" s="9">
        <v>40521.375</v>
      </c>
      <c r="H24" s="3" t="s">
        <v>118</v>
      </c>
      <c r="I24" s="4" t="s">
        <v>107</v>
      </c>
      <c r="J24" s="10">
        <v>76</v>
      </c>
      <c r="K24" s="11">
        <v>0</v>
      </c>
      <c r="L24" s="10">
        <v>0</v>
      </c>
      <c r="M24" s="11">
        <v>0</v>
      </c>
      <c r="N24" s="10">
        <v>76</v>
      </c>
      <c r="Q24" s="7">
        <v>1.7083333333333299</v>
      </c>
    </row>
    <row r="25" spans="1:17" x14ac:dyDescent="0.3">
      <c r="A25" s="3">
        <v>15</v>
      </c>
      <c r="B25" s="3" t="s">
        <v>119</v>
      </c>
      <c r="C25" s="4" t="s">
        <v>120</v>
      </c>
      <c r="D25" s="3" t="s">
        <v>121</v>
      </c>
      <c r="E25" s="3" t="s">
        <v>122</v>
      </c>
      <c r="F25" s="8">
        <v>40520.458333333299</v>
      </c>
      <c r="G25" s="9">
        <v>40521.666666666701</v>
      </c>
      <c r="H25" s="3" t="s">
        <v>123</v>
      </c>
      <c r="I25" s="4" t="s">
        <v>113</v>
      </c>
      <c r="J25" s="10">
        <v>136.80000000000001</v>
      </c>
      <c r="K25" s="11">
        <v>0</v>
      </c>
      <c r="L25" s="10">
        <v>0</v>
      </c>
      <c r="M25" s="11">
        <v>0</v>
      </c>
      <c r="N25" s="10">
        <v>136.80000000000001</v>
      </c>
      <c r="Q25" s="7">
        <v>1.2083333333333299</v>
      </c>
    </row>
    <row r="26" spans="1:17" x14ac:dyDescent="0.3">
      <c r="A26" s="3">
        <v>16</v>
      </c>
      <c r="B26" s="3" t="s">
        <v>124</v>
      </c>
      <c r="C26" s="4" t="s">
        <v>125</v>
      </c>
      <c r="D26" s="3" t="s">
        <v>126</v>
      </c>
      <c r="E26" s="3" t="s">
        <v>127</v>
      </c>
      <c r="F26" s="8">
        <v>40521.375</v>
      </c>
      <c r="G26" s="9">
        <v>40521.416666666701</v>
      </c>
      <c r="H26" s="3" t="s">
        <v>68</v>
      </c>
      <c r="I26" s="4" t="s">
        <v>128</v>
      </c>
      <c r="J26" s="10">
        <v>34</v>
      </c>
      <c r="K26" s="11">
        <v>0</v>
      </c>
      <c r="L26" s="10">
        <v>0</v>
      </c>
      <c r="M26" s="11">
        <v>0</v>
      </c>
      <c r="N26" s="10">
        <v>34</v>
      </c>
      <c r="Q26" s="7">
        <v>4.1666666666666699E-2</v>
      </c>
    </row>
    <row r="27" spans="1:17" x14ac:dyDescent="0.3">
      <c r="A27" s="3">
        <v>17</v>
      </c>
      <c r="B27" s="3" t="s">
        <v>129</v>
      </c>
      <c r="C27" s="4" t="s">
        <v>130</v>
      </c>
      <c r="D27" s="3" t="s">
        <v>131</v>
      </c>
      <c r="E27" s="3" t="s">
        <v>132</v>
      </c>
      <c r="F27" s="8">
        <v>40521.666666666701</v>
      </c>
      <c r="G27" s="9">
        <v>40521.708333333299</v>
      </c>
      <c r="H27" s="3" t="s">
        <v>68</v>
      </c>
      <c r="I27" s="4" t="s">
        <v>133</v>
      </c>
      <c r="J27" s="10">
        <v>42.5</v>
      </c>
      <c r="K27" s="11">
        <v>0</v>
      </c>
      <c r="L27" s="10">
        <v>0</v>
      </c>
      <c r="M27" s="11">
        <v>0</v>
      </c>
      <c r="N27" s="10">
        <v>42.5</v>
      </c>
      <c r="Q27" s="7">
        <v>4.1666666666666699E-2</v>
      </c>
    </row>
    <row r="28" spans="1:17" x14ac:dyDescent="0.3">
      <c r="A28" s="3">
        <v>18</v>
      </c>
      <c r="B28" s="3" t="s">
        <v>134</v>
      </c>
      <c r="C28" s="4" t="s">
        <v>135</v>
      </c>
      <c r="D28" s="3" t="s">
        <v>136</v>
      </c>
      <c r="E28" s="3" t="s">
        <v>137</v>
      </c>
      <c r="F28" s="8">
        <v>40521.416666666701</v>
      </c>
      <c r="G28" s="9">
        <v>40526.416666666701</v>
      </c>
      <c r="H28" s="3" t="s">
        <v>29</v>
      </c>
      <c r="I28" s="4" t="s">
        <v>128</v>
      </c>
      <c r="J28" s="10">
        <v>816</v>
      </c>
      <c r="K28" s="11">
        <v>0</v>
      </c>
      <c r="L28" s="10">
        <v>0</v>
      </c>
      <c r="M28" s="11">
        <v>0</v>
      </c>
      <c r="N28" s="10">
        <v>816</v>
      </c>
      <c r="Q28" s="7">
        <v>5</v>
      </c>
    </row>
    <row r="29" spans="1:17" x14ac:dyDescent="0.3">
      <c r="A29" s="3">
        <v>19</v>
      </c>
      <c r="B29" s="3" t="s">
        <v>138</v>
      </c>
      <c r="C29" s="4" t="s">
        <v>139</v>
      </c>
      <c r="D29" s="3" t="s">
        <v>140</v>
      </c>
      <c r="E29" s="3" t="s">
        <v>141</v>
      </c>
      <c r="F29" s="8">
        <v>40522.333333333299</v>
      </c>
      <c r="G29" s="9">
        <v>40527.583333333299</v>
      </c>
      <c r="H29" s="3" t="s">
        <v>142</v>
      </c>
      <c r="I29" s="4" t="s">
        <v>143</v>
      </c>
      <c r="J29" s="10">
        <v>1479</v>
      </c>
      <c r="K29" s="11">
        <v>0</v>
      </c>
      <c r="L29" s="10">
        <v>0</v>
      </c>
      <c r="M29" s="11">
        <v>0</v>
      </c>
      <c r="N29" s="10">
        <v>1479</v>
      </c>
      <c r="Q29" s="7">
        <v>5.25</v>
      </c>
    </row>
    <row r="30" spans="1:17" x14ac:dyDescent="0.3">
      <c r="A30" s="3">
        <v>20</v>
      </c>
      <c r="B30" s="3" t="s">
        <v>144</v>
      </c>
      <c r="C30" s="4" t="s">
        <v>145</v>
      </c>
      <c r="D30" s="3" t="s">
        <v>146</v>
      </c>
      <c r="E30" s="3" t="s">
        <v>147</v>
      </c>
      <c r="F30" s="8">
        <v>40526.416666666701</v>
      </c>
      <c r="G30" s="9">
        <v>40527.416666666701</v>
      </c>
      <c r="H30" s="3" t="s">
        <v>57</v>
      </c>
      <c r="I30" s="4" t="s">
        <v>128</v>
      </c>
      <c r="J30" s="10">
        <v>272</v>
      </c>
      <c r="K30" s="11">
        <v>0</v>
      </c>
      <c r="L30" s="10">
        <v>0</v>
      </c>
      <c r="M30" s="11">
        <v>0</v>
      </c>
      <c r="N30" s="10">
        <v>272</v>
      </c>
      <c r="Q30" s="7">
        <v>1</v>
      </c>
    </row>
    <row r="31" spans="1:17" x14ac:dyDescent="0.3">
      <c r="A31" s="3">
        <v>21</v>
      </c>
      <c r="B31" s="3" t="s">
        <v>148</v>
      </c>
      <c r="C31" s="4" t="s">
        <v>149</v>
      </c>
      <c r="D31" s="3" t="s">
        <v>150</v>
      </c>
      <c r="E31" s="3" t="s">
        <v>147</v>
      </c>
      <c r="F31" s="8">
        <v>40527.583333333299</v>
      </c>
      <c r="G31" s="9">
        <v>40528.583333333299</v>
      </c>
      <c r="H31" s="3" t="s">
        <v>57</v>
      </c>
      <c r="I31" s="4" t="s">
        <v>143</v>
      </c>
      <c r="J31" s="10">
        <v>408</v>
      </c>
      <c r="K31" s="11">
        <v>0</v>
      </c>
      <c r="L31" s="10">
        <v>0</v>
      </c>
      <c r="M31" s="11">
        <v>0</v>
      </c>
      <c r="N31" s="10">
        <v>408</v>
      </c>
      <c r="Q31" s="7">
        <v>1</v>
      </c>
    </row>
    <row r="32" spans="1:17" x14ac:dyDescent="0.3">
      <c r="A32" s="3">
        <v>38</v>
      </c>
      <c r="B32" s="3" t="s">
        <v>151</v>
      </c>
      <c r="C32" s="4" t="s">
        <v>152</v>
      </c>
      <c r="D32" s="3" t="s">
        <v>153</v>
      </c>
      <c r="E32" s="3"/>
      <c r="F32" s="8">
        <v>40528.583333333299</v>
      </c>
      <c r="G32" s="9">
        <v>40542.583333333299</v>
      </c>
      <c r="H32" s="3" t="s">
        <v>24</v>
      </c>
      <c r="I32" s="4" t="s">
        <v>154</v>
      </c>
      <c r="J32" s="10">
        <v>2400</v>
      </c>
      <c r="K32" s="11">
        <v>0</v>
      </c>
      <c r="L32" s="10">
        <v>0</v>
      </c>
      <c r="M32" s="11">
        <v>0</v>
      </c>
      <c r="N32" s="10">
        <v>2400</v>
      </c>
      <c r="Q32" s="7">
        <v>14</v>
      </c>
    </row>
    <row r="33" spans="1:17" x14ac:dyDescent="0.3">
      <c r="A33" s="3">
        <v>37</v>
      </c>
      <c r="B33" s="3" t="s">
        <v>155</v>
      </c>
      <c r="C33" s="4" t="s">
        <v>156</v>
      </c>
      <c r="D33" s="3" t="s">
        <v>153</v>
      </c>
      <c r="E33" s="3"/>
      <c r="F33" s="8">
        <v>40528.583333333299</v>
      </c>
      <c r="G33" s="9">
        <v>40528.666666666701</v>
      </c>
      <c r="H33" s="3" t="s">
        <v>74</v>
      </c>
      <c r="I33" s="4" t="s">
        <v>157</v>
      </c>
      <c r="J33" s="10">
        <v>52</v>
      </c>
      <c r="K33" s="11">
        <v>0</v>
      </c>
      <c r="L33" s="10">
        <v>0</v>
      </c>
      <c r="M33" s="11">
        <v>0</v>
      </c>
      <c r="N33" s="10">
        <v>52</v>
      </c>
      <c r="Q33" s="7">
        <v>8.3333333333333301E-2</v>
      </c>
    </row>
    <row r="34" spans="1:17" ht="21.6" x14ac:dyDescent="0.3">
      <c r="A34" s="3">
        <v>27</v>
      </c>
      <c r="B34" s="3" t="s">
        <v>158</v>
      </c>
      <c r="C34" s="4" t="s">
        <v>159</v>
      </c>
      <c r="D34" s="3" t="s">
        <v>153</v>
      </c>
      <c r="E34" s="3" t="s">
        <v>160</v>
      </c>
      <c r="F34" s="8">
        <v>40528.583333333299</v>
      </c>
      <c r="G34" s="9">
        <v>40532.583333333299</v>
      </c>
      <c r="H34" s="3" t="s">
        <v>44</v>
      </c>
      <c r="I34" s="4" t="s">
        <v>161</v>
      </c>
      <c r="J34" s="10">
        <v>267.2</v>
      </c>
      <c r="K34" s="11">
        <v>0</v>
      </c>
      <c r="L34" s="10">
        <v>0</v>
      </c>
      <c r="M34" s="11">
        <v>0</v>
      </c>
      <c r="N34" s="10">
        <v>267.2</v>
      </c>
      <c r="Q34" s="7">
        <v>4</v>
      </c>
    </row>
    <row r="35" spans="1:17" x14ac:dyDescent="0.3">
      <c r="A35" s="3">
        <v>28</v>
      </c>
      <c r="B35" s="3" t="s">
        <v>162</v>
      </c>
      <c r="C35" s="4" t="s">
        <v>163</v>
      </c>
      <c r="D35" s="3" t="s">
        <v>164</v>
      </c>
      <c r="E35" s="3" t="s">
        <v>165</v>
      </c>
      <c r="F35" s="8">
        <v>40532.583333333299</v>
      </c>
      <c r="G35" s="9">
        <v>40532.666666666701</v>
      </c>
      <c r="H35" s="3" t="s">
        <v>74</v>
      </c>
      <c r="I35" s="4" t="s">
        <v>166</v>
      </c>
      <c r="J35" s="10">
        <v>96</v>
      </c>
      <c r="K35" s="11">
        <v>0</v>
      </c>
      <c r="L35" s="10">
        <v>0</v>
      </c>
      <c r="M35" s="11">
        <v>0</v>
      </c>
      <c r="N35" s="10">
        <v>96</v>
      </c>
      <c r="Q35" s="7">
        <v>8.3333333333333301E-2</v>
      </c>
    </row>
    <row r="36" spans="1:17" ht="21.6" x14ac:dyDescent="0.3">
      <c r="A36" s="3">
        <v>29</v>
      </c>
      <c r="B36" s="3" t="s">
        <v>167</v>
      </c>
      <c r="C36" s="4" t="s">
        <v>168</v>
      </c>
      <c r="D36" s="3" t="s">
        <v>169</v>
      </c>
      <c r="E36" s="3" t="s">
        <v>170</v>
      </c>
      <c r="F36" s="8">
        <v>40532.666666666701</v>
      </c>
      <c r="G36" s="9">
        <v>40533.5</v>
      </c>
      <c r="H36" s="3" t="s">
        <v>171</v>
      </c>
      <c r="I36" s="4" t="s">
        <v>172</v>
      </c>
      <c r="J36" s="10">
        <v>72.5</v>
      </c>
      <c r="K36" s="11">
        <v>0</v>
      </c>
      <c r="L36" s="10">
        <v>0</v>
      </c>
      <c r="M36" s="11">
        <v>0</v>
      </c>
      <c r="N36" s="10">
        <v>72.5</v>
      </c>
      <c r="Q36" s="7">
        <v>0.83333333333333304</v>
      </c>
    </row>
    <row r="37" spans="1:17" ht="31.8" x14ac:dyDescent="0.3">
      <c r="A37" s="3">
        <v>31</v>
      </c>
      <c r="B37" s="3" t="s">
        <v>173</v>
      </c>
      <c r="C37" s="4" t="s">
        <v>174</v>
      </c>
      <c r="D37" s="3" t="s">
        <v>175</v>
      </c>
      <c r="E37" s="3" t="s">
        <v>176</v>
      </c>
      <c r="F37" s="8">
        <v>40533.541666666701</v>
      </c>
      <c r="G37" s="9">
        <v>40536.5</v>
      </c>
      <c r="H37" s="3" t="s">
        <v>29</v>
      </c>
      <c r="I37" s="4" t="s">
        <v>177</v>
      </c>
      <c r="J37" s="10">
        <v>998.4</v>
      </c>
      <c r="K37" s="11">
        <v>0</v>
      </c>
      <c r="L37" s="10">
        <v>0</v>
      </c>
      <c r="M37" s="11">
        <v>0</v>
      </c>
      <c r="N37" s="10">
        <v>998.4</v>
      </c>
      <c r="Q37" s="7">
        <v>2.9583333333333299</v>
      </c>
    </row>
    <row r="38" spans="1:17" x14ac:dyDescent="0.3">
      <c r="A38" s="3">
        <v>32</v>
      </c>
      <c r="B38" s="3" t="s">
        <v>178</v>
      </c>
      <c r="C38" s="4" t="s">
        <v>179</v>
      </c>
      <c r="D38" s="3" t="s">
        <v>180</v>
      </c>
      <c r="E38" s="3" t="s">
        <v>181</v>
      </c>
      <c r="F38" s="8">
        <v>40536.541666666701</v>
      </c>
      <c r="G38" s="9">
        <v>40539.625</v>
      </c>
      <c r="H38" s="3" t="s">
        <v>118</v>
      </c>
      <c r="I38" s="4" t="s">
        <v>91</v>
      </c>
      <c r="J38" s="10">
        <v>170</v>
      </c>
      <c r="K38" s="11">
        <v>0</v>
      </c>
      <c r="L38" s="10">
        <v>0</v>
      </c>
      <c r="M38" s="11">
        <v>0</v>
      </c>
      <c r="N38" s="10">
        <v>170</v>
      </c>
      <c r="Q38" s="7">
        <v>3.0833333333333299</v>
      </c>
    </row>
    <row r="39" spans="1:17" ht="21.6" x14ac:dyDescent="0.3">
      <c r="A39" s="3">
        <v>33</v>
      </c>
      <c r="B39" s="3" t="s">
        <v>182</v>
      </c>
      <c r="C39" s="4" t="s">
        <v>183</v>
      </c>
      <c r="D39" s="3" t="s">
        <v>184</v>
      </c>
      <c r="E39" s="3" t="s">
        <v>185</v>
      </c>
      <c r="F39" s="8">
        <v>40539.625</v>
      </c>
      <c r="G39" s="9">
        <v>40540.625</v>
      </c>
      <c r="H39" s="3" t="s">
        <v>57</v>
      </c>
      <c r="I39" s="4" t="s">
        <v>186</v>
      </c>
      <c r="J39" s="10">
        <v>118.4</v>
      </c>
      <c r="K39" s="11">
        <v>0</v>
      </c>
      <c r="L39" s="10">
        <v>0</v>
      </c>
      <c r="M39" s="11">
        <v>0</v>
      </c>
      <c r="N39" s="10">
        <v>118.4</v>
      </c>
      <c r="Q39" s="7">
        <v>1</v>
      </c>
    </row>
    <row r="40" spans="1:17" x14ac:dyDescent="0.3">
      <c r="A40" s="3">
        <v>34</v>
      </c>
      <c r="B40" s="3" t="s">
        <v>187</v>
      </c>
      <c r="C40" s="4" t="s">
        <v>188</v>
      </c>
      <c r="D40" s="3" t="s">
        <v>189</v>
      </c>
      <c r="E40" s="3" t="s">
        <v>190</v>
      </c>
      <c r="F40" s="8">
        <v>40540.625</v>
      </c>
      <c r="G40" s="9">
        <v>40540.708333333299</v>
      </c>
      <c r="H40" s="3" t="s">
        <v>74</v>
      </c>
      <c r="I40" s="4" t="s">
        <v>166</v>
      </c>
      <c r="J40" s="10">
        <v>96</v>
      </c>
      <c r="K40" s="11">
        <v>0</v>
      </c>
      <c r="L40" s="10">
        <v>0</v>
      </c>
      <c r="M40" s="11">
        <v>0</v>
      </c>
      <c r="N40" s="10">
        <v>96</v>
      </c>
      <c r="Q40" s="7">
        <v>8.3333333333333301E-2</v>
      </c>
    </row>
    <row r="41" spans="1:17" ht="21.6" x14ac:dyDescent="0.3">
      <c r="A41" s="3">
        <v>35</v>
      </c>
      <c r="B41" s="3" t="s">
        <v>191</v>
      </c>
      <c r="C41" s="4" t="s">
        <v>192</v>
      </c>
      <c r="D41" s="3" t="s">
        <v>193</v>
      </c>
      <c r="E41" s="3" t="s">
        <v>194</v>
      </c>
      <c r="F41" s="8">
        <v>40541.333333333299</v>
      </c>
      <c r="G41" s="9">
        <v>40541.583333333299</v>
      </c>
      <c r="H41" s="3" t="s">
        <v>171</v>
      </c>
      <c r="I41" s="4" t="s">
        <v>172</v>
      </c>
      <c r="J41" s="10">
        <v>72.5</v>
      </c>
      <c r="K41" s="11">
        <v>0</v>
      </c>
      <c r="L41" s="10">
        <v>0</v>
      </c>
      <c r="M41" s="11">
        <v>0</v>
      </c>
      <c r="N41" s="10">
        <v>72.5</v>
      </c>
      <c r="Q41" s="7">
        <v>0.25</v>
      </c>
    </row>
    <row r="42" spans="1:17" x14ac:dyDescent="0.3">
      <c r="A42" s="3">
        <v>36</v>
      </c>
      <c r="B42" s="3" t="s">
        <v>195</v>
      </c>
      <c r="C42" s="4" t="s">
        <v>196</v>
      </c>
      <c r="D42" s="3" t="s">
        <v>197</v>
      </c>
      <c r="E42" s="3"/>
      <c r="F42" s="8">
        <v>40541.583333333299</v>
      </c>
      <c r="G42" s="9">
        <v>40548.583333333299</v>
      </c>
      <c r="H42" s="3" t="s">
        <v>198</v>
      </c>
      <c r="I42" s="4" t="s">
        <v>199</v>
      </c>
      <c r="J42" s="10">
        <v>1560</v>
      </c>
      <c r="K42" s="11">
        <v>0</v>
      </c>
      <c r="L42" s="10">
        <v>0</v>
      </c>
      <c r="M42" s="11">
        <v>0</v>
      </c>
      <c r="N42" s="10">
        <v>1560</v>
      </c>
      <c r="Q42" s="7">
        <v>7</v>
      </c>
    </row>
    <row r="43" spans="1:17" x14ac:dyDescent="0.3">
      <c r="A43" s="3">
        <v>41</v>
      </c>
      <c r="B43" s="3" t="s">
        <v>200</v>
      </c>
      <c r="C43" s="4" t="s">
        <v>201</v>
      </c>
      <c r="D43" s="3" t="s">
        <v>202</v>
      </c>
      <c r="E43" s="3"/>
      <c r="F43" s="8">
        <v>40541.583333333299</v>
      </c>
      <c r="G43" s="9">
        <v>40548.583333333299</v>
      </c>
      <c r="H43" s="3" t="s">
        <v>198</v>
      </c>
      <c r="I43" s="4" t="s">
        <v>203</v>
      </c>
      <c r="J43" s="10">
        <v>520</v>
      </c>
      <c r="K43" s="11">
        <v>0</v>
      </c>
      <c r="L43" s="10">
        <v>0</v>
      </c>
      <c r="M43" s="11">
        <v>0</v>
      </c>
      <c r="N43" s="10">
        <v>520</v>
      </c>
      <c r="Q43" s="7">
        <v>7</v>
      </c>
    </row>
    <row r="44" spans="1:17" x14ac:dyDescent="0.3">
      <c r="A44" s="3">
        <v>42</v>
      </c>
      <c r="B44" s="3" t="s">
        <v>204</v>
      </c>
      <c r="C44" s="4" t="s">
        <v>205</v>
      </c>
      <c r="D44" s="3" t="s">
        <v>206</v>
      </c>
      <c r="E44" s="3"/>
      <c r="F44" s="8">
        <v>40541.583333333299</v>
      </c>
      <c r="G44" s="9">
        <v>40548.583333333299</v>
      </c>
      <c r="H44" s="3" t="s">
        <v>198</v>
      </c>
      <c r="I44" s="4" t="s">
        <v>203</v>
      </c>
      <c r="J44" s="10">
        <v>520</v>
      </c>
      <c r="K44" s="11">
        <v>0</v>
      </c>
      <c r="L44" s="10">
        <v>0</v>
      </c>
      <c r="M44" s="11">
        <v>0</v>
      </c>
      <c r="N44" s="10">
        <v>520</v>
      </c>
      <c r="Q44" s="7">
        <v>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5F79-9996-4284-BA63-62EC2299F407}">
  <dimension ref="A1:H14"/>
  <sheetViews>
    <sheetView workbookViewId="0">
      <selection activeCell="H1" sqref="H1:H1048576"/>
    </sheetView>
  </sheetViews>
  <sheetFormatPr defaultColWidth="8.77734375" defaultRowHeight="14.4" x14ac:dyDescent="0.3"/>
  <cols>
    <col min="2" max="2" width="15" bestFit="1" customWidth="1"/>
    <col min="3" max="3" width="10.33203125" bestFit="1" customWidth="1"/>
    <col min="4" max="4" width="9.77734375" bestFit="1" customWidth="1"/>
    <col min="5" max="5" width="13.77734375" customWidth="1"/>
    <col min="7" max="7" width="13.77734375" bestFit="1" customWidth="1"/>
    <col min="8" max="8" width="15.109375" customWidth="1"/>
  </cols>
  <sheetData>
    <row r="1" spans="1:8" x14ac:dyDescent="0.3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x14ac:dyDescent="0.3">
      <c r="A2">
        <v>11</v>
      </c>
      <c r="B2" t="s">
        <v>339</v>
      </c>
      <c r="C2" s="27">
        <v>44168</v>
      </c>
      <c r="D2" s="26">
        <v>10000</v>
      </c>
      <c r="E2" s="26">
        <v>20953.400000000001</v>
      </c>
      <c r="F2" s="26">
        <v>20953.400000000001</v>
      </c>
      <c r="G2" s="26">
        <f>F2-E2</f>
        <v>0</v>
      </c>
      <c r="H2" s="26">
        <f>F2-D2</f>
        <v>10953.400000000001</v>
      </c>
    </row>
    <row r="3" spans="1:8" x14ac:dyDescent="0.3">
      <c r="A3">
        <v>11</v>
      </c>
      <c r="B3" t="s">
        <v>339</v>
      </c>
      <c r="C3" s="27">
        <v>44199</v>
      </c>
      <c r="D3" s="26">
        <v>14960</v>
      </c>
      <c r="E3" s="26">
        <v>20953.400000000001</v>
      </c>
      <c r="F3" s="26">
        <v>20953.400000000001</v>
      </c>
      <c r="G3" s="26">
        <f t="shared" ref="G3:G14" si="0">F3-E3</f>
        <v>0</v>
      </c>
      <c r="H3" s="26">
        <f t="shared" ref="H3:H14" si="1">F3-D3</f>
        <v>5993.4000000000015</v>
      </c>
    </row>
    <row r="4" spans="1:8" x14ac:dyDescent="0.3">
      <c r="A4">
        <v>11</v>
      </c>
      <c r="B4" t="s">
        <v>339</v>
      </c>
      <c r="C4" s="27">
        <v>44230</v>
      </c>
      <c r="D4" s="26">
        <v>14966</v>
      </c>
      <c r="E4" s="26">
        <v>20953.400000000001</v>
      </c>
      <c r="F4" s="26">
        <v>20953.400000000001</v>
      </c>
      <c r="G4" s="26">
        <f t="shared" si="0"/>
        <v>0</v>
      </c>
      <c r="H4" s="26">
        <f t="shared" si="1"/>
        <v>5987.4000000000015</v>
      </c>
    </row>
    <row r="5" spans="1:8" x14ac:dyDescent="0.3">
      <c r="A5">
        <v>11</v>
      </c>
      <c r="B5" t="s">
        <v>339</v>
      </c>
      <c r="C5" s="27">
        <v>44258</v>
      </c>
      <c r="D5" s="26">
        <v>14966</v>
      </c>
      <c r="E5" s="26">
        <v>20953.400000000001</v>
      </c>
      <c r="F5" s="26">
        <v>20953.400000000001</v>
      </c>
      <c r="G5" s="26">
        <f t="shared" si="0"/>
        <v>0</v>
      </c>
      <c r="H5" s="26">
        <f t="shared" si="1"/>
        <v>5987.4000000000015</v>
      </c>
    </row>
    <row r="6" spans="1:8" x14ac:dyDescent="0.3">
      <c r="A6">
        <v>11</v>
      </c>
      <c r="B6" t="s">
        <v>339</v>
      </c>
      <c r="C6" s="27">
        <v>44289</v>
      </c>
      <c r="D6" s="26">
        <v>14966</v>
      </c>
      <c r="E6" s="26">
        <v>20953.400000000001</v>
      </c>
      <c r="F6" s="26">
        <v>20953.400000000001</v>
      </c>
      <c r="G6" s="26">
        <f t="shared" si="0"/>
        <v>0</v>
      </c>
      <c r="H6" s="26">
        <f t="shared" si="1"/>
        <v>5987.4000000000015</v>
      </c>
    </row>
    <row r="7" spans="1:8" x14ac:dyDescent="0.3">
      <c r="A7">
        <v>11</v>
      </c>
      <c r="B7" t="s">
        <v>339</v>
      </c>
      <c r="C7" s="27">
        <v>44319</v>
      </c>
      <c r="D7" s="26">
        <v>14965.7</v>
      </c>
      <c r="E7" s="26">
        <v>20953.400000000001</v>
      </c>
      <c r="F7" s="26">
        <v>20953.400000000001</v>
      </c>
      <c r="G7" s="26">
        <f t="shared" si="0"/>
        <v>0</v>
      </c>
      <c r="H7" s="26">
        <f t="shared" si="1"/>
        <v>5987.7000000000007</v>
      </c>
    </row>
    <row r="8" spans="1:8" x14ac:dyDescent="0.3">
      <c r="A8">
        <v>11</v>
      </c>
      <c r="B8" t="s">
        <v>339</v>
      </c>
      <c r="C8" s="27">
        <v>44350</v>
      </c>
      <c r="D8" s="26">
        <v>16960</v>
      </c>
      <c r="E8" s="26">
        <v>20953.400000000001</v>
      </c>
      <c r="F8" s="26">
        <v>20953.400000000001</v>
      </c>
      <c r="G8" s="26">
        <f t="shared" si="0"/>
        <v>0</v>
      </c>
      <c r="H8" s="26">
        <f t="shared" si="1"/>
        <v>3993.4000000000015</v>
      </c>
    </row>
    <row r="9" spans="1:8" x14ac:dyDescent="0.3">
      <c r="A9">
        <v>11</v>
      </c>
      <c r="B9" t="s">
        <v>339</v>
      </c>
      <c r="C9" s="27">
        <v>44380</v>
      </c>
      <c r="D9" s="26">
        <v>14960</v>
      </c>
      <c r="E9" s="26">
        <v>20953.400000000001</v>
      </c>
      <c r="F9" s="26">
        <v>20953.400000000001</v>
      </c>
      <c r="G9" s="26">
        <f t="shared" si="0"/>
        <v>0</v>
      </c>
      <c r="H9" s="26">
        <f t="shared" si="1"/>
        <v>5993.4000000000015</v>
      </c>
    </row>
    <row r="10" spans="1:8" x14ac:dyDescent="0.3">
      <c r="A10">
        <v>11</v>
      </c>
      <c r="B10" t="s">
        <v>339</v>
      </c>
      <c r="C10" s="27">
        <v>44411</v>
      </c>
      <c r="D10" s="26">
        <v>14965.57</v>
      </c>
      <c r="E10" s="26">
        <v>20953.400000000001</v>
      </c>
      <c r="F10" s="26">
        <v>20953.400000000001</v>
      </c>
      <c r="G10" s="26">
        <f t="shared" si="0"/>
        <v>0</v>
      </c>
      <c r="H10" s="26">
        <f t="shared" si="1"/>
        <v>5987.8300000000017</v>
      </c>
    </row>
    <row r="11" spans="1:8" x14ac:dyDescent="0.3">
      <c r="A11">
        <v>11</v>
      </c>
      <c r="B11" t="s">
        <v>339</v>
      </c>
      <c r="C11" s="27">
        <v>44442</v>
      </c>
      <c r="D11" s="26">
        <v>14960</v>
      </c>
      <c r="E11" s="26">
        <v>20953.400000000001</v>
      </c>
      <c r="F11" s="26">
        <v>20953.400000000001</v>
      </c>
      <c r="G11" s="26">
        <f t="shared" si="0"/>
        <v>0</v>
      </c>
      <c r="H11" s="26">
        <f t="shared" si="1"/>
        <v>5993.4000000000015</v>
      </c>
    </row>
    <row r="12" spans="1:8" x14ac:dyDescent="0.3">
      <c r="A12">
        <v>11</v>
      </c>
      <c r="B12" t="s">
        <v>339</v>
      </c>
      <c r="C12" s="27">
        <v>44472</v>
      </c>
      <c r="D12" s="26">
        <v>16966</v>
      </c>
      <c r="E12" s="26">
        <v>20953.400000000001</v>
      </c>
      <c r="F12" s="26">
        <v>20953.400000000001</v>
      </c>
      <c r="G12" s="26">
        <f t="shared" si="0"/>
        <v>0</v>
      </c>
      <c r="H12" s="26">
        <f t="shared" si="1"/>
        <v>3987.4000000000015</v>
      </c>
    </row>
    <row r="13" spans="1:8" x14ac:dyDescent="0.3">
      <c r="A13">
        <v>11</v>
      </c>
      <c r="B13" t="s">
        <v>339</v>
      </c>
      <c r="C13" s="27">
        <v>44503</v>
      </c>
      <c r="D13" s="26">
        <v>14966</v>
      </c>
      <c r="E13" s="26">
        <v>20953.400000000001</v>
      </c>
      <c r="F13" s="26">
        <v>20953.400000000001</v>
      </c>
      <c r="G13" s="26">
        <f t="shared" si="0"/>
        <v>0</v>
      </c>
      <c r="H13" s="26">
        <f t="shared" si="1"/>
        <v>5987.4000000000015</v>
      </c>
    </row>
    <row r="14" spans="1:8" x14ac:dyDescent="0.3">
      <c r="A14">
        <v>11</v>
      </c>
      <c r="B14" t="s">
        <v>339</v>
      </c>
      <c r="C14" s="27">
        <v>44533</v>
      </c>
      <c r="D14" s="26">
        <v>14966</v>
      </c>
      <c r="E14" s="26">
        <v>20953.400000000001</v>
      </c>
      <c r="F14" s="26">
        <v>20953.400000000001</v>
      </c>
      <c r="G14" s="26">
        <f t="shared" si="0"/>
        <v>0</v>
      </c>
      <c r="H14" s="26">
        <f t="shared" si="1"/>
        <v>5987.4000000000015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E717-2D6C-4CD0-AFC3-45F506B93A6C}">
  <dimension ref="A1:H13"/>
  <sheetViews>
    <sheetView workbookViewId="0">
      <selection activeCell="H1" sqref="H1:H1048576"/>
    </sheetView>
  </sheetViews>
  <sheetFormatPr defaultColWidth="8.77734375" defaultRowHeight="14.4" x14ac:dyDescent="0.3"/>
  <cols>
    <col min="2" max="2" width="12" bestFit="1" customWidth="1"/>
    <col min="4" max="4" width="9.77734375" bestFit="1" customWidth="1"/>
    <col min="7" max="7" width="13.77734375" bestFit="1" customWidth="1"/>
    <col min="8" max="8" width="10.6640625" bestFit="1" customWidth="1"/>
  </cols>
  <sheetData>
    <row r="1" spans="1:8" x14ac:dyDescent="0.3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x14ac:dyDescent="0.3">
      <c r="A2">
        <v>10</v>
      </c>
      <c r="B2" t="s">
        <v>333</v>
      </c>
      <c r="C2" s="27">
        <v>44130</v>
      </c>
      <c r="D2" s="26">
        <v>7854.32</v>
      </c>
      <c r="E2" s="26">
        <v>11275.82</v>
      </c>
      <c r="F2" s="26">
        <v>11275.9</v>
      </c>
      <c r="G2" s="26">
        <v>0</v>
      </c>
      <c r="H2" s="26">
        <f>F2-D2</f>
        <v>3421.58</v>
      </c>
    </row>
    <row r="3" spans="1:8" x14ac:dyDescent="0.3">
      <c r="A3">
        <v>10</v>
      </c>
      <c r="B3" t="s">
        <v>333</v>
      </c>
      <c r="C3" s="27">
        <v>44161</v>
      </c>
      <c r="D3" s="26">
        <v>7854.32</v>
      </c>
      <c r="E3" s="26">
        <v>11275.9</v>
      </c>
      <c r="F3" s="26">
        <v>11275.9</v>
      </c>
      <c r="G3" s="26">
        <v>0</v>
      </c>
      <c r="H3" s="26">
        <f t="shared" ref="H3:H13" si="0">F3-D3</f>
        <v>3421.58</v>
      </c>
    </row>
    <row r="4" spans="1:8" x14ac:dyDescent="0.3">
      <c r="A4">
        <v>10</v>
      </c>
      <c r="B4" t="s">
        <v>333</v>
      </c>
      <c r="C4" s="27">
        <v>44191</v>
      </c>
      <c r="D4" s="26">
        <v>9083</v>
      </c>
      <c r="E4" s="26">
        <v>11275.9</v>
      </c>
      <c r="F4" s="26">
        <v>11275.9</v>
      </c>
      <c r="G4" s="26">
        <v>0</v>
      </c>
      <c r="H4" s="26">
        <f t="shared" si="0"/>
        <v>2192.8999999999996</v>
      </c>
    </row>
    <row r="5" spans="1:8" x14ac:dyDescent="0.3">
      <c r="A5">
        <v>10</v>
      </c>
      <c r="B5" t="s">
        <v>333</v>
      </c>
      <c r="C5" s="27">
        <v>44222</v>
      </c>
      <c r="D5" s="26">
        <v>9084</v>
      </c>
      <c r="E5" s="26">
        <v>11275.9</v>
      </c>
      <c r="F5" s="26">
        <v>11275.9</v>
      </c>
      <c r="G5" s="26">
        <v>0</v>
      </c>
      <c r="H5" s="26">
        <f t="shared" si="0"/>
        <v>2191.8999999999996</v>
      </c>
    </row>
    <row r="6" spans="1:8" x14ac:dyDescent="0.3">
      <c r="A6">
        <v>10</v>
      </c>
      <c r="B6" t="s">
        <v>333</v>
      </c>
      <c r="C6" s="27">
        <v>44253</v>
      </c>
      <c r="D6" s="26">
        <v>9083</v>
      </c>
      <c r="E6" s="26">
        <v>11275.9</v>
      </c>
      <c r="F6" s="26">
        <v>11275.9</v>
      </c>
      <c r="G6" s="26">
        <v>0</v>
      </c>
      <c r="H6" s="26">
        <f t="shared" si="0"/>
        <v>2192.8999999999996</v>
      </c>
    </row>
    <row r="7" spans="1:8" x14ac:dyDescent="0.3">
      <c r="A7">
        <v>10</v>
      </c>
      <c r="B7" t="s">
        <v>333</v>
      </c>
      <c r="C7" s="27">
        <v>44281</v>
      </c>
      <c r="D7" s="26">
        <v>9084</v>
      </c>
      <c r="E7" s="26">
        <v>11275.9</v>
      </c>
      <c r="F7" s="26">
        <v>11275.9</v>
      </c>
      <c r="G7" s="26">
        <v>0</v>
      </c>
      <c r="H7" s="26">
        <f t="shared" si="0"/>
        <v>2191.8999999999996</v>
      </c>
    </row>
    <row r="8" spans="1:8" x14ac:dyDescent="0.3">
      <c r="A8">
        <v>10</v>
      </c>
      <c r="B8" t="s">
        <v>333</v>
      </c>
      <c r="C8" s="27">
        <v>44312</v>
      </c>
      <c r="D8" s="26">
        <v>9083</v>
      </c>
      <c r="E8" s="26">
        <v>11275.9</v>
      </c>
      <c r="F8" s="26">
        <v>11275.9</v>
      </c>
      <c r="G8" s="26">
        <v>0</v>
      </c>
      <c r="H8" s="26">
        <f t="shared" si="0"/>
        <v>2192.8999999999996</v>
      </c>
    </row>
    <row r="9" spans="1:8" x14ac:dyDescent="0.3">
      <c r="A9">
        <v>10</v>
      </c>
      <c r="B9" t="s">
        <v>333</v>
      </c>
      <c r="C9" s="27">
        <v>44342</v>
      </c>
      <c r="D9" s="26">
        <v>9084</v>
      </c>
      <c r="E9" s="26">
        <v>11275.9</v>
      </c>
      <c r="F9" s="26">
        <v>11275.9</v>
      </c>
      <c r="G9" s="26">
        <v>0</v>
      </c>
      <c r="H9" s="26">
        <f t="shared" si="0"/>
        <v>2191.8999999999996</v>
      </c>
    </row>
    <row r="10" spans="1:8" x14ac:dyDescent="0.3">
      <c r="A10">
        <v>10</v>
      </c>
      <c r="B10" t="s">
        <v>333</v>
      </c>
      <c r="C10" s="27">
        <v>44373</v>
      </c>
      <c r="D10" s="26">
        <v>9083</v>
      </c>
      <c r="E10" s="26">
        <v>11275.9</v>
      </c>
      <c r="F10" s="26">
        <v>11275.9</v>
      </c>
      <c r="G10" s="26">
        <v>0</v>
      </c>
      <c r="H10" s="26">
        <f t="shared" si="0"/>
        <v>2192.8999999999996</v>
      </c>
    </row>
    <row r="11" spans="1:8" x14ac:dyDescent="0.3">
      <c r="A11">
        <v>10</v>
      </c>
      <c r="B11" t="s">
        <v>333</v>
      </c>
      <c r="C11" s="27">
        <v>44403</v>
      </c>
      <c r="D11" s="26">
        <v>9084</v>
      </c>
      <c r="E11" s="26">
        <v>11275.9</v>
      </c>
      <c r="F11" s="26">
        <v>11275.9</v>
      </c>
      <c r="G11" s="26">
        <v>0</v>
      </c>
      <c r="H11" s="26">
        <f t="shared" si="0"/>
        <v>2191.8999999999996</v>
      </c>
    </row>
    <row r="12" spans="1:8" x14ac:dyDescent="0.3">
      <c r="A12">
        <v>10</v>
      </c>
      <c r="B12" t="s">
        <v>333</v>
      </c>
      <c r="C12" s="27">
        <v>44434</v>
      </c>
      <c r="D12" s="26">
        <v>7854.21</v>
      </c>
      <c r="E12" s="26">
        <v>11275.9</v>
      </c>
      <c r="F12" s="26">
        <v>11275.9</v>
      </c>
      <c r="G12" s="26">
        <v>0</v>
      </c>
      <c r="H12" s="26">
        <f t="shared" si="0"/>
        <v>3421.6899999999996</v>
      </c>
    </row>
    <row r="13" spans="1:8" x14ac:dyDescent="0.3">
      <c r="A13">
        <v>10</v>
      </c>
      <c r="B13" t="s">
        <v>333</v>
      </c>
      <c r="C13" s="27">
        <v>44465</v>
      </c>
      <c r="D13" s="26">
        <v>7854.32</v>
      </c>
      <c r="E13" s="26">
        <v>11275.9</v>
      </c>
      <c r="F13" s="26">
        <v>11275.9</v>
      </c>
      <c r="G13" s="26">
        <v>0</v>
      </c>
      <c r="H13" s="26">
        <f t="shared" si="0"/>
        <v>3421.58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067D-73DF-4E2C-8716-0A25F5F2C63E}">
  <dimension ref="A1"/>
  <sheetViews>
    <sheetView workbookViewId="0">
      <selection activeCell="S14" sqref="S14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62EC-91FF-4749-AF25-75F33DEB916D}">
  <dimension ref="A1:H15"/>
  <sheetViews>
    <sheetView workbookViewId="0">
      <selection activeCell="H1" sqref="H1:H1048576"/>
    </sheetView>
  </sheetViews>
  <sheetFormatPr defaultColWidth="8.77734375" defaultRowHeight="14.4" x14ac:dyDescent="0.3"/>
  <cols>
    <col min="2" max="2" width="13.33203125" bestFit="1" customWidth="1"/>
    <col min="4" max="4" width="12.77734375" customWidth="1"/>
    <col min="7" max="7" width="13.77734375" bestFit="1" customWidth="1"/>
    <col min="8" max="8" width="12.6640625" customWidth="1"/>
  </cols>
  <sheetData>
    <row r="1" spans="1:8" x14ac:dyDescent="0.3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x14ac:dyDescent="0.3">
      <c r="A2">
        <v>9</v>
      </c>
      <c r="B2" t="s">
        <v>340</v>
      </c>
      <c r="C2" s="27">
        <v>44052</v>
      </c>
      <c r="D2" s="26">
        <v>6495</v>
      </c>
      <c r="E2" s="26">
        <v>15758.45</v>
      </c>
      <c r="F2" s="26">
        <v>15758.45</v>
      </c>
      <c r="G2" s="26">
        <v>0</v>
      </c>
      <c r="H2" s="26">
        <f>F2-D2</f>
        <v>9263.4500000000007</v>
      </c>
    </row>
    <row r="3" spans="1:8" x14ac:dyDescent="0.3">
      <c r="A3">
        <v>9</v>
      </c>
      <c r="B3" t="s">
        <v>340</v>
      </c>
      <c r="C3" s="27">
        <v>44083</v>
      </c>
      <c r="D3" s="26">
        <v>11672.97</v>
      </c>
      <c r="E3" s="26">
        <v>15758.45</v>
      </c>
      <c r="F3" s="26">
        <v>15758.45</v>
      </c>
      <c r="G3" s="26">
        <v>0</v>
      </c>
      <c r="H3" s="26">
        <f t="shared" ref="H3:H15" si="0">F3-D3</f>
        <v>4085.4800000000014</v>
      </c>
    </row>
    <row r="4" spans="1:8" x14ac:dyDescent="0.3">
      <c r="A4">
        <v>9</v>
      </c>
      <c r="B4" t="s">
        <v>340</v>
      </c>
      <c r="C4" s="27">
        <v>44113</v>
      </c>
      <c r="D4" s="26">
        <v>11672.97</v>
      </c>
      <c r="E4" s="26">
        <v>15758.45</v>
      </c>
      <c r="F4" s="26">
        <v>15758.45</v>
      </c>
      <c r="G4" s="26">
        <v>0</v>
      </c>
      <c r="H4" s="26">
        <f t="shared" si="0"/>
        <v>4085.4800000000014</v>
      </c>
    </row>
    <row r="5" spans="1:8" x14ac:dyDescent="0.3">
      <c r="A5">
        <v>9</v>
      </c>
      <c r="B5" t="s">
        <v>340</v>
      </c>
      <c r="C5" s="27">
        <v>44144</v>
      </c>
      <c r="D5" s="26">
        <v>15758.55</v>
      </c>
      <c r="E5" s="26">
        <v>15758.45</v>
      </c>
      <c r="F5" s="26">
        <v>15758.45</v>
      </c>
      <c r="G5" s="26">
        <v>0</v>
      </c>
      <c r="H5" s="26">
        <f t="shared" si="0"/>
        <v>-9.9999999998544808E-2</v>
      </c>
    </row>
    <row r="6" spans="1:8" x14ac:dyDescent="0.3">
      <c r="A6">
        <v>9</v>
      </c>
      <c r="B6" t="s">
        <v>340</v>
      </c>
      <c r="C6" s="27">
        <v>44174</v>
      </c>
      <c r="D6" s="26">
        <v>15758.55</v>
      </c>
      <c r="E6" s="26">
        <v>15758.55</v>
      </c>
      <c r="F6" s="26">
        <v>15758.45</v>
      </c>
      <c r="G6" s="26">
        <v>0</v>
      </c>
      <c r="H6" s="26">
        <f t="shared" si="0"/>
        <v>-9.9999999998544808E-2</v>
      </c>
    </row>
    <row r="7" spans="1:8" x14ac:dyDescent="0.3">
      <c r="A7">
        <v>9</v>
      </c>
      <c r="B7" t="s">
        <v>340</v>
      </c>
      <c r="C7" s="27">
        <v>44205</v>
      </c>
      <c r="D7" s="26">
        <v>15758.35</v>
      </c>
      <c r="E7" s="26">
        <v>15758.55</v>
      </c>
      <c r="F7" s="26">
        <v>15758.45</v>
      </c>
      <c r="G7" s="26">
        <v>0</v>
      </c>
      <c r="H7" s="26">
        <f t="shared" si="0"/>
        <v>0.1000000000003638</v>
      </c>
    </row>
    <row r="8" spans="1:8" x14ac:dyDescent="0.3">
      <c r="A8">
        <v>9</v>
      </c>
      <c r="B8" t="s">
        <v>340</v>
      </c>
      <c r="C8" s="27">
        <v>44236</v>
      </c>
      <c r="D8" s="26">
        <v>15348.55</v>
      </c>
      <c r="E8" s="26">
        <v>15758.55</v>
      </c>
      <c r="F8" s="26">
        <v>15758.45</v>
      </c>
      <c r="G8" s="26">
        <v>0</v>
      </c>
      <c r="H8" s="26">
        <f t="shared" si="0"/>
        <v>409.90000000000146</v>
      </c>
    </row>
    <row r="9" spans="1:8" x14ac:dyDescent="0.3">
      <c r="A9">
        <v>9</v>
      </c>
      <c r="B9" t="s">
        <v>340</v>
      </c>
      <c r="C9" s="27">
        <v>44264</v>
      </c>
      <c r="D9" s="26">
        <v>15700.95</v>
      </c>
      <c r="E9" s="26">
        <v>15758.55</v>
      </c>
      <c r="F9" s="26">
        <v>15758.45</v>
      </c>
      <c r="G9" s="26">
        <v>0</v>
      </c>
      <c r="H9" s="26">
        <f t="shared" si="0"/>
        <v>57.5</v>
      </c>
    </row>
    <row r="10" spans="1:8" x14ac:dyDescent="0.3">
      <c r="A10">
        <v>9</v>
      </c>
      <c r="B10" t="s">
        <v>340</v>
      </c>
      <c r="C10" s="27">
        <v>44295</v>
      </c>
      <c r="D10" s="26">
        <v>11672.91</v>
      </c>
      <c r="E10" s="26">
        <v>15758.55</v>
      </c>
      <c r="F10" s="26">
        <v>15758.45</v>
      </c>
      <c r="G10" s="26">
        <v>0</v>
      </c>
      <c r="H10" s="26">
        <f t="shared" si="0"/>
        <v>4085.5400000000009</v>
      </c>
    </row>
    <row r="11" spans="1:8" x14ac:dyDescent="0.3">
      <c r="A11">
        <v>9</v>
      </c>
      <c r="B11" t="s">
        <v>340</v>
      </c>
      <c r="C11" s="27">
        <v>44325</v>
      </c>
      <c r="D11" s="26">
        <v>11672.97</v>
      </c>
      <c r="E11" s="26">
        <v>15758.55</v>
      </c>
      <c r="F11" s="26">
        <v>15758.45</v>
      </c>
      <c r="G11" s="26">
        <v>0</v>
      </c>
      <c r="H11" s="26">
        <f t="shared" si="0"/>
        <v>4085.4800000000014</v>
      </c>
    </row>
    <row r="12" spans="1:8" x14ac:dyDescent="0.3">
      <c r="A12">
        <v>9</v>
      </c>
      <c r="B12" t="s">
        <v>340</v>
      </c>
      <c r="C12" s="27">
        <v>44356</v>
      </c>
      <c r="D12" s="26">
        <v>11672.97</v>
      </c>
      <c r="E12" s="26">
        <v>15758.55</v>
      </c>
      <c r="F12" s="26">
        <v>15758.45</v>
      </c>
      <c r="G12" s="26">
        <v>0</v>
      </c>
      <c r="H12" s="26">
        <f t="shared" si="0"/>
        <v>4085.4800000000014</v>
      </c>
    </row>
    <row r="13" spans="1:8" x14ac:dyDescent="0.3">
      <c r="A13">
        <v>9</v>
      </c>
      <c r="B13" t="s">
        <v>340</v>
      </c>
      <c r="C13" s="27">
        <v>44386</v>
      </c>
      <c r="D13" s="26">
        <v>11672.97</v>
      </c>
      <c r="E13" s="26">
        <v>15758.55</v>
      </c>
      <c r="F13" s="26">
        <v>15758.45</v>
      </c>
      <c r="G13" s="26">
        <v>0</v>
      </c>
      <c r="H13" s="26">
        <f t="shared" si="0"/>
        <v>4085.4800000000014</v>
      </c>
    </row>
    <row r="14" spans="1:8" x14ac:dyDescent="0.3">
      <c r="A14">
        <v>9</v>
      </c>
      <c r="B14" t="s">
        <v>340</v>
      </c>
      <c r="C14" s="27">
        <v>44417</v>
      </c>
      <c r="D14" s="26">
        <v>4985</v>
      </c>
      <c r="E14" s="26">
        <v>15758.55</v>
      </c>
      <c r="F14" s="26">
        <v>15758.45</v>
      </c>
      <c r="G14" s="26">
        <v>0</v>
      </c>
      <c r="H14" s="26">
        <f t="shared" si="0"/>
        <v>10773.45</v>
      </c>
    </row>
    <row r="15" spans="1:8" x14ac:dyDescent="0.3">
      <c r="A15">
        <v>9</v>
      </c>
      <c r="B15" t="s">
        <v>340</v>
      </c>
      <c r="C15" s="27">
        <v>44448</v>
      </c>
      <c r="D15" s="26">
        <v>3579</v>
      </c>
      <c r="E15" s="26">
        <v>15758.55</v>
      </c>
      <c r="F15" s="26">
        <v>15758.45</v>
      </c>
      <c r="G15" s="26">
        <v>0</v>
      </c>
      <c r="H15" s="26">
        <f t="shared" si="0"/>
        <v>12179.45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4A2B-B03F-4905-B75C-4A457233C2CF}">
  <dimension ref="A1:H28"/>
  <sheetViews>
    <sheetView topLeftCell="A15" zoomScale="115" workbookViewId="0">
      <selection activeCell="H1" sqref="H1:H1048576"/>
    </sheetView>
  </sheetViews>
  <sheetFormatPr defaultColWidth="8.77734375" defaultRowHeight="14.4" x14ac:dyDescent="0.3"/>
  <cols>
    <col min="1" max="1" width="9" customWidth="1"/>
    <col min="2" max="2" width="11.6640625" bestFit="1" customWidth="1"/>
    <col min="3" max="3" width="9" bestFit="1" customWidth="1"/>
    <col min="4" max="5" width="9.109375" bestFit="1" customWidth="1"/>
    <col min="6" max="7" width="12.33203125" bestFit="1" customWidth="1"/>
    <col min="8" max="8" width="9.33203125" bestFit="1" customWidth="1"/>
  </cols>
  <sheetData>
    <row r="1" spans="1:8" ht="15" thickBot="1" x14ac:dyDescent="0.35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ht="15" thickBot="1" x14ac:dyDescent="0.35">
      <c r="A2" s="31">
        <v>4</v>
      </c>
      <c r="B2" s="31" t="s">
        <v>334</v>
      </c>
      <c r="C2" s="32">
        <v>43739</v>
      </c>
      <c r="D2" s="33">
        <v>0</v>
      </c>
      <c r="E2" s="33">
        <v>0</v>
      </c>
      <c r="F2" s="33">
        <v>0</v>
      </c>
      <c r="G2" s="36">
        <v>0</v>
      </c>
      <c r="H2" s="33">
        <v>0</v>
      </c>
    </row>
    <row r="3" spans="1:8" ht="15" thickBot="1" x14ac:dyDescent="0.35">
      <c r="A3" s="31">
        <v>4</v>
      </c>
      <c r="B3" s="31" t="s">
        <v>334</v>
      </c>
      <c r="C3" s="32">
        <v>43770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</row>
    <row r="4" spans="1:8" ht="15" thickBot="1" x14ac:dyDescent="0.35">
      <c r="A4" s="31">
        <v>4</v>
      </c>
      <c r="B4" s="31" t="s">
        <v>334</v>
      </c>
      <c r="C4" s="32">
        <v>43800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</row>
    <row r="5" spans="1:8" ht="15" thickBot="1" x14ac:dyDescent="0.35">
      <c r="A5" s="31">
        <v>4</v>
      </c>
      <c r="B5" s="31" t="s">
        <v>334</v>
      </c>
      <c r="C5" s="32">
        <v>43831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</row>
    <row r="6" spans="1:8" ht="15" thickBot="1" x14ac:dyDescent="0.35">
      <c r="A6" s="31">
        <v>4</v>
      </c>
      <c r="B6" s="31" t="s">
        <v>334</v>
      </c>
      <c r="C6" s="32">
        <v>43862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</row>
    <row r="7" spans="1:8" ht="15" thickBot="1" x14ac:dyDescent="0.35">
      <c r="A7" s="31">
        <v>4</v>
      </c>
      <c r="B7" s="31" t="s">
        <v>334</v>
      </c>
      <c r="C7" s="32">
        <v>43891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</row>
    <row r="8" spans="1:8" ht="15" thickBot="1" x14ac:dyDescent="0.35">
      <c r="A8" s="31">
        <v>4</v>
      </c>
      <c r="B8" s="31" t="s">
        <v>334</v>
      </c>
      <c r="C8" s="32">
        <v>43922</v>
      </c>
      <c r="D8" s="34">
        <v>7056.23</v>
      </c>
      <c r="E8" s="35">
        <v>13421.92</v>
      </c>
      <c r="F8" s="35">
        <v>13421.92</v>
      </c>
      <c r="G8" s="33">
        <v>0</v>
      </c>
      <c r="H8" s="35">
        <v>6365.69</v>
      </c>
    </row>
    <row r="9" spans="1:8" ht="15" thickBot="1" x14ac:dyDescent="0.35">
      <c r="A9" s="31">
        <v>4</v>
      </c>
      <c r="B9" s="31" t="s">
        <v>334</v>
      </c>
      <c r="C9" s="32">
        <v>43952</v>
      </c>
      <c r="D9" s="35">
        <v>8695.1200000000008</v>
      </c>
      <c r="E9" s="35">
        <v>13421.92</v>
      </c>
      <c r="F9" s="35">
        <v>13421.92</v>
      </c>
      <c r="G9" s="33">
        <v>0</v>
      </c>
      <c r="H9" s="35">
        <v>4726.8</v>
      </c>
    </row>
    <row r="10" spans="1:8" ht="15" thickBot="1" x14ac:dyDescent="0.35">
      <c r="A10" s="31">
        <v>4</v>
      </c>
      <c r="B10" s="31" t="s">
        <v>334</v>
      </c>
      <c r="C10" s="32">
        <v>43983</v>
      </c>
      <c r="D10" s="35">
        <v>9235.56</v>
      </c>
      <c r="E10" s="35">
        <v>13421.92</v>
      </c>
      <c r="F10" s="35">
        <v>13421.92</v>
      </c>
      <c r="G10" s="33">
        <v>0</v>
      </c>
      <c r="H10" s="35">
        <v>4186.3599999999997</v>
      </c>
    </row>
    <row r="11" spans="1:8" ht="15" thickBot="1" x14ac:dyDescent="0.35">
      <c r="A11" s="31">
        <v>4</v>
      </c>
      <c r="B11" s="31" t="s">
        <v>334</v>
      </c>
      <c r="C11" s="32">
        <v>44013</v>
      </c>
      <c r="D11" s="35">
        <v>9586.5300000000007</v>
      </c>
      <c r="E11" s="35">
        <v>13421.92</v>
      </c>
      <c r="F11" s="35">
        <v>13421.92</v>
      </c>
      <c r="G11" s="33">
        <v>0</v>
      </c>
      <c r="H11" s="35">
        <v>3835.39</v>
      </c>
    </row>
    <row r="12" spans="1:8" ht="15" thickBot="1" x14ac:dyDescent="0.35">
      <c r="A12" s="31">
        <v>4</v>
      </c>
      <c r="B12" s="31" t="s">
        <v>334</v>
      </c>
      <c r="C12" s="32">
        <v>44044</v>
      </c>
      <c r="D12" s="35">
        <v>9968.36</v>
      </c>
      <c r="E12" s="35">
        <v>13421.92</v>
      </c>
      <c r="F12" s="35">
        <v>13421.92</v>
      </c>
      <c r="G12" s="33">
        <v>0</v>
      </c>
      <c r="H12" s="35">
        <v>3453.56</v>
      </c>
    </row>
    <row r="13" spans="1:8" ht="15" thickBot="1" x14ac:dyDescent="0.35">
      <c r="A13" s="31">
        <v>4</v>
      </c>
      <c r="B13" s="31" t="s">
        <v>334</v>
      </c>
      <c r="C13" s="32">
        <v>44075</v>
      </c>
      <c r="D13" s="35">
        <v>10235.69</v>
      </c>
      <c r="E13" s="35">
        <v>13421.92</v>
      </c>
      <c r="F13" s="35">
        <v>13421.92</v>
      </c>
      <c r="G13" s="33">
        <v>0</v>
      </c>
      <c r="H13" s="35">
        <v>3186.23</v>
      </c>
    </row>
    <row r="14" spans="1:8" ht="15" thickBot="1" x14ac:dyDescent="0.35">
      <c r="A14" s="31">
        <v>4</v>
      </c>
      <c r="B14" s="31" t="s">
        <v>334</v>
      </c>
      <c r="C14" s="32">
        <v>44105</v>
      </c>
      <c r="D14" s="35">
        <v>10962.36</v>
      </c>
      <c r="E14" s="35">
        <v>13421.92</v>
      </c>
      <c r="F14" s="35">
        <v>13421.92</v>
      </c>
      <c r="G14" s="33">
        <v>0</v>
      </c>
      <c r="H14" s="35">
        <v>2459.56</v>
      </c>
    </row>
    <row r="15" spans="1:8" ht="15" thickBot="1" x14ac:dyDescent="0.35">
      <c r="A15" s="31">
        <v>4</v>
      </c>
      <c r="B15" s="31" t="s">
        <v>334</v>
      </c>
      <c r="C15" s="32">
        <v>44136</v>
      </c>
      <c r="D15" s="35">
        <v>11068.36</v>
      </c>
      <c r="E15" s="35">
        <v>13421.92</v>
      </c>
      <c r="F15" s="35">
        <v>13421.92</v>
      </c>
      <c r="G15" s="33">
        <v>0</v>
      </c>
      <c r="H15" s="35">
        <v>2353.56</v>
      </c>
    </row>
    <row r="16" spans="1:8" ht="15" thickBot="1" x14ac:dyDescent="0.35">
      <c r="A16" s="31">
        <v>4</v>
      </c>
      <c r="B16" s="31" t="s">
        <v>334</v>
      </c>
      <c r="C16" s="32">
        <v>44166</v>
      </c>
      <c r="D16" s="35">
        <v>11675</v>
      </c>
      <c r="E16" s="35">
        <v>13421.92</v>
      </c>
      <c r="F16" s="35">
        <v>13421.92</v>
      </c>
      <c r="G16" s="33">
        <v>0</v>
      </c>
      <c r="H16" s="35">
        <v>1746.92</v>
      </c>
    </row>
    <row r="17" spans="1:8" ht="15" thickBot="1" x14ac:dyDescent="0.35">
      <c r="A17" s="31">
        <v>4</v>
      </c>
      <c r="B17" s="31" t="s">
        <v>334</v>
      </c>
      <c r="C17" s="32">
        <v>44197</v>
      </c>
      <c r="D17" s="35">
        <v>11235.36</v>
      </c>
      <c r="E17" s="35">
        <v>13421.92</v>
      </c>
      <c r="F17" s="35">
        <v>13421.92</v>
      </c>
      <c r="G17" s="33">
        <v>0</v>
      </c>
      <c r="H17" s="35">
        <v>2186.56</v>
      </c>
    </row>
    <row r="18" spans="1:8" ht="15" thickBot="1" x14ac:dyDescent="0.35">
      <c r="A18" s="31">
        <v>4</v>
      </c>
      <c r="B18" s="31" t="s">
        <v>334</v>
      </c>
      <c r="C18" s="32">
        <v>44228</v>
      </c>
      <c r="D18" s="35">
        <v>10992.36</v>
      </c>
      <c r="E18" s="35">
        <v>13421.92</v>
      </c>
      <c r="F18" s="35">
        <v>13421.92</v>
      </c>
      <c r="G18" s="33">
        <v>0</v>
      </c>
      <c r="H18" s="35">
        <v>2429.56</v>
      </c>
    </row>
    <row r="19" spans="1:8" ht="15" thickBot="1" x14ac:dyDescent="0.35">
      <c r="A19" s="31">
        <v>4</v>
      </c>
      <c r="B19" s="31" t="s">
        <v>334</v>
      </c>
      <c r="C19" s="32">
        <v>44256</v>
      </c>
      <c r="D19" s="35">
        <v>10568.56</v>
      </c>
      <c r="E19" s="35">
        <v>13421.92</v>
      </c>
      <c r="F19" s="35">
        <v>13421.92</v>
      </c>
      <c r="G19" s="33">
        <v>0</v>
      </c>
      <c r="H19" s="35">
        <v>2853.36</v>
      </c>
    </row>
    <row r="20" spans="1:8" ht="15" thickBot="1" x14ac:dyDescent="0.35">
      <c r="A20" s="31">
        <v>4</v>
      </c>
      <c r="B20" s="31" t="s">
        <v>334</v>
      </c>
      <c r="C20" s="32">
        <v>44287</v>
      </c>
      <c r="D20" s="35">
        <v>10001.35</v>
      </c>
      <c r="E20" s="35">
        <v>13421.92</v>
      </c>
      <c r="F20" s="35">
        <v>13421.92</v>
      </c>
      <c r="G20" s="33">
        <v>0</v>
      </c>
      <c r="H20" s="35">
        <v>3420.57</v>
      </c>
    </row>
    <row r="21" spans="1:8" ht="15" thickBot="1" x14ac:dyDescent="0.35">
      <c r="A21" s="31">
        <v>4</v>
      </c>
      <c r="B21" s="31" t="s">
        <v>334</v>
      </c>
      <c r="C21" s="32">
        <v>44317</v>
      </c>
      <c r="D21" s="35">
        <v>9668.36</v>
      </c>
      <c r="E21" s="35">
        <v>13421.92</v>
      </c>
      <c r="F21" s="35">
        <v>13421.92</v>
      </c>
      <c r="G21" s="33">
        <v>0</v>
      </c>
      <c r="H21" s="35">
        <v>3753.56</v>
      </c>
    </row>
    <row r="22" spans="1:8" ht="15" thickBot="1" x14ac:dyDescent="0.35">
      <c r="A22" s="31">
        <v>4</v>
      </c>
      <c r="B22" s="31" t="s">
        <v>334</v>
      </c>
      <c r="C22" s="32">
        <v>44348</v>
      </c>
      <c r="D22" s="35">
        <v>9273.25</v>
      </c>
      <c r="E22" s="35">
        <v>13421.92</v>
      </c>
      <c r="F22" s="35">
        <v>13421.92</v>
      </c>
      <c r="G22" s="33">
        <v>0</v>
      </c>
      <c r="H22" s="35">
        <v>4148.67</v>
      </c>
    </row>
    <row r="23" spans="1:8" ht="15" thickBot="1" x14ac:dyDescent="0.35">
      <c r="A23" s="31">
        <v>4</v>
      </c>
      <c r="B23" s="31" t="s">
        <v>334</v>
      </c>
      <c r="C23" s="32">
        <v>44378</v>
      </c>
      <c r="D23" s="35">
        <v>9156.36</v>
      </c>
      <c r="E23" s="35">
        <v>13421.92</v>
      </c>
      <c r="F23" s="35">
        <v>13421.92</v>
      </c>
      <c r="G23" s="33">
        <v>0</v>
      </c>
      <c r="H23" s="35">
        <v>4265.5600000000004</v>
      </c>
    </row>
    <row r="24" spans="1:8" ht="15" thickBot="1" x14ac:dyDescent="0.35">
      <c r="A24" s="31">
        <v>4</v>
      </c>
      <c r="B24" s="31" t="s">
        <v>334</v>
      </c>
      <c r="C24" s="32">
        <v>44409</v>
      </c>
      <c r="D24" s="35">
        <v>8965.36</v>
      </c>
      <c r="E24" s="35">
        <v>13421.92</v>
      </c>
      <c r="F24" s="35">
        <v>13421.92</v>
      </c>
      <c r="G24" s="33">
        <v>0</v>
      </c>
      <c r="H24" s="35">
        <v>4456.5600000000004</v>
      </c>
    </row>
    <row r="25" spans="1:8" ht="15" thickBot="1" x14ac:dyDescent="0.35">
      <c r="A25" s="31">
        <v>4</v>
      </c>
      <c r="B25" s="31" t="s">
        <v>334</v>
      </c>
      <c r="C25" s="32">
        <v>44440</v>
      </c>
      <c r="D25" s="35">
        <v>8002.23</v>
      </c>
      <c r="E25" s="35">
        <v>13421.92</v>
      </c>
      <c r="F25" s="35">
        <v>13421.92</v>
      </c>
      <c r="G25" s="33">
        <v>0</v>
      </c>
      <c r="H25" s="35">
        <v>5419.69</v>
      </c>
    </row>
    <row r="26" spans="1:8" ht="15" thickBot="1" x14ac:dyDescent="0.35">
      <c r="A26" s="31">
        <v>4</v>
      </c>
      <c r="B26" s="31" t="s">
        <v>334</v>
      </c>
      <c r="C26" s="32">
        <v>44470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</row>
    <row r="27" spans="1:8" ht="15" thickBot="1" x14ac:dyDescent="0.35">
      <c r="A27" s="31">
        <v>4</v>
      </c>
      <c r="B27" s="31" t="s">
        <v>334</v>
      </c>
      <c r="C27" s="32">
        <v>44501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</row>
    <row r="28" spans="1:8" ht="15" thickBot="1" x14ac:dyDescent="0.35">
      <c r="A28" s="31">
        <v>4</v>
      </c>
      <c r="B28" s="31" t="s">
        <v>334</v>
      </c>
      <c r="C28" s="32">
        <v>44531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14CE-688A-A648-BF5E-45270DC7BE71}">
  <dimension ref="A1:H28"/>
  <sheetViews>
    <sheetView topLeftCell="A12" zoomScale="137" workbookViewId="0">
      <selection activeCell="H1" sqref="H1:H1048576"/>
    </sheetView>
  </sheetViews>
  <sheetFormatPr defaultColWidth="11.5546875" defaultRowHeight="14.4" x14ac:dyDescent="0.3"/>
  <cols>
    <col min="2" max="2" width="15.77734375" bestFit="1" customWidth="1"/>
    <col min="7" max="7" width="12.109375" bestFit="1" customWidth="1"/>
  </cols>
  <sheetData>
    <row r="1" spans="1:8" ht="15" thickBot="1" x14ac:dyDescent="0.35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ht="15" thickBot="1" x14ac:dyDescent="0.35">
      <c r="A2">
        <v>8</v>
      </c>
      <c r="B2" t="s">
        <v>331</v>
      </c>
      <c r="C2" s="27">
        <v>43739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</row>
    <row r="3" spans="1:8" ht="15" thickBot="1" x14ac:dyDescent="0.35">
      <c r="A3">
        <v>8</v>
      </c>
      <c r="B3" t="s">
        <v>331</v>
      </c>
      <c r="C3" s="27">
        <v>43770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</row>
    <row r="4" spans="1:8" ht="15" thickBot="1" x14ac:dyDescent="0.35">
      <c r="A4">
        <v>8</v>
      </c>
      <c r="B4" t="s">
        <v>331</v>
      </c>
      <c r="C4" s="27">
        <v>43800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</row>
    <row r="5" spans="1:8" ht="15" thickBot="1" x14ac:dyDescent="0.35">
      <c r="A5">
        <v>8</v>
      </c>
      <c r="B5" t="s">
        <v>331</v>
      </c>
      <c r="C5" s="27">
        <v>43831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</row>
    <row r="6" spans="1:8" ht="15" thickBot="1" x14ac:dyDescent="0.35">
      <c r="A6">
        <v>8</v>
      </c>
      <c r="B6" t="s">
        <v>331</v>
      </c>
      <c r="C6" s="27">
        <v>43862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</row>
    <row r="7" spans="1:8" ht="15" thickBot="1" x14ac:dyDescent="0.35">
      <c r="A7">
        <v>8</v>
      </c>
      <c r="B7" t="s">
        <v>331</v>
      </c>
      <c r="C7" s="27">
        <v>43891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</row>
    <row r="8" spans="1:8" ht="15" thickBot="1" x14ac:dyDescent="0.35">
      <c r="A8">
        <v>8</v>
      </c>
      <c r="B8" t="s">
        <v>331</v>
      </c>
      <c r="C8" s="27">
        <v>43922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</row>
    <row r="9" spans="1:8" ht="15" thickBot="1" x14ac:dyDescent="0.35">
      <c r="A9">
        <v>8</v>
      </c>
      <c r="B9" t="s">
        <v>331</v>
      </c>
      <c r="C9" s="27">
        <v>43952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</row>
    <row r="10" spans="1:8" ht="15" thickBot="1" x14ac:dyDescent="0.35">
      <c r="A10">
        <v>8</v>
      </c>
      <c r="B10" t="s">
        <v>331</v>
      </c>
      <c r="C10" s="27">
        <v>43983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</row>
    <row r="11" spans="1:8" ht="15" thickBot="1" x14ac:dyDescent="0.35">
      <c r="A11">
        <v>8</v>
      </c>
      <c r="B11" t="s">
        <v>331</v>
      </c>
      <c r="C11" s="27">
        <v>44013</v>
      </c>
      <c r="D11" s="39">
        <v>4504.13</v>
      </c>
      <c r="E11" s="35">
        <v>6706.14</v>
      </c>
      <c r="F11" s="35">
        <v>6706.14</v>
      </c>
      <c r="G11" s="39">
        <v>0</v>
      </c>
      <c r="H11" s="35">
        <v>2202.0100000000002</v>
      </c>
    </row>
    <row r="12" spans="1:8" ht="15" thickBot="1" x14ac:dyDescent="0.35">
      <c r="A12">
        <v>8</v>
      </c>
      <c r="B12" t="s">
        <v>331</v>
      </c>
      <c r="C12" s="27">
        <v>44044</v>
      </c>
      <c r="D12" s="39">
        <v>5216.3500000000004</v>
      </c>
      <c r="E12" s="35">
        <v>6706.14</v>
      </c>
      <c r="F12" s="35">
        <v>6706.14</v>
      </c>
      <c r="G12" s="39">
        <v>0</v>
      </c>
      <c r="H12" s="35">
        <v>1489.79</v>
      </c>
    </row>
    <row r="13" spans="1:8" ht="15" thickBot="1" x14ac:dyDescent="0.35">
      <c r="A13">
        <v>8</v>
      </c>
      <c r="B13" t="s">
        <v>331</v>
      </c>
      <c r="C13" s="27">
        <v>44075</v>
      </c>
      <c r="D13" s="39">
        <v>5325.65</v>
      </c>
      <c r="E13" s="35">
        <v>6706.14</v>
      </c>
      <c r="F13" s="35">
        <v>6706.14</v>
      </c>
      <c r="G13" s="39">
        <v>0</v>
      </c>
      <c r="H13" s="35">
        <v>1380.49</v>
      </c>
    </row>
    <row r="14" spans="1:8" ht="15" thickBot="1" x14ac:dyDescent="0.35">
      <c r="A14">
        <v>8</v>
      </c>
      <c r="B14" t="s">
        <v>331</v>
      </c>
      <c r="C14" s="27">
        <v>44105</v>
      </c>
      <c r="D14" s="39">
        <v>6029.21</v>
      </c>
      <c r="E14" s="35">
        <v>6706.14</v>
      </c>
      <c r="F14" s="35">
        <v>7733.14</v>
      </c>
      <c r="G14" s="35">
        <v>1027</v>
      </c>
      <c r="H14" s="35">
        <v>1703.93</v>
      </c>
    </row>
    <row r="15" spans="1:8" ht="15" thickBot="1" x14ac:dyDescent="0.35">
      <c r="A15">
        <v>8</v>
      </c>
      <c r="B15" t="s">
        <v>331</v>
      </c>
      <c r="C15" s="27">
        <v>44136</v>
      </c>
      <c r="D15" s="39">
        <v>5809.56</v>
      </c>
      <c r="E15" s="35">
        <v>6706.14</v>
      </c>
      <c r="F15" s="35">
        <v>7006.14</v>
      </c>
      <c r="G15" s="39">
        <v>300</v>
      </c>
      <c r="H15" s="35">
        <v>1196.58</v>
      </c>
    </row>
    <row r="16" spans="1:8" ht="15" thickBot="1" x14ac:dyDescent="0.35">
      <c r="A16">
        <v>8</v>
      </c>
      <c r="B16" t="s">
        <v>331</v>
      </c>
      <c r="C16" s="27">
        <v>44166</v>
      </c>
      <c r="D16" s="39">
        <v>5798.65</v>
      </c>
      <c r="E16" s="35">
        <v>6706.14</v>
      </c>
      <c r="F16" s="35">
        <v>6906.14</v>
      </c>
      <c r="G16" s="39">
        <v>200</v>
      </c>
      <c r="H16" s="35">
        <v>1107.49</v>
      </c>
    </row>
    <row r="17" spans="1:8" ht="15" thickBot="1" x14ac:dyDescent="0.35">
      <c r="A17">
        <v>8</v>
      </c>
      <c r="B17" t="s">
        <v>331</v>
      </c>
      <c r="C17" s="27">
        <v>44197</v>
      </c>
      <c r="D17" s="39">
        <v>4683.5600000000004</v>
      </c>
      <c r="E17" s="35">
        <v>6706.14</v>
      </c>
      <c r="F17" s="35">
        <v>6706.14</v>
      </c>
      <c r="G17" s="39">
        <v>0</v>
      </c>
      <c r="H17" s="35">
        <v>2022.58</v>
      </c>
    </row>
    <row r="18" spans="1:8" ht="15" thickBot="1" x14ac:dyDescent="0.35">
      <c r="A18">
        <v>8</v>
      </c>
      <c r="B18" t="s">
        <v>331</v>
      </c>
      <c r="C18" s="27">
        <v>44228</v>
      </c>
      <c r="D18" s="39">
        <v>4299.9799999999996</v>
      </c>
      <c r="E18" s="35">
        <v>6706.14</v>
      </c>
      <c r="F18" s="35">
        <v>6706.14</v>
      </c>
      <c r="G18" s="39">
        <v>0</v>
      </c>
      <c r="H18" s="35">
        <v>2406.16</v>
      </c>
    </row>
    <row r="19" spans="1:8" ht="15" thickBot="1" x14ac:dyDescent="0.35">
      <c r="A19">
        <v>8</v>
      </c>
      <c r="B19" t="s">
        <v>331</v>
      </c>
      <c r="C19" s="27">
        <v>44256</v>
      </c>
      <c r="D19" s="35">
        <v>4056.58</v>
      </c>
      <c r="E19" s="35">
        <v>6706.14</v>
      </c>
      <c r="F19" s="35">
        <v>6706.14</v>
      </c>
      <c r="G19" s="39">
        <v>0</v>
      </c>
      <c r="H19" s="35">
        <v>2649.56</v>
      </c>
    </row>
    <row r="20" spans="1:8" ht="15" thickBot="1" x14ac:dyDescent="0.35">
      <c r="A20">
        <v>8</v>
      </c>
      <c r="B20" t="s">
        <v>331</v>
      </c>
      <c r="C20" s="27">
        <v>44287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</row>
    <row r="21" spans="1:8" ht="15" thickBot="1" x14ac:dyDescent="0.35">
      <c r="A21">
        <v>8</v>
      </c>
      <c r="B21" t="s">
        <v>331</v>
      </c>
      <c r="C21" s="27">
        <v>44317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</row>
    <row r="22" spans="1:8" ht="15" thickBot="1" x14ac:dyDescent="0.35">
      <c r="A22">
        <v>8</v>
      </c>
      <c r="B22" t="s">
        <v>331</v>
      </c>
      <c r="C22" s="27">
        <v>44348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</row>
    <row r="23" spans="1:8" ht="15" thickBot="1" x14ac:dyDescent="0.35">
      <c r="A23">
        <v>8</v>
      </c>
      <c r="B23" t="s">
        <v>331</v>
      </c>
      <c r="C23" s="27">
        <v>44378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</row>
    <row r="24" spans="1:8" ht="15" thickBot="1" x14ac:dyDescent="0.35">
      <c r="A24">
        <v>8</v>
      </c>
      <c r="B24" t="s">
        <v>331</v>
      </c>
      <c r="C24" s="27">
        <v>44409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</row>
    <row r="25" spans="1:8" ht="15" thickBot="1" x14ac:dyDescent="0.35">
      <c r="A25">
        <v>8</v>
      </c>
      <c r="B25" t="s">
        <v>331</v>
      </c>
      <c r="C25" s="27">
        <v>44440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</row>
    <row r="26" spans="1:8" ht="15" thickBot="1" x14ac:dyDescent="0.35">
      <c r="A26">
        <v>8</v>
      </c>
      <c r="B26" t="s">
        <v>331</v>
      </c>
      <c r="C26" s="27">
        <v>44470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</row>
    <row r="27" spans="1:8" ht="15" thickBot="1" x14ac:dyDescent="0.35">
      <c r="A27">
        <v>8</v>
      </c>
      <c r="B27" t="s">
        <v>331</v>
      </c>
      <c r="C27" s="27">
        <v>44501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</row>
    <row r="28" spans="1:8" ht="15" thickBot="1" x14ac:dyDescent="0.35">
      <c r="A28">
        <v>8</v>
      </c>
      <c r="B28" t="s">
        <v>331</v>
      </c>
      <c r="C28" s="27">
        <v>44531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BF47-014A-724D-A129-376621905A15}">
  <dimension ref="A1:H28"/>
  <sheetViews>
    <sheetView workbookViewId="0">
      <selection activeCell="H1" sqref="H1:H1048576"/>
    </sheetView>
  </sheetViews>
  <sheetFormatPr defaultColWidth="11.5546875" defaultRowHeight="14.4" x14ac:dyDescent="0.3"/>
  <sheetData>
    <row r="1" spans="1:8" x14ac:dyDescent="0.3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x14ac:dyDescent="0.3">
      <c r="A2">
        <v>12</v>
      </c>
      <c r="B2" t="s">
        <v>337</v>
      </c>
      <c r="C2" s="27">
        <v>43739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3">
      <c r="A3">
        <v>12</v>
      </c>
      <c r="B3" t="s">
        <v>337</v>
      </c>
      <c r="C3" s="27">
        <v>43770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</row>
    <row r="4" spans="1:8" x14ac:dyDescent="0.3">
      <c r="A4">
        <v>12</v>
      </c>
      <c r="B4" t="s">
        <v>337</v>
      </c>
      <c r="C4" s="27">
        <v>43800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</row>
    <row r="5" spans="1:8" x14ac:dyDescent="0.3">
      <c r="A5">
        <v>12</v>
      </c>
      <c r="B5" t="s">
        <v>337</v>
      </c>
      <c r="C5" s="27">
        <v>43831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</row>
    <row r="6" spans="1:8" x14ac:dyDescent="0.3">
      <c r="A6">
        <v>12</v>
      </c>
      <c r="B6" t="s">
        <v>337</v>
      </c>
      <c r="C6" s="27">
        <v>43862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</row>
    <row r="7" spans="1:8" x14ac:dyDescent="0.3">
      <c r="A7">
        <v>12</v>
      </c>
      <c r="B7" t="s">
        <v>337</v>
      </c>
      <c r="C7" s="27">
        <v>43891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</row>
    <row r="8" spans="1:8" x14ac:dyDescent="0.3">
      <c r="A8">
        <v>12</v>
      </c>
      <c r="B8" t="s">
        <v>337</v>
      </c>
      <c r="C8" s="27">
        <v>43922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</row>
    <row r="9" spans="1:8" x14ac:dyDescent="0.3">
      <c r="A9">
        <v>12</v>
      </c>
      <c r="B9" t="s">
        <v>337</v>
      </c>
      <c r="C9" s="27">
        <v>43952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</row>
    <row r="10" spans="1:8" x14ac:dyDescent="0.3">
      <c r="A10">
        <v>12</v>
      </c>
      <c r="B10" t="s">
        <v>337</v>
      </c>
      <c r="C10" s="27">
        <v>43983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</row>
    <row r="11" spans="1:8" x14ac:dyDescent="0.3">
      <c r="A11">
        <v>12</v>
      </c>
      <c r="B11" t="s">
        <v>337</v>
      </c>
      <c r="C11" s="27">
        <v>44013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</row>
    <row r="12" spans="1:8" x14ac:dyDescent="0.3">
      <c r="A12">
        <v>12</v>
      </c>
      <c r="B12" t="s">
        <v>337</v>
      </c>
      <c r="C12" s="27">
        <v>44044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</row>
    <row r="13" spans="1:8" x14ac:dyDescent="0.3">
      <c r="A13">
        <v>12</v>
      </c>
      <c r="B13" t="s">
        <v>337</v>
      </c>
      <c r="C13" s="27">
        <v>44075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</row>
    <row r="14" spans="1:8" x14ac:dyDescent="0.3">
      <c r="A14">
        <v>12</v>
      </c>
      <c r="B14" t="s">
        <v>337</v>
      </c>
      <c r="C14" s="27">
        <v>44105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</row>
    <row r="15" spans="1:8" x14ac:dyDescent="0.3">
      <c r="A15">
        <v>12</v>
      </c>
      <c r="B15" t="s">
        <v>337</v>
      </c>
      <c r="C15" s="27">
        <v>44136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</row>
    <row r="16" spans="1:8" x14ac:dyDescent="0.3">
      <c r="A16">
        <v>12</v>
      </c>
      <c r="B16" t="s">
        <v>337</v>
      </c>
      <c r="C16" s="27">
        <v>44166</v>
      </c>
      <c r="D16" s="38">
        <v>3908.23</v>
      </c>
      <c r="E16" s="26">
        <v>6319.15</v>
      </c>
      <c r="F16" s="26">
        <v>6319.15</v>
      </c>
      <c r="G16" s="38">
        <v>0</v>
      </c>
      <c r="H16" s="26">
        <v>2410.92</v>
      </c>
    </row>
    <row r="17" spans="1:8" x14ac:dyDescent="0.3">
      <c r="A17">
        <v>12</v>
      </c>
      <c r="B17" t="s">
        <v>337</v>
      </c>
      <c r="C17" s="27">
        <v>44197</v>
      </c>
      <c r="D17" s="38">
        <v>4482.0200000000004</v>
      </c>
      <c r="E17" s="26">
        <v>6319.15</v>
      </c>
      <c r="F17" s="26">
        <v>6319.15</v>
      </c>
      <c r="G17" s="38">
        <v>0</v>
      </c>
      <c r="H17" s="26">
        <v>1837.13</v>
      </c>
    </row>
    <row r="18" spans="1:8" x14ac:dyDescent="0.3">
      <c r="A18">
        <v>12</v>
      </c>
      <c r="B18" t="s">
        <v>337</v>
      </c>
      <c r="C18" s="27">
        <v>44228</v>
      </c>
      <c r="D18" s="38">
        <v>5023.5600000000004</v>
      </c>
      <c r="E18" s="26">
        <v>6319.15</v>
      </c>
      <c r="F18" s="26">
        <v>6319.15</v>
      </c>
      <c r="G18" s="38">
        <v>0</v>
      </c>
      <c r="H18" s="26">
        <v>1295.5899999999999</v>
      </c>
    </row>
    <row r="19" spans="1:8" x14ac:dyDescent="0.3">
      <c r="A19">
        <v>12</v>
      </c>
      <c r="B19" t="s">
        <v>337</v>
      </c>
      <c r="C19" s="27">
        <v>44256</v>
      </c>
      <c r="D19" s="38">
        <v>4925.2299999999996</v>
      </c>
      <c r="E19" s="26">
        <v>6319.15</v>
      </c>
      <c r="F19" s="26">
        <v>6319.15</v>
      </c>
      <c r="G19" s="38">
        <v>0</v>
      </c>
      <c r="H19" s="26">
        <v>1393.92</v>
      </c>
    </row>
    <row r="20" spans="1:8" x14ac:dyDescent="0.3">
      <c r="A20">
        <v>12</v>
      </c>
      <c r="B20" t="s">
        <v>337</v>
      </c>
      <c r="C20" s="27">
        <v>44287</v>
      </c>
      <c r="D20" s="38">
        <v>4637.95</v>
      </c>
      <c r="E20" s="26">
        <v>6319.15</v>
      </c>
      <c r="F20" s="26">
        <v>6319.15</v>
      </c>
      <c r="G20" s="38">
        <v>0</v>
      </c>
      <c r="H20" s="26">
        <v>1681.2</v>
      </c>
    </row>
    <row r="21" spans="1:8" x14ac:dyDescent="0.3">
      <c r="A21">
        <v>12</v>
      </c>
      <c r="B21" t="s">
        <v>337</v>
      </c>
      <c r="C21" s="27">
        <v>44317</v>
      </c>
      <c r="D21" s="38">
        <v>3913.01</v>
      </c>
      <c r="E21" s="26">
        <v>6319.15</v>
      </c>
      <c r="F21" s="26">
        <v>6319.15</v>
      </c>
      <c r="G21" s="38">
        <v>0</v>
      </c>
      <c r="H21" s="26">
        <v>2406.14</v>
      </c>
    </row>
    <row r="22" spans="1:8" x14ac:dyDescent="0.3">
      <c r="A22">
        <v>12</v>
      </c>
      <c r="B22" t="s">
        <v>337</v>
      </c>
      <c r="C22" s="27">
        <v>44348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</row>
    <row r="23" spans="1:8" x14ac:dyDescent="0.3">
      <c r="A23">
        <v>12</v>
      </c>
      <c r="B23" t="s">
        <v>337</v>
      </c>
      <c r="C23" s="27">
        <v>44378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</row>
    <row r="24" spans="1:8" x14ac:dyDescent="0.3">
      <c r="A24">
        <v>12</v>
      </c>
      <c r="B24" t="s">
        <v>337</v>
      </c>
      <c r="C24" s="27">
        <v>44409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</row>
    <row r="25" spans="1:8" x14ac:dyDescent="0.3">
      <c r="A25">
        <v>12</v>
      </c>
      <c r="B25" t="s">
        <v>337</v>
      </c>
      <c r="C25" s="27">
        <v>44440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</row>
    <row r="26" spans="1:8" x14ac:dyDescent="0.3">
      <c r="A26">
        <v>12</v>
      </c>
      <c r="B26" t="s">
        <v>337</v>
      </c>
      <c r="C26" s="27">
        <v>44470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</row>
    <row r="27" spans="1:8" x14ac:dyDescent="0.3">
      <c r="A27">
        <v>12</v>
      </c>
      <c r="B27" t="s">
        <v>337</v>
      </c>
      <c r="C27" s="27">
        <v>44501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</row>
    <row r="28" spans="1:8" x14ac:dyDescent="0.3">
      <c r="A28">
        <v>12</v>
      </c>
      <c r="B28" t="s">
        <v>337</v>
      </c>
      <c r="C28" s="27">
        <v>44531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05AD-28F8-644C-90BC-B12139412CD9}">
  <dimension ref="A1:H28"/>
  <sheetViews>
    <sheetView workbookViewId="0">
      <selection activeCell="H1" sqref="H1:H1048576"/>
    </sheetView>
  </sheetViews>
  <sheetFormatPr defaultColWidth="11.5546875" defaultRowHeight="14.4" x14ac:dyDescent="0.3"/>
  <cols>
    <col min="2" max="2" width="11.77734375" bestFit="1" customWidth="1"/>
    <col min="7" max="7" width="12.109375" bestFit="1" customWidth="1"/>
  </cols>
  <sheetData>
    <row r="1" spans="1:8" x14ac:dyDescent="0.3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x14ac:dyDescent="0.3">
      <c r="A2">
        <v>14</v>
      </c>
      <c r="B2" t="s">
        <v>401</v>
      </c>
      <c r="C2" s="27">
        <v>43739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3">
      <c r="A3">
        <v>14</v>
      </c>
      <c r="B3" t="s">
        <v>401</v>
      </c>
      <c r="C3" s="27">
        <v>43770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</row>
    <row r="4" spans="1:8" x14ac:dyDescent="0.3">
      <c r="A4">
        <v>14</v>
      </c>
      <c r="B4" t="s">
        <v>401</v>
      </c>
      <c r="C4" s="27">
        <v>43800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</row>
    <row r="5" spans="1:8" x14ac:dyDescent="0.3">
      <c r="A5">
        <v>14</v>
      </c>
      <c r="B5" t="s">
        <v>401</v>
      </c>
      <c r="C5" s="27">
        <v>43831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</row>
    <row r="6" spans="1:8" x14ac:dyDescent="0.3">
      <c r="A6">
        <v>14</v>
      </c>
      <c r="B6" t="s">
        <v>401</v>
      </c>
      <c r="C6" s="27">
        <v>43862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</row>
    <row r="7" spans="1:8" x14ac:dyDescent="0.3">
      <c r="A7">
        <v>14</v>
      </c>
      <c r="B7" t="s">
        <v>401</v>
      </c>
      <c r="C7" s="27">
        <v>43891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</row>
    <row r="8" spans="1:8" x14ac:dyDescent="0.3">
      <c r="A8">
        <v>14</v>
      </c>
      <c r="B8" t="s">
        <v>401</v>
      </c>
      <c r="C8" s="27">
        <v>43922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</row>
    <row r="9" spans="1:8" x14ac:dyDescent="0.3">
      <c r="A9">
        <v>14</v>
      </c>
      <c r="B9" t="s">
        <v>401</v>
      </c>
      <c r="C9" s="27">
        <v>43952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</row>
    <row r="10" spans="1:8" x14ac:dyDescent="0.3">
      <c r="A10">
        <v>14</v>
      </c>
      <c r="B10" t="s">
        <v>401</v>
      </c>
      <c r="C10" s="27">
        <v>43983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</row>
    <row r="11" spans="1:8" x14ac:dyDescent="0.3">
      <c r="A11">
        <v>14</v>
      </c>
      <c r="B11" t="s">
        <v>401</v>
      </c>
      <c r="C11" s="27">
        <v>44013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</row>
    <row r="12" spans="1:8" x14ac:dyDescent="0.3">
      <c r="A12">
        <v>14</v>
      </c>
      <c r="B12" t="s">
        <v>401</v>
      </c>
      <c r="C12" s="27">
        <v>44044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</row>
    <row r="13" spans="1:8" x14ac:dyDescent="0.3">
      <c r="A13">
        <v>14</v>
      </c>
      <c r="B13" t="s">
        <v>401</v>
      </c>
      <c r="C13" s="27">
        <v>44075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</row>
    <row r="14" spans="1:8" x14ac:dyDescent="0.3">
      <c r="A14">
        <v>14</v>
      </c>
      <c r="B14" t="s">
        <v>401</v>
      </c>
      <c r="C14" s="27">
        <v>44105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</row>
    <row r="15" spans="1:8" x14ac:dyDescent="0.3">
      <c r="A15">
        <v>14</v>
      </c>
      <c r="B15" t="s">
        <v>401</v>
      </c>
      <c r="C15" s="27">
        <v>44136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</row>
    <row r="16" spans="1:8" x14ac:dyDescent="0.3">
      <c r="A16">
        <v>14</v>
      </c>
      <c r="B16" t="s">
        <v>401</v>
      </c>
      <c r="C16" s="27">
        <v>44166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</row>
    <row r="17" spans="1:8" x14ac:dyDescent="0.3">
      <c r="A17">
        <v>14</v>
      </c>
      <c r="B17" t="s">
        <v>401</v>
      </c>
      <c r="C17" s="27">
        <v>44197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</row>
    <row r="18" spans="1:8" x14ac:dyDescent="0.3">
      <c r="A18">
        <v>14</v>
      </c>
      <c r="B18" t="s">
        <v>401</v>
      </c>
      <c r="C18" s="27">
        <v>44228</v>
      </c>
      <c r="D18" s="38">
        <v>5023.5600000000004</v>
      </c>
      <c r="E18" s="26">
        <v>7870.77</v>
      </c>
      <c r="F18" s="26">
        <v>7870.77</v>
      </c>
      <c r="G18" s="38">
        <v>0</v>
      </c>
      <c r="H18" s="26">
        <v>2847.21</v>
      </c>
    </row>
    <row r="19" spans="1:8" x14ac:dyDescent="0.3">
      <c r="A19">
        <v>14</v>
      </c>
      <c r="B19" t="s">
        <v>401</v>
      </c>
      <c r="C19" s="27">
        <v>44256</v>
      </c>
      <c r="D19" s="38">
        <v>5689.63</v>
      </c>
      <c r="E19" s="26">
        <v>7870.77</v>
      </c>
      <c r="F19" s="26">
        <v>7870.77</v>
      </c>
      <c r="G19" s="38">
        <v>0</v>
      </c>
      <c r="H19" s="26">
        <v>2181.14</v>
      </c>
    </row>
    <row r="20" spans="1:8" x14ac:dyDescent="0.3">
      <c r="A20">
        <v>14</v>
      </c>
      <c r="B20" t="s">
        <v>401</v>
      </c>
      <c r="C20" s="27">
        <v>44287</v>
      </c>
      <c r="D20" s="38">
        <v>6137.95</v>
      </c>
      <c r="E20" s="26">
        <v>7870.77</v>
      </c>
      <c r="F20" s="26">
        <v>7870.77</v>
      </c>
      <c r="G20" s="38">
        <v>0</v>
      </c>
      <c r="H20" s="26">
        <v>1732.82</v>
      </c>
    </row>
    <row r="21" spans="1:8" x14ac:dyDescent="0.3">
      <c r="A21">
        <v>14</v>
      </c>
      <c r="B21" t="s">
        <v>401</v>
      </c>
      <c r="C21" s="27">
        <v>44317</v>
      </c>
      <c r="D21" s="38">
        <v>6486.32</v>
      </c>
      <c r="E21" s="26">
        <v>7870.77</v>
      </c>
      <c r="F21" s="26">
        <v>7870.77</v>
      </c>
      <c r="G21" s="38">
        <v>0</v>
      </c>
      <c r="H21" s="26">
        <v>1384.45</v>
      </c>
    </row>
    <row r="22" spans="1:8" x14ac:dyDescent="0.3">
      <c r="A22">
        <v>14</v>
      </c>
      <c r="B22" t="s">
        <v>401</v>
      </c>
      <c r="C22" s="27">
        <v>44348</v>
      </c>
      <c r="D22" s="26">
        <v>6656.56</v>
      </c>
      <c r="E22" s="26">
        <v>7870.77</v>
      </c>
      <c r="F22" s="26">
        <v>7870.77</v>
      </c>
      <c r="G22" s="38">
        <v>0</v>
      </c>
      <c r="H22" s="26">
        <v>1214.21</v>
      </c>
    </row>
    <row r="23" spans="1:8" x14ac:dyDescent="0.3">
      <c r="A23">
        <v>14</v>
      </c>
      <c r="B23" t="s">
        <v>401</v>
      </c>
      <c r="C23" s="27">
        <v>44378</v>
      </c>
      <c r="D23" s="26">
        <v>6652.36</v>
      </c>
      <c r="E23" s="26">
        <v>7870.77</v>
      </c>
      <c r="F23" s="26">
        <v>7870.77</v>
      </c>
      <c r="G23" s="38">
        <v>0</v>
      </c>
      <c r="H23" s="26">
        <v>1218.4100000000001</v>
      </c>
    </row>
    <row r="24" spans="1:8" x14ac:dyDescent="0.3">
      <c r="A24">
        <v>14</v>
      </c>
      <c r="B24" t="s">
        <v>401</v>
      </c>
      <c r="C24" s="27">
        <v>44409</v>
      </c>
      <c r="D24" s="26">
        <v>6089.35</v>
      </c>
      <c r="E24" s="26">
        <v>7870.77</v>
      </c>
      <c r="F24" s="26">
        <v>7870.77</v>
      </c>
      <c r="G24" s="38">
        <v>0</v>
      </c>
      <c r="H24" s="26">
        <v>1781.42</v>
      </c>
    </row>
    <row r="25" spans="1:8" x14ac:dyDescent="0.3">
      <c r="A25">
        <v>14</v>
      </c>
      <c r="B25" t="s">
        <v>401</v>
      </c>
      <c r="C25" s="27">
        <v>44440</v>
      </c>
      <c r="D25" s="26">
        <v>5689.56</v>
      </c>
      <c r="E25" s="26">
        <v>7870.77</v>
      </c>
      <c r="F25" s="26">
        <v>7870.77</v>
      </c>
      <c r="G25" s="38">
        <v>0</v>
      </c>
      <c r="H25" s="26">
        <v>2181.21</v>
      </c>
    </row>
    <row r="26" spans="1:8" x14ac:dyDescent="0.3">
      <c r="A26">
        <v>14</v>
      </c>
      <c r="B26" t="s">
        <v>401</v>
      </c>
      <c r="C26" s="27">
        <v>44470</v>
      </c>
      <c r="D26" s="26">
        <v>4438.1099999999997</v>
      </c>
      <c r="E26" s="26">
        <v>7870.77</v>
      </c>
      <c r="F26" s="26">
        <v>7870.77</v>
      </c>
      <c r="G26" s="38">
        <v>0</v>
      </c>
      <c r="H26" s="26">
        <v>3432.66</v>
      </c>
    </row>
    <row r="27" spans="1:8" x14ac:dyDescent="0.3">
      <c r="A27">
        <v>14</v>
      </c>
      <c r="B27" t="s">
        <v>401</v>
      </c>
      <c r="C27" s="27">
        <v>44501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</row>
    <row r="28" spans="1:8" x14ac:dyDescent="0.3">
      <c r="A28">
        <v>14</v>
      </c>
      <c r="B28" t="s">
        <v>401</v>
      </c>
      <c r="C28" s="27">
        <v>44531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7DCE-04C6-1D44-B154-A71D3E72FAF8}">
  <dimension ref="A1:H28"/>
  <sheetViews>
    <sheetView workbookViewId="0">
      <selection activeCell="H1" sqref="H1:H1048576"/>
    </sheetView>
  </sheetViews>
  <sheetFormatPr defaultColWidth="11.5546875" defaultRowHeight="14.4" x14ac:dyDescent="0.3"/>
  <sheetData>
    <row r="1" spans="1:8" x14ac:dyDescent="0.3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x14ac:dyDescent="0.3">
      <c r="A2">
        <v>5</v>
      </c>
      <c r="B2" t="s">
        <v>330</v>
      </c>
      <c r="C2" s="27">
        <v>43739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3">
      <c r="A3">
        <v>5</v>
      </c>
      <c r="B3" t="s">
        <v>330</v>
      </c>
      <c r="C3" s="27">
        <v>43770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</row>
    <row r="4" spans="1:8" x14ac:dyDescent="0.3">
      <c r="A4">
        <v>5</v>
      </c>
      <c r="B4" t="s">
        <v>330</v>
      </c>
      <c r="C4" s="27">
        <v>43800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</row>
    <row r="5" spans="1:8" x14ac:dyDescent="0.3">
      <c r="A5">
        <v>5</v>
      </c>
      <c r="B5" t="s">
        <v>330</v>
      </c>
      <c r="C5" s="27">
        <v>43831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</row>
    <row r="6" spans="1:8" x14ac:dyDescent="0.3">
      <c r="A6">
        <v>5</v>
      </c>
      <c r="B6" t="s">
        <v>330</v>
      </c>
      <c r="C6" s="27">
        <v>43862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</row>
    <row r="7" spans="1:8" x14ac:dyDescent="0.3">
      <c r="A7">
        <v>5</v>
      </c>
      <c r="B7" t="s">
        <v>330</v>
      </c>
      <c r="C7" s="27">
        <v>43891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</row>
    <row r="8" spans="1:8" x14ac:dyDescent="0.3">
      <c r="A8">
        <v>5</v>
      </c>
      <c r="B8" t="s">
        <v>330</v>
      </c>
      <c r="C8" s="27">
        <v>43922</v>
      </c>
      <c r="D8" s="26">
        <v>3898.36</v>
      </c>
      <c r="E8" s="26">
        <v>5463.71</v>
      </c>
      <c r="F8" s="26">
        <v>5463.71</v>
      </c>
      <c r="G8" s="38">
        <v>0</v>
      </c>
      <c r="H8" s="26">
        <v>1565.35</v>
      </c>
    </row>
    <row r="9" spans="1:8" x14ac:dyDescent="0.3">
      <c r="A9">
        <v>5</v>
      </c>
      <c r="B9" t="s">
        <v>330</v>
      </c>
      <c r="C9" s="27">
        <v>43952</v>
      </c>
      <c r="D9" s="26">
        <v>4086.65</v>
      </c>
      <c r="E9" s="26">
        <v>5463.71</v>
      </c>
      <c r="F9" s="26">
        <v>5463.71</v>
      </c>
      <c r="G9" s="38">
        <v>0</v>
      </c>
      <c r="H9" s="26">
        <v>1377.06</v>
      </c>
    </row>
    <row r="10" spans="1:8" x14ac:dyDescent="0.3">
      <c r="A10">
        <v>5</v>
      </c>
      <c r="B10" t="s">
        <v>330</v>
      </c>
      <c r="C10" s="27">
        <v>43983</v>
      </c>
      <c r="D10" s="26">
        <v>4269.3599999999997</v>
      </c>
      <c r="E10" s="26">
        <v>5463.71</v>
      </c>
      <c r="F10" s="26">
        <v>5463.71</v>
      </c>
      <c r="G10" s="38">
        <v>0</v>
      </c>
      <c r="H10" s="26">
        <v>1194.3499999999999</v>
      </c>
    </row>
    <row r="11" spans="1:8" x14ac:dyDescent="0.3">
      <c r="A11">
        <v>5</v>
      </c>
      <c r="B11" t="s">
        <v>330</v>
      </c>
      <c r="C11" s="27">
        <v>44013</v>
      </c>
      <c r="D11" s="26">
        <v>4696.3599999999997</v>
      </c>
      <c r="E11" s="26">
        <v>5463.71</v>
      </c>
      <c r="F11" s="26">
        <v>5463.71</v>
      </c>
      <c r="G11" s="38">
        <v>0</v>
      </c>
      <c r="H11" s="38">
        <v>767.35</v>
      </c>
    </row>
    <row r="12" spans="1:8" x14ac:dyDescent="0.3">
      <c r="A12">
        <v>5</v>
      </c>
      <c r="B12" t="s">
        <v>330</v>
      </c>
      <c r="C12" s="27">
        <v>44044</v>
      </c>
      <c r="D12" s="26">
        <v>4723.25</v>
      </c>
      <c r="E12" s="26">
        <v>5463.71</v>
      </c>
      <c r="F12" s="26">
        <v>5463.71</v>
      </c>
      <c r="G12" s="38">
        <v>0</v>
      </c>
      <c r="H12" s="38">
        <v>740.46</v>
      </c>
    </row>
    <row r="13" spans="1:8" x14ac:dyDescent="0.3">
      <c r="A13">
        <v>5</v>
      </c>
      <c r="B13" t="s">
        <v>330</v>
      </c>
      <c r="C13" s="27">
        <v>44075</v>
      </c>
      <c r="D13" s="26">
        <v>4102.32</v>
      </c>
      <c r="E13" s="26">
        <v>5463.71</v>
      </c>
      <c r="F13" s="26">
        <v>5463.71</v>
      </c>
      <c r="G13" s="38">
        <v>0</v>
      </c>
      <c r="H13" s="26">
        <v>1361.39</v>
      </c>
    </row>
    <row r="14" spans="1:8" x14ac:dyDescent="0.3">
      <c r="A14">
        <v>5</v>
      </c>
      <c r="B14" t="s">
        <v>330</v>
      </c>
      <c r="C14" s="27">
        <v>44105</v>
      </c>
      <c r="D14" s="26">
        <v>3925.36</v>
      </c>
      <c r="E14" s="26">
        <v>5463.71</v>
      </c>
      <c r="F14" s="26">
        <v>5463.71</v>
      </c>
      <c r="G14" s="38">
        <v>0</v>
      </c>
      <c r="H14" s="26">
        <v>1538.35</v>
      </c>
    </row>
    <row r="15" spans="1:8" x14ac:dyDescent="0.3">
      <c r="A15">
        <v>5</v>
      </c>
      <c r="B15" t="s">
        <v>330</v>
      </c>
      <c r="C15" s="27">
        <v>44136</v>
      </c>
      <c r="D15" s="26">
        <v>3921.14</v>
      </c>
      <c r="E15" s="26">
        <v>5463.71</v>
      </c>
      <c r="F15" s="26">
        <v>5463.71</v>
      </c>
      <c r="G15" s="38">
        <v>0</v>
      </c>
      <c r="H15" s="26">
        <v>1542.56</v>
      </c>
    </row>
    <row r="16" spans="1:8" x14ac:dyDescent="0.3">
      <c r="A16">
        <v>5</v>
      </c>
      <c r="B16" t="s">
        <v>330</v>
      </c>
      <c r="C16" s="27">
        <v>44166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</row>
    <row r="17" spans="1:8" x14ac:dyDescent="0.3">
      <c r="A17">
        <v>5</v>
      </c>
      <c r="B17" t="s">
        <v>330</v>
      </c>
      <c r="C17" s="27">
        <v>44197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</row>
    <row r="18" spans="1:8" x14ac:dyDescent="0.3">
      <c r="A18">
        <v>5</v>
      </c>
      <c r="B18" t="s">
        <v>330</v>
      </c>
      <c r="C18" s="27">
        <v>44228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</row>
    <row r="19" spans="1:8" x14ac:dyDescent="0.3">
      <c r="A19">
        <v>5</v>
      </c>
      <c r="B19" t="s">
        <v>330</v>
      </c>
      <c r="C19" s="27">
        <v>44256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</row>
    <row r="20" spans="1:8" x14ac:dyDescent="0.3">
      <c r="A20">
        <v>5</v>
      </c>
      <c r="B20" t="s">
        <v>330</v>
      </c>
      <c r="C20" s="27">
        <v>44287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</row>
    <row r="21" spans="1:8" x14ac:dyDescent="0.3">
      <c r="A21">
        <v>5</v>
      </c>
      <c r="B21" t="s">
        <v>330</v>
      </c>
      <c r="C21" s="27">
        <v>44317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</row>
    <row r="22" spans="1:8" x14ac:dyDescent="0.3">
      <c r="A22">
        <v>5</v>
      </c>
      <c r="B22" t="s">
        <v>330</v>
      </c>
      <c r="C22" s="27">
        <v>44348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</row>
    <row r="23" spans="1:8" x14ac:dyDescent="0.3">
      <c r="A23">
        <v>5</v>
      </c>
      <c r="B23" t="s">
        <v>330</v>
      </c>
      <c r="C23" s="27">
        <v>44378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</row>
    <row r="24" spans="1:8" x14ac:dyDescent="0.3">
      <c r="A24">
        <v>5</v>
      </c>
      <c r="B24" t="s">
        <v>330</v>
      </c>
      <c r="C24" s="27">
        <v>44409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</row>
    <row r="25" spans="1:8" x14ac:dyDescent="0.3">
      <c r="A25">
        <v>5</v>
      </c>
      <c r="B25" t="s">
        <v>330</v>
      </c>
      <c r="C25" s="27">
        <v>44440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</row>
    <row r="26" spans="1:8" x14ac:dyDescent="0.3">
      <c r="A26">
        <v>5</v>
      </c>
      <c r="B26" t="s">
        <v>330</v>
      </c>
      <c r="C26" s="27">
        <v>44470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</row>
    <row r="27" spans="1:8" x14ac:dyDescent="0.3">
      <c r="A27">
        <v>5</v>
      </c>
      <c r="B27" t="s">
        <v>330</v>
      </c>
      <c r="C27" s="27">
        <v>44501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</row>
    <row r="28" spans="1:8" x14ac:dyDescent="0.3">
      <c r="A28">
        <v>5</v>
      </c>
      <c r="B28" t="s">
        <v>330</v>
      </c>
      <c r="C28" s="27">
        <v>44531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6B9D-9271-5F4D-9D0E-3FD0B805A74C}">
  <dimension ref="A1:H28"/>
  <sheetViews>
    <sheetView workbookViewId="0">
      <selection activeCell="H1" sqref="H1:H1048576"/>
    </sheetView>
  </sheetViews>
  <sheetFormatPr defaultColWidth="11.5546875" defaultRowHeight="14.4" x14ac:dyDescent="0.3"/>
  <cols>
    <col min="2" max="2" width="12.77734375" bestFit="1" customWidth="1"/>
  </cols>
  <sheetData>
    <row r="1" spans="1:8" x14ac:dyDescent="0.3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x14ac:dyDescent="0.3">
      <c r="A2">
        <v>15</v>
      </c>
      <c r="B2" t="s">
        <v>341</v>
      </c>
      <c r="C2" s="27">
        <v>43739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3">
      <c r="A3">
        <v>15</v>
      </c>
      <c r="B3" t="s">
        <v>341</v>
      </c>
      <c r="C3" s="27">
        <v>43770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</row>
    <row r="4" spans="1:8" x14ac:dyDescent="0.3">
      <c r="A4">
        <v>15</v>
      </c>
      <c r="B4" t="s">
        <v>341</v>
      </c>
      <c r="C4" s="27">
        <v>43800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</row>
    <row r="5" spans="1:8" x14ac:dyDescent="0.3">
      <c r="A5">
        <v>15</v>
      </c>
      <c r="B5" t="s">
        <v>341</v>
      </c>
      <c r="C5" s="27">
        <v>43831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</row>
    <row r="6" spans="1:8" x14ac:dyDescent="0.3">
      <c r="A6">
        <v>15</v>
      </c>
      <c r="B6" t="s">
        <v>341</v>
      </c>
      <c r="C6" s="27">
        <v>43862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</row>
    <row r="7" spans="1:8" x14ac:dyDescent="0.3">
      <c r="A7">
        <v>15</v>
      </c>
      <c r="B7" t="s">
        <v>341</v>
      </c>
      <c r="C7" s="27">
        <v>43891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</row>
    <row r="8" spans="1:8" x14ac:dyDescent="0.3">
      <c r="A8">
        <v>15</v>
      </c>
      <c r="B8" t="s">
        <v>341</v>
      </c>
      <c r="C8" s="27">
        <v>43922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</row>
    <row r="9" spans="1:8" x14ac:dyDescent="0.3">
      <c r="A9">
        <v>15</v>
      </c>
      <c r="B9" t="s">
        <v>341</v>
      </c>
      <c r="C9" s="27">
        <v>43952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</row>
    <row r="10" spans="1:8" x14ac:dyDescent="0.3">
      <c r="A10">
        <v>15</v>
      </c>
      <c r="B10" t="s">
        <v>341</v>
      </c>
      <c r="C10" s="27">
        <v>43983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</row>
    <row r="11" spans="1:8" x14ac:dyDescent="0.3">
      <c r="A11">
        <v>15</v>
      </c>
      <c r="B11" t="s">
        <v>341</v>
      </c>
      <c r="C11" s="27">
        <v>44013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</row>
    <row r="12" spans="1:8" x14ac:dyDescent="0.3">
      <c r="A12">
        <v>15</v>
      </c>
      <c r="B12" t="s">
        <v>341</v>
      </c>
      <c r="C12" s="27">
        <v>44044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</row>
    <row r="13" spans="1:8" x14ac:dyDescent="0.3">
      <c r="A13">
        <v>15</v>
      </c>
      <c r="B13" t="s">
        <v>341</v>
      </c>
      <c r="C13" s="27">
        <v>44075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</row>
    <row r="14" spans="1:8" x14ac:dyDescent="0.3">
      <c r="A14">
        <v>15</v>
      </c>
      <c r="B14" t="s">
        <v>341</v>
      </c>
      <c r="C14" s="27">
        <v>44105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</row>
    <row r="15" spans="1:8" x14ac:dyDescent="0.3">
      <c r="A15">
        <v>15</v>
      </c>
      <c r="B15" t="s">
        <v>341</v>
      </c>
      <c r="C15" s="27">
        <v>44136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</row>
    <row r="16" spans="1:8" x14ac:dyDescent="0.3">
      <c r="A16">
        <v>15</v>
      </c>
      <c r="B16" t="s">
        <v>341</v>
      </c>
      <c r="C16" s="27">
        <v>44166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</row>
    <row r="17" spans="1:8" x14ac:dyDescent="0.3">
      <c r="A17">
        <v>15</v>
      </c>
      <c r="B17" t="s">
        <v>341</v>
      </c>
      <c r="C17" s="27">
        <v>44197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</row>
    <row r="18" spans="1:8" x14ac:dyDescent="0.3">
      <c r="A18">
        <v>15</v>
      </c>
      <c r="B18" t="s">
        <v>341</v>
      </c>
      <c r="C18" s="27">
        <v>44228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</row>
    <row r="19" spans="1:8" x14ac:dyDescent="0.3">
      <c r="A19">
        <v>15</v>
      </c>
      <c r="B19" t="s">
        <v>341</v>
      </c>
      <c r="C19" s="27">
        <v>44256</v>
      </c>
      <c r="D19" s="26">
        <v>8568.36</v>
      </c>
      <c r="E19" s="26">
        <v>13198.95</v>
      </c>
      <c r="F19" s="26">
        <v>13198.95</v>
      </c>
      <c r="G19" s="38">
        <v>0</v>
      </c>
      <c r="H19" s="26">
        <v>4630.59</v>
      </c>
    </row>
    <row r="20" spans="1:8" x14ac:dyDescent="0.3">
      <c r="A20">
        <v>15</v>
      </c>
      <c r="B20" t="s">
        <v>341</v>
      </c>
      <c r="C20" s="27">
        <v>44287</v>
      </c>
      <c r="D20" s="26">
        <v>9036.56</v>
      </c>
      <c r="E20" s="26">
        <v>13198.95</v>
      </c>
      <c r="F20" s="26">
        <v>13198.95</v>
      </c>
      <c r="G20" s="38">
        <v>0</v>
      </c>
      <c r="H20" s="26">
        <v>4162.3900000000003</v>
      </c>
    </row>
    <row r="21" spans="1:8" x14ac:dyDescent="0.3">
      <c r="A21">
        <v>15</v>
      </c>
      <c r="B21" t="s">
        <v>341</v>
      </c>
      <c r="C21" s="27">
        <v>44317</v>
      </c>
      <c r="D21" s="26">
        <v>10006.56</v>
      </c>
      <c r="E21" s="26">
        <v>13198.95</v>
      </c>
      <c r="F21" s="26">
        <v>13198.95</v>
      </c>
      <c r="G21" s="38">
        <v>0</v>
      </c>
      <c r="H21" s="26">
        <v>3192.39</v>
      </c>
    </row>
    <row r="22" spans="1:8" x14ac:dyDescent="0.3">
      <c r="A22">
        <v>15</v>
      </c>
      <c r="B22" t="s">
        <v>341</v>
      </c>
      <c r="C22" s="27">
        <v>44348</v>
      </c>
      <c r="D22" s="26">
        <v>10158.36</v>
      </c>
      <c r="E22" s="26">
        <v>13198.95</v>
      </c>
      <c r="F22" s="26">
        <v>13198.95</v>
      </c>
      <c r="G22" s="38">
        <v>0</v>
      </c>
      <c r="H22" s="26">
        <v>3040.59</v>
      </c>
    </row>
    <row r="23" spans="1:8" x14ac:dyDescent="0.3">
      <c r="A23">
        <v>15</v>
      </c>
      <c r="B23" t="s">
        <v>341</v>
      </c>
      <c r="C23" s="27">
        <v>44378</v>
      </c>
      <c r="D23" s="26">
        <v>11668.56</v>
      </c>
      <c r="E23" s="26">
        <v>13198.95</v>
      </c>
      <c r="F23" s="26">
        <v>13198.95</v>
      </c>
      <c r="G23" s="38">
        <v>0</v>
      </c>
      <c r="H23" s="26">
        <v>1530.39</v>
      </c>
    </row>
    <row r="24" spans="1:8" x14ac:dyDescent="0.3">
      <c r="A24">
        <v>15</v>
      </c>
      <c r="B24" t="s">
        <v>341</v>
      </c>
      <c r="C24" s="27">
        <v>44409</v>
      </c>
      <c r="D24" s="26">
        <v>10889.36</v>
      </c>
      <c r="E24" s="26">
        <v>13198.95</v>
      </c>
      <c r="F24" s="26">
        <v>13198.95</v>
      </c>
      <c r="G24" s="38">
        <v>0</v>
      </c>
      <c r="H24" s="26">
        <v>2309.59</v>
      </c>
    </row>
    <row r="25" spans="1:8" x14ac:dyDescent="0.3">
      <c r="A25">
        <v>15</v>
      </c>
      <c r="B25" t="s">
        <v>341</v>
      </c>
      <c r="C25" s="27">
        <v>44440</v>
      </c>
      <c r="D25" s="26">
        <v>9936.2999999999993</v>
      </c>
      <c r="E25" s="26">
        <v>13198.95</v>
      </c>
      <c r="F25" s="26">
        <v>13198.95</v>
      </c>
      <c r="G25" s="38">
        <v>0</v>
      </c>
      <c r="H25" s="26">
        <v>3262.65</v>
      </c>
    </row>
    <row r="26" spans="1:8" x14ac:dyDescent="0.3">
      <c r="A26">
        <v>15</v>
      </c>
      <c r="B26" t="s">
        <v>341</v>
      </c>
      <c r="C26" s="27">
        <v>44470</v>
      </c>
      <c r="D26" s="26">
        <v>9025.56</v>
      </c>
      <c r="E26" s="26">
        <v>13198.95</v>
      </c>
      <c r="F26" s="26">
        <v>13198.95</v>
      </c>
      <c r="G26" s="38">
        <v>0</v>
      </c>
      <c r="H26" s="26">
        <v>4173.3900000000003</v>
      </c>
    </row>
    <row r="27" spans="1:8" x14ac:dyDescent="0.3">
      <c r="A27">
        <v>15</v>
      </c>
      <c r="B27" t="s">
        <v>341</v>
      </c>
      <c r="C27" s="27">
        <v>44501</v>
      </c>
      <c r="D27" s="26">
        <v>8056.36</v>
      </c>
      <c r="E27" s="26">
        <v>13198.95</v>
      </c>
      <c r="F27" s="26">
        <v>13198.95</v>
      </c>
      <c r="G27" s="38">
        <v>0</v>
      </c>
      <c r="H27" s="26">
        <v>5142.59</v>
      </c>
    </row>
    <row r="28" spans="1:8" x14ac:dyDescent="0.3">
      <c r="A28">
        <v>15</v>
      </c>
      <c r="B28" t="s">
        <v>341</v>
      </c>
      <c r="C28" s="27">
        <v>44531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F66C-2277-7249-B9FE-254B565048CC}">
  <dimension ref="A1:U17"/>
  <sheetViews>
    <sheetView tabSelected="1" topLeftCell="F1" zoomScale="115" zoomScaleNormal="115" workbookViewId="0">
      <selection activeCell="U2" sqref="U2:U16"/>
    </sheetView>
  </sheetViews>
  <sheetFormatPr defaultColWidth="11.44140625" defaultRowHeight="14.4" x14ac:dyDescent="0.3"/>
  <cols>
    <col min="5" max="5" width="28.109375" style="19" bestFit="1" customWidth="1"/>
    <col min="6" max="6" width="13.77734375" customWidth="1"/>
    <col min="7" max="7" width="15" customWidth="1"/>
    <col min="9" max="11" width="0" hidden="1" customWidth="1"/>
    <col min="15" max="15" width="11.77734375" customWidth="1"/>
    <col min="16" max="16" width="13.44140625" bestFit="1" customWidth="1"/>
    <col min="19" max="19" width="23.21875" bestFit="1" customWidth="1"/>
  </cols>
  <sheetData>
    <row r="1" spans="1:21" ht="21.6" x14ac:dyDescent="0.3">
      <c r="A1" s="1" t="s">
        <v>361</v>
      </c>
      <c r="B1" s="37" t="s">
        <v>402</v>
      </c>
      <c r="C1" s="1" t="s">
        <v>362</v>
      </c>
      <c r="D1" s="1" t="s">
        <v>5</v>
      </c>
      <c r="E1" s="17" t="s">
        <v>399</v>
      </c>
      <c r="F1" s="1" t="s">
        <v>10</v>
      </c>
      <c r="G1" s="1" t="s">
        <v>11</v>
      </c>
      <c r="H1" s="1" t="s">
        <v>12</v>
      </c>
      <c r="I1" s="1"/>
      <c r="J1" s="1" t="s">
        <v>13</v>
      </c>
      <c r="K1" s="1" t="s">
        <v>368</v>
      </c>
      <c r="L1" s="1" t="s">
        <v>358</v>
      </c>
      <c r="M1" s="1" t="s">
        <v>357</v>
      </c>
      <c r="N1" s="22" t="s">
        <v>394</v>
      </c>
      <c r="O1" s="22" t="s">
        <v>398</v>
      </c>
      <c r="P1" s="22" t="s">
        <v>396</v>
      </c>
      <c r="Q1" s="22" t="s">
        <v>395</v>
      </c>
      <c r="R1" s="22" t="s">
        <v>397</v>
      </c>
      <c r="S1" s="22" t="s">
        <v>406</v>
      </c>
      <c r="T1" s="43" t="s">
        <v>410</v>
      </c>
      <c r="U1" s="43" t="s">
        <v>414</v>
      </c>
    </row>
    <row r="2" spans="1:21" x14ac:dyDescent="0.3">
      <c r="A2" s="18" t="s">
        <v>365</v>
      </c>
      <c r="B2" s="18" t="s">
        <v>403</v>
      </c>
      <c r="C2" s="18" t="s">
        <v>364</v>
      </c>
      <c r="D2" s="3">
        <v>1</v>
      </c>
      <c r="E2" s="18" t="s">
        <v>344</v>
      </c>
      <c r="F2" s="21">
        <v>43744.333333333336</v>
      </c>
      <c r="G2" s="21">
        <v>44233.708333333336</v>
      </c>
      <c r="H2" s="3" t="s">
        <v>356</v>
      </c>
      <c r="I2" s="3">
        <v>17</v>
      </c>
      <c r="J2" s="10">
        <v>272</v>
      </c>
      <c r="K2" s="11">
        <v>0</v>
      </c>
      <c r="L2" s="11">
        <f>M2*138%</f>
        <v>272502.40379999997</v>
      </c>
      <c r="M2" s="10">
        <v>197465.51</v>
      </c>
      <c r="N2" s="11">
        <f t="shared" ref="N2:N16" si="0">L2-M2</f>
        <v>75036.893799999962</v>
      </c>
      <c r="O2" s="23">
        <f t="shared" ref="O2:O16" si="1">(N2/M2)</f>
        <v>0.37999999999999978</v>
      </c>
      <c r="P2" s="11">
        <f>SUM('1. Project Signal'!F2:F28)</f>
        <v>275977.99316470581</v>
      </c>
      <c r="Q2" s="11">
        <f>P2-M2</f>
        <v>78512.483164705802</v>
      </c>
      <c r="R2" s="23">
        <f>Q2/M2</f>
        <v>0.39760099454687453</v>
      </c>
      <c r="S2" s="18" t="s">
        <v>408</v>
      </c>
      <c r="T2" s="18" t="s">
        <v>412</v>
      </c>
      <c r="U2" s="46">
        <f>SUM('1. Project Signal'!G2:G28)</f>
        <v>3159.6368352941208</v>
      </c>
    </row>
    <row r="3" spans="1:21" x14ac:dyDescent="0.3">
      <c r="A3" s="18" t="s">
        <v>365</v>
      </c>
      <c r="B3" s="18" t="s">
        <v>405</v>
      </c>
      <c r="C3" s="18" t="s">
        <v>363</v>
      </c>
      <c r="D3" s="3">
        <v>7</v>
      </c>
      <c r="E3" s="18" t="s">
        <v>342</v>
      </c>
      <c r="F3" s="21">
        <v>43984.666666666664</v>
      </c>
      <c r="G3" s="21">
        <v>44410.583333333336</v>
      </c>
      <c r="H3" s="3" t="s">
        <v>354</v>
      </c>
      <c r="I3" s="3">
        <v>15</v>
      </c>
      <c r="J3" s="10">
        <v>114</v>
      </c>
      <c r="K3" s="11">
        <v>0</v>
      </c>
      <c r="L3" s="11">
        <f>M3*133%</f>
        <v>246512.60060000003</v>
      </c>
      <c r="M3" s="10">
        <v>185347.82</v>
      </c>
      <c r="N3" s="11">
        <f t="shared" si="0"/>
        <v>61164.780600000027</v>
      </c>
      <c r="O3" s="23">
        <f t="shared" si="1"/>
        <v>0.33000000000000013</v>
      </c>
      <c r="P3" s="11">
        <f>SUM('7. Project Force'!F2:F28)</f>
        <v>246512.59999999992</v>
      </c>
      <c r="Q3" s="11">
        <f>P3-M3</f>
        <v>61164.779999999912</v>
      </c>
      <c r="R3" s="23">
        <f t="shared" ref="R3:R16" si="2">Q3/M3</f>
        <v>0.32999999676284247</v>
      </c>
      <c r="S3" s="18" t="s">
        <v>409</v>
      </c>
      <c r="T3" s="18" t="s">
        <v>412</v>
      </c>
      <c r="U3" s="46">
        <v>0</v>
      </c>
    </row>
    <row r="4" spans="1:21" x14ac:dyDescent="0.3">
      <c r="A4" s="18" t="s">
        <v>367</v>
      </c>
      <c r="B4" s="18" t="s">
        <v>404</v>
      </c>
      <c r="C4" s="18" t="s">
        <v>366</v>
      </c>
      <c r="D4" s="3">
        <v>6</v>
      </c>
      <c r="E4" s="18" t="s">
        <v>332</v>
      </c>
      <c r="F4" s="21">
        <v>43956.333333333336</v>
      </c>
      <c r="G4" s="21">
        <v>44321.708333333336</v>
      </c>
      <c r="H4" s="3" t="s">
        <v>347</v>
      </c>
      <c r="I4" s="3">
        <v>13</v>
      </c>
      <c r="J4" s="10">
        <v>0</v>
      </c>
      <c r="K4" s="11">
        <v>1000</v>
      </c>
      <c r="L4" s="11">
        <f>13*7000</f>
        <v>91000</v>
      </c>
      <c r="M4" s="10">
        <v>176564.43</v>
      </c>
      <c r="N4" s="11">
        <f t="shared" si="0"/>
        <v>-85564.43</v>
      </c>
      <c r="O4" s="23">
        <f t="shared" si="1"/>
        <v>-0.48460740365429206</v>
      </c>
      <c r="P4" s="11">
        <f>L4</f>
        <v>91000</v>
      </c>
      <c r="Q4" s="11">
        <f t="shared" ref="Q4:Q16" si="3">P4-M4</f>
        <v>-85564.43</v>
      </c>
      <c r="R4" s="23">
        <f t="shared" si="2"/>
        <v>-0.48460740365429206</v>
      </c>
      <c r="S4" s="18" t="s">
        <v>407</v>
      </c>
      <c r="T4" s="18" t="s">
        <v>411</v>
      </c>
      <c r="U4" s="46">
        <v>0</v>
      </c>
    </row>
    <row r="5" spans="1:21" x14ac:dyDescent="0.3">
      <c r="A5" s="18" t="s">
        <v>365</v>
      </c>
      <c r="B5" s="18" t="s">
        <v>403</v>
      </c>
      <c r="C5" s="18" t="s">
        <v>366</v>
      </c>
      <c r="D5" s="3">
        <v>2</v>
      </c>
      <c r="E5" s="18" t="s">
        <v>343</v>
      </c>
      <c r="F5" s="21">
        <v>43804.666666666664</v>
      </c>
      <c r="G5" s="21">
        <v>44352.666666666664</v>
      </c>
      <c r="H5" s="3" t="s">
        <v>355</v>
      </c>
      <c r="I5" s="3">
        <v>19</v>
      </c>
      <c r="J5" s="10">
        <v>152</v>
      </c>
      <c r="K5" s="11">
        <v>0</v>
      </c>
      <c r="L5" s="11">
        <f>M5*142%</f>
        <v>338729.96659999999</v>
      </c>
      <c r="M5" s="10">
        <v>238542.23</v>
      </c>
      <c r="N5" s="11">
        <f t="shared" si="0"/>
        <v>100187.73659999997</v>
      </c>
      <c r="O5" s="23">
        <f t="shared" si="1"/>
        <v>0.41999999999999987</v>
      </c>
      <c r="P5" s="11">
        <f>L5</f>
        <v>338729.96659999999</v>
      </c>
      <c r="Q5" s="11">
        <f t="shared" si="3"/>
        <v>100187.73659999997</v>
      </c>
      <c r="R5" s="23">
        <f t="shared" si="2"/>
        <v>0.41999999999999987</v>
      </c>
      <c r="S5" s="18" t="s">
        <v>407</v>
      </c>
      <c r="T5" s="18" t="s">
        <v>412</v>
      </c>
      <c r="U5" s="46">
        <v>0</v>
      </c>
    </row>
    <row r="6" spans="1:21" x14ac:dyDescent="0.3">
      <c r="A6" s="18" t="s">
        <v>365</v>
      </c>
      <c r="B6" s="18" t="s">
        <v>405</v>
      </c>
      <c r="C6" s="18" t="s">
        <v>366</v>
      </c>
      <c r="D6" s="3">
        <v>3</v>
      </c>
      <c r="E6" s="18" t="s">
        <v>336</v>
      </c>
      <c r="F6" s="21">
        <v>43891.333333333336</v>
      </c>
      <c r="G6" s="21">
        <v>44256.666666666664</v>
      </c>
      <c r="H6" s="3" t="s">
        <v>350</v>
      </c>
      <c r="I6" s="3">
        <v>14</v>
      </c>
      <c r="J6" s="10">
        <v>133</v>
      </c>
      <c r="K6" s="11">
        <v>0</v>
      </c>
      <c r="L6" s="11">
        <v>130655.44</v>
      </c>
      <c r="M6" s="10">
        <v>109543.54</v>
      </c>
      <c r="N6" s="11">
        <f>L6-M6</f>
        <v>21111.900000000009</v>
      </c>
      <c r="O6" s="23">
        <f t="shared" si="1"/>
        <v>0.19272610689776878</v>
      </c>
      <c r="P6" s="11">
        <f>L6</f>
        <v>130655.44</v>
      </c>
      <c r="Q6" s="11">
        <f t="shared" si="3"/>
        <v>21111.900000000009</v>
      </c>
      <c r="R6" s="23">
        <f t="shared" si="2"/>
        <v>0.19272610689776878</v>
      </c>
      <c r="S6" s="18" t="s">
        <v>407</v>
      </c>
      <c r="T6" s="18" t="s">
        <v>411</v>
      </c>
      <c r="U6" s="46">
        <v>0</v>
      </c>
    </row>
    <row r="7" spans="1:21" x14ac:dyDescent="0.3">
      <c r="A7" s="18" t="s">
        <v>365</v>
      </c>
      <c r="B7" s="18" t="s">
        <v>404</v>
      </c>
      <c r="C7" s="18" t="s">
        <v>364</v>
      </c>
      <c r="D7" s="3">
        <v>13</v>
      </c>
      <c r="E7" s="18" t="s">
        <v>338</v>
      </c>
      <c r="F7" s="21">
        <v>44198.333333333336</v>
      </c>
      <c r="G7" s="21">
        <v>44471.5</v>
      </c>
      <c r="H7" s="3" t="s">
        <v>352</v>
      </c>
      <c r="I7" s="3">
        <v>10</v>
      </c>
      <c r="J7" s="10">
        <v>76</v>
      </c>
      <c r="K7" s="11">
        <v>0</v>
      </c>
      <c r="L7" s="11">
        <f>M7*135%</f>
        <v>89878.328999999998</v>
      </c>
      <c r="M7" s="10">
        <v>66576.539999999994</v>
      </c>
      <c r="N7" s="11">
        <f t="shared" si="0"/>
        <v>23301.789000000004</v>
      </c>
      <c r="O7" s="23">
        <f t="shared" si="1"/>
        <v>0.35000000000000009</v>
      </c>
      <c r="P7" s="11">
        <f>SUM('13. Project Illluminate'!F2:F11)</f>
        <v>101998.31</v>
      </c>
      <c r="Q7" s="11">
        <f t="shared" si="3"/>
        <v>35421.770000000004</v>
      </c>
      <c r="R7" s="23">
        <f t="shared" si="2"/>
        <v>0.53204582274777279</v>
      </c>
      <c r="S7" s="18" t="s">
        <v>408</v>
      </c>
      <c r="T7" s="18" t="s">
        <v>412</v>
      </c>
      <c r="U7" s="46">
        <f>SUM('13. Project Illluminate'!G2:G11)</f>
        <v>12120.01</v>
      </c>
    </row>
    <row r="8" spans="1:21" x14ac:dyDescent="0.3">
      <c r="A8" s="18" t="s">
        <v>365</v>
      </c>
      <c r="B8" s="18" t="s">
        <v>403</v>
      </c>
      <c r="C8" s="18" t="s">
        <v>366</v>
      </c>
      <c r="D8" s="3">
        <v>11</v>
      </c>
      <c r="E8" s="18" t="s">
        <v>339</v>
      </c>
      <c r="F8" s="21">
        <v>44168.541666666664</v>
      </c>
      <c r="G8" s="21">
        <v>44533.583333333336</v>
      </c>
      <c r="H8" s="3" t="s">
        <v>347</v>
      </c>
      <c r="I8" s="3">
        <v>13</v>
      </c>
      <c r="J8" s="10">
        <v>19</v>
      </c>
      <c r="K8" s="11">
        <v>0</v>
      </c>
      <c r="L8" s="11">
        <f>M8*140%</f>
        <v>272394.24800000002</v>
      </c>
      <c r="M8" s="10">
        <v>194567.32</v>
      </c>
      <c r="N8" s="11">
        <f t="shared" si="0"/>
        <v>77826.928000000014</v>
      </c>
      <c r="O8" s="23">
        <f t="shared" si="1"/>
        <v>0.40000000000000008</v>
      </c>
      <c r="P8" s="11">
        <f>SUM('11. Magnetic Program'!F2:F14)</f>
        <v>272394.19999999995</v>
      </c>
      <c r="Q8" s="11">
        <f t="shared" si="3"/>
        <v>77826.879999999946</v>
      </c>
      <c r="R8" s="23">
        <f t="shared" si="2"/>
        <v>0.39999975329875515</v>
      </c>
      <c r="S8" s="18" t="s">
        <v>407</v>
      </c>
      <c r="T8" s="18" t="s">
        <v>412</v>
      </c>
      <c r="U8" s="46">
        <v>0</v>
      </c>
    </row>
    <row r="9" spans="1:21" x14ac:dyDescent="0.3">
      <c r="A9" s="18" t="s">
        <v>365</v>
      </c>
      <c r="B9" s="18" t="s">
        <v>405</v>
      </c>
      <c r="C9" s="18" t="s">
        <v>364</v>
      </c>
      <c r="D9" s="3">
        <v>10</v>
      </c>
      <c r="E9" s="18" t="s">
        <v>333</v>
      </c>
      <c r="F9" s="21">
        <v>44130.333333333336</v>
      </c>
      <c r="G9" s="21">
        <v>44465.708333333336</v>
      </c>
      <c r="H9" s="3" t="s">
        <v>353</v>
      </c>
      <c r="I9" s="3">
        <v>12</v>
      </c>
      <c r="J9" s="10">
        <v>595.20000000000005</v>
      </c>
      <c r="K9" s="11">
        <v>0</v>
      </c>
      <c r="L9" s="11">
        <f>M9*130%</f>
        <v>135310.72099999999</v>
      </c>
      <c r="M9" s="10">
        <v>104085.17</v>
      </c>
      <c r="N9" s="11">
        <f t="shared" si="0"/>
        <v>31225.550999999992</v>
      </c>
      <c r="O9" s="23">
        <f t="shared" si="1"/>
        <v>0.29999999999999993</v>
      </c>
      <c r="P9" s="11">
        <f>SUM('10. Project Mecha'!F2:F13)</f>
        <v>135310.79999999996</v>
      </c>
      <c r="Q9" s="11">
        <f t="shared" si="3"/>
        <v>31225.629999999961</v>
      </c>
      <c r="R9" s="23">
        <f t="shared" si="2"/>
        <v>0.30000075899381212</v>
      </c>
      <c r="S9" s="18" t="s">
        <v>408</v>
      </c>
      <c r="T9" s="18" t="s">
        <v>413</v>
      </c>
      <c r="U9" s="46">
        <v>0</v>
      </c>
    </row>
    <row r="10" spans="1:21" x14ac:dyDescent="0.3">
      <c r="A10" s="18" t="s">
        <v>365</v>
      </c>
      <c r="B10" s="18" t="s">
        <v>404</v>
      </c>
      <c r="C10" s="18" t="s">
        <v>366</v>
      </c>
      <c r="D10" s="3">
        <v>9</v>
      </c>
      <c r="E10" s="18" t="s">
        <v>400</v>
      </c>
      <c r="F10" s="21">
        <v>44052.583333333336</v>
      </c>
      <c r="G10" s="21">
        <v>44448.666666666664</v>
      </c>
      <c r="H10" s="3" t="s">
        <v>350</v>
      </c>
      <c r="I10" s="3">
        <v>14</v>
      </c>
      <c r="J10" s="10">
        <v>38</v>
      </c>
      <c r="K10" s="11">
        <v>0</v>
      </c>
      <c r="L10" s="11">
        <f>M10*135%</f>
        <v>220619.30850000001</v>
      </c>
      <c r="M10" s="10">
        <v>163421.71</v>
      </c>
      <c r="N10" s="11">
        <f t="shared" si="0"/>
        <v>57197.598500000022</v>
      </c>
      <c r="O10" s="23">
        <f t="shared" si="1"/>
        <v>0.35000000000000014</v>
      </c>
      <c r="P10" s="11">
        <f>SUM('9. Project Systems'!F2:F15)</f>
        <v>220618.30000000005</v>
      </c>
      <c r="Q10" s="11">
        <f t="shared" si="3"/>
        <v>57196.590000000055</v>
      </c>
      <c r="R10" s="23">
        <f t="shared" si="2"/>
        <v>0.34999382884930075</v>
      </c>
      <c r="S10" s="18" t="s">
        <v>407</v>
      </c>
      <c r="T10" s="18" t="s">
        <v>412</v>
      </c>
      <c r="U10" s="46">
        <v>0</v>
      </c>
    </row>
    <row r="11" spans="1:21" x14ac:dyDescent="0.3">
      <c r="A11" s="18" t="s">
        <v>365</v>
      </c>
      <c r="B11" s="18" t="s">
        <v>403</v>
      </c>
      <c r="C11" s="18" t="s">
        <v>363</v>
      </c>
      <c r="D11" s="3">
        <v>4</v>
      </c>
      <c r="E11" s="18" t="s">
        <v>334</v>
      </c>
      <c r="F11" s="21">
        <v>43922.333333333336</v>
      </c>
      <c r="G11" s="21">
        <v>44440.708333333336</v>
      </c>
      <c r="H11" s="3" t="s">
        <v>349</v>
      </c>
      <c r="I11" s="3">
        <v>18</v>
      </c>
      <c r="J11" s="10">
        <v>286.39999999999998</v>
      </c>
      <c r="K11" s="11">
        <v>10000</v>
      </c>
      <c r="L11" s="11">
        <f>M11*137%</f>
        <v>241594.568</v>
      </c>
      <c r="M11" s="10">
        <v>176346.4</v>
      </c>
      <c r="N11" s="11">
        <f t="shared" si="0"/>
        <v>65248.168000000005</v>
      </c>
      <c r="O11" s="23">
        <f t="shared" si="1"/>
        <v>0.37000000000000005</v>
      </c>
      <c r="P11" s="11">
        <f>SUM('4. Program Pad'!E2:E28)</f>
        <v>241594.56000000011</v>
      </c>
      <c r="Q11" s="11">
        <f t="shared" si="3"/>
        <v>65248.16000000012</v>
      </c>
      <c r="R11" s="23">
        <f t="shared" si="2"/>
        <v>0.36999995463474233</v>
      </c>
      <c r="S11" s="18" t="s">
        <v>409</v>
      </c>
      <c r="T11" s="18" t="s">
        <v>412</v>
      </c>
      <c r="U11" s="46">
        <v>0</v>
      </c>
    </row>
    <row r="12" spans="1:21" x14ac:dyDescent="0.3">
      <c r="A12" s="18" t="s">
        <v>365</v>
      </c>
      <c r="B12" s="18" t="s">
        <v>405</v>
      </c>
      <c r="C12" s="18" t="s">
        <v>366</v>
      </c>
      <c r="D12" s="3">
        <v>8</v>
      </c>
      <c r="E12" s="18" t="s">
        <v>331</v>
      </c>
      <c r="F12" s="21">
        <v>44023</v>
      </c>
      <c r="G12" s="21">
        <v>44266.708333333336</v>
      </c>
      <c r="H12" s="3" t="s">
        <v>346</v>
      </c>
      <c r="I12" s="3">
        <v>9</v>
      </c>
      <c r="J12" s="10">
        <v>0</v>
      </c>
      <c r="K12" s="11">
        <v>2000</v>
      </c>
      <c r="L12" s="11">
        <f>M12*132%</f>
        <v>60355.244400000003</v>
      </c>
      <c r="M12" s="10">
        <v>45723.67</v>
      </c>
      <c r="N12" s="11">
        <f t="shared" si="0"/>
        <v>14631.574400000005</v>
      </c>
      <c r="O12" s="23">
        <f t="shared" si="1"/>
        <v>0.32000000000000012</v>
      </c>
      <c r="P12" s="11">
        <v>61882.239999999998</v>
      </c>
      <c r="Q12" s="11">
        <f t="shared" si="3"/>
        <v>16158.57</v>
      </c>
      <c r="R12" s="23">
        <f t="shared" si="2"/>
        <v>0.35339617314183225</v>
      </c>
      <c r="S12" s="18" t="s">
        <v>407</v>
      </c>
      <c r="T12" s="18" t="s">
        <v>412</v>
      </c>
      <c r="U12" s="46">
        <f>SUM('8. Command Program'!G2:G28)</f>
        <v>1527</v>
      </c>
    </row>
    <row r="13" spans="1:21" x14ac:dyDescent="0.3">
      <c r="A13" s="18" t="s">
        <v>365</v>
      </c>
      <c r="B13" s="18" t="s">
        <v>404</v>
      </c>
      <c r="C13" s="18" t="s">
        <v>363</v>
      </c>
      <c r="D13" s="3">
        <v>12</v>
      </c>
      <c r="E13" s="18" t="s">
        <v>337</v>
      </c>
      <c r="F13" s="21">
        <v>44182.333333333336</v>
      </c>
      <c r="G13" s="21">
        <v>44333.708333333336</v>
      </c>
      <c r="H13" s="3" t="s">
        <v>351</v>
      </c>
      <c r="I13" s="3">
        <v>6</v>
      </c>
      <c r="J13" s="10">
        <v>152</v>
      </c>
      <c r="K13" s="11">
        <v>0</v>
      </c>
      <c r="L13" s="11">
        <f>M13*141%</f>
        <v>37914.9</v>
      </c>
      <c r="M13" s="10">
        <v>26890</v>
      </c>
      <c r="N13" s="11">
        <f t="shared" si="0"/>
        <v>11024.900000000001</v>
      </c>
      <c r="O13" s="23">
        <f t="shared" si="1"/>
        <v>0.41000000000000003</v>
      </c>
      <c r="P13" s="11">
        <f>L13</f>
        <v>37914.9</v>
      </c>
      <c r="Q13" s="11">
        <f t="shared" si="3"/>
        <v>11024.900000000001</v>
      </c>
      <c r="R13" s="23">
        <f t="shared" si="2"/>
        <v>0.41000000000000003</v>
      </c>
      <c r="S13" s="18" t="s">
        <v>409</v>
      </c>
      <c r="T13" s="18" t="s">
        <v>412</v>
      </c>
      <c r="U13" s="46">
        <v>0</v>
      </c>
    </row>
    <row r="14" spans="1:21" x14ac:dyDescent="0.3">
      <c r="A14" s="18" t="s">
        <v>365</v>
      </c>
      <c r="B14" s="18" t="s">
        <v>403</v>
      </c>
      <c r="C14" s="18" t="s">
        <v>366</v>
      </c>
      <c r="D14" s="3">
        <v>14</v>
      </c>
      <c r="E14" s="18" t="s">
        <v>335</v>
      </c>
      <c r="F14" s="21">
        <v>44239.333333333336</v>
      </c>
      <c r="G14" s="21">
        <v>44481.708333333336</v>
      </c>
      <c r="H14" s="3" t="s">
        <v>346</v>
      </c>
      <c r="I14" s="3">
        <v>9</v>
      </c>
      <c r="J14" s="10">
        <v>286.39999999999998</v>
      </c>
      <c r="K14" s="11">
        <v>3000</v>
      </c>
      <c r="L14" s="11">
        <f>M14*134%</f>
        <v>70836.956000000006</v>
      </c>
      <c r="M14" s="10">
        <v>52863.4</v>
      </c>
      <c r="N14" s="11">
        <f t="shared" si="0"/>
        <v>17973.556000000004</v>
      </c>
      <c r="O14" s="23">
        <f t="shared" si="1"/>
        <v>0.34000000000000008</v>
      </c>
      <c r="P14" s="11">
        <f t="shared" ref="P14:P16" si="4">L14</f>
        <v>70836.956000000006</v>
      </c>
      <c r="Q14" s="11">
        <f t="shared" si="3"/>
        <v>17973.556000000004</v>
      </c>
      <c r="R14" s="23">
        <f t="shared" si="2"/>
        <v>0.34000000000000008</v>
      </c>
      <c r="S14" s="18" t="s">
        <v>407</v>
      </c>
      <c r="T14" s="18" t="s">
        <v>412</v>
      </c>
      <c r="U14" s="46">
        <v>0</v>
      </c>
    </row>
    <row r="15" spans="1:21" x14ac:dyDescent="0.3">
      <c r="A15" s="18" t="s">
        <v>365</v>
      </c>
      <c r="B15" s="18" t="s">
        <v>405</v>
      </c>
      <c r="C15" s="18" t="s">
        <v>364</v>
      </c>
      <c r="D15" s="3">
        <v>5</v>
      </c>
      <c r="E15" s="18" t="s">
        <v>330</v>
      </c>
      <c r="F15" s="21">
        <v>43940.333333333336</v>
      </c>
      <c r="G15" s="21">
        <v>44154.708333333336</v>
      </c>
      <c r="H15" s="3" t="s">
        <v>345</v>
      </c>
      <c r="I15" s="3">
        <v>8</v>
      </c>
      <c r="J15" s="10">
        <v>0</v>
      </c>
      <c r="K15" s="11">
        <v>4000</v>
      </c>
      <c r="L15" s="11">
        <f>M15*130%</f>
        <v>43709.640000000007</v>
      </c>
      <c r="M15" s="10">
        <v>33622.800000000003</v>
      </c>
      <c r="N15" s="11">
        <f t="shared" si="0"/>
        <v>10086.840000000004</v>
      </c>
      <c r="O15" s="23">
        <f t="shared" si="1"/>
        <v>0.3000000000000001</v>
      </c>
      <c r="P15" s="11">
        <f t="shared" si="4"/>
        <v>43709.640000000007</v>
      </c>
      <c r="Q15" s="11">
        <f t="shared" si="3"/>
        <v>10086.840000000004</v>
      </c>
      <c r="R15" s="23">
        <f t="shared" si="2"/>
        <v>0.3000000000000001</v>
      </c>
      <c r="S15" s="18" t="s">
        <v>408</v>
      </c>
      <c r="T15" s="18" t="s">
        <v>413</v>
      </c>
      <c r="U15" s="46">
        <v>0</v>
      </c>
    </row>
    <row r="16" spans="1:21" x14ac:dyDescent="0.3">
      <c r="A16" s="18" t="s">
        <v>365</v>
      </c>
      <c r="B16" s="18" t="s">
        <v>404</v>
      </c>
      <c r="C16" s="18" t="s">
        <v>366</v>
      </c>
      <c r="D16" s="3">
        <v>15</v>
      </c>
      <c r="E16" s="18" t="s">
        <v>341</v>
      </c>
      <c r="F16" s="21">
        <v>44262.333333333336</v>
      </c>
      <c r="G16" s="21">
        <v>44507.708333333336</v>
      </c>
      <c r="H16" s="3" t="s">
        <v>346</v>
      </c>
      <c r="I16" s="3">
        <v>9</v>
      </c>
      <c r="J16" s="10">
        <v>91.2</v>
      </c>
      <c r="K16" s="11">
        <v>0</v>
      </c>
      <c r="L16" s="11">
        <f>M16*136%</f>
        <v>118790.5328</v>
      </c>
      <c r="M16" s="10">
        <v>87345.98</v>
      </c>
      <c r="N16" s="11">
        <f t="shared" si="0"/>
        <v>31444.552800000005</v>
      </c>
      <c r="O16" s="23">
        <f t="shared" si="1"/>
        <v>0.3600000000000001</v>
      </c>
      <c r="P16" s="11">
        <f t="shared" si="4"/>
        <v>118790.5328</v>
      </c>
      <c r="Q16" s="11">
        <f t="shared" si="3"/>
        <v>31444.552800000005</v>
      </c>
      <c r="R16" s="23">
        <f t="shared" si="2"/>
        <v>0.3600000000000001</v>
      </c>
      <c r="S16" s="18" t="s">
        <v>407</v>
      </c>
      <c r="T16" s="18" t="s">
        <v>412</v>
      </c>
      <c r="U16" s="46">
        <v>0</v>
      </c>
    </row>
    <row r="17" spans="18:21" x14ac:dyDescent="0.3">
      <c r="R17" s="44"/>
      <c r="U17" s="4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B6A0-1746-9241-8ACF-FD8176282B7D}">
  <dimension ref="A1:Q82"/>
  <sheetViews>
    <sheetView topLeftCell="E26" zoomScale="150" workbookViewId="0">
      <selection activeCell="F47" sqref="F47"/>
    </sheetView>
  </sheetViews>
  <sheetFormatPr defaultColWidth="11.44140625" defaultRowHeight="14.4" x14ac:dyDescent="0.3"/>
  <cols>
    <col min="5" max="5" width="28.33203125" bestFit="1" customWidth="1"/>
    <col min="6" max="6" width="13.77734375" bestFit="1" customWidth="1"/>
    <col min="7" max="7" width="14" bestFit="1" customWidth="1"/>
    <col min="8" max="8" width="35.44140625" bestFit="1" customWidth="1"/>
    <col min="9" max="9" width="14.77734375" bestFit="1" customWidth="1"/>
    <col min="11" max="12" width="13.77734375" bestFit="1" customWidth="1"/>
  </cols>
  <sheetData>
    <row r="1" spans="1:15" x14ac:dyDescent="0.3">
      <c r="A1" s="1" t="s">
        <v>361</v>
      </c>
      <c r="B1" s="1" t="s">
        <v>362</v>
      </c>
      <c r="C1" s="1" t="s">
        <v>5</v>
      </c>
      <c r="D1" s="17" t="s">
        <v>6</v>
      </c>
      <c r="E1" s="1" t="s">
        <v>10</v>
      </c>
      <c r="F1" s="1" t="s">
        <v>11</v>
      </c>
      <c r="G1" s="1" t="s">
        <v>12</v>
      </c>
      <c r="H1" s="17" t="s">
        <v>3</v>
      </c>
      <c r="I1" s="1" t="s">
        <v>13</v>
      </c>
      <c r="J1" s="1" t="s">
        <v>14</v>
      </c>
      <c r="K1" s="1" t="s">
        <v>15</v>
      </c>
      <c r="L1" s="1" t="s">
        <v>358</v>
      </c>
      <c r="M1" s="1" t="s">
        <v>357</v>
      </c>
      <c r="N1" s="22" t="s">
        <v>359</v>
      </c>
      <c r="O1" s="22" t="s">
        <v>360</v>
      </c>
    </row>
    <row r="2" spans="1:15" x14ac:dyDescent="0.3">
      <c r="A2" s="18" t="s">
        <v>365</v>
      </c>
      <c r="B2" s="18" t="s">
        <v>364</v>
      </c>
      <c r="C2" s="3">
        <v>1</v>
      </c>
      <c r="D2" s="18" t="s">
        <v>330</v>
      </c>
      <c r="E2" s="21">
        <v>43940.333333333336</v>
      </c>
      <c r="F2" s="21">
        <v>44184.708333333336</v>
      </c>
      <c r="G2" s="3" t="s">
        <v>345</v>
      </c>
      <c r="H2" s="20"/>
      <c r="I2" s="10">
        <v>0</v>
      </c>
      <c r="J2" s="11">
        <v>4000</v>
      </c>
      <c r="K2" s="10">
        <v>0</v>
      </c>
      <c r="L2" s="11">
        <f>M2*130%</f>
        <v>43709.640000000007</v>
      </c>
      <c r="M2" s="10">
        <v>33622.800000000003</v>
      </c>
      <c r="N2" s="11">
        <f>L2-M2</f>
        <v>10086.840000000004</v>
      </c>
      <c r="O2" s="23">
        <f>(N2/M2)</f>
        <v>0.3000000000000001</v>
      </c>
    </row>
    <row r="3" spans="1:15" x14ac:dyDescent="0.3">
      <c r="A3" s="18" t="s">
        <v>365</v>
      </c>
      <c r="B3" s="18" t="s">
        <v>366</v>
      </c>
      <c r="C3" s="3">
        <v>23</v>
      </c>
      <c r="D3" s="18" t="s">
        <v>331</v>
      </c>
      <c r="E3" s="21">
        <v>44023</v>
      </c>
      <c r="F3" s="21">
        <v>44297.708333333336</v>
      </c>
      <c r="G3" s="3" t="s">
        <v>346</v>
      </c>
      <c r="H3" s="20"/>
      <c r="I3" s="10">
        <v>0</v>
      </c>
      <c r="J3" s="11">
        <v>2000</v>
      </c>
      <c r="K3" s="10">
        <v>0</v>
      </c>
      <c r="L3" s="11">
        <f>M3*132%</f>
        <v>60355.244400000003</v>
      </c>
      <c r="M3" s="10">
        <v>45723.67</v>
      </c>
      <c r="N3" s="11">
        <f t="shared" ref="N3:N16" si="0">L3-M3</f>
        <v>14631.574400000005</v>
      </c>
      <c r="O3" s="23">
        <f t="shared" ref="O3:O16" si="1">(N3/M3)</f>
        <v>0.32000000000000012</v>
      </c>
    </row>
    <row r="4" spans="1:15" x14ac:dyDescent="0.3">
      <c r="A4" s="18" t="s">
        <v>367</v>
      </c>
      <c r="B4" s="18" t="s">
        <v>366</v>
      </c>
      <c r="C4" s="3">
        <v>24</v>
      </c>
      <c r="D4" s="18" t="s">
        <v>332</v>
      </c>
      <c r="E4" s="21">
        <v>43956.333333333336</v>
      </c>
      <c r="F4" s="21">
        <v>44352.708333333336</v>
      </c>
      <c r="G4" s="3" t="s">
        <v>347</v>
      </c>
      <c r="H4" s="20"/>
      <c r="I4" s="10">
        <v>0</v>
      </c>
      <c r="J4" s="11">
        <v>1000</v>
      </c>
      <c r="K4" s="10">
        <v>0</v>
      </c>
      <c r="L4" s="11">
        <f>13*7000</f>
        <v>91000</v>
      </c>
      <c r="M4" s="10">
        <v>176564.43</v>
      </c>
      <c r="N4" s="11">
        <f t="shared" si="0"/>
        <v>-85564.43</v>
      </c>
      <c r="O4" s="23">
        <f t="shared" si="1"/>
        <v>-0.48460740365429206</v>
      </c>
    </row>
    <row r="5" spans="1:15" x14ac:dyDescent="0.3">
      <c r="A5" s="18" t="s">
        <v>365</v>
      </c>
      <c r="B5" s="18" t="s">
        <v>364</v>
      </c>
      <c r="C5" s="3">
        <v>1</v>
      </c>
      <c r="D5" s="18" t="s">
        <v>333</v>
      </c>
      <c r="E5" s="21">
        <v>44130.333333333336</v>
      </c>
      <c r="F5" s="21">
        <v>44465.708333333336</v>
      </c>
      <c r="G5" s="3" t="s">
        <v>348</v>
      </c>
      <c r="H5" s="20" t="s">
        <v>39</v>
      </c>
      <c r="I5" s="10">
        <v>595.20000000000005</v>
      </c>
      <c r="J5" s="11">
        <v>0</v>
      </c>
      <c r="K5" s="10">
        <v>0</v>
      </c>
      <c r="L5" s="11">
        <f t="shared" ref="L5" si="2">M5*130%</f>
        <v>135310.72099999999</v>
      </c>
      <c r="M5" s="10">
        <v>104085.17</v>
      </c>
      <c r="N5" s="11">
        <f t="shared" si="0"/>
        <v>31225.550999999992</v>
      </c>
      <c r="O5" s="23">
        <f t="shared" si="1"/>
        <v>0.29999999999999993</v>
      </c>
    </row>
    <row r="6" spans="1:15" x14ac:dyDescent="0.3">
      <c r="A6" s="18" t="s">
        <v>365</v>
      </c>
      <c r="B6" s="18" t="s">
        <v>363</v>
      </c>
      <c r="C6" s="3">
        <v>39</v>
      </c>
      <c r="D6" s="18" t="s">
        <v>334</v>
      </c>
      <c r="E6" s="21">
        <v>43922.333333333336</v>
      </c>
      <c r="F6" s="21">
        <v>44470.708333333336</v>
      </c>
      <c r="G6" s="3" t="s">
        <v>349</v>
      </c>
      <c r="H6" s="20" t="s">
        <v>45</v>
      </c>
      <c r="I6" s="10">
        <v>286.39999999999998</v>
      </c>
      <c r="J6" s="11">
        <v>10000</v>
      </c>
      <c r="K6" s="10">
        <v>0</v>
      </c>
      <c r="L6" s="11">
        <f>M6*137%</f>
        <v>241594.568</v>
      </c>
      <c r="M6" s="10">
        <v>176346.4</v>
      </c>
      <c r="N6" s="11">
        <f t="shared" si="0"/>
        <v>65248.168000000005</v>
      </c>
      <c r="O6" s="23">
        <f t="shared" si="1"/>
        <v>0.37000000000000005</v>
      </c>
    </row>
    <row r="7" spans="1:15" x14ac:dyDescent="0.3">
      <c r="A7" s="18" t="s">
        <v>365</v>
      </c>
      <c r="B7" s="18" t="s">
        <v>366</v>
      </c>
      <c r="C7" s="3">
        <v>40</v>
      </c>
      <c r="D7" s="18" t="s">
        <v>335</v>
      </c>
      <c r="E7" s="21">
        <v>44239.333333333336</v>
      </c>
      <c r="F7" s="21">
        <v>44512.708333333336</v>
      </c>
      <c r="G7" s="3" t="s">
        <v>346</v>
      </c>
      <c r="H7" s="20" t="s">
        <v>49</v>
      </c>
      <c r="I7" s="10">
        <v>286.39999999999998</v>
      </c>
      <c r="J7" s="11">
        <v>3000</v>
      </c>
      <c r="K7" s="10">
        <v>0</v>
      </c>
      <c r="L7" s="11">
        <f>M7*134%</f>
        <v>70836.956000000006</v>
      </c>
      <c r="M7" s="10">
        <v>52863.4</v>
      </c>
      <c r="N7" s="11">
        <f t="shared" si="0"/>
        <v>17973.556000000004</v>
      </c>
      <c r="O7" s="23">
        <f t="shared" si="1"/>
        <v>0.34000000000000008</v>
      </c>
    </row>
    <row r="8" spans="1:15" x14ac:dyDescent="0.3">
      <c r="A8" s="18" t="s">
        <v>365</v>
      </c>
      <c r="B8" s="18" t="s">
        <v>366</v>
      </c>
      <c r="C8" s="3">
        <v>2</v>
      </c>
      <c r="D8" s="18" t="s">
        <v>336</v>
      </c>
      <c r="E8" s="21">
        <v>43891.333333333336</v>
      </c>
      <c r="F8" s="21">
        <v>44317.666666666664</v>
      </c>
      <c r="G8" s="3" t="s">
        <v>350</v>
      </c>
      <c r="H8" s="20" t="s">
        <v>54</v>
      </c>
      <c r="I8" s="10">
        <v>133</v>
      </c>
      <c r="J8" s="11">
        <v>0</v>
      </c>
      <c r="K8" s="10">
        <v>0</v>
      </c>
      <c r="L8" s="11">
        <f>M8*133%</f>
        <v>130653.44110000001</v>
      </c>
      <c r="M8" s="10">
        <v>98235.67</v>
      </c>
      <c r="N8" s="11">
        <f t="shared" si="0"/>
        <v>32417.771100000013</v>
      </c>
      <c r="O8" s="23">
        <f t="shared" si="1"/>
        <v>0.33000000000000013</v>
      </c>
    </row>
    <row r="9" spans="1:15" x14ac:dyDescent="0.3">
      <c r="A9" s="18" t="s">
        <v>365</v>
      </c>
      <c r="B9" s="18" t="s">
        <v>363</v>
      </c>
      <c r="C9" s="3">
        <v>3</v>
      </c>
      <c r="D9" s="18" t="s">
        <v>337</v>
      </c>
      <c r="E9" s="21">
        <v>44182.333333333336</v>
      </c>
      <c r="F9" s="21">
        <v>44364.708333333336</v>
      </c>
      <c r="G9" s="3" t="s">
        <v>351</v>
      </c>
      <c r="H9" s="20" t="s">
        <v>54</v>
      </c>
      <c r="I9" s="10">
        <v>152</v>
      </c>
      <c r="J9" s="11">
        <v>0</v>
      </c>
      <c r="K9" s="10">
        <v>0</v>
      </c>
      <c r="L9" s="11">
        <f>M9*141%</f>
        <v>37914.9</v>
      </c>
      <c r="M9" s="10">
        <v>26890</v>
      </c>
      <c r="N9" s="11">
        <f t="shared" si="0"/>
        <v>11024.900000000001</v>
      </c>
      <c r="O9" s="23">
        <f t="shared" si="1"/>
        <v>0.41000000000000003</v>
      </c>
    </row>
    <row r="10" spans="1:15" x14ac:dyDescent="0.3">
      <c r="A10" s="18" t="s">
        <v>365</v>
      </c>
      <c r="B10" s="18" t="s">
        <v>364</v>
      </c>
      <c r="C10" s="3">
        <v>4</v>
      </c>
      <c r="D10" s="18" t="s">
        <v>338</v>
      </c>
      <c r="E10" s="21">
        <v>44198.333333333336</v>
      </c>
      <c r="F10" s="21">
        <v>44471.5</v>
      </c>
      <c r="G10" s="3" t="s">
        <v>352</v>
      </c>
      <c r="H10" s="20" t="s">
        <v>63</v>
      </c>
      <c r="I10" s="10">
        <v>76</v>
      </c>
      <c r="J10" s="11">
        <v>0</v>
      </c>
      <c r="K10" s="10">
        <v>0</v>
      </c>
      <c r="L10" s="11">
        <f>M10*135%</f>
        <v>89878.328999999998</v>
      </c>
      <c r="M10" s="10">
        <v>66576.539999999994</v>
      </c>
      <c r="N10" s="11">
        <f t="shared" si="0"/>
        <v>23301.789000000004</v>
      </c>
      <c r="O10" s="23">
        <f t="shared" si="1"/>
        <v>0.35000000000000009</v>
      </c>
    </row>
    <row r="11" spans="1:15" x14ac:dyDescent="0.3">
      <c r="A11" s="18" t="s">
        <v>365</v>
      </c>
      <c r="B11" s="18" t="s">
        <v>366</v>
      </c>
      <c r="C11" s="3">
        <v>5</v>
      </c>
      <c r="D11" s="18" t="s">
        <v>339</v>
      </c>
      <c r="E11" s="21">
        <v>44168.541666666664</v>
      </c>
      <c r="F11" s="21">
        <v>44533.583333333336</v>
      </c>
      <c r="G11" s="3" t="s">
        <v>353</v>
      </c>
      <c r="H11" s="20" t="s">
        <v>69</v>
      </c>
      <c r="I11" s="10">
        <v>19</v>
      </c>
      <c r="J11" s="11">
        <v>0</v>
      </c>
      <c r="K11" s="10">
        <v>0</v>
      </c>
      <c r="L11" s="11">
        <f>M11*140%</f>
        <v>272394.24800000002</v>
      </c>
      <c r="M11" s="10">
        <v>194567.32</v>
      </c>
      <c r="N11" s="11">
        <f t="shared" si="0"/>
        <v>77826.928000000014</v>
      </c>
      <c r="O11" s="23">
        <f t="shared" si="1"/>
        <v>0.40000000000000008</v>
      </c>
    </row>
    <row r="12" spans="1:15" x14ac:dyDescent="0.3">
      <c r="A12" s="18" t="s">
        <v>365</v>
      </c>
      <c r="B12" s="18" t="s">
        <v>366</v>
      </c>
      <c r="C12" s="3">
        <v>6</v>
      </c>
      <c r="D12" s="18" t="s">
        <v>340</v>
      </c>
      <c r="E12" s="21">
        <v>44052.583333333336</v>
      </c>
      <c r="F12" s="21">
        <v>44448.666666666664</v>
      </c>
      <c r="G12" s="3" t="s">
        <v>347</v>
      </c>
      <c r="H12" s="20" t="s">
        <v>63</v>
      </c>
      <c r="I12" s="10">
        <v>38</v>
      </c>
      <c r="J12" s="11">
        <v>0</v>
      </c>
      <c r="K12" s="10">
        <v>0</v>
      </c>
      <c r="L12" s="11">
        <f>M12*135%</f>
        <v>220619.30850000001</v>
      </c>
      <c r="M12" s="10">
        <v>163421.71</v>
      </c>
      <c r="N12" s="11">
        <f t="shared" si="0"/>
        <v>57197.598500000022</v>
      </c>
      <c r="O12" s="23">
        <f t="shared" si="1"/>
        <v>0.35000000000000014</v>
      </c>
    </row>
    <row r="13" spans="1:15" x14ac:dyDescent="0.3">
      <c r="A13" s="18" t="s">
        <v>365</v>
      </c>
      <c r="B13" s="18" t="s">
        <v>366</v>
      </c>
      <c r="C13" s="3">
        <v>7</v>
      </c>
      <c r="D13" s="18" t="s">
        <v>341</v>
      </c>
      <c r="E13" s="21">
        <v>44262.333333333336</v>
      </c>
      <c r="F13" s="21">
        <v>44537.708333333336</v>
      </c>
      <c r="G13" s="3" t="s">
        <v>346</v>
      </c>
      <c r="H13" s="20" t="s">
        <v>78</v>
      </c>
      <c r="I13" s="10">
        <v>91.2</v>
      </c>
      <c r="J13" s="11">
        <v>0</v>
      </c>
      <c r="K13" s="10">
        <v>0</v>
      </c>
      <c r="L13" s="11">
        <f>M13*136%</f>
        <v>118790.5328</v>
      </c>
      <c r="M13" s="10">
        <v>87345.98</v>
      </c>
      <c r="N13" s="11">
        <f t="shared" si="0"/>
        <v>31444.552800000005</v>
      </c>
      <c r="O13" s="23">
        <f t="shared" si="1"/>
        <v>0.3600000000000001</v>
      </c>
    </row>
    <row r="14" spans="1:15" x14ac:dyDescent="0.3">
      <c r="A14" s="18" t="s">
        <v>365</v>
      </c>
      <c r="B14" s="18" t="s">
        <v>363</v>
      </c>
      <c r="C14" s="3">
        <v>8</v>
      </c>
      <c r="D14" s="18" t="s">
        <v>342</v>
      </c>
      <c r="E14" s="21">
        <v>43984.666666666664</v>
      </c>
      <c r="F14" s="21">
        <v>44441.583333333336</v>
      </c>
      <c r="G14" s="3" t="s">
        <v>354</v>
      </c>
      <c r="H14" s="20" t="s">
        <v>63</v>
      </c>
      <c r="I14" s="10">
        <v>114</v>
      </c>
      <c r="J14" s="11">
        <v>0</v>
      </c>
      <c r="K14" s="10">
        <v>0</v>
      </c>
      <c r="L14" s="11">
        <f>M14*133%</f>
        <v>246512.60060000003</v>
      </c>
      <c r="M14" s="10">
        <v>185347.82</v>
      </c>
      <c r="N14" s="11">
        <f t="shared" si="0"/>
        <v>61164.780600000027</v>
      </c>
      <c r="O14" s="23">
        <f t="shared" si="1"/>
        <v>0.33000000000000013</v>
      </c>
    </row>
    <row r="15" spans="1:15" x14ac:dyDescent="0.3">
      <c r="A15" s="18" t="s">
        <v>365</v>
      </c>
      <c r="B15" s="18" t="s">
        <v>366</v>
      </c>
      <c r="C15" s="3">
        <v>9</v>
      </c>
      <c r="D15" s="18" t="s">
        <v>343</v>
      </c>
      <c r="E15" s="21">
        <v>43804.666666666664</v>
      </c>
      <c r="F15" s="21">
        <v>44382.666666666664</v>
      </c>
      <c r="G15" s="3" t="s">
        <v>355</v>
      </c>
      <c r="H15" s="20" t="s">
        <v>63</v>
      </c>
      <c r="I15" s="10">
        <v>152</v>
      </c>
      <c r="J15" s="11">
        <v>0</v>
      </c>
      <c r="K15" s="10">
        <v>0</v>
      </c>
      <c r="L15" s="11">
        <f>M15*142%</f>
        <v>338729.96659999999</v>
      </c>
      <c r="M15" s="10">
        <v>238542.23</v>
      </c>
      <c r="N15" s="11">
        <f t="shared" si="0"/>
        <v>100187.73659999997</v>
      </c>
      <c r="O15" s="23">
        <f t="shared" si="1"/>
        <v>0.41999999999999987</v>
      </c>
    </row>
    <row r="16" spans="1:15" x14ac:dyDescent="0.3">
      <c r="A16" s="18" t="s">
        <v>365</v>
      </c>
      <c r="B16" s="18" t="s">
        <v>364</v>
      </c>
      <c r="C16" s="3">
        <v>10</v>
      </c>
      <c r="D16" s="18" t="s">
        <v>344</v>
      </c>
      <c r="E16" s="21">
        <v>43744.333333333336</v>
      </c>
      <c r="F16" s="21">
        <v>44261.708333333336</v>
      </c>
      <c r="G16" s="3" t="s">
        <v>356</v>
      </c>
      <c r="H16" s="20" t="s">
        <v>91</v>
      </c>
      <c r="I16" s="10">
        <v>272</v>
      </c>
      <c r="J16" s="11">
        <v>0</v>
      </c>
      <c r="K16" s="10">
        <v>0</v>
      </c>
      <c r="L16" s="11">
        <f>M16*138%</f>
        <v>272502.40379999997</v>
      </c>
      <c r="M16" s="10">
        <v>197465.51</v>
      </c>
      <c r="N16" s="11">
        <f t="shared" si="0"/>
        <v>75036.893799999962</v>
      </c>
      <c r="O16" s="23">
        <f t="shared" si="1"/>
        <v>0.37999999999999978</v>
      </c>
    </row>
    <row r="20" spans="4:17" x14ac:dyDescent="0.3">
      <c r="F20" t="s">
        <v>371</v>
      </c>
      <c r="G20" t="s">
        <v>372</v>
      </c>
      <c r="H20" t="s">
        <v>373</v>
      </c>
    </row>
    <row r="21" spans="4:17" x14ac:dyDescent="0.3">
      <c r="D21" t="s">
        <v>369</v>
      </c>
      <c r="E21" t="s">
        <v>370</v>
      </c>
    </row>
    <row r="22" spans="4:17" x14ac:dyDescent="0.3">
      <c r="E22" t="s">
        <v>374</v>
      </c>
      <c r="F22" t="s">
        <v>375</v>
      </c>
    </row>
    <row r="23" spans="4:17" x14ac:dyDescent="0.3">
      <c r="F23" t="s">
        <v>376</v>
      </c>
    </row>
    <row r="28" spans="4:17" x14ac:dyDescent="0.3">
      <c r="D28" t="s">
        <v>13</v>
      </c>
    </row>
    <row r="29" spans="4:17" x14ac:dyDescent="0.3">
      <c r="D29" s="17" t="s">
        <v>6</v>
      </c>
      <c r="G29" s="42" t="s">
        <v>377</v>
      </c>
      <c r="H29" s="42"/>
      <c r="I29" s="42"/>
      <c r="J29" s="42"/>
      <c r="K29" s="42"/>
      <c r="L29" s="42"/>
      <c r="M29" s="42"/>
      <c r="P29" t="s">
        <v>378</v>
      </c>
      <c r="Q29" t="s">
        <v>379</v>
      </c>
    </row>
    <row r="30" spans="4:17" x14ac:dyDescent="0.3">
      <c r="D30" s="17"/>
      <c r="G30" t="s">
        <v>380</v>
      </c>
      <c r="H30" t="s">
        <v>381</v>
      </c>
      <c r="I30" t="s">
        <v>383</v>
      </c>
      <c r="J30" t="s">
        <v>17</v>
      </c>
      <c r="K30" t="s">
        <v>382</v>
      </c>
      <c r="L30" t="s">
        <v>384</v>
      </c>
      <c r="M30" t="s">
        <v>359</v>
      </c>
    </row>
    <row r="31" spans="4:17" x14ac:dyDescent="0.3">
      <c r="D31" s="18" t="s">
        <v>330</v>
      </c>
      <c r="E31" s="41" t="s">
        <v>385</v>
      </c>
      <c r="F31" s="20" t="s">
        <v>215</v>
      </c>
      <c r="J31" s="28"/>
      <c r="K31" s="28"/>
      <c r="L31" s="28"/>
      <c r="M31" s="28"/>
    </row>
    <row r="32" spans="4:17" x14ac:dyDescent="0.3">
      <c r="D32" s="18"/>
      <c r="E32" s="41"/>
      <c r="F32" s="20" t="s">
        <v>54</v>
      </c>
      <c r="J32" s="28"/>
      <c r="K32" s="28"/>
      <c r="L32" s="28"/>
      <c r="M32" s="28"/>
    </row>
    <row r="33" spans="4:13" x14ac:dyDescent="0.3">
      <c r="D33" s="18"/>
      <c r="E33" s="41"/>
      <c r="F33" s="20" t="s">
        <v>63</v>
      </c>
      <c r="J33" s="28"/>
      <c r="K33" s="28"/>
      <c r="L33" s="28"/>
      <c r="M33" s="28"/>
    </row>
    <row r="34" spans="4:13" x14ac:dyDescent="0.3">
      <c r="D34" s="18"/>
      <c r="E34" s="41"/>
      <c r="F34" s="20" t="s">
        <v>91</v>
      </c>
      <c r="J34" s="28"/>
      <c r="K34" s="28"/>
      <c r="L34" s="28"/>
      <c r="M34" s="28"/>
    </row>
    <row r="35" spans="4:13" x14ac:dyDescent="0.3">
      <c r="D35" s="18"/>
      <c r="E35" s="41"/>
      <c r="F35" s="20" t="s">
        <v>225</v>
      </c>
      <c r="J35" s="28"/>
      <c r="K35" s="28"/>
      <c r="L35" s="28"/>
      <c r="M35" s="28"/>
    </row>
    <row r="36" spans="4:13" x14ac:dyDescent="0.3">
      <c r="D36" s="18"/>
      <c r="E36" s="41" t="s">
        <v>374</v>
      </c>
      <c r="F36" s="25" t="s">
        <v>386</v>
      </c>
      <c r="J36" s="28"/>
      <c r="K36" s="28"/>
      <c r="L36" s="28"/>
      <c r="M36" s="28"/>
    </row>
    <row r="37" spans="4:13" x14ac:dyDescent="0.3">
      <c r="D37" s="18"/>
      <c r="E37" s="41"/>
      <c r="F37" s="25" t="s">
        <v>387</v>
      </c>
      <c r="J37" s="28"/>
      <c r="K37" s="28"/>
      <c r="L37" s="28"/>
      <c r="M37" s="28"/>
    </row>
    <row r="38" spans="4:13" x14ac:dyDescent="0.3">
      <c r="D38" s="18"/>
      <c r="E38" s="24"/>
    </row>
    <row r="39" spans="4:13" x14ac:dyDescent="0.3">
      <c r="D39" s="18" t="s">
        <v>331</v>
      </c>
      <c r="E39" s="41" t="s">
        <v>385</v>
      </c>
      <c r="F39" s="20" t="s">
        <v>215</v>
      </c>
    </row>
    <row r="40" spans="4:13" x14ac:dyDescent="0.3">
      <c r="D40" s="18"/>
      <c r="E40" s="41"/>
      <c r="F40" s="20" t="s">
        <v>54</v>
      </c>
    </row>
    <row r="41" spans="4:13" x14ac:dyDescent="0.3">
      <c r="D41" s="18"/>
      <c r="E41" s="41"/>
      <c r="F41" s="20" t="s">
        <v>63</v>
      </c>
    </row>
    <row r="42" spans="4:13" x14ac:dyDescent="0.3">
      <c r="D42" s="18"/>
      <c r="E42" s="41"/>
      <c r="F42" s="20" t="s">
        <v>91</v>
      </c>
    </row>
    <row r="43" spans="4:13" x14ac:dyDescent="0.3">
      <c r="D43" s="18"/>
      <c r="E43" s="41"/>
      <c r="F43" s="20" t="s">
        <v>225</v>
      </c>
    </row>
    <row r="44" spans="4:13" x14ac:dyDescent="0.3">
      <c r="D44" s="18"/>
      <c r="E44" s="41" t="s">
        <v>374</v>
      </c>
      <c r="F44" s="25" t="s">
        <v>386</v>
      </c>
    </row>
    <row r="45" spans="4:13" x14ac:dyDescent="0.3">
      <c r="D45" s="18"/>
      <c r="E45" s="41"/>
      <c r="F45" s="25" t="s">
        <v>387</v>
      </c>
    </row>
    <row r="46" spans="4:13" x14ac:dyDescent="0.3">
      <c r="D46" s="18"/>
      <c r="K46" s="26"/>
    </row>
    <row r="47" spans="4:13" x14ac:dyDescent="0.3">
      <c r="D47" s="18"/>
      <c r="F47" t="s">
        <v>389</v>
      </c>
      <c r="G47" t="s">
        <v>390</v>
      </c>
      <c r="K47" s="26"/>
    </row>
    <row r="48" spans="4:13" x14ac:dyDescent="0.3">
      <c r="D48" s="18" t="s">
        <v>332</v>
      </c>
      <c r="G48" t="s">
        <v>391</v>
      </c>
      <c r="K48" s="26"/>
    </row>
    <row r="49" spans="4:7" x14ac:dyDescent="0.3">
      <c r="D49" s="18"/>
      <c r="G49" t="s">
        <v>392</v>
      </c>
    </row>
    <row r="50" spans="4:7" x14ac:dyDescent="0.3">
      <c r="D50" s="18"/>
    </row>
    <row r="51" spans="4:7" x14ac:dyDescent="0.3">
      <c r="D51" s="18"/>
    </row>
    <row r="52" spans="4:7" x14ac:dyDescent="0.3">
      <c r="D52" s="18"/>
    </row>
    <row r="53" spans="4:7" x14ac:dyDescent="0.3">
      <c r="D53" s="18"/>
    </row>
    <row r="54" spans="4:7" x14ac:dyDescent="0.3">
      <c r="D54" s="18"/>
    </row>
    <row r="55" spans="4:7" x14ac:dyDescent="0.3">
      <c r="D55" s="18"/>
    </row>
    <row r="56" spans="4:7" x14ac:dyDescent="0.3">
      <c r="D56" s="18" t="s">
        <v>333</v>
      </c>
    </row>
    <row r="57" spans="4:7" x14ac:dyDescent="0.3">
      <c r="D57" s="18"/>
    </row>
    <row r="58" spans="4:7" x14ac:dyDescent="0.3">
      <c r="D58" s="18"/>
    </row>
    <row r="59" spans="4:7" x14ac:dyDescent="0.3">
      <c r="D59" s="18"/>
    </row>
    <row r="60" spans="4:7" x14ac:dyDescent="0.3">
      <c r="D60" s="18"/>
    </row>
    <row r="61" spans="4:7" x14ac:dyDescent="0.3">
      <c r="D61" s="18"/>
    </row>
    <row r="62" spans="4:7" x14ac:dyDescent="0.3">
      <c r="D62" s="18"/>
    </row>
    <row r="63" spans="4:7" x14ac:dyDescent="0.3">
      <c r="D63" s="18"/>
    </row>
    <row r="64" spans="4:7" x14ac:dyDescent="0.3">
      <c r="D64" s="18" t="s">
        <v>334</v>
      </c>
    </row>
    <row r="65" spans="4:4" x14ac:dyDescent="0.3">
      <c r="D65" s="18"/>
    </row>
    <row r="66" spans="4:4" x14ac:dyDescent="0.3">
      <c r="D66" s="18"/>
    </row>
    <row r="67" spans="4:4" x14ac:dyDescent="0.3">
      <c r="D67" s="18"/>
    </row>
    <row r="68" spans="4:4" x14ac:dyDescent="0.3">
      <c r="D68" s="18"/>
    </row>
    <row r="69" spans="4:4" x14ac:dyDescent="0.3">
      <c r="D69" s="18"/>
    </row>
    <row r="70" spans="4:4" x14ac:dyDescent="0.3">
      <c r="D70" s="18"/>
    </row>
    <row r="71" spans="4:4" x14ac:dyDescent="0.3">
      <c r="D71" s="18"/>
    </row>
    <row r="72" spans="4:4" x14ac:dyDescent="0.3">
      <c r="D72" s="18"/>
    </row>
    <row r="73" spans="4:4" x14ac:dyDescent="0.3">
      <c r="D73" s="18" t="s">
        <v>335</v>
      </c>
    </row>
    <row r="74" spans="4:4" x14ac:dyDescent="0.3">
      <c r="D74" s="18" t="s">
        <v>336</v>
      </c>
    </row>
    <row r="75" spans="4:4" x14ac:dyDescent="0.3">
      <c r="D75" s="18" t="s">
        <v>337</v>
      </c>
    </row>
    <row r="76" spans="4:4" x14ac:dyDescent="0.3">
      <c r="D76" s="18" t="s">
        <v>338</v>
      </c>
    </row>
    <row r="77" spans="4:4" x14ac:dyDescent="0.3">
      <c r="D77" s="18" t="s">
        <v>339</v>
      </c>
    </row>
    <row r="78" spans="4:4" x14ac:dyDescent="0.3">
      <c r="D78" s="18" t="s">
        <v>340</v>
      </c>
    </row>
    <row r="79" spans="4:4" x14ac:dyDescent="0.3">
      <c r="D79" s="18" t="s">
        <v>341</v>
      </c>
    </row>
    <row r="80" spans="4:4" x14ac:dyDescent="0.3">
      <c r="D80" s="18" t="s">
        <v>342</v>
      </c>
    </row>
    <row r="81" spans="4:4" x14ac:dyDescent="0.3">
      <c r="D81" s="18" t="s">
        <v>343</v>
      </c>
    </row>
    <row r="82" spans="4:4" x14ac:dyDescent="0.3">
      <c r="D82" s="18" t="s">
        <v>344</v>
      </c>
    </row>
  </sheetData>
  <mergeCells count="5">
    <mergeCell ref="E31:E35"/>
    <mergeCell ref="E36:E37"/>
    <mergeCell ref="G29:M29"/>
    <mergeCell ref="E39:E43"/>
    <mergeCell ref="E44:E45"/>
  </mergeCells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defaultColWidth="8.77734375" defaultRowHeight="14.4" x14ac:dyDescent="0.3"/>
  <cols>
    <col min="2" max="2" width="15.6640625" customWidth="1"/>
    <col min="7" max="7" width="40.6640625" customWidth="1"/>
    <col min="8" max="8" width="10.6640625" customWidth="1"/>
  </cols>
  <sheetData>
    <row r="1" spans="1:8" x14ac:dyDescent="0.3">
      <c r="A1" s="40" t="s">
        <v>0</v>
      </c>
      <c r="B1" s="40"/>
      <c r="C1" s="40"/>
      <c r="D1" s="40"/>
      <c r="E1" s="40" t="s">
        <v>13</v>
      </c>
      <c r="F1" s="40"/>
      <c r="G1" s="40" t="s">
        <v>3</v>
      </c>
      <c r="H1" s="40"/>
    </row>
    <row r="2" spans="1:8" ht="25.05" customHeight="1" x14ac:dyDescent="0.3">
      <c r="A2" s="1" t="s">
        <v>5</v>
      </c>
      <c r="B2" s="1" t="s">
        <v>6</v>
      </c>
      <c r="C2" s="1" t="s">
        <v>207</v>
      </c>
      <c r="D2" s="1" t="s">
        <v>208</v>
      </c>
      <c r="E2" s="1" t="s">
        <v>209</v>
      </c>
      <c r="F2" s="1" t="s">
        <v>210</v>
      </c>
      <c r="G2" s="1" t="s">
        <v>211</v>
      </c>
      <c r="H2" s="1" t="s">
        <v>17</v>
      </c>
    </row>
    <row r="3" spans="1:8" ht="42" x14ac:dyDescent="0.3">
      <c r="A3" s="4">
        <v>1</v>
      </c>
      <c r="B3" s="4" t="s">
        <v>91</v>
      </c>
      <c r="C3" s="4" t="s">
        <v>212</v>
      </c>
      <c r="D3" s="4" t="s">
        <v>213</v>
      </c>
      <c r="E3" s="12">
        <v>0</v>
      </c>
      <c r="F3" s="12">
        <v>17</v>
      </c>
      <c r="G3" s="13" t="s">
        <v>214</v>
      </c>
      <c r="H3" s="10">
        <v>4845</v>
      </c>
    </row>
    <row r="4" spans="1:8" ht="21.6" x14ac:dyDescent="0.3">
      <c r="A4" s="4">
        <v>2</v>
      </c>
      <c r="B4" s="4" t="s">
        <v>215</v>
      </c>
      <c r="C4" s="4" t="s">
        <v>212</v>
      </c>
      <c r="D4" s="4" t="s">
        <v>216</v>
      </c>
      <c r="E4" s="12">
        <v>0</v>
      </c>
      <c r="F4" s="12">
        <v>29</v>
      </c>
      <c r="G4" s="13" t="s">
        <v>217</v>
      </c>
      <c r="H4" s="10">
        <v>493</v>
      </c>
    </row>
    <row r="5" spans="1:8" ht="42" x14ac:dyDescent="0.3">
      <c r="A5" s="4">
        <v>3</v>
      </c>
      <c r="B5" s="4" t="s">
        <v>63</v>
      </c>
      <c r="C5" s="4" t="s">
        <v>212</v>
      </c>
      <c r="D5" s="4" t="s">
        <v>218</v>
      </c>
      <c r="E5" s="12">
        <v>0</v>
      </c>
      <c r="F5" s="12">
        <v>19</v>
      </c>
      <c r="G5" s="13" t="s">
        <v>219</v>
      </c>
      <c r="H5" s="10">
        <v>1103.90002441406</v>
      </c>
    </row>
    <row r="6" spans="1:8" ht="31.8" x14ac:dyDescent="0.3">
      <c r="A6" s="4">
        <v>4</v>
      </c>
      <c r="B6" s="4" t="s">
        <v>54</v>
      </c>
      <c r="C6" s="4" t="s">
        <v>212</v>
      </c>
      <c r="D6" s="4" t="s">
        <v>220</v>
      </c>
      <c r="E6" s="12">
        <v>0</v>
      </c>
      <c r="F6" s="12">
        <v>19</v>
      </c>
      <c r="G6" s="13" t="s">
        <v>221</v>
      </c>
      <c r="H6" s="10">
        <v>1084.90002441406</v>
      </c>
    </row>
    <row r="7" spans="1:8" x14ac:dyDescent="0.3">
      <c r="A7" s="4">
        <v>5</v>
      </c>
      <c r="B7" s="4" t="s">
        <v>222</v>
      </c>
      <c r="C7" s="4" t="s">
        <v>212</v>
      </c>
      <c r="D7" s="4" t="s">
        <v>223</v>
      </c>
      <c r="E7" s="12">
        <v>0</v>
      </c>
      <c r="F7" s="12">
        <v>11</v>
      </c>
      <c r="G7" s="13" t="s">
        <v>224</v>
      </c>
      <c r="H7" s="10">
        <v>286</v>
      </c>
    </row>
    <row r="8" spans="1:8" ht="21.6" x14ac:dyDescent="0.3">
      <c r="A8" s="4">
        <v>6</v>
      </c>
      <c r="B8" s="4" t="s">
        <v>225</v>
      </c>
      <c r="C8" s="4" t="s">
        <v>212</v>
      </c>
      <c r="D8" s="4" t="s">
        <v>226</v>
      </c>
      <c r="E8" s="12">
        <v>0</v>
      </c>
      <c r="F8" s="12">
        <v>30</v>
      </c>
      <c r="G8" s="13" t="s">
        <v>227</v>
      </c>
      <c r="H8" s="10">
        <v>510</v>
      </c>
    </row>
    <row r="9" spans="1:8" ht="31.8" x14ac:dyDescent="0.3">
      <c r="A9" s="4">
        <v>7</v>
      </c>
      <c r="B9" s="4" t="s">
        <v>228</v>
      </c>
      <c r="C9" s="4" t="s">
        <v>212</v>
      </c>
      <c r="D9" s="4" t="s">
        <v>229</v>
      </c>
      <c r="E9" s="12">
        <v>0</v>
      </c>
      <c r="F9" s="12">
        <v>15</v>
      </c>
      <c r="G9" s="13" t="s">
        <v>230</v>
      </c>
      <c r="H9" s="10">
        <v>2400</v>
      </c>
    </row>
    <row r="10" spans="1:8" ht="21.6" x14ac:dyDescent="0.3">
      <c r="A10" s="4">
        <v>8</v>
      </c>
      <c r="B10" s="4" t="s">
        <v>203</v>
      </c>
      <c r="C10" s="4" t="s">
        <v>212</v>
      </c>
      <c r="D10" s="4" t="s">
        <v>231</v>
      </c>
      <c r="E10" s="12">
        <v>0</v>
      </c>
      <c r="F10" s="12">
        <v>13</v>
      </c>
      <c r="G10" s="13" t="s">
        <v>232</v>
      </c>
      <c r="H10" s="10">
        <v>2600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4"/>
  <sheetViews>
    <sheetView workbookViewId="0">
      <selection sqref="A1:B1"/>
    </sheetView>
  </sheetViews>
  <sheetFormatPr defaultColWidth="8.77734375" defaultRowHeight="14.4" x14ac:dyDescent="0.3"/>
  <cols>
    <col min="1" max="1" width="5.6640625" customWidth="1"/>
    <col min="2" max="2" width="18.6640625" customWidth="1"/>
    <col min="4" max="4" width="15.6640625" customWidth="1"/>
    <col min="5" max="7" width="12.6640625" customWidth="1"/>
  </cols>
  <sheetData>
    <row r="1" spans="1:25" x14ac:dyDescent="0.3">
      <c r="A1" s="40" t="s">
        <v>0</v>
      </c>
      <c r="B1" s="40"/>
      <c r="C1" s="1" t="s">
        <v>2</v>
      </c>
      <c r="D1" s="40" t="s">
        <v>233</v>
      </c>
      <c r="E1" s="40"/>
      <c r="F1" s="40"/>
      <c r="G1" s="40"/>
    </row>
    <row r="2" spans="1:25" ht="21.6" x14ac:dyDescent="0.3">
      <c r="A2" s="1" t="s">
        <v>5</v>
      </c>
      <c r="B2" s="1" t="s">
        <v>6</v>
      </c>
      <c r="C2" s="1" t="s">
        <v>12</v>
      </c>
      <c r="D2" s="1" t="s">
        <v>234</v>
      </c>
      <c r="E2" s="1" t="s">
        <v>235</v>
      </c>
      <c r="F2" s="1" t="s">
        <v>236</v>
      </c>
      <c r="G2" s="1" t="s">
        <v>237</v>
      </c>
      <c r="W2" s="1" t="s">
        <v>321</v>
      </c>
      <c r="X2" s="1" t="s">
        <v>322</v>
      </c>
      <c r="Y2" s="1" t="s">
        <v>323</v>
      </c>
    </row>
    <row r="3" spans="1:25" x14ac:dyDescent="0.3">
      <c r="A3" s="2">
        <v>0</v>
      </c>
      <c r="B3" s="3" t="s">
        <v>18</v>
      </c>
      <c r="C3" s="2" t="s">
        <v>238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 x14ac:dyDescent="0.3">
      <c r="A4" s="3">
        <v>22</v>
      </c>
      <c r="B4" s="3" t="s">
        <v>21</v>
      </c>
      <c r="C4" s="13" t="s">
        <v>239</v>
      </c>
      <c r="D4" s="4" t="s">
        <v>240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 x14ac:dyDescent="0.3">
      <c r="A5" s="3">
        <v>23</v>
      </c>
      <c r="B5" s="3" t="s">
        <v>25</v>
      </c>
      <c r="C5" s="13" t="s">
        <v>241</v>
      </c>
      <c r="D5" s="4" t="s">
        <v>240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 x14ac:dyDescent="0.3">
      <c r="A6" s="3">
        <v>24</v>
      </c>
      <c r="B6" s="3" t="s">
        <v>30</v>
      </c>
      <c r="C6" s="13" t="s">
        <v>242</v>
      </c>
      <c r="D6" s="4" t="s">
        <v>240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 x14ac:dyDescent="0.3">
      <c r="A7" s="3">
        <v>1</v>
      </c>
      <c r="B7" s="3" t="s">
        <v>35</v>
      </c>
      <c r="C7" s="13" t="s">
        <v>241</v>
      </c>
      <c r="D7" s="4" t="s">
        <v>240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 x14ac:dyDescent="0.3">
      <c r="A8" s="3">
        <v>39</v>
      </c>
      <c r="B8" s="3" t="s">
        <v>40</v>
      </c>
      <c r="C8" s="13" t="s">
        <v>243</v>
      </c>
      <c r="D8" s="4" t="s">
        <v>240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 x14ac:dyDescent="0.3">
      <c r="A9" s="3">
        <v>40</v>
      </c>
      <c r="B9" s="3" t="s">
        <v>46</v>
      </c>
      <c r="C9" s="13" t="s">
        <v>243</v>
      </c>
      <c r="D9" s="4" t="s">
        <v>240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 x14ac:dyDescent="0.3">
      <c r="A10" s="3">
        <v>2</v>
      </c>
      <c r="B10" s="3" t="s">
        <v>50</v>
      </c>
      <c r="C10" s="13" t="s">
        <v>53</v>
      </c>
      <c r="D10" s="4" t="s">
        <v>240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 x14ac:dyDescent="0.3">
      <c r="A11" s="3">
        <v>3</v>
      </c>
      <c r="B11" s="3" t="s">
        <v>55</v>
      </c>
      <c r="C11" s="13" t="s">
        <v>244</v>
      </c>
      <c r="D11" s="4" t="s">
        <v>240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 x14ac:dyDescent="0.3">
      <c r="A12" s="3">
        <v>4</v>
      </c>
      <c r="B12" s="3" t="s">
        <v>58</v>
      </c>
      <c r="C12" s="13" t="s">
        <v>62</v>
      </c>
      <c r="D12" s="4" t="s">
        <v>240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 x14ac:dyDescent="0.3">
      <c r="A13" s="3">
        <v>5</v>
      </c>
      <c r="B13" s="3" t="s">
        <v>64</v>
      </c>
      <c r="C13" s="13" t="s">
        <v>68</v>
      </c>
      <c r="D13" s="4" t="s">
        <v>240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 x14ac:dyDescent="0.3">
      <c r="A14" s="3">
        <v>6</v>
      </c>
      <c r="B14" s="3" t="s">
        <v>70</v>
      </c>
      <c r="C14" s="13" t="s">
        <v>74</v>
      </c>
      <c r="D14" s="4" t="s">
        <v>240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 ht="21.6" x14ac:dyDescent="0.3">
      <c r="A15" s="3">
        <v>7</v>
      </c>
      <c r="B15" s="3" t="s">
        <v>75</v>
      </c>
      <c r="C15" s="13" t="s">
        <v>243</v>
      </c>
      <c r="D15" s="4" t="s">
        <v>240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 x14ac:dyDescent="0.3">
      <c r="A16" s="3">
        <v>8</v>
      </c>
      <c r="B16" s="3" t="s">
        <v>79</v>
      </c>
      <c r="C16" s="13" t="s">
        <v>83</v>
      </c>
      <c r="D16" s="4" t="s">
        <v>240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 x14ac:dyDescent="0.3">
      <c r="A17" s="3">
        <v>9</v>
      </c>
      <c r="B17" s="3" t="s">
        <v>84</v>
      </c>
      <c r="C17" s="13" t="s">
        <v>244</v>
      </c>
      <c r="D17" s="4" t="s">
        <v>240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 x14ac:dyDescent="0.3">
      <c r="A18" s="3">
        <v>10</v>
      </c>
      <c r="B18" s="3" t="s">
        <v>87</v>
      </c>
      <c r="C18" s="13" t="s">
        <v>243</v>
      </c>
      <c r="D18" s="4" t="s">
        <v>240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 x14ac:dyDescent="0.3">
      <c r="A19" s="3">
        <v>11</v>
      </c>
      <c r="B19" s="3" t="s">
        <v>92</v>
      </c>
      <c r="C19" s="13" t="s">
        <v>245</v>
      </c>
      <c r="D19" s="4" t="s">
        <v>240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 x14ac:dyDescent="0.3">
      <c r="A20" s="3">
        <v>25</v>
      </c>
      <c r="B20" s="3" t="s">
        <v>97</v>
      </c>
      <c r="C20" s="13" t="s">
        <v>239</v>
      </c>
      <c r="D20" s="4" t="s">
        <v>240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 x14ac:dyDescent="0.3">
      <c r="A21" s="3">
        <v>26</v>
      </c>
      <c r="B21" s="3" t="s">
        <v>100</v>
      </c>
      <c r="C21" s="13" t="s">
        <v>239</v>
      </c>
      <c r="D21" s="4" t="s">
        <v>240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 x14ac:dyDescent="0.3">
      <c r="A22" s="3">
        <v>12</v>
      </c>
      <c r="B22" s="3" t="s">
        <v>102</v>
      </c>
      <c r="C22" s="13" t="s">
        <v>246</v>
      </c>
      <c r="D22" s="4" t="s">
        <v>240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 x14ac:dyDescent="0.3">
      <c r="A23" s="3">
        <v>13</v>
      </c>
      <c r="B23" s="3" t="s">
        <v>108</v>
      </c>
      <c r="C23" s="13" t="s">
        <v>247</v>
      </c>
      <c r="D23" s="4" t="s">
        <v>240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 x14ac:dyDescent="0.3">
      <c r="A24" s="3">
        <v>14</v>
      </c>
      <c r="B24" s="3" t="s">
        <v>114</v>
      </c>
      <c r="C24" s="13" t="s">
        <v>248</v>
      </c>
      <c r="D24" s="4" t="s">
        <v>240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 x14ac:dyDescent="0.3">
      <c r="A25" s="3">
        <v>15</v>
      </c>
      <c r="B25" s="3" t="s">
        <v>119</v>
      </c>
      <c r="C25" s="13" t="s">
        <v>249</v>
      </c>
      <c r="D25" s="4" t="s">
        <v>240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 x14ac:dyDescent="0.3">
      <c r="A26" s="3">
        <v>16</v>
      </c>
      <c r="B26" s="3" t="s">
        <v>124</v>
      </c>
      <c r="C26" s="13" t="s">
        <v>68</v>
      </c>
      <c r="D26" s="4" t="s">
        <v>240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 x14ac:dyDescent="0.3">
      <c r="A27" s="3">
        <v>17</v>
      </c>
      <c r="B27" s="3" t="s">
        <v>129</v>
      </c>
      <c r="C27" s="13" t="s">
        <v>68</v>
      </c>
      <c r="D27" s="4" t="s">
        <v>240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 x14ac:dyDescent="0.3">
      <c r="A28" s="3">
        <v>18</v>
      </c>
      <c r="B28" s="3" t="s">
        <v>134</v>
      </c>
      <c r="C28" s="13" t="s">
        <v>241</v>
      </c>
      <c r="D28" s="4" t="s">
        <v>240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 x14ac:dyDescent="0.3">
      <c r="A29" s="3">
        <v>19</v>
      </c>
      <c r="B29" s="3" t="s">
        <v>138</v>
      </c>
      <c r="C29" s="13" t="s">
        <v>250</v>
      </c>
      <c r="D29" s="4" t="s">
        <v>240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 x14ac:dyDescent="0.3">
      <c r="A30" s="3">
        <v>20</v>
      </c>
      <c r="B30" s="3" t="s">
        <v>144</v>
      </c>
      <c r="C30" s="13" t="s">
        <v>244</v>
      </c>
      <c r="D30" s="4" t="s">
        <v>240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 x14ac:dyDescent="0.3">
      <c r="A31" s="3">
        <v>21</v>
      </c>
      <c r="B31" s="3" t="s">
        <v>148</v>
      </c>
      <c r="C31" s="13" t="s">
        <v>244</v>
      </c>
      <c r="D31" s="4" t="s">
        <v>240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 ht="21.6" x14ac:dyDescent="0.3">
      <c r="A32" s="3">
        <v>38</v>
      </c>
      <c r="B32" s="3" t="s">
        <v>151</v>
      </c>
      <c r="C32" s="13" t="s">
        <v>239</v>
      </c>
      <c r="D32" s="4" t="s">
        <v>240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 x14ac:dyDescent="0.3">
      <c r="A33" s="3">
        <v>37</v>
      </c>
      <c r="B33" s="3" t="s">
        <v>155</v>
      </c>
      <c r="C33" s="13" t="s">
        <v>74</v>
      </c>
      <c r="D33" s="4" t="s">
        <v>240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 ht="21.6" x14ac:dyDescent="0.3">
      <c r="A34" s="3">
        <v>27</v>
      </c>
      <c r="B34" s="3" t="s">
        <v>158</v>
      </c>
      <c r="C34" s="13" t="s">
        <v>243</v>
      </c>
      <c r="D34" s="4" t="s">
        <v>240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 x14ac:dyDescent="0.3">
      <c r="A35" s="3">
        <v>28</v>
      </c>
      <c r="B35" s="3" t="s">
        <v>162</v>
      </c>
      <c r="C35" s="13" t="s">
        <v>74</v>
      </c>
      <c r="D35" s="4" t="s">
        <v>240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 ht="21.6" x14ac:dyDescent="0.3">
      <c r="A36" s="3">
        <v>29</v>
      </c>
      <c r="B36" s="3" t="s">
        <v>167</v>
      </c>
      <c r="C36" s="13" t="s">
        <v>171</v>
      </c>
      <c r="D36" s="4" t="s">
        <v>240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 x14ac:dyDescent="0.3">
      <c r="A37" s="3">
        <v>31</v>
      </c>
      <c r="B37" s="3" t="s">
        <v>173</v>
      </c>
      <c r="C37" s="13" t="s">
        <v>241</v>
      </c>
      <c r="D37" s="4" t="s">
        <v>240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 ht="21.6" x14ac:dyDescent="0.3">
      <c r="A38" s="3">
        <v>32</v>
      </c>
      <c r="B38" s="3" t="s">
        <v>178</v>
      </c>
      <c r="C38" s="13" t="s">
        <v>248</v>
      </c>
      <c r="D38" s="4" t="s">
        <v>240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 ht="21.6" x14ac:dyDescent="0.3">
      <c r="A39" s="3">
        <v>33</v>
      </c>
      <c r="B39" s="3" t="s">
        <v>182</v>
      </c>
      <c r="C39" s="13" t="s">
        <v>244</v>
      </c>
      <c r="D39" s="4" t="s">
        <v>240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 x14ac:dyDescent="0.3">
      <c r="A40" s="3">
        <v>34</v>
      </c>
      <c r="B40" s="3" t="s">
        <v>187</v>
      </c>
      <c r="C40" s="13" t="s">
        <v>74</v>
      </c>
      <c r="D40" s="4" t="s">
        <v>240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 ht="21.6" x14ac:dyDescent="0.3">
      <c r="A41" s="3">
        <v>35</v>
      </c>
      <c r="B41" s="3" t="s">
        <v>191</v>
      </c>
      <c r="C41" s="13" t="s">
        <v>171</v>
      </c>
      <c r="D41" s="4" t="s">
        <v>240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 ht="21.6" x14ac:dyDescent="0.3">
      <c r="A42" s="3">
        <v>36</v>
      </c>
      <c r="B42" s="3" t="s">
        <v>195</v>
      </c>
      <c r="C42" s="13" t="s">
        <v>251</v>
      </c>
      <c r="D42" s="4" t="s">
        <v>240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 x14ac:dyDescent="0.3">
      <c r="A43" s="3">
        <v>41</v>
      </c>
      <c r="B43" s="3" t="s">
        <v>200</v>
      </c>
      <c r="C43" s="13" t="s">
        <v>251</v>
      </c>
      <c r="D43" s="4" t="s">
        <v>240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 x14ac:dyDescent="0.3">
      <c r="A44" s="3">
        <v>42</v>
      </c>
      <c r="B44" s="3" t="s">
        <v>204</v>
      </c>
      <c r="C44" s="13" t="s">
        <v>251</v>
      </c>
      <c r="D44" s="4" t="s">
        <v>240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B1"/>
    </sheetView>
  </sheetViews>
  <sheetFormatPr defaultColWidth="8.77734375" defaultRowHeight="14.4" x14ac:dyDescent="0.3"/>
  <cols>
    <col min="1" max="1" width="12.6640625" customWidth="1"/>
    <col min="4" max="4" width="8.6640625" customWidth="1"/>
    <col min="7" max="7" width="12.6640625" customWidth="1"/>
  </cols>
  <sheetData>
    <row r="1" spans="1:7" x14ac:dyDescent="0.3">
      <c r="A1" s="40" t="s">
        <v>252</v>
      </c>
      <c r="B1" s="40"/>
      <c r="D1" s="40" t="s">
        <v>253</v>
      </c>
      <c r="E1" s="40"/>
      <c r="G1" s="1" t="s">
        <v>254</v>
      </c>
    </row>
    <row r="2" spans="1:7" x14ac:dyDescent="0.3">
      <c r="A2" s="13" t="s">
        <v>255</v>
      </c>
      <c r="B2" s="14" t="s">
        <v>256</v>
      </c>
      <c r="D2" s="13" t="s">
        <v>282</v>
      </c>
      <c r="E2" s="15" t="s">
        <v>265</v>
      </c>
    </row>
    <row r="3" spans="1:7" x14ac:dyDescent="0.3">
      <c r="A3" s="13" t="s">
        <v>257</v>
      </c>
      <c r="B3" s="14" t="s">
        <v>256</v>
      </c>
      <c r="D3" s="13" t="s">
        <v>283</v>
      </c>
      <c r="E3" s="15" t="s">
        <v>265</v>
      </c>
    </row>
    <row r="4" spans="1:7" x14ac:dyDescent="0.3">
      <c r="A4" s="13" t="s">
        <v>258</v>
      </c>
      <c r="B4" s="14" t="s">
        <v>256</v>
      </c>
      <c r="D4" s="13" t="s">
        <v>284</v>
      </c>
      <c r="E4" s="15" t="s">
        <v>265</v>
      </c>
    </row>
    <row r="5" spans="1:7" x14ac:dyDescent="0.3">
      <c r="A5" s="13" t="s">
        <v>259</v>
      </c>
      <c r="B5" s="14" t="s">
        <v>256</v>
      </c>
      <c r="D5" s="13" t="s">
        <v>285</v>
      </c>
      <c r="E5" s="15" t="s">
        <v>265</v>
      </c>
    </row>
    <row r="6" spans="1:7" x14ac:dyDescent="0.3">
      <c r="A6" s="13" t="s">
        <v>260</v>
      </c>
      <c r="B6" s="14" t="s">
        <v>256</v>
      </c>
      <c r="D6" s="13" t="s">
        <v>286</v>
      </c>
      <c r="E6" s="15" t="s">
        <v>265</v>
      </c>
    </row>
    <row r="7" spans="1:7" x14ac:dyDescent="0.3">
      <c r="A7" s="13" t="s">
        <v>261</v>
      </c>
      <c r="B7" s="14" t="s">
        <v>256</v>
      </c>
      <c r="D7" s="13" t="s">
        <v>287</v>
      </c>
      <c r="E7" s="14" t="s">
        <v>256</v>
      </c>
    </row>
    <row r="8" spans="1:7" x14ac:dyDescent="0.3">
      <c r="A8" s="13" t="s">
        <v>262</v>
      </c>
      <c r="B8" s="14" t="s">
        <v>256</v>
      </c>
      <c r="D8" s="13" t="s">
        <v>288</v>
      </c>
      <c r="E8" s="14" t="s">
        <v>256</v>
      </c>
    </row>
    <row r="9" spans="1:7" x14ac:dyDescent="0.3">
      <c r="A9" s="13" t="s">
        <v>263</v>
      </c>
      <c r="B9" s="14" t="s">
        <v>256</v>
      </c>
    </row>
    <row r="10" spans="1:7" x14ac:dyDescent="0.3">
      <c r="A10" s="13" t="s">
        <v>264</v>
      </c>
      <c r="B10" s="15" t="s">
        <v>265</v>
      </c>
    </row>
    <row r="11" spans="1:7" x14ac:dyDescent="0.3">
      <c r="A11" s="13" t="s">
        <v>266</v>
      </c>
      <c r="B11" s="15" t="s">
        <v>265</v>
      </c>
    </row>
    <row r="12" spans="1:7" x14ac:dyDescent="0.3">
      <c r="A12" s="13" t="s">
        <v>267</v>
      </c>
      <c r="B12" s="15" t="s">
        <v>265</v>
      </c>
    </row>
    <row r="13" spans="1:7" x14ac:dyDescent="0.3">
      <c r="A13" s="13" t="s">
        <v>268</v>
      </c>
      <c r="B13" s="15" t="s">
        <v>265</v>
      </c>
    </row>
    <row r="14" spans="1:7" x14ac:dyDescent="0.3">
      <c r="A14" s="13" t="s">
        <v>269</v>
      </c>
      <c r="B14" s="14" t="s">
        <v>256</v>
      </c>
    </row>
    <row r="15" spans="1:7" x14ac:dyDescent="0.3">
      <c r="A15" s="13" t="s">
        <v>270</v>
      </c>
      <c r="B15" s="15" t="s">
        <v>265</v>
      </c>
    </row>
    <row r="16" spans="1:7" x14ac:dyDescent="0.3">
      <c r="A16" s="13" t="s">
        <v>271</v>
      </c>
      <c r="B16" s="15" t="s">
        <v>265</v>
      </c>
    </row>
    <row r="17" spans="1:2" x14ac:dyDescent="0.3">
      <c r="A17" s="13" t="s">
        <v>272</v>
      </c>
      <c r="B17" s="15" t="s">
        <v>265</v>
      </c>
    </row>
    <row r="18" spans="1:2" x14ac:dyDescent="0.3">
      <c r="A18" s="13" t="s">
        <v>273</v>
      </c>
      <c r="B18" s="15" t="s">
        <v>265</v>
      </c>
    </row>
    <row r="19" spans="1:2" x14ac:dyDescent="0.3">
      <c r="A19" s="13" t="s">
        <v>274</v>
      </c>
      <c r="B19" s="14" t="s">
        <v>256</v>
      </c>
    </row>
    <row r="20" spans="1:2" x14ac:dyDescent="0.3">
      <c r="A20" s="13" t="s">
        <v>275</v>
      </c>
      <c r="B20" s="14" t="s">
        <v>256</v>
      </c>
    </row>
    <row r="21" spans="1:2" x14ac:dyDescent="0.3">
      <c r="A21" s="13" t="s">
        <v>276</v>
      </c>
      <c r="B21" s="14" t="s">
        <v>256</v>
      </c>
    </row>
    <row r="22" spans="1:2" x14ac:dyDescent="0.3">
      <c r="A22" s="13" t="s">
        <v>277</v>
      </c>
      <c r="B22" s="14" t="s">
        <v>256</v>
      </c>
    </row>
    <row r="23" spans="1:2" x14ac:dyDescent="0.3">
      <c r="A23" s="13" t="s">
        <v>278</v>
      </c>
      <c r="B23" s="14" t="s">
        <v>256</v>
      </c>
    </row>
    <row r="24" spans="1:2" x14ac:dyDescent="0.3">
      <c r="A24" s="13" t="s">
        <v>279</v>
      </c>
      <c r="B24" s="14" t="s">
        <v>256</v>
      </c>
    </row>
    <row r="25" spans="1:2" x14ac:dyDescent="0.3">
      <c r="A25" s="13" t="s">
        <v>280</v>
      </c>
      <c r="B25" s="14" t="s">
        <v>256</v>
      </c>
    </row>
    <row r="28" spans="1:2" x14ac:dyDescent="0.3">
      <c r="A28" s="16" t="s">
        <v>281</v>
      </c>
    </row>
  </sheetData>
  <mergeCells count="2">
    <mergeCell ref="A1:B1"/>
    <mergeCell ref="D1:E1"/>
  </mergeCells>
  <conditionalFormatting sqref="B2:B25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E2:E8"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2"/>
  <sheetViews>
    <sheetView workbookViewId="0">
      <selection sqref="A1:C1"/>
    </sheetView>
  </sheetViews>
  <sheetFormatPr defaultColWidth="8.77734375" defaultRowHeight="14.4" x14ac:dyDescent="0.3"/>
  <cols>
    <col min="1" max="14" width="15.6640625" customWidth="1"/>
    <col min="15" max="31" width="17.6640625" customWidth="1"/>
  </cols>
  <sheetData>
    <row r="1" spans="1:40" x14ac:dyDescent="0.3">
      <c r="A1" s="40" t="s">
        <v>0</v>
      </c>
      <c r="B1" s="40"/>
      <c r="C1" s="40"/>
      <c r="D1" s="40" t="s">
        <v>289</v>
      </c>
      <c r="E1" s="40"/>
      <c r="F1" s="40"/>
      <c r="G1" s="40"/>
      <c r="H1" s="40" t="s">
        <v>290</v>
      </c>
      <c r="I1" s="40"/>
      <c r="J1" s="40"/>
      <c r="K1" s="40"/>
      <c r="L1" s="40"/>
      <c r="M1" s="40"/>
      <c r="N1" s="40"/>
    </row>
    <row r="2" spans="1:40" ht="30" customHeight="1" x14ac:dyDescent="0.3">
      <c r="A2" s="1" t="s">
        <v>6</v>
      </c>
      <c r="B2" s="1" t="s">
        <v>291</v>
      </c>
      <c r="C2" s="1" t="s">
        <v>292</v>
      </c>
      <c r="D2" s="1" t="s">
        <v>293</v>
      </c>
      <c r="E2" s="1" t="s">
        <v>294</v>
      </c>
      <c r="F2" s="1" t="s">
        <v>295</v>
      </c>
      <c r="G2" s="1" t="s">
        <v>296</v>
      </c>
      <c r="H2" s="1" t="s">
        <v>297</v>
      </c>
      <c r="I2" s="1" t="s">
        <v>298</v>
      </c>
      <c r="J2" s="1" t="s">
        <v>299</v>
      </c>
      <c r="K2" s="1" t="s">
        <v>300</v>
      </c>
      <c r="L2" s="1" t="s">
        <v>301</v>
      </c>
      <c r="M2" s="1" t="s">
        <v>302</v>
      </c>
      <c r="N2" s="1" t="s">
        <v>303</v>
      </c>
      <c r="O2" s="1" t="s">
        <v>304</v>
      </c>
      <c r="P2" s="1" t="s">
        <v>305</v>
      </c>
      <c r="Q2" s="1" t="s">
        <v>306</v>
      </c>
      <c r="R2" s="1" t="s">
        <v>307</v>
      </c>
      <c r="S2" s="1" t="s">
        <v>308</v>
      </c>
      <c r="T2" s="1" t="s">
        <v>308</v>
      </c>
      <c r="U2" s="1" t="s">
        <v>309</v>
      </c>
      <c r="V2" s="1" t="s">
        <v>310</v>
      </c>
      <c r="W2" s="1" t="s">
        <v>311</v>
      </c>
      <c r="X2" s="1" t="s">
        <v>312</v>
      </c>
      <c r="Y2" s="1" t="s">
        <v>313</v>
      </c>
      <c r="Z2" s="1" t="s">
        <v>314</v>
      </c>
      <c r="AA2" s="1" t="s">
        <v>315</v>
      </c>
      <c r="AB2" s="1" t="s">
        <v>316</v>
      </c>
      <c r="AC2" s="1" t="s">
        <v>317</v>
      </c>
      <c r="AD2" s="1" t="s">
        <v>318</v>
      </c>
      <c r="AE2" s="1" t="s">
        <v>319</v>
      </c>
      <c r="AF2" s="1" t="s">
        <v>324</v>
      </c>
      <c r="AG2" s="1" t="s">
        <v>325</v>
      </c>
      <c r="AH2" s="1" t="s">
        <v>326</v>
      </c>
      <c r="AI2" s="1" t="s">
        <v>303</v>
      </c>
      <c r="AJ2" s="1" t="s">
        <v>327</v>
      </c>
      <c r="AK2" s="1" t="s">
        <v>325</v>
      </c>
      <c r="AL2" s="1" t="s">
        <v>328</v>
      </c>
      <c r="AM2" s="1" t="s">
        <v>324</v>
      </c>
      <c r="AN2" s="1" t="s">
        <v>329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249C-FD60-4C97-8A86-BAF49DDA177B}">
  <dimension ref="A1:F16"/>
  <sheetViews>
    <sheetView workbookViewId="0">
      <selection activeCell="A29" sqref="A29"/>
    </sheetView>
  </sheetViews>
  <sheetFormatPr defaultRowHeight="14.4" x14ac:dyDescent="0.3"/>
  <cols>
    <col min="1" max="1" width="28.109375" style="19" bestFit="1" customWidth="1"/>
    <col min="2" max="2" width="23.21875" bestFit="1" customWidth="1"/>
    <col min="3" max="3" width="13.5546875" customWidth="1"/>
  </cols>
  <sheetData>
    <row r="1" spans="1:6" ht="21.6" x14ac:dyDescent="0.3">
      <c r="A1" s="17" t="s">
        <v>399</v>
      </c>
      <c r="B1" s="43" t="s">
        <v>406</v>
      </c>
      <c r="C1" s="43" t="s">
        <v>410</v>
      </c>
    </row>
    <row r="2" spans="1:6" x14ac:dyDescent="0.3">
      <c r="A2" s="18" t="s">
        <v>344</v>
      </c>
      <c r="B2" t="s">
        <v>408</v>
      </c>
      <c r="C2" t="s">
        <v>412</v>
      </c>
    </row>
    <row r="3" spans="1:6" x14ac:dyDescent="0.3">
      <c r="A3" s="18" t="s">
        <v>342</v>
      </c>
      <c r="B3" t="s">
        <v>409</v>
      </c>
      <c r="C3" t="s">
        <v>412</v>
      </c>
    </row>
    <row r="4" spans="1:6" x14ac:dyDescent="0.3">
      <c r="A4" s="18" t="s">
        <v>332</v>
      </c>
      <c r="B4" t="s">
        <v>407</v>
      </c>
      <c r="C4" t="s">
        <v>411</v>
      </c>
    </row>
    <row r="5" spans="1:6" x14ac:dyDescent="0.3">
      <c r="A5" s="18" t="s">
        <v>343</v>
      </c>
      <c r="B5" t="s">
        <v>407</v>
      </c>
      <c r="C5" t="s">
        <v>412</v>
      </c>
    </row>
    <row r="6" spans="1:6" x14ac:dyDescent="0.3">
      <c r="A6" s="18" t="s">
        <v>336</v>
      </c>
      <c r="B6" t="s">
        <v>407</v>
      </c>
      <c r="C6" t="s">
        <v>411</v>
      </c>
    </row>
    <row r="7" spans="1:6" x14ac:dyDescent="0.3">
      <c r="A7" s="18" t="s">
        <v>338</v>
      </c>
      <c r="B7" t="s">
        <v>408</v>
      </c>
      <c r="C7" t="s">
        <v>412</v>
      </c>
    </row>
    <row r="8" spans="1:6" x14ac:dyDescent="0.3">
      <c r="A8" s="18" t="s">
        <v>339</v>
      </c>
      <c r="B8" t="s">
        <v>407</v>
      </c>
      <c r="C8" t="s">
        <v>412</v>
      </c>
    </row>
    <row r="9" spans="1:6" x14ac:dyDescent="0.3">
      <c r="A9" s="18" t="s">
        <v>333</v>
      </c>
      <c r="B9" t="s">
        <v>408</v>
      </c>
      <c r="C9" t="s">
        <v>413</v>
      </c>
    </row>
    <row r="10" spans="1:6" x14ac:dyDescent="0.3">
      <c r="A10" s="18" t="s">
        <v>400</v>
      </c>
      <c r="B10" t="s">
        <v>407</v>
      </c>
      <c r="C10" t="s">
        <v>412</v>
      </c>
      <c r="F10" t="s">
        <v>406</v>
      </c>
    </row>
    <row r="11" spans="1:6" x14ac:dyDescent="0.3">
      <c r="A11" s="18" t="s">
        <v>334</v>
      </c>
      <c r="B11" t="s">
        <v>409</v>
      </c>
      <c r="C11" t="s">
        <v>412</v>
      </c>
    </row>
    <row r="12" spans="1:6" x14ac:dyDescent="0.3">
      <c r="A12" s="18" t="s">
        <v>331</v>
      </c>
      <c r="B12" t="s">
        <v>407</v>
      </c>
      <c r="C12" t="s">
        <v>412</v>
      </c>
    </row>
    <row r="13" spans="1:6" x14ac:dyDescent="0.3">
      <c r="A13" s="18" t="s">
        <v>337</v>
      </c>
      <c r="B13" t="s">
        <v>409</v>
      </c>
      <c r="C13" t="s">
        <v>412</v>
      </c>
    </row>
    <row r="14" spans="1:6" x14ac:dyDescent="0.3">
      <c r="A14" s="18" t="s">
        <v>335</v>
      </c>
      <c r="B14" t="s">
        <v>407</v>
      </c>
      <c r="C14" t="s">
        <v>412</v>
      </c>
    </row>
    <row r="15" spans="1:6" x14ac:dyDescent="0.3">
      <c r="A15" s="18" t="s">
        <v>330</v>
      </c>
      <c r="B15" t="s">
        <v>408</v>
      </c>
      <c r="C15" t="s">
        <v>413</v>
      </c>
    </row>
    <row r="16" spans="1:6" x14ac:dyDescent="0.3">
      <c r="A16" s="18" t="s">
        <v>341</v>
      </c>
      <c r="B16" t="s">
        <v>407</v>
      </c>
      <c r="C16" t="s">
        <v>412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EB4C-F978-0F41-9962-3A5BA3FB5A95}">
  <dimension ref="A1:H32"/>
  <sheetViews>
    <sheetView workbookViewId="0">
      <selection activeCell="A18" sqref="A18"/>
    </sheetView>
  </sheetViews>
  <sheetFormatPr defaultColWidth="11.44140625" defaultRowHeight="14.4" x14ac:dyDescent="0.3"/>
  <cols>
    <col min="7" max="7" width="13.6640625" bestFit="1" customWidth="1"/>
    <col min="8" max="8" width="13.33203125" bestFit="1" customWidth="1"/>
  </cols>
  <sheetData>
    <row r="1" spans="1:8" x14ac:dyDescent="0.3">
      <c r="A1" s="29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x14ac:dyDescent="0.3">
      <c r="A2">
        <v>1</v>
      </c>
      <c r="B2" t="s">
        <v>344</v>
      </c>
      <c r="C2" s="27">
        <v>43739</v>
      </c>
      <c r="D2" s="26">
        <v>8689</v>
      </c>
      <c r="E2" s="26">
        <v>16029.55</v>
      </c>
      <c r="F2" s="26">
        <f>'Estimate &amp; Overview'!L2/'Estimate &amp; Overview'!I2</f>
        <v>16029.553164705881</v>
      </c>
      <c r="G2" s="26">
        <v>0</v>
      </c>
      <c r="H2" s="26">
        <f>F2-D2</f>
        <v>7340.5531647058815</v>
      </c>
    </row>
    <row r="3" spans="1:8" x14ac:dyDescent="0.3">
      <c r="A3">
        <v>1</v>
      </c>
      <c r="B3" t="s">
        <v>344</v>
      </c>
      <c r="C3" s="27">
        <v>43770</v>
      </c>
      <c r="D3" s="26">
        <v>9734.2099999999991</v>
      </c>
      <c r="E3" s="26">
        <v>16029.55</v>
      </c>
      <c r="F3" s="26">
        <v>16029.55</v>
      </c>
      <c r="G3" s="26">
        <v>0</v>
      </c>
      <c r="H3" s="26">
        <f t="shared" ref="H3:H18" si="0">F3-D3</f>
        <v>6295.34</v>
      </c>
    </row>
    <row r="4" spans="1:8" x14ac:dyDescent="0.3">
      <c r="A4">
        <v>1</v>
      </c>
      <c r="B4" t="s">
        <v>344</v>
      </c>
      <c r="C4" s="27">
        <v>43800</v>
      </c>
      <c r="D4" s="26">
        <v>11340.77</v>
      </c>
      <c r="E4" s="26">
        <v>16029.55</v>
      </c>
      <c r="F4" s="26">
        <v>16345.55</v>
      </c>
      <c r="G4" s="26">
        <v>0</v>
      </c>
      <c r="H4" s="26">
        <f t="shared" si="0"/>
        <v>5004.7799999999988</v>
      </c>
    </row>
    <row r="5" spans="1:8" x14ac:dyDescent="0.3">
      <c r="A5">
        <v>1</v>
      </c>
      <c r="B5" t="s">
        <v>344</v>
      </c>
      <c r="C5" s="27">
        <v>43831</v>
      </c>
      <c r="D5" s="26">
        <v>10876.58</v>
      </c>
      <c r="E5" s="26">
        <v>16029.55</v>
      </c>
      <c r="F5" s="26">
        <v>16029.55</v>
      </c>
      <c r="G5" s="26">
        <v>0</v>
      </c>
      <c r="H5" s="26">
        <f t="shared" si="0"/>
        <v>5152.9699999999993</v>
      </c>
    </row>
    <row r="6" spans="1:8" x14ac:dyDescent="0.3">
      <c r="A6">
        <v>1</v>
      </c>
      <c r="B6" t="s">
        <v>344</v>
      </c>
      <c r="C6" s="27">
        <v>43862</v>
      </c>
      <c r="D6" s="26">
        <v>15917.12</v>
      </c>
      <c r="E6" s="26">
        <v>16029.55</v>
      </c>
      <c r="F6" s="26">
        <v>18451.16</v>
      </c>
      <c r="G6" s="26">
        <f>F6-F2</f>
        <v>2421.6068352941184</v>
      </c>
      <c r="H6" s="26">
        <f t="shared" si="0"/>
        <v>2534.0399999999991</v>
      </c>
    </row>
    <row r="7" spans="1:8" x14ac:dyDescent="0.3">
      <c r="A7">
        <v>1</v>
      </c>
      <c r="B7" t="s">
        <v>344</v>
      </c>
      <c r="C7" s="27">
        <v>43891</v>
      </c>
      <c r="D7" s="26">
        <v>13765.54</v>
      </c>
      <c r="E7" s="26">
        <v>16029.55</v>
      </c>
      <c r="F7" s="26">
        <v>16029.55</v>
      </c>
      <c r="G7" s="26">
        <v>0</v>
      </c>
      <c r="H7" s="26">
        <f t="shared" si="0"/>
        <v>2264.0099999999984</v>
      </c>
    </row>
    <row r="8" spans="1:8" x14ac:dyDescent="0.3">
      <c r="A8">
        <v>1</v>
      </c>
      <c r="B8" t="s">
        <v>344</v>
      </c>
      <c r="C8" s="27">
        <v>43922</v>
      </c>
      <c r="D8" s="26">
        <v>13234.89</v>
      </c>
      <c r="E8" s="26">
        <v>16029.55</v>
      </c>
      <c r="F8" s="26">
        <v>16029.55</v>
      </c>
      <c r="G8" s="26">
        <v>0</v>
      </c>
      <c r="H8" s="26">
        <f t="shared" si="0"/>
        <v>2794.66</v>
      </c>
    </row>
    <row r="9" spans="1:8" x14ac:dyDescent="0.3">
      <c r="A9">
        <v>1</v>
      </c>
      <c r="B9" t="s">
        <v>344</v>
      </c>
      <c r="C9" s="27">
        <v>43952</v>
      </c>
      <c r="D9" s="26">
        <v>13340</v>
      </c>
      <c r="E9" s="26">
        <v>16029.55</v>
      </c>
      <c r="F9" s="26">
        <v>16029.55</v>
      </c>
      <c r="G9" s="26">
        <v>0</v>
      </c>
      <c r="H9" s="26">
        <f t="shared" si="0"/>
        <v>2689.5499999999993</v>
      </c>
    </row>
    <row r="10" spans="1:8" x14ac:dyDescent="0.3">
      <c r="A10">
        <v>1</v>
      </c>
      <c r="B10" t="s">
        <v>344</v>
      </c>
      <c r="C10" s="27">
        <v>43983</v>
      </c>
      <c r="D10" s="26">
        <v>14345.65</v>
      </c>
      <c r="E10" s="26">
        <v>16029.55</v>
      </c>
      <c r="F10" s="26">
        <v>16767.580000000002</v>
      </c>
      <c r="G10" s="26">
        <f>F10-F8</f>
        <v>738.03000000000247</v>
      </c>
      <c r="H10" s="26">
        <f t="shared" si="0"/>
        <v>2421.9300000000021</v>
      </c>
    </row>
    <row r="11" spans="1:8" x14ac:dyDescent="0.3">
      <c r="A11">
        <v>1</v>
      </c>
      <c r="B11" t="s">
        <v>344</v>
      </c>
      <c r="C11" s="27">
        <v>44013</v>
      </c>
      <c r="D11" s="26">
        <v>11615.67</v>
      </c>
      <c r="E11" s="26">
        <v>16029.55</v>
      </c>
      <c r="F11" s="26">
        <v>16029.55</v>
      </c>
      <c r="G11" s="26">
        <v>0</v>
      </c>
      <c r="H11" s="26">
        <f t="shared" si="0"/>
        <v>4413.8799999999992</v>
      </c>
    </row>
    <row r="12" spans="1:8" x14ac:dyDescent="0.3">
      <c r="A12">
        <v>1</v>
      </c>
      <c r="B12" t="s">
        <v>344</v>
      </c>
      <c r="C12" s="27">
        <v>44044</v>
      </c>
      <c r="D12" s="26">
        <v>11369.34</v>
      </c>
      <c r="E12" s="26">
        <v>16029.55</v>
      </c>
      <c r="F12" s="26">
        <v>16029.55</v>
      </c>
      <c r="G12" s="26">
        <v>0</v>
      </c>
      <c r="H12" s="26">
        <f t="shared" si="0"/>
        <v>4660.2099999999991</v>
      </c>
    </row>
    <row r="13" spans="1:8" x14ac:dyDescent="0.3">
      <c r="A13">
        <v>1</v>
      </c>
      <c r="B13" t="s">
        <v>344</v>
      </c>
      <c r="C13" s="27">
        <v>44075</v>
      </c>
      <c r="D13" s="26">
        <v>11432.93</v>
      </c>
      <c r="E13" s="26">
        <v>16029.55</v>
      </c>
      <c r="F13" s="26">
        <v>16029.55</v>
      </c>
      <c r="G13" s="26">
        <v>0</v>
      </c>
      <c r="H13" s="26">
        <f t="shared" si="0"/>
        <v>4596.619999999999</v>
      </c>
    </row>
    <row r="14" spans="1:8" x14ac:dyDescent="0.3">
      <c r="A14">
        <v>1</v>
      </c>
      <c r="B14" t="s">
        <v>344</v>
      </c>
      <c r="C14" s="27">
        <v>44105</v>
      </c>
      <c r="D14" s="26">
        <v>11584.71</v>
      </c>
      <c r="E14" s="26">
        <v>16029.55</v>
      </c>
      <c r="F14" s="26">
        <v>16029.55</v>
      </c>
      <c r="G14" s="26">
        <v>0</v>
      </c>
      <c r="H14" s="26">
        <f t="shared" si="0"/>
        <v>4444.84</v>
      </c>
    </row>
    <row r="15" spans="1:8" x14ac:dyDescent="0.3">
      <c r="A15">
        <v>1</v>
      </c>
      <c r="B15" t="s">
        <v>344</v>
      </c>
      <c r="C15" s="27">
        <v>44136</v>
      </c>
      <c r="D15" s="26">
        <v>9721.52</v>
      </c>
      <c r="E15" s="26">
        <v>16029.55</v>
      </c>
      <c r="F15" s="26">
        <v>16029.55</v>
      </c>
      <c r="G15" s="26">
        <v>0</v>
      </c>
      <c r="H15" s="26">
        <f t="shared" si="0"/>
        <v>6308.0299999999988</v>
      </c>
    </row>
    <row r="16" spans="1:8" x14ac:dyDescent="0.3">
      <c r="A16">
        <v>1</v>
      </c>
      <c r="B16" t="s">
        <v>344</v>
      </c>
      <c r="C16" s="27">
        <v>44166</v>
      </c>
      <c r="D16" s="26">
        <f>9569.73+517.05</f>
        <v>10086.779999999999</v>
      </c>
      <c r="E16" s="26">
        <v>16029.55</v>
      </c>
      <c r="F16" s="26">
        <v>16029.55</v>
      </c>
      <c r="G16" s="26">
        <v>0</v>
      </c>
      <c r="H16" s="26">
        <f t="shared" si="0"/>
        <v>5942.77</v>
      </c>
    </row>
    <row r="17" spans="1:8" x14ac:dyDescent="0.3">
      <c r="A17">
        <v>1</v>
      </c>
      <c r="B17" t="s">
        <v>344</v>
      </c>
      <c r="C17" s="27">
        <v>44197</v>
      </c>
      <c r="D17" s="26">
        <v>10451.59</v>
      </c>
      <c r="E17" s="26">
        <v>16029.55</v>
      </c>
      <c r="F17" s="26">
        <v>16029.55</v>
      </c>
      <c r="G17" s="26">
        <v>0</v>
      </c>
      <c r="H17" s="26">
        <f t="shared" si="0"/>
        <v>5577.9599999999991</v>
      </c>
    </row>
    <row r="18" spans="1:8" x14ac:dyDescent="0.3">
      <c r="A18">
        <v>1</v>
      </c>
      <c r="B18" t="s">
        <v>344</v>
      </c>
      <c r="C18" s="27">
        <v>44228</v>
      </c>
      <c r="D18" s="26">
        <v>9959.2099999999991</v>
      </c>
      <c r="E18" s="26">
        <v>16029.55</v>
      </c>
      <c r="F18" s="26">
        <v>16029.55</v>
      </c>
      <c r="G18" s="26">
        <v>0</v>
      </c>
      <c r="H18" s="26">
        <f t="shared" si="0"/>
        <v>6070.34</v>
      </c>
    </row>
    <row r="19" spans="1:8" x14ac:dyDescent="0.3">
      <c r="A19">
        <v>1</v>
      </c>
      <c r="B19" t="s">
        <v>344</v>
      </c>
      <c r="C19" s="27">
        <v>44256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</row>
    <row r="20" spans="1:8" x14ac:dyDescent="0.3">
      <c r="A20">
        <v>1</v>
      </c>
      <c r="B20" t="s">
        <v>344</v>
      </c>
      <c r="C20" s="27">
        <v>44287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</row>
    <row r="21" spans="1:8" x14ac:dyDescent="0.3">
      <c r="A21">
        <v>1</v>
      </c>
      <c r="B21" t="s">
        <v>344</v>
      </c>
      <c r="C21" s="27">
        <v>44317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</row>
    <row r="22" spans="1:8" x14ac:dyDescent="0.3">
      <c r="A22">
        <v>1</v>
      </c>
      <c r="B22" t="s">
        <v>344</v>
      </c>
      <c r="C22" s="27">
        <v>44348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</row>
    <row r="23" spans="1:8" x14ac:dyDescent="0.3">
      <c r="A23">
        <v>1</v>
      </c>
      <c r="B23" t="s">
        <v>344</v>
      </c>
      <c r="C23" s="27">
        <v>44378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</row>
    <row r="24" spans="1:8" x14ac:dyDescent="0.3">
      <c r="A24">
        <v>1</v>
      </c>
      <c r="B24" t="s">
        <v>344</v>
      </c>
      <c r="C24" s="27">
        <v>44409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</row>
    <row r="25" spans="1:8" x14ac:dyDescent="0.3">
      <c r="A25">
        <v>1</v>
      </c>
      <c r="B25" t="s">
        <v>344</v>
      </c>
      <c r="C25" s="27">
        <v>44440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</row>
    <row r="26" spans="1:8" x14ac:dyDescent="0.3">
      <c r="A26">
        <v>1</v>
      </c>
      <c r="B26" t="s">
        <v>344</v>
      </c>
      <c r="C26" s="27">
        <v>44470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</row>
    <row r="27" spans="1:8" x14ac:dyDescent="0.3">
      <c r="A27">
        <v>1</v>
      </c>
      <c r="B27" t="s">
        <v>344</v>
      </c>
      <c r="C27" s="27">
        <v>44501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</row>
    <row r="28" spans="1:8" x14ac:dyDescent="0.3">
      <c r="A28">
        <v>1</v>
      </c>
      <c r="B28" t="s">
        <v>344</v>
      </c>
      <c r="C28" s="27">
        <v>44531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</row>
    <row r="29" spans="1:8" x14ac:dyDescent="0.3">
      <c r="D29" s="26"/>
    </row>
    <row r="32" spans="1:8" x14ac:dyDescent="0.3">
      <c r="D32" s="26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83B2-57B4-4739-9DAB-1ED3A10D28DF}">
  <dimension ref="A1:H28"/>
  <sheetViews>
    <sheetView workbookViewId="0">
      <selection activeCell="G24" sqref="G24"/>
    </sheetView>
  </sheetViews>
  <sheetFormatPr defaultColWidth="8.77734375" defaultRowHeight="14.4" x14ac:dyDescent="0.3"/>
  <cols>
    <col min="2" max="2" width="11.109375" bestFit="1" customWidth="1"/>
    <col min="8" max="8" width="10.6640625" bestFit="1" customWidth="1"/>
  </cols>
  <sheetData>
    <row r="1" spans="1:8" x14ac:dyDescent="0.3">
      <c r="A1" s="30" t="s">
        <v>5</v>
      </c>
      <c r="B1" s="29" t="s">
        <v>399</v>
      </c>
      <c r="C1" s="30" t="s">
        <v>369</v>
      </c>
      <c r="D1" s="30" t="s">
        <v>393</v>
      </c>
      <c r="E1" s="30" t="s">
        <v>388</v>
      </c>
      <c r="F1" s="30" t="s">
        <v>372</v>
      </c>
      <c r="G1" s="30" t="s">
        <v>384</v>
      </c>
      <c r="H1" s="30" t="s">
        <v>395</v>
      </c>
    </row>
    <row r="2" spans="1:8" x14ac:dyDescent="0.3">
      <c r="A2">
        <v>7</v>
      </c>
      <c r="B2" t="s">
        <v>342</v>
      </c>
      <c r="C2" s="27">
        <v>43739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</row>
    <row r="3" spans="1:8" x14ac:dyDescent="0.3">
      <c r="A3">
        <v>7</v>
      </c>
      <c r="B3" t="s">
        <v>342</v>
      </c>
      <c r="C3" s="27">
        <v>43770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</row>
    <row r="4" spans="1:8" x14ac:dyDescent="0.3">
      <c r="A4">
        <v>7</v>
      </c>
      <c r="B4" t="s">
        <v>342</v>
      </c>
      <c r="C4" s="27">
        <v>43800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</row>
    <row r="5" spans="1:8" x14ac:dyDescent="0.3">
      <c r="A5">
        <v>7</v>
      </c>
      <c r="B5" t="s">
        <v>342</v>
      </c>
      <c r="C5" s="27">
        <v>43831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</row>
    <row r="6" spans="1:8" x14ac:dyDescent="0.3">
      <c r="A6">
        <v>7</v>
      </c>
      <c r="B6" t="s">
        <v>342</v>
      </c>
      <c r="C6" s="27">
        <v>43862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</row>
    <row r="7" spans="1:8" x14ac:dyDescent="0.3">
      <c r="A7">
        <v>7</v>
      </c>
      <c r="B7" t="s">
        <v>342</v>
      </c>
      <c r="C7" s="27">
        <v>43891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 x14ac:dyDescent="0.3">
      <c r="A8">
        <v>7</v>
      </c>
      <c r="B8" t="s">
        <v>342</v>
      </c>
      <c r="C8" s="27">
        <v>43922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</row>
    <row r="9" spans="1:8" x14ac:dyDescent="0.3">
      <c r="A9">
        <v>7</v>
      </c>
      <c r="B9" t="s">
        <v>342</v>
      </c>
      <c r="C9" s="27">
        <v>43952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</row>
    <row r="10" spans="1:8" x14ac:dyDescent="0.3">
      <c r="A10">
        <v>7</v>
      </c>
      <c r="B10" t="s">
        <v>342</v>
      </c>
      <c r="C10" s="27">
        <v>43983</v>
      </c>
      <c r="D10" s="26">
        <v>9876.34</v>
      </c>
      <c r="E10" s="26">
        <v>16434.169999999998</v>
      </c>
      <c r="F10" s="26">
        <v>16434.169999999998</v>
      </c>
      <c r="G10" s="26">
        <v>0</v>
      </c>
      <c r="H10" s="26">
        <f t="shared" ref="H10:H24" si="0">F10-D10</f>
        <v>6557.8299999999981</v>
      </c>
    </row>
    <row r="11" spans="1:8" x14ac:dyDescent="0.3">
      <c r="A11">
        <v>7</v>
      </c>
      <c r="B11" t="s">
        <v>342</v>
      </c>
      <c r="C11" s="27">
        <v>44013</v>
      </c>
      <c r="D11" s="26">
        <v>10321.780000000001</v>
      </c>
      <c r="E11" s="26">
        <v>16434.169999999998</v>
      </c>
      <c r="F11" s="26">
        <v>16434.169999999998</v>
      </c>
      <c r="G11" s="26">
        <v>0</v>
      </c>
      <c r="H11" s="26">
        <f t="shared" si="0"/>
        <v>6112.3899999999976</v>
      </c>
    </row>
    <row r="12" spans="1:8" x14ac:dyDescent="0.3">
      <c r="A12">
        <v>7</v>
      </c>
      <c r="B12" t="s">
        <v>342</v>
      </c>
      <c r="C12" s="27">
        <v>44044</v>
      </c>
      <c r="D12" s="26">
        <v>11379.34</v>
      </c>
      <c r="E12" s="26">
        <v>16434.169999999998</v>
      </c>
      <c r="F12" s="26">
        <v>16434.169999999998</v>
      </c>
      <c r="G12" s="26">
        <v>0</v>
      </c>
      <c r="H12" s="26">
        <f t="shared" si="0"/>
        <v>5054.8299999999981</v>
      </c>
    </row>
    <row r="13" spans="1:8" x14ac:dyDescent="0.3">
      <c r="A13">
        <v>7</v>
      </c>
      <c r="B13" t="s">
        <v>342</v>
      </c>
      <c r="C13" s="27">
        <v>44075</v>
      </c>
      <c r="D13" s="26">
        <v>11432.93</v>
      </c>
      <c r="E13" s="26">
        <v>16434.169999999998</v>
      </c>
      <c r="F13" s="26">
        <v>16434.169999999998</v>
      </c>
      <c r="G13" s="26">
        <v>0</v>
      </c>
      <c r="H13" s="26">
        <f t="shared" si="0"/>
        <v>5001.239999999998</v>
      </c>
    </row>
    <row r="14" spans="1:8" x14ac:dyDescent="0.3">
      <c r="A14">
        <v>7</v>
      </c>
      <c r="B14" t="s">
        <v>342</v>
      </c>
      <c r="C14" s="27">
        <v>44105</v>
      </c>
      <c r="D14" s="26">
        <v>12584.71</v>
      </c>
      <c r="E14" s="26">
        <v>16434.169999999998</v>
      </c>
      <c r="F14" s="26">
        <v>16434.169999999998</v>
      </c>
      <c r="G14" s="26">
        <v>0</v>
      </c>
      <c r="H14" s="26">
        <f t="shared" si="0"/>
        <v>3849.4599999999991</v>
      </c>
    </row>
    <row r="15" spans="1:8" x14ac:dyDescent="0.3">
      <c r="A15">
        <v>7</v>
      </c>
      <c r="B15" t="s">
        <v>342</v>
      </c>
      <c r="C15" s="27">
        <v>44136</v>
      </c>
      <c r="D15" s="26">
        <v>12785.25</v>
      </c>
      <c r="E15" s="26">
        <v>16434.169999999998</v>
      </c>
      <c r="F15" s="26">
        <v>16434.169999999998</v>
      </c>
      <c r="G15" s="26">
        <v>0</v>
      </c>
      <c r="H15" s="26">
        <f t="shared" si="0"/>
        <v>3648.9199999999983</v>
      </c>
    </row>
    <row r="16" spans="1:8" x14ac:dyDescent="0.3">
      <c r="A16">
        <v>7</v>
      </c>
      <c r="B16" t="s">
        <v>342</v>
      </c>
      <c r="C16" s="27">
        <v>44166</v>
      </c>
      <c r="D16" s="26">
        <v>13675.35</v>
      </c>
      <c r="E16" s="26">
        <v>16434.169999999998</v>
      </c>
      <c r="F16" s="26">
        <v>16434.169999999998</v>
      </c>
      <c r="G16" s="26">
        <v>0</v>
      </c>
      <c r="H16" s="26">
        <f t="shared" si="0"/>
        <v>2758.8199999999979</v>
      </c>
    </row>
    <row r="17" spans="1:8" x14ac:dyDescent="0.3">
      <c r="A17">
        <v>7</v>
      </c>
      <c r="B17" t="s">
        <v>342</v>
      </c>
      <c r="C17" s="27">
        <v>44197</v>
      </c>
      <c r="D17" s="26">
        <v>13984.57</v>
      </c>
      <c r="E17" s="26">
        <v>16434.169999999998</v>
      </c>
      <c r="F17" s="26">
        <v>16434.169999999998</v>
      </c>
      <c r="G17" s="26">
        <v>0</v>
      </c>
      <c r="H17" s="26">
        <f t="shared" si="0"/>
        <v>2449.5999999999985</v>
      </c>
    </row>
    <row r="18" spans="1:8" x14ac:dyDescent="0.3">
      <c r="A18">
        <v>7</v>
      </c>
      <c r="B18" t="s">
        <v>342</v>
      </c>
      <c r="C18" s="27">
        <v>44228</v>
      </c>
      <c r="D18" s="26">
        <v>15612.74</v>
      </c>
      <c r="E18" s="26">
        <v>16434.169999999998</v>
      </c>
      <c r="F18" s="26">
        <v>16434.169999999998</v>
      </c>
      <c r="G18" s="26">
        <v>0</v>
      </c>
      <c r="H18" s="26">
        <f t="shared" si="0"/>
        <v>821.42999999999847</v>
      </c>
    </row>
    <row r="19" spans="1:8" x14ac:dyDescent="0.3">
      <c r="A19">
        <v>7</v>
      </c>
      <c r="B19" t="s">
        <v>342</v>
      </c>
      <c r="C19" s="27">
        <v>44256</v>
      </c>
      <c r="D19" s="26">
        <v>14234.95</v>
      </c>
      <c r="E19" s="26">
        <v>16434.169999999998</v>
      </c>
      <c r="F19" s="26">
        <v>16434.169999999998</v>
      </c>
      <c r="G19" s="26">
        <v>0</v>
      </c>
      <c r="H19" s="26">
        <f t="shared" si="0"/>
        <v>2199.2199999999975</v>
      </c>
    </row>
    <row r="20" spans="1:8" x14ac:dyDescent="0.3">
      <c r="A20">
        <v>7</v>
      </c>
      <c r="B20" t="s">
        <v>342</v>
      </c>
      <c r="C20" s="27">
        <v>44287</v>
      </c>
      <c r="D20" s="26">
        <v>13785.62</v>
      </c>
      <c r="E20" s="26">
        <v>16434.18</v>
      </c>
      <c r="F20" s="26">
        <v>16434.18</v>
      </c>
      <c r="G20" s="26">
        <v>0</v>
      </c>
      <c r="H20" s="26">
        <f t="shared" si="0"/>
        <v>2648.5599999999995</v>
      </c>
    </row>
    <row r="21" spans="1:8" x14ac:dyDescent="0.3">
      <c r="A21">
        <v>7</v>
      </c>
      <c r="B21" t="s">
        <v>342</v>
      </c>
      <c r="C21" s="27">
        <v>44317</v>
      </c>
      <c r="D21" s="26">
        <v>12384.31</v>
      </c>
      <c r="E21" s="26">
        <v>16434.18</v>
      </c>
      <c r="F21" s="26">
        <v>16434.18</v>
      </c>
      <c r="G21" s="26">
        <v>0</v>
      </c>
      <c r="H21" s="26">
        <f t="shared" si="0"/>
        <v>4049.8700000000008</v>
      </c>
    </row>
    <row r="22" spans="1:8" x14ac:dyDescent="0.3">
      <c r="A22">
        <v>7</v>
      </c>
      <c r="B22" t="s">
        <v>342</v>
      </c>
      <c r="C22" s="27">
        <v>44348</v>
      </c>
      <c r="D22" s="26">
        <v>12112.15</v>
      </c>
      <c r="E22" s="26">
        <v>16434.18</v>
      </c>
      <c r="F22" s="26">
        <v>16434.18</v>
      </c>
      <c r="G22" s="26">
        <v>0</v>
      </c>
      <c r="H22" s="26">
        <f t="shared" si="0"/>
        <v>4322.0300000000007</v>
      </c>
    </row>
    <row r="23" spans="1:8" x14ac:dyDescent="0.3">
      <c r="A23">
        <v>7</v>
      </c>
      <c r="B23" t="s">
        <v>342</v>
      </c>
      <c r="C23" s="27">
        <v>44378</v>
      </c>
      <c r="D23" s="26">
        <v>11756.47</v>
      </c>
      <c r="E23" s="26">
        <v>16434.18</v>
      </c>
      <c r="F23" s="26">
        <v>16434.18</v>
      </c>
      <c r="G23" s="26">
        <v>0</v>
      </c>
      <c r="H23" s="26">
        <f t="shared" si="0"/>
        <v>4677.7100000000009</v>
      </c>
    </row>
    <row r="24" spans="1:8" x14ac:dyDescent="0.3">
      <c r="A24">
        <v>7</v>
      </c>
      <c r="B24" t="s">
        <v>342</v>
      </c>
      <c r="C24" s="27">
        <v>44409</v>
      </c>
      <c r="D24" s="26">
        <v>9421.31</v>
      </c>
      <c r="E24" s="26">
        <v>16434.18</v>
      </c>
      <c r="F24" s="26">
        <v>16434.18</v>
      </c>
      <c r="G24" s="26">
        <v>0</v>
      </c>
      <c r="H24" s="26">
        <f t="shared" si="0"/>
        <v>7012.8700000000008</v>
      </c>
    </row>
    <row r="25" spans="1:8" x14ac:dyDescent="0.3">
      <c r="A25">
        <v>7</v>
      </c>
      <c r="B25" t="s">
        <v>342</v>
      </c>
      <c r="C25" s="27">
        <v>44440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</row>
    <row r="26" spans="1:8" x14ac:dyDescent="0.3">
      <c r="A26">
        <v>7</v>
      </c>
      <c r="B26" t="s">
        <v>342</v>
      </c>
      <c r="C26" s="27">
        <v>44470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</row>
    <row r="27" spans="1:8" x14ac:dyDescent="0.3">
      <c r="A27">
        <v>7</v>
      </c>
      <c r="B27" t="s">
        <v>342</v>
      </c>
      <c r="C27" s="27">
        <v>44501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</row>
    <row r="28" spans="1:8" x14ac:dyDescent="0.3">
      <c r="A28">
        <v>7</v>
      </c>
      <c r="B28" t="s">
        <v>342</v>
      </c>
      <c r="C28" s="27">
        <v>44531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0731-8095-EC4B-A604-A9CC453DE6CE}">
  <dimension ref="A1:H28"/>
  <sheetViews>
    <sheetView workbookViewId="0">
      <selection activeCell="H1" sqref="H1:H1048576"/>
    </sheetView>
  </sheetViews>
  <sheetFormatPr defaultColWidth="11.44140625" defaultRowHeight="14.4" x14ac:dyDescent="0.3"/>
  <sheetData>
    <row r="1" spans="1:8" x14ac:dyDescent="0.3">
      <c r="A1" s="30" t="s">
        <v>5</v>
      </c>
      <c r="B1" s="29" t="s">
        <v>399</v>
      </c>
      <c r="C1" s="30" t="s">
        <v>369</v>
      </c>
      <c r="D1" s="30" t="s">
        <v>393</v>
      </c>
      <c r="E1" s="30" t="s">
        <v>388</v>
      </c>
      <c r="F1" s="30" t="s">
        <v>372</v>
      </c>
      <c r="G1" s="30" t="s">
        <v>384</v>
      </c>
      <c r="H1" s="30" t="s">
        <v>395</v>
      </c>
    </row>
    <row r="2" spans="1:8" x14ac:dyDescent="0.3">
      <c r="A2">
        <v>6</v>
      </c>
      <c r="B2" t="s">
        <v>332</v>
      </c>
      <c r="C2" s="27">
        <v>43739</v>
      </c>
      <c r="D2" s="26"/>
      <c r="E2" s="26"/>
      <c r="F2" s="26"/>
      <c r="G2" s="26"/>
      <c r="H2" s="26"/>
    </row>
    <row r="3" spans="1:8" x14ac:dyDescent="0.3">
      <c r="A3">
        <v>6</v>
      </c>
      <c r="B3" t="s">
        <v>332</v>
      </c>
      <c r="C3" s="27">
        <v>43770</v>
      </c>
      <c r="D3" s="26"/>
      <c r="E3" s="26"/>
      <c r="F3" s="26"/>
      <c r="G3" s="26"/>
      <c r="H3" s="26"/>
    </row>
    <row r="4" spans="1:8" x14ac:dyDescent="0.3">
      <c r="A4">
        <v>6</v>
      </c>
      <c r="B4" t="s">
        <v>332</v>
      </c>
      <c r="C4" s="27">
        <v>43800</v>
      </c>
      <c r="D4" s="26"/>
      <c r="E4" s="26"/>
      <c r="F4" s="26"/>
      <c r="G4" s="26"/>
      <c r="H4" s="26"/>
    </row>
    <row r="5" spans="1:8" x14ac:dyDescent="0.3">
      <c r="A5">
        <v>6</v>
      </c>
      <c r="B5" t="s">
        <v>332</v>
      </c>
      <c r="C5" s="27">
        <v>43831</v>
      </c>
      <c r="D5" s="26"/>
      <c r="E5" s="26"/>
      <c r="F5" s="26"/>
      <c r="G5" s="26"/>
      <c r="H5" s="26"/>
    </row>
    <row r="6" spans="1:8" x14ac:dyDescent="0.3">
      <c r="A6">
        <v>6</v>
      </c>
      <c r="B6" t="s">
        <v>332</v>
      </c>
      <c r="C6" s="27">
        <v>43862</v>
      </c>
      <c r="D6" s="26"/>
      <c r="E6" s="26"/>
      <c r="F6" s="26"/>
      <c r="G6" s="26"/>
      <c r="H6" s="26"/>
    </row>
    <row r="7" spans="1:8" x14ac:dyDescent="0.3">
      <c r="A7">
        <v>6</v>
      </c>
      <c r="B7" t="s">
        <v>332</v>
      </c>
      <c r="C7" s="27">
        <v>43891</v>
      </c>
      <c r="D7" s="26"/>
      <c r="E7" s="26"/>
      <c r="F7" s="26"/>
      <c r="G7" s="26"/>
      <c r="H7" s="26"/>
    </row>
    <row r="8" spans="1:8" x14ac:dyDescent="0.3">
      <c r="A8">
        <v>6</v>
      </c>
      <c r="B8" t="s">
        <v>332</v>
      </c>
      <c r="C8" s="27">
        <v>43922</v>
      </c>
      <c r="D8" s="26"/>
      <c r="E8" s="26"/>
      <c r="F8" s="26"/>
      <c r="G8" s="26"/>
      <c r="H8" s="26"/>
    </row>
    <row r="9" spans="1:8" x14ac:dyDescent="0.3">
      <c r="A9">
        <v>6</v>
      </c>
      <c r="B9" t="s">
        <v>332</v>
      </c>
      <c r="C9" s="27">
        <v>43952</v>
      </c>
      <c r="D9" s="26">
        <v>10561.87</v>
      </c>
      <c r="E9" s="26">
        <v>7000</v>
      </c>
      <c r="F9" s="26">
        <v>7000</v>
      </c>
      <c r="G9" s="26">
        <v>0</v>
      </c>
      <c r="H9" s="26">
        <f>F9-D9</f>
        <v>-3561.8700000000008</v>
      </c>
    </row>
    <row r="10" spans="1:8" x14ac:dyDescent="0.3">
      <c r="A10">
        <v>6</v>
      </c>
      <c r="B10" t="s">
        <v>332</v>
      </c>
      <c r="C10" s="27">
        <v>43983</v>
      </c>
      <c r="D10" s="26">
        <v>11365.75</v>
      </c>
      <c r="E10" s="26">
        <v>7000</v>
      </c>
      <c r="F10" s="26">
        <v>7000</v>
      </c>
      <c r="G10" s="26">
        <v>0</v>
      </c>
      <c r="H10" s="26">
        <f t="shared" ref="H10:H21" si="0">F10-D10</f>
        <v>-4365.75</v>
      </c>
    </row>
    <row r="11" spans="1:8" x14ac:dyDescent="0.3">
      <c r="A11">
        <v>6</v>
      </c>
      <c r="B11" t="s">
        <v>332</v>
      </c>
      <c r="C11" s="27">
        <v>44013</v>
      </c>
      <c r="D11" s="26">
        <v>11946.23</v>
      </c>
      <c r="E11" s="26">
        <v>7000</v>
      </c>
      <c r="F11" s="26">
        <v>7000</v>
      </c>
      <c r="G11" s="26">
        <v>0</v>
      </c>
      <c r="H11" s="26">
        <f t="shared" si="0"/>
        <v>-4946.2299999999996</v>
      </c>
    </row>
    <row r="12" spans="1:8" x14ac:dyDescent="0.3">
      <c r="A12">
        <v>6</v>
      </c>
      <c r="B12" t="s">
        <v>332</v>
      </c>
      <c r="C12" s="27">
        <v>44044</v>
      </c>
      <c r="D12" s="26">
        <v>13324.36</v>
      </c>
      <c r="E12" s="26">
        <v>7000</v>
      </c>
      <c r="F12" s="26">
        <v>7000</v>
      </c>
      <c r="G12" s="26">
        <v>0</v>
      </c>
      <c r="H12" s="26">
        <f t="shared" si="0"/>
        <v>-6324.3600000000006</v>
      </c>
    </row>
    <row r="13" spans="1:8" x14ac:dyDescent="0.3">
      <c r="A13">
        <v>6</v>
      </c>
      <c r="B13" t="s">
        <v>332</v>
      </c>
      <c r="C13" s="27">
        <v>44075</v>
      </c>
      <c r="D13" s="26">
        <v>13682.94</v>
      </c>
      <c r="E13" s="26">
        <v>7000</v>
      </c>
      <c r="F13" s="26">
        <v>7000</v>
      </c>
      <c r="G13" s="26">
        <v>0</v>
      </c>
      <c r="H13" s="26">
        <f t="shared" si="0"/>
        <v>-6682.9400000000005</v>
      </c>
    </row>
    <row r="14" spans="1:8" x14ac:dyDescent="0.3">
      <c r="A14">
        <v>6</v>
      </c>
      <c r="B14" t="s">
        <v>332</v>
      </c>
      <c r="C14" s="27">
        <v>44105</v>
      </c>
      <c r="D14" s="26">
        <v>14236.51</v>
      </c>
      <c r="E14" s="26">
        <v>7000</v>
      </c>
      <c r="F14" s="26">
        <v>7000</v>
      </c>
      <c r="G14" s="26">
        <v>0</v>
      </c>
      <c r="H14" s="26">
        <f t="shared" si="0"/>
        <v>-7236.51</v>
      </c>
    </row>
    <row r="15" spans="1:8" x14ac:dyDescent="0.3">
      <c r="A15">
        <v>6</v>
      </c>
      <c r="B15" t="s">
        <v>332</v>
      </c>
      <c r="C15" s="27">
        <v>44136</v>
      </c>
      <c r="D15" s="26">
        <v>15231.87</v>
      </c>
      <c r="E15" s="26">
        <v>7000</v>
      </c>
      <c r="F15" s="26">
        <v>7000</v>
      </c>
      <c r="G15" s="26">
        <v>0</v>
      </c>
      <c r="H15" s="26">
        <f t="shared" si="0"/>
        <v>-8231.8700000000008</v>
      </c>
    </row>
    <row r="16" spans="1:8" x14ac:dyDescent="0.3">
      <c r="A16">
        <v>6</v>
      </c>
      <c r="B16" t="s">
        <v>332</v>
      </c>
      <c r="C16" s="27">
        <v>44166</v>
      </c>
      <c r="D16" s="26">
        <v>15436.72</v>
      </c>
      <c r="E16" s="26">
        <v>7000</v>
      </c>
      <c r="F16" s="26">
        <v>7000</v>
      </c>
      <c r="G16" s="26">
        <v>0</v>
      </c>
      <c r="H16" s="26">
        <f t="shared" si="0"/>
        <v>-8436.7199999999993</v>
      </c>
    </row>
    <row r="17" spans="1:8" x14ac:dyDescent="0.3">
      <c r="A17">
        <v>6</v>
      </c>
      <c r="B17" t="s">
        <v>332</v>
      </c>
      <c r="C17" s="27">
        <v>44197</v>
      </c>
      <c r="D17" s="26">
        <v>15612.74</v>
      </c>
      <c r="E17" s="26">
        <v>7000</v>
      </c>
      <c r="F17" s="26">
        <v>7000</v>
      </c>
      <c r="G17" s="26">
        <v>0</v>
      </c>
      <c r="H17" s="26">
        <f t="shared" si="0"/>
        <v>-8612.74</v>
      </c>
    </row>
    <row r="18" spans="1:8" x14ac:dyDescent="0.3">
      <c r="A18">
        <v>6</v>
      </c>
      <c r="B18" t="s">
        <v>332</v>
      </c>
      <c r="C18" s="27">
        <v>44228</v>
      </c>
      <c r="D18" s="26">
        <v>14760.56</v>
      </c>
      <c r="E18" s="26">
        <v>7000</v>
      </c>
      <c r="F18" s="26">
        <v>7000</v>
      </c>
      <c r="G18" s="26">
        <v>0</v>
      </c>
      <c r="H18" s="26">
        <f t="shared" si="0"/>
        <v>-7760.5599999999995</v>
      </c>
    </row>
    <row r="19" spans="1:8" x14ac:dyDescent="0.3">
      <c r="A19">
        <v>6</v>
      </c>
      <c r="B19" t="s">
        <v>332</v>
      </c>
      <c r="C19" s="27">
        <v>44256</v>
      </c>
      <c r="D19" s="26">
        <v>14234.95</v>
      </c>
      <c r="E19" s="26">
        <v>7000</v>
      </c>
      <c r="F19" s="26">
        <v>7000</v>
      </c>
      <c r="G19" s="26">
        <v>0</v>
      </c>
      <c r="H19" s="26">
        <f t="shared" si="0"/>
        <v>-7234.9500000000007</v>
      </c>
    </row>
    <row r="20" spans="1:8" x14ac:dyDescent="0.3">
      <c r="A20">
        <v>6</v>
      </c>
      <c r="B20" t="s">
        <v>332</v>
      </c>
      <c r="C20" s="27">
        <v>44287</v>
      </c>
      <c r="D20" s="26">
        <v>13785.62</v>
      </c>
      <c r="E20" s="26">
        <v>7000</v>
      </c>
      <c r="F20" s="26">
        <v>7000</v>
      </c>
      <c r="G20" s="26">
        <v>0</v>
      </c>
      <c r="H20" s="26">
        <f t="shared" si="0"/>
        <v>-6785.6200000000008</v>
      </c>
    </row>
    <row r="21" spans="1:8" x14ac:dyDescent="0.3">
      <c r="A21">
        <v>6</v>
      </c>
      <c r="B21" t="s">
        <v>332</v>
      </c>
      <c r="C21" s="27">
        <v>44317</v>
      </c>
      <c r="D21" s="26">
        <v>12384.31</v>
      </c>
      <c r="E21" s="26">
        <v>7000</v>
      </c>
      <c r="F21" s="26">
        <v>7000</v>
      </c>
      <c r="G21" s="26">
        <v>0</v>
      </c>
      <c r="H21" s="26">
        <f t="shared" si="0"/>
        <v>-5384.3099999999995</v>
      </c>
    </row>
    <row r="22" spans="1:8" x14ac:dyDescent="0.3">
      <c r="A22">
        <v>6</v>
      </c>
      <c r="B22" t="s">
        <v>332</v>
      </c>
      <c r="C22" s="27">
        <v>44348</v>
      </c>
      <c r="D22" s="26"/>
      <c r="E22" s="26"/>
      <c r="F22" s="26"/>
      <c r="G22" s="26"/>
      <c r="H22" s="26"/>
    </row>
    <row r="23" spans="1:8" x14ac:dyDescent="0.3">
      <c r="A23">
        <v>6</v>
      </c>
      <c r="B23" t="s">
        <v>332</v>
      </c>
      <c r="C23" s="27">
        <v>44378</v>
      </c>
      <c r="D23" s="26"/>
      <c r="E23" s="26"/>
      <c r="F23" s="26"/>
      <c r="G23" s="26"/>
      <c r="H23" s="26"/>
    </row>
    <row r="24" spans="1:8" x14ac:dyDescent="0.3">
      <c r="A24">
        <v>6</v>
      </c>
      <c r="B24" t="s">
        <v>332</v>
      </c>
      <c r="C24" s="27">
        <v>44409</v>
      </c>
      <c r="D24" s="26"/>
      <c r="E24" s="26"/>
      <c r="F24" s="26"/>
      <c r="G24" s="26"/>
      <c r="H24" s="26"/>
    </row>
    <row r="25" spans="1:8" x14ac:dyDescent="0.3">
      <c r="A25">
        <v>6</v>
      </c>
      <c r="B25" t="s">
        <v>332</v>
      </c>
      <c r="C25" s="27">
        <v>44440</v>
      </c>
      <c r="D25" s="26"/>
      <c r="E25" s="26"/>
      <c r="F25" s="26"/>
      <c r="G25" s="26"/>
      <c r="H25" s="26"/>
    </row>
    <row r="26" spans="1:8" x14ac:dyDescent="0.3">
      <c r="A26">
        <v>6</v>
      </c>
      <c r="B26" t="s">
        <v>332</v>
      </c>
      <c r="C26" s="27">
        <v>44470</v>
      </c>
      <c r="D26" s="26"/>
      <c r="E26" s="26"/>
      <c r="F26" s="26"/>
      <c r="G26" s="26"/>
      <c r="H26" s="26"/>
    </row>
    <row r="27" spans="1:8" x14ac:dyDescent="0.3">
      <c r="A27">
        <v>6</v>
      </c>
      <c r="B27" t="s">
        <v>332</v>
      </c>
      <c r="C27" s="27">
        <v>44501</v>
      </c>
      <c r="D27" s="26"/>
      <c r="E27" s="26"/>
      <c r="F27" s="26"/>
      <c r="G27" s="26"/>
      <c r="H27" s="26"/>
    </row>
    <row r="28" spans="1:8" x14ac:dyDescent="0.3">
      <c r="A28">
        <v>6</v>
      </c>
      <c r="B28" t="s">
        <v>332</v>
      </c>
      <c r="C28" s="27">
        <v>44531</v>
      </c>
      <c r="D28" s="26"/>
      <c r="E28" s="26"/>
      <c r="F28" s="26"/>
      <c r="G28" s="26"/>
      <c r="H28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95A2-77FD-483B-AAA8-DC02A50A254C}">
  <dimension ref="A1:H28"/>
  <sheetViews>
    <sheetView workbookViewId="0">
      <selection activeCell="H1" sqref="H1:H1048576"/>
    </sheetView>
  </sheetViews>
  <sheetFormatPr defaultColWidth="8.77734375" defaultRowHeight="14.4" x14ac:dyDescent="0.3"/>
  <cols>
    <col min="2" max="2" width="12.33203125" bestFit="1" customWidth="1"/>
  </cols>
  <sheetData>
    <row r="1" spans="1:8" x14ac:dyDescent="0.3">
      <c r="A1" s="30" t="s">
        <v>5</v>
      </c>
      <c r="B1" s="29" t="s">
        <v>399</v>
      </c>
      <c r="C1" s="30" t="s">
        <v>369</v>
      </c>
      <c r="D1" s="30" t="s">
        <v>393</v>
      </c>
      <c r="E1" s="30" t="s">
        <v>388</v>
      </c>
      <c r="F1" s="30" t="s">
        <v>372</v>
      </c>
      <c r="G1" s="30" t="s">
        <v>384</v>
      </c>
      <c r="H1" s="30" t="s">
        <v>395</v>
      </c>
    </row>
    <row r="2" spans="1:8" x14ac:dyDescent="0.3">
      <c r="A2">
        <v>2</v>
      </c>
      <c r="B2" t="s">
        <v>343</v>
      </c>
      <c r="C2" s="27">
        <v>43739</v>
      </c>
      <c r="D2" s="26"/>
      <c r="E2" s="26"/>
      <c r="F2" s="26"/>
      <c r="G2" s="26"/>
      <c r="H2" s="26"/>
    </row>
    <row r="3" spans="1:8" x14ac:dyDescent="0.3">
      <c r="A3">
        <v>2</v>
      </c>
      <c r="B3" t="s">
        <v>343</v>
      </c>
      <c r="C3" s="27">
        <v>43770</v>
      </c>
      <c r="D3" s="26"/>
      <c r="E3" s="26"/>
      <c r="F3" s="26"/>
      <c r="G3" s="26"/>
      <c r="H3" s="26"/>
    </row>
    <row r="4" spans="1:8" x14ac:dyDescent="0.3">
      <c r="A4">
        <v>2</v>
      </c>
      <c r="B4" t="s">
        <v>343</v>
      </c>
      <c r="C4" s="27">
        <v>43800</v>
      </c>
      <c r="D4" s="26">
        <v>9365.41</v>
      </c>
      <c r="E4" s="26">
        <f>'[1]Estimate &amp; Overview'!K5/19</f>
        <v>17827.892978947366</v>
      </c>
      <c r="F4" s="26">
        <v>17827.89</v>
      </c>
      <c r="G4" s="26">
        <v>0</v>
      </c>
      <c r="H4" s="26">
        <f>F4-D4</f>
        <v>8462.48</v>
      </c>
    </row>
    <row r="5" spans="1:8" x14ac:dyDescent="0.3">
      <c r="A5">
        <v>2</v>
      </c>
      <c r="B5" t="s">
        <v>343</v>
      </c>
      <c r="C5" s="27">
        <v>43831</v>
      </c>
      <c r="D5" s="26">
        <v>9874.84</v>
      </c>
      <c r="E5" s="26">
        <v>17827.89</v>
      </c>
      <c r="F5" s="26">
        <v>17827.89</v>
      </c>
      <c r="G5" s="26">
        <v>0</v>
      </c>
      <c r="H5" s="26">
        <f t="shared" ref="H5:H22" si="0">F5-D5</f>
        <v>7953.0499999999993</v>
      </c>
    </row>
    <row r="6" spans="1:8" x14ac:dyDescent="0.3">
      <c r="A6">
        <v>2</v>
      </c>
      <c r="B6" t="s">
        <v>343</v>
      </c>
      <c r="C6" s="27">
        <v>43862</v>
      </c>
      <c r="D6" s="26">
        <v>10340.76</v>
      </c>
      <c r="E6" s="26">
        <v>17827.89</v>
      </c>
      <c r="F6" s="26">
        <v>17827.89</v>
      </c>
      <c r="G6" s="26">
        <v>0</v>
      </c>
      <c r="H6" s="26">
        <f t="shared" si="0"/>
        <v>7487.1299999999992</v>
      </c>
    </row>
    <row r="7" spans="1:8" x14ac:dyDescent="0.3">
      <c r="A7">
        <v>2</v>
      </c>
      <c r="B7" t="s">
        <v>343</v>
      </c>
      <c r="C7" s="27">
        <v>43891</v>
      </c>
      <c r="D7" s="26">
        <v>11236.32</v>
      </c>
      <c r="E7" s="26">
        <v>17827.89</v>
      </c>
      <c r="F7" s="26">
        <v>17827.89</v>
      </c>
      <c r="G7" s="26">
        <v>0</v>
      </c>
      <c r="H7" s="26">
        <f t="shared" si="0"/>
        <v>6591.57</v>
      </c>
    </row>
    <row r="8" spans="1:8" x14ac:dyDescent="0.3">
      <c r="A8">
        <v>2</v>
      </c>
      <c r="B8" t="s">
        <v>343</v>
      </c>
      <c r="C8" s="27">
        <v>43922</v>
      </c>
      <c r="D8" s="26">
        <v>11562.28</v>
      </c>
      <c r="E8" s="26">
        <v>17827.89</v>
      </c>
      <c r="F8" s="26">
        <v>17827.89</v>
      </c>
      <c r="G8" s="26">
        <v>0</v>
      </c>
      <c r="H8" s="26">
        <f t="shared" si="0"/>
        <v>6265.6099999999988</v>
      </c>
    </row>
    <row r="9" spans="1:8" x14ac:dyDescent="0.3">
      <c r="A9">
        <v>2</v>
      </c>
      <c r="B9" t="s">
        <v>343</v>
      </c>
      <c r="C9" s="27">
        <v>43952</v>
      </c>
      <c r="D9" s="26">
        <v>12102.61</v>
      </c>
      <c r="E9" s="26">
        <v>17827.89</v>
      </c>
      <c r="F9" s="26">
        <v>17827.89</v>
      </c>
      <c r="G9" s="26">
        <v>0</v>
      </c>
      <c r="H9" s="26">
        <f t="shared" si="0"/>
        <v>5725.2799999999988</v>
      </c>
    </row>
    <row r="10" spans="1:8" x14ac:dyDescent="0.3">
      <c r="A10">
        <v>2</v>
      </c>
      <c r="B10" t="s">
        <v>343</v>
      </c>
      <c r="C10" s="27">
        <v>43983</v>
      </c>
      <c r="D10" s="26">
        <v>11986.32</v>
      </c>
      <c r="E10" s="26">
        <v>17827.89</v>
      </c>
      <c r="F10" s="26">
        <v>17827.89</v>
      </c>
      <c r="G10" s="26">
        <v>0</v>
      </c>
      <c r="H10" s="26">
        <f t="shared" si="0"/>
        <v>5841.57</v>
      </c>
    </row>
    <row r="11" spans="1:8" x14ac:dyDescent="0.3">
      <c r="A11">
        <v>2</v>
      </c>
      <c r="B11" t="s">
        <v>343</v>
      </c>
      <c r="C11" s="27">
        <v>44013</v>
      </c>
      <c r="D11" s="26">
        <v>13362.11</v>
      </c>
      <c r="E11" s="26">
        <v>17827.89</v>
      </c>
      <c r="F11" s="26">
        <v>17827.89</v>
      </c>
      <c r="G11" s="26">
        <v>0</v>
      </c>
      <c r="H11" s="26">
        <f t="shared" si="0"/>
        <v>4465.7799999999988</v>
      </c>
    </row>
    <row r="12" spans="1:8" x14ac:dyDescent="0.3">
      <c r="A12">
        <v>2</v>
      </c>
      <c r="B12" t="s">
        <v>343</v>
      </c>
      <c r="C12" s="27">
        <v>44044</v>
      </c>
      <c r="D12" s="26">
        <v>14562.01</v>
      </c>
      <c r="E12" s="26">
        <v>17827.89</v>
      </c>
      <c r="F12" s="26">
        <v>17827.89</v>
      </c>
      <c r="G12" s="26">
        <v>0</v>
      </c>
      <c r="H12" s="26">
        <f t="shared" si="0"/>
        <v>3265.8799999999992</v>
      </c>
    </row>
    <row r="13" spans="1:8" x14ac:dyDescent="0.3">
      <c r="A13">
        <v>2</v>
      </c>
      <c r="B13" t="s">
        <v>343</v>
      </c>
      <c r="C13" s="27">
        <v>44075</v>
      </c>
      <c r="D13" s="26">
        <v>15372.68</v>
      </c>
      <c r="E13" s="26">
        <v>17827.89</v>
      </c>
      <c r="F13" s="26">
        <v>17827.89</v>
      </c>
      <c r="G13" s="26">
        <v>0</v>
      </c>
      <c r="H13" s="26">
        <f t="shared" si="0"/>
        <v>2455.2099999999991</v>
      </c>
    </row>
    <row r="14" spans="1:8" x14ac:dyDescent="0.3">
      <c r="A14">
        <v>2</v>
      </c>
      <c r="B14" t="s">
        <v>343</v>
      </c>
      <c r="C14" s="27">
        <v>44105</v>
      </c>
      <c r="D14" s="26">
        <v>15467.51</v>
      </c>
      <c r="E14" s="26">
        <v>17827.89</v>
      </c>
      <c r="F14" s="26">
        <v>17827.89</v>
      </c>
      <c r="G14" s="26">
        <v>0</v>
      </c>
      <c r="H14" s="26">
        <f t="shared" si="0"/>
        <v>2360.3799999999992</v>
      </c>
    </row>
    <row r="15" spans="1:8" x14ac:dyDescent="0.3">
      <c r="A15">
        <v>2</v>
      </c>
      <c r="B15" t="s">
        <v>343</v>
      </c>
      <c r="C15" s="27">
        <v>44136</v>
      </c>
      <c r="D15" s="26">
        <v>15231.87</v>
      </c>
      <c r="E15" s="26">
        <v>17827.89</v>
      </c>
      <c r="F15" s="26">
        <v>17827.89</v>
      </c>
      <c r="G15" s="26">
        <v>0</v>
      </c>
      <c r="H15" s="26">
        <f t="shared" si="0"/>
        <v>2596.0199999999986</v>
      </c>
    </row>
    <row r="16" spans="1:8" x14ac:dyDescent="0.3">
      <c r="A16">
        <v>2</v>
      </c>
      <c r="B16" t="s">
        <v>343</v>
      </c>
      <c r="C16" s="27">
        <v>44166</v>
      </c>
      <c r="D16" s="26">
        <v>15436.72</v>
      </c>
      <c r="E16" s="26">
        <v>17827.89</v>
      </c>
      <c r="F16" s="26">
        <v>17827.89</v>
      </c>
      <c r="G16" s="26">
        <v>0</v>
      </c>
      <c r="H16" s="26">
        <f t="shared" si="0"/>
        <v>2391.17</v>
      </c>
    </row>
    <row r="17" spans="1:8" x14ac:dyDescent="0.3">
      <c r="A17">
        <v>2</v>
      </c>
      <c r="B17" t="s">
        <v>343</v>
      </c>
      <c r="C17" s="27">
        <v>44197</v>
      </c>
      <c r="D17" s="26">
        <v>15821.74</v>
      </c>
      <c r="E17" s="26">
        <v>17827.89</v>
      </c>
      <c r="F17" s="26">
        <v>17827.89</v>
      </c>
      <c r="G17" s="26">
        <v>0</v>
      </c>
      <c r="H17" s="26">
        <f t="shared" si="0"/>
        <v>2006.1499999999996</v>
      </c>
    </row>
    <row r="18" spans="1:8" x14ac:dyDescent="0.3">
      <c r="A18">
        <v>2</v>
      </c>
      <c r="B18" t="s">
        <v>343</v>
      </c>
      <c r="C18" s="27">
        <v>44228</v>
      </c>
      <c r="D18" s="26">
        <v>14760.56</v>
      </c>
      <c r="E18" s="26">
        <v>17827.900000000001</v>
      </c>
      <c r="F18" s="26">
        <v>17827.900000000001</v>
      </c>
      <c r="G18" s="26">
        <v>0</v>
      </c>
      <c r="H18" s="26">
        <f t="shared" si="0"/>
        <v>3067.340000000002</v>
      </c>
    </row>
    <row r="19" spans="1:8" x14ac:dyDescent="0.3">
      <c r="A19">
        <v>2</v>
      </c>
      <c r="B19" t="s">
        <v>343</v>
      </c>
      <c r="C19" s="27">
        <v>44256</v>
      </c>
      <c r="D19" s="26">
        <f>14254.95</f>
        <v>14254.95</v>
      </c>
      <c r="E19" s="26">
        <v>17827.900000000001</v>
      </c>
      <c r="F19" s="26">
        <v>17827.900000000001</v>
      </c>
      <c r="G19" s="26">
        <v>0</v>
      </c>
      <c r="H19" s="26">
        <f t="shared" si="0"/>
        <v>3572.9500000000007</v>
      </c>
    </row>
    <row r="20" spans="1:8" x14ac:dyDescent="0.3">
      <c r="A20">
        <v>2</v>
      </c>
      <c r="B20" t="s">
        <v>343</v>
      </c>
      <c r="C20" s="27">
        <v>44287</v>
      </c>
      <c r="D20" s="26">
        <v>13325.62</v>
      </c>
      <c r="E20" s="26">
        <v>17827.900000000001</v>
      </c>
      <c r="F20" s="26">
        <v>17827.900000000001</v>
      </c>
      <c r="G20" s="26">
        <v>0</v>
      </c>
      <c r="H20" s="26">
        <f t="shared" si="0"/>
        <v>4502.2800000000007</v>
      </c>
    </row>
    <row r="21" spans="1:8" x14ac:dyDescent="0.3">
      <c r="A21">
        <v>2</v>
      </c>
      <c r="B21" t="s">
        <v>343</v>
      </c>
      <c r="C21" s="27">
        <v>44317</v>
      </c>
      <c r="D21" s="26">
        <v>11384.31</v>
      </c>
      <c r="E21" s="26">
        <v>17827.900000000001</v>
      </c>
      <c r="F21" s="26">
        <v>17827.900000000001</v>
      </c>
      <c r="G21" s="26">
        <v>0</v>
      </c>
      <c r="H21" s="26">
        <f t="shared" si="0"/>
        <v>6443.590000000002</v>
      </c>
    </row>
    <row r="22" spans="1:8" x14ac:dyDescent="0.3">
      <c r="A22">
        <v>2</v>
      </c>
      <c r="B22" t="s">
        <v>343</v>
      </c>
      <c r="C22" s="27">
        <v>44348</v>
      </c>
      <c r="D22" s="26">
        <v>3093.61</v>
      </c>
      <c r="E22" s="26">
        <v>17827.900000000001</v>
      </c>
      <c r="F22" s="26">
        <v>17827.900000000001</v>
      </c>
      <c r="G22" s="26">
        <v>0</v>
      </c>
      <c r="H22" s="26">
        <f t="shared" si="0"/>
        <v>14734.29</v>
      </c>
    </row>
    <row r="23" spans="1:8" x14ac:dyDescent="0.3">
      <c r="A23">
        <v>2</v>
      </c>
      <c r="B23" t="s">
        <v>343</v>
      </c>
      <c r="C23" s="27">
        <v>44378</v>
      </c>
      <c r="D23" s="26"/>
      <c r="E23" s="26"/>
      <c r="F23" s="26"/>
      <c r="G23" s="26"/>
      <c r="H23" s="26"/>
    </row>
    <row r="24" spans="1:8" x14ac:dyDescent="0.3">
      <c r="A24">
        <v>2</v>
      </c>
      <c r="B24" t="s">
        <v>343</v>
      </c>
      <c r="C24" s="27">
        <v>44409</v>
      </c>
      <c r="D24" s="26"/>
      <c r="E24" s="26"/>
      <c r="F24" s="26"/>
      <c r="G24" s="26"/>
      <c r="H24" s="26"/>
    </row>
    <row r="25" spans="1:8" x14ac:dyDescent="0.3">
      <c r="A25">
        <v>2</v>
      </c>
      <c r="B25" t="s">
        <v>343</v>
      </c>
      <c r="C25" s="27">
        <v>44440</v>
      </c>
      <c r="D25" s="26"/>
      <c r="E25" s="26"/>
      <c r="F25" s="26"/>
      <c r="G25" s="26"/>
      <c r="H25" s="26"/>
    </row>
    <row r="26" spans="1:8" x14ac:dyDescent="0.3">
      <c r="A26">
        <v>2</v>
      </c>
      <c r="B26" t="s">
        <v>343</v>
      </c>
      <c r="C26" s="27">
        <v>44470</v>
      </c>
      <c r="D26" s="26"/>
      <c r="E26" s="26"/>
      <c r="F26" s="26"/>
      <c r="G26" s="26"/>
      <c r="H26" s="26"/>
    </row>
    <row r="27" spans="1:8" x14ac:dyDescent="0.3">
      <c r="A27">
        <v>2</v>
      </c>
      <c r="B27" t="s">
        <v>343</v>
      </c>
      <c r="C27" s="27">
        <v>44501</v>
      </c>
      <c r="D27" s="26"/>
      <c r="E27" s="26"/>
      <c r="F27" s="26"/>
      <c r="G27" s="26"/>
      <c r="H27" s="26"/>
    </row>
    <row r="28" spans="1:8" x14ac:dyDescent="0.3">
      <c r="A28">
        <v>2</v>
      </c>
      <c r="B28" t="s">
        <v>343</v>
      </c>
      <c r="C28" s="27">
        <v>44531</v>
      </c>
      <c r="D28" s="26"/>
      <c r="E28" s="26"/>
      <c r="F28" s="26"/>
      <c r="G28" s="26"/>
      <c r="H28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07B6-4532-4417-B500-1A781EC939EF}">
  <dimension ref="A1:H28"/>
  <sheetViews>
    <sheetView workbookViewId="0">
      <selection activeCell="H1" sqref="H1:H1048576"/>
    </sheetView>
  </sheetViews>
  <sheetFormatPr defaultColWidth="8.77734375" defaultRowHeight="14.4" x14ac:dyDescent="0.3"/>
  <cols>
    <col min="2" max="2" width="14.6640625" bestFit="1" customWidth="1"/>
  </cols>
  <sheetData>
    <row r="1" spans="1:8" x14ac:dyDescent="0.3">
      <c r="A1" s="30" t="s">
        <v>5</v>
      </c>
      <c r="B1" s="29" t="s">
        <v>399</v>
      </c>
      <c r="C1" s="30" t="s">
        <v>369</v>
      </c>
      <c r="D1" s="30" t="s">
        <v>393</v>
      </c>
      <c r="E1" s="30" t="s">
        <v>388</v>
      </c>
      <c r="F1" s="30" t="s">
        <v>372</v>
      </c>
      <c r="G1" s="30" t="s">
        <v>384</v>
      </c>
      <c r="H1" s="30" t="s">
        <v>395</v>
      </c>
    </row>
    <row r="2" spans="1:8" x14ac:dyDescent="0.3">
      <c r="A2">
        <v>3</v>
      </c>
      <c r="B2" t="s">
        <v>336</v>
      </c>
      <c r="C2" s="27">
        <v>43739</v>
      </c>
      <c r="D2" s="26"/>
      <c r="E2" s="26"/>
      <c r="F2" s="26"/>
      <c r="G2" s="26"/>
      <c r="H2" s="26"/>
    </row>
    <row r="3" spans="1:8" x14ac:dyDescent="0.3">
      <c r="A3">
        <v>3</v>
      </c>
      <c r="B3" t="s">
        <v>336</v>
      </c>
      <c r="C3" s="27">
        <v>43770</v>
      </c>
      <c r="D3" s="26"/>
      <c r="E3" s="26"/>
      <c r="F3" s="26"/>
      <c r="G3" s="26"/>
      <c r="H3" s="26"/>
    </row>
    <row r="4" spans="1:8" x14ac:dyDescent="0.3">
      <c r="A4">
        <v>3</v>
      </c>
      <c r="B4" t="s">
        <v>336</v>
      </c>
      <c r="C4" s="27">
        <v>43800</v>
      </c>
      <c r="D4" s="26"/>
      <c r="E4" s="26"/>
      <c r="F4" s="26"/>
      <c r="G4" s="26"/>
      <c r="H4" s="26"/>
    </row>
    <row r="5" spans="1:8" x14ac:dyDescent="0.3">
      <c r="A5">
        <v>3</v>
      </c>
      <c r="B5" t="s">
        <v>336</v>
      </c>
      <c r="C5" s="27">
        <v>43831</v>
      </c>
      <c r="D5" s="26"/>
      <c r="E5" s="26"/>
      <c r="F5" s="26"/>
      <c r="G5" s="26"/>
      <c r="H5" s="26"/>
    </row>
    <row r="6" spans="1:8" x14ac:dyDescent="0.3">
      <c r="A6">
        <v>3</v>
      </c>
      <c r="B6" t="s">
        <v>336</v>
      </c>
      <c r="C6" s="27">
        <v>43862</v>
      </c>
      <c r="D6" s="26"/>
      <c r="E6" s="26"/>
      <c r="F6" s="26"/>
      <c r="G6" s="26"/>
      <c r="H6" s="26"/>
    </row>
    <row r="7" spans="1:8" x14ac:dyDescent="0.3">
      <c r="A7">
        <v>3</v>
      </c>
      <c r="B7" t="s">
        <v>336</v>
      </c>
      <c r="C7" s="27">
        <v>43891</v>
      </c>
      <c r="D7" s="26">
        <v>4376.4399999999996</v>
      </c>
      <c r="E7" s="26">
        <v>9332.5300000000007</v>
      </c>
      <c r="F7" s="26">
        <f>E7</f>
        <v>9332.5300000000007</v>
      </c>
      <c r="G7" s="26">
        <v>0</v>
      </c>
      <c r="H7" s="26">
        <f t="shared" ref="H7:H20" si="0">F7-D7</f>
        <v>4956.0900000000011</v>
      </c>
    </row>
    <row r="8" spans="1:8" x14ac:dyDescent="0.3">
      <c r="A8">
        <v>3</v>
      </c>
      <c r="B8" t="s">
        <v>336</v>
      </c>
      <c r="C8" s="27">
        <v>43922</v>
      </c>
      <c r="D8" s="26">
        <v>4982.5</v>
      </c>
      <c r="E8" s="26">
        <v>9332.5300000000007</v>
      </c>
      <c r="F8" s="26">
        <f t="shared" ref="F8:F20" si="1">E8</f>
        <v>9332.5300000000007</v>
      </c>
      <c r="G8" s="26">
        <v>0</v>
      </c>
      <c r="H8" s="26">
        <f t="shared" si="0"/>
        <v>4350.0300000000007</v>
      </c>
    </row>
    <row r="9" spans="1:8" x14ac:dyDescent="0.3">
      <c r="A9">
        <v>3</v>
      </c>
      <c r="B9" t="s">
        <v>336</v>
      </c>
      <c r="C9" s="27">
        <v>43952</v>
      </c>
      <c r="D9" s="26">
        <v>6232.77</v>
      </c>
      <c r="E9" s="26">
        <v>9332.5300000000007</v>
      </c>
      <c r="F9" s="26">
        <f t="shared" si="1"/>
        <v>9332.5300000000007</v>
      </c>
      <c r="G9" s="26">
        <v>0</v>
      </c>
      <c r="H9" s="26">
        <f t="shared" si="0"/>
        <v>3099.76</v>
      </c>
    </row>
    <row r="10" spans="1:8" x14ac:dyDescent="0.3">
      <c r="A10">
        <v>3</v>
      </c>
      <c r="B10" t="s">
        <v>336</v>
      </c>
      <c r="C10" s="27">
        <v>43983</v>
      </c>
      <c r="D10" s="26">
        <v>6652.18</v>
      </c>
      <c r="E10" s="26">
        <v>9332.5300000000007</v>
      </c>
      <c r="F10" s="26">
        <f t="shared" si="1"/>
        <v>9332.5300000000007</v>
      </c>
      <c r="G10" s="26">
        <v>0</v>
      </c>
      <c r="H10" s="26">
        <f t="shared" si="0"/>
        <v>2680.3500000000004</v>
      </c>
    </row>
    <row r="11" spans="1:8" x14ac:dyDescent="0.3">
      <c r="A11">
        <v>3</v>
      </c>
      <c r="B11" t="s">
        <v>336</v>
      </c>
      <c r="C11" s="27">
        <v>44013</v>
      </c>
      <c r="D11" s="26">
        <v>12732.56</v>
      </c>
      <c r="E11" s="26">
        <v>9332.5300000000007</v>
      </c>
      <c r="F11" s="26">
        <f t="shared" si="1"/>
        <v>9332.5300000000007</v>
      </c>
      <c r="G11" s="26">
        <v>0</v>
      </c>
      <c r="H11" s="26">
        <f t="shared" si="0"/>
        <v>-3400.0299999999988</v>
      </c>
    </row>
    <row r="12" spans="1:8" x14ac:dyDescent="0.3">
      <c r="A12">
        <v>3</v>
      </c>
      <c r="B12" t="s">
        <v>336</v>
      </c>
      <c r="C12" s="27">
        <v>44044</v>
      </c>
      <c r="D12" s="26">
        <v>9341.4</v>
      </c>
      <c r="E12" s="26">
        <v>9332.5300000000007</v>
      </c>
      <c r="F12" s="26">
        <f t="shared" si="1"/>
        <v>9332.5300000000007</v>
      </c>
      <c r="G12" s="26">
        <v>0</v>
      </c>
      <c r="H12" s="26">
        <f t="shared" si="0"/>
        <v>-8.8699999999989814</v>
      </c>
    </row>
    <row r="13" spans="1:8" x14ac:dyDescent="0.3">
      <c r="A13">
        <v>3</v>
      </c>
      <c r="B13" t="s">
        <v>336</v>
      </c>
      <c r="C13" s="27">
        <v>44075</v>
      </c>
      <c r="D13" s="26">
        <v>10521.36</v>
      </c>
      <c r="E13" s="26">
        <v>9332.5300000000007</v>
      </c>
      <c r="F13" s="26">
        <f t="shared" si="1"/>
        <v>9332.5300000000007</v>
      </c>
      <c r="G13" s="26">
        <v>0</v>
      </c>
      <c r="H13" s="26">
        <f t="shared" si="0"/>
        <v>-1188.83</v>
      </c>
    </row>
    <row r="14" spans="1:8" x14ac:dyDescent="0.3">
      <c r="A14">
        <v>3</v>
      </c>
      <c r="B14" t="s">
        <v>336</v>
      </c>
      <c r="C14" s="27">
        <v>44105</v>
      </c>
      <c r="D14" s="26">
        <v>13672.59</v>
      </c>
      <c r="E14" s="26">
        <v>9332.5300000000007</v>
      </c>
      <c r="F14" s="26">
        <f t="shared" si="1"/>
        <v>9332.5300000000007</v>
      </c>
      <c r="G14" s="26">
        <v>0</v>
      </c>
      <c r="H14" s="26">
        <f t="shared" si="0"/>
        <v>-4340.0599999999995</v>
      </c>
    </row>
    <row r="15" spans="1:8" x14ac:dyDescent="0.3">
      <c r="A15">
        <v>3</v>
      </c>
      <c r="B15" t="s">
        <v>336</v>
      </c>
      <c r="C15" s="27">
        <v>44136</v>
      </c>
      <c r="D15" s="26">
        <v>9817.4599999999991</v>
      </c>
      <c r="E15" s="26">
        <v>9332.5300000000007</v>
      </c>
      <c r="F15" s="26">
        <f t="shared" si="1"/>
        <v>9332.5300000000007</v>
      </c>
      <c r="G15" s="26">
        <v>0</v>
      </c>
      <c r="H15" s="26">
        <f t="shared" si="0"/>
        <v>-484.92999999999847</v>
      </c>
    </row>
    <row r="16" spans="1:8" x14ac:dyDescent="0.3">
      <c r="A16">
        <v>3</v>
      </c>
      <c r="B16" t="s">
        <v>336</v>
      </c>
      <c r="C16" s="27">
        <v>44166</v>
      </c>
      <c r="D16" s="26">
        <v>8716.52</v>
      </c>
      <c r="E16" s="26">
        <v>9332.5300000000007</v>
      </c>
      <c r="F16" s="26">
        <f t="shared" si="1"/>
        <v>9332.5300000000007</v>
      </c>
      <c r="G16" s="26">
        <v>0</v>
      </c>
      <c r="H16" s="26">
        <f t="shared" si="0"/>
        <v>616.01000000000022</v>
      </c>
    </row>
    <row r="17" spans="1:8" x14ac:dyDescent="0.3">
      <c r="A17">
        <v>3</v>
      </c>
      <c r="B17" t="s">
        <v>336</v>
      </c>
      <c r="C17" s="27">
        <v>44197</v>
      </c>
      <c r="D17" s="26">
        <v>6547.55</v>
      </c>
      <c r="E17" s="26">
        <v>9332.5300000000007</v>
      </c>
      <c r="F17" s="26">
        <f t="shared" si="1"/>
        <v>9332.5300000000007</v>
      </c>
      <c r="G17" s="26">
        <v>0</v>
      </c>
      <c r="H17" s="26">
        <f t="shared" si="0"/>
        <v>2784.9800000000005</v>
      </c>
    </row>
    <row r="18" spans="1:8" x14ac:dyDescent="0.3">
      <c r="A18">
        <v>3</v>
      </c>
      <c r="B18" t="s">
        <v>336</v>
      </c>
      <c r="C18" s="27">
        <v>44228</v>
      </c>
      <c r="D18" s="26">
        <v>5631.24</v>
      </c>
      <c r="E18" s="26">
        <v>9332.5300000000007</v>
      </c>
      <c r="F18" s="26">
        <f t="shared" si="1"/>
        <v>9332.5300000000007</v>
      </c>
      <c r="G18" s="26">
        <v>0</v>
      </c>
      <c r="H18" s="26">
        <f t="shared" si="0"/>
        <v>3701.2900000000009</v>
      </c>
    </row>
    <row r="19" spans="1:8" x14ac:dyDescent="0.3">
      <c r="A19">
        <v>3</v>
      </c>
      <c r="B19" t="s">
        <v>336</v>
      </c>
      <c r="C19" s="27">
        <v>44256</v>
      </c>
      <c r="D19" s="26">
        <f>5562.93-233.27</f>
        <v>5329.66</v>
      </c>
      <c r="E19" s="26">
        <v>9332.5400000000009</v>
      </c>
      <c r="F19" s="26">
        <f t="shared" si="1"/>
        <v>9332.5400000000009</v>
      </c>
      <c r="G19" s="26">
        <v>0</v>
      </c>
      <c r="H19" s="26">
        <f t="shared" si="0"/>
        <v>4002.880000000001</v>
      </c>
    </row>
    <row r="20" spans="1:8" x14ac:dyDescent="0.3">
      <c r="A20">
        <v>3</v>
      </c>
      <c r="B20" t="s">
        <v>336</v>
      </c>
      <c r="C20" s="27">
        <v>44287</v>
      </c>
      <c r="D20" s="26">
        <v>4989.3100000000004</v>
      </c>
      <c r="E20" s="26">
        <v>9332.5400000000009</v>
      </c>
      <c r="F20" s="26">
        <f t="shared" si="1"/>
        <v>9332.5400000000009</v>
      </c>
      <c r="G20" s="26">
        <v>0</v>
      </c>
      <c r="H20" s="26">
        <f t="shared" si="0"/>
        <v>4343.2300000000005</v>
      </c>
    </row>
    <row r="21" spans="1:8" x14ac:dyDescent="0.3">
      <c r="A21">
        <v>3</v>
      </c>
      <c r="B21" t="s">
        <v>336</v>
      </c>
      <c r="C21" s="27">
        <v>44317</v>
      </c>
      <c r="D21" s="26"/>
      <c r="E21" s="26"/>
      <c r="F21" s="26"/>
      <c r="G21" s="26"/>
      <c r="H21" s="26"/>
    </row>
    <row r="22" spans="1:8" x14ac:dyDescent="0.3">
      <c r="A22">
        <v>3</v>
      </c>
      <c r="B22" t="s">
        <v>336</v>
      </c>
      <c r="C22" s="27">
        <v>44348</v>
      </c>
      <c r="D22" s="26"/>
      <c r="E22" s="26"/>
      <c r="F22" s="26"/>
      <c r="G22" s="26"/>
      <c r="H22" s="26"/>
    </row>
    <row r="23" spans="1:8" x14ac:dyDescent="0.3">
      <c r="A23">
        <v>3</v>
      </c>
      <c r="B23" t="s">
        <v>336</v>
      </c>
      <c r="C23" s="27">
        <v>44378</v>
      </c>
      <c r="D23" s="26"/>
      <c r="E23" s="26"/>
      <c r="F23" s="26"/>
      <c r="G23" s="26"/>
      <c r="H23" s="26"/>
    </row>
    <row r="24" spans="1:8" x14ac:dyDescent="0.3">
      <c r="A24">
        <v>3</v>
      </c>
      <c r="B24" t="s">
        <v>336</v>
      </c>
      <c r="C24" s="27">
        <v>44409</v>
      </c>
      <c r="D24" s="26"/>
      <c r="E24" s="26"/>
      <c r="F24" s="26"/>
      <c r="G24" s="26"/>
      <c r="H24" s="26"/>
    </row>
    <row r="25" spans="1:8" x14ac:dyDescent="0.3">
      <c r="A25">
        <v>3</v>
      </c>
      <c r="B25" t="s">
        <v>336</v>
      </c>
      <c r="C25" s="27">
        <v>44440</v>
      </c>
      <c r="D25" s="26"/>
      <c r="E25" s="26"/>
      <c r="F25" s="26"/>
      <c r="G25" s="26"/>
      <c r="H25" s="26"/>
    </row>
    <row r="26" spans="1:8" x14ac:dyDescent="0.3">
      <c r="A26">
        <v>3</v>
      </c>
      <c r="B26" t="s">
        <v>336</v>
      </c>
      <c r="C26" s="27">
        <v>44470</v>
      </c>
      <c r="D26" s="26"/>
      <c r="E26" s="26"/>
      <c r="F26" s="26"/>
      <c r="G26" s="26"/>
      <c r="H26" s="26"/>
    </row>
    <row r="27" spans="1:8" x14ac:dyDescent="0.3">
      <c r="A27">
        <v>3</v>
      </c>
      <c r="B27" t="s">
        <v>336</v>
      </c>
      <c r="C27" s="27">
        <v>44501</v>
      </c>
      <c r="D27" s="26"/>
      <c r="E27" s="26"/>
      <c r="F27" s="26"/>
      <c r="G27" s="26"/>
      <c r="H27" s="26"/>
    </row>
    <row r="28" spans="1:8" x14ac:dyDescent="0.3">
      <c r="A28">
        <v>3</v>
      </c>
      <c r="B28" t="s">
        <v>336</v>
      </c>
      <c r="C28" s="27">
        <v>44531</v>
      </c>
      <c r="D28" s="26"/>
      <c r="E28" s="26"/>
      <c r="F28" s="26"/>
      <c r="G28" s="26"/>
      <c r="H28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03CF-46C3-4D70-9A10-AC04C78E7E13}">
  <dimension ref="A1:H11"/>
  <sheetViews>
    <sheetView workbookViewId="0">
      <selection activeCell="H1" sqref="H1:H1048576"/>
    </sheetView>
  </sheetViews>
  <sheetFormatPr defaultColWidth="8.77734375" defaultRowHeight="14.4" x14ac:dyDescent="0.3"/>
  <cols>
    <col min="2" max="2" width="14.77734375" bestFit="1" customWidth="1"/>
    <col min="4" max="4" width="17.109375" customWidth="1"/>
    <col min="7" max="7" width="15" customWidth="1"/>
    <col min="8" max="8" width="15.109375" customWidth="1"/>
  </cols>
  <sheetData>
    <row r="1" spans="1:8" x14ac:dyDescent="0.3">
      <c r="A1" s="30" t="s">
        <v>5</v>
      </c>
      <c r="B1" s="29" t="s">
        <v>399</v>
      </c>
      <c r="C1" s="29" t="s">
        <v>369</v>
      </c>
      <c r="D1" s="29" t="s">
        <v>393</v>
      </c>
      <c r="E1" s="29" t="s">
        <v>388</v>
      </c>
      <c r="F1" s="29" t="s">
        <v>372</v>
      </c>
      <c r="G1" s="29" t="s">
        <v>384</v>
      </c>
      <c r="H1" s="29" t="s">
        <v>395</v>
      </c>
    </row>
    <row r="2" spans="1:8" x14ac:dyDescent="0.3">
      <c r="A2">
        <v>13</v>
      </c>
      <c r="B2" t="s">
        <v>338</v>
      </c>
      <c r="C2" s="27">
        <v>44197</v>
      </c>
      <c r="D2" s="26">
        <v>0</v>
      </c>
      <c r="E2" s="26">
        <v>8987.83</v>
      </c>
      <c r="F2" s="26">
        <v>8987.83</v>
      </c>
      <c r="G2" s="26">
        <f>F2-E2</f>
        <v>0</v>
      </c>
      <c r="H2" s="26">
        <f>F2-D2</f>
        <v>8987.83</v>
      </c>
    </row>
    <row r="3" spans="1:8" x14ac:dyDescent="0.3">
      <c r="A3">
        <v>13</v>
      </c>
      <c r="B3" t="s">
        <v>338</v>
      </c>
      <c r="C3" s="27">
        <v>44228</v>
      </c>
      <c r="D3" s="26">
        <v>1229.55</v>
      </c>
      <c r="E3" s="26">
        <v>8987.83</v>
      </c>
      <c r="F3" s="26">
        <v>8987.83</v>
      </c>
      <c r="G3" s="26">
        <f t="shared" ref="G3:G11" si="0">F3-E3</f>
        <v>0</v>
      </c>
      <c r="H3" s="26">
        <f t="shared" ref="H3:H11" si="1">F3-D3</f>
        <v>7758.28</v>
      </c>
    </row>
    <row r="4" spans="1:8" x14ac:dyDescent="0.3">
      <c r="A4">
        <v>13</v>
      </c>
      <c r="B4" t="s">
        <v>338</v>
      </c>
      <c r="C4" s="27">
        <v>44256</v>
      </c>
      <c r="D4" s="26">
        <v>2800</v>
      </c>
      <c r="E4" s="26">
        <v>8987.83</v>
      </c>
      <c r="F4" s="26">
        <v>8987.83</v>
      </c>
      <c r="G4" s="26">
        <f t="shared" si="0"/>
        <v>0</v>
      </c>
      <c r="H4" s="26">
        <f t="shared" si="1"/>
        <v>6187.83</v>
      </c>
    </row>
    <row r="5" spans="1:8" x14ac:dyDescent="0.3">
      <c r="A5">
        <v>13</v>
      </c>
      <c r="B5" t="s">
        <v>338</v>
      </c>
      <c r="C5" s="27">
        <v>44287</v>
      </c>
      <c r="D5" s="26">
        <v>11511</v>
      </c>
      <c r="E5" s="26">
        <v>8987.83</v>
      </c>
      <c r="F5" s="26">
        <v>11511</v>
      </c>
      <c r="G5" s="26">
        <f t="shared" si="0"/>
        <v>2523.17</v>
      </c>
      <c r="H5" s="26">
        <f t="shared" si="1"/>
        <v>0</v>
      </c>
    </row>
    <row r="6" spans="1:8" x14ac:dyDescent="0.3">
      <c r="A6">
        <v>13</v>
      </c>
      <c r="B6" t="s">
        <v>338</v>
      </c>
      <c r="C6" s="27">
        <v>44317</v>
      </c>
      <c r="D6" s="26">
        <v>11900.84</v>
      </c>
      <c r="E6" s="26">
        <v>8987.83</v>
      </c>
      <c r="F6" s="26">
        <v>11900.84</v>
      </c>
      <c r="G6" s="26">
        <f t="shared" si="0"/>
        <v>2913.01</v>
      </c>
      <c r="H6" s="26">
        <f t="shared" si="1"/>
        <v>0</v>
      </c>
    </row>
    <row r="7" spans="1:8" x14ac:dyDescent="0.3">
      <c r="A7">
        <v>13</v>
      </c>
      <c r="B7" t="s">
        <v>338</v>
      </c>
      <c r="C7" s="27">
        <v>44348</v>
      </c>
      <c r="D7" s="26">
        <v>11137</v>
      </c>
      <c r="E7" s="26">
        <v>8987.83</v>
      </c>
      <c r="F7" s="26">
        <v>11137</v>
      </c>
      <c r="G7" s="26">
        <f t="shared" si="0"/>
        <v>2149.17</v>
      </c>
      <c r="H7" s="26">
        <f t="shared" si="1"/>
        <v>0</v>
      </c>
    </row>
    <row r="8" spans="1:8" x14ac:dyDescent="0.3">
      <c r="A8">
        <v>13</v>
      </c>
      <c r="B8" t="s">
        <v>338</v>
      </c>
      <c r="C8" s="27">
        <v>44378</v>
      </c>
      <c r="D8" s="26">
        <v>11370</v>
      </c>
      <c r="E8" s="26">
        <v>8987.83</v>
      </c>
      <c r="F8" s="26">
        <v>11370</v>
      </c>
      <c r="G8" s="26">
        <f t="shared" si="0"/>
        <v>2382.17</v>
      </c>
      <c r="H8" s="26">
        <f t="shared" si="1"/>
        <v>0</v>
      </c>
    </row>
    <row r="9" spans="1:8" x14ac:dyDescent="0.3">
      <c r="A9">
        <v>13</v>
      </c>
      <c r="B9" t="s">
        <v>338</v>
      </c>
      <c r="C9" s="27">
        <v>44409</v>
      </c>
      <c r="D9" s="26">
        <v>11140.32</v>
      </c>
      <c r="E9" s="26">
        <v>8987.83</v>
      </c>
      <c r="F9" s="26">
        <v>11140.32</v>
      </c>
      <c r="G9" s="26">
        <f t="shared" si="0"/>
        <v>2152.4899999999998</v>
      </c>
      <c r="H9" s="26">
        <f t="shared" si="1"/>
        <v>0</v>
      </c>
    </row>
    <row r="10" spans="1:8" x14ac:dyDescent="0.3">
      <c r="A10">
        <v>13</v>
      </c>
      <c r="B10" t="s">
        <v>338</v>
      </c>
      <c r="C10" s="27">
        <v>44440</v>
      </c>
      <c r="D10" s="26">
        <v>3500.83</v>
      </c>
      <c r="E10" s="26">
        <v>8987.83</v>
      </c>
      <c r="F10" s="26">
        <v>8987.83</v>
      </c>
      <c r="G10" s="26">
        <f t="shared" si="0"/>
        <v>0</v>
      </c>
      <c r="H10" s="26">
        <f t="shared" si="1"/>
        <v>5487</v>
      </c>
    </row>
    <row r="11" spans="1:8" x14ac:dyDescent="0.3">
      <c r="A11">
        <v>13</v>
      </c>
      <c r="B11" t="s">
        <v>338</v>
      </c>
      <c r="C11" s="27">
        <v>44470</v>
      </c>
      <c r="D11" s="26">
        <v>1987</v>
      </c>
      <c r="E11" s="26">
        <v>8987.83</v>
      </c>
      <c r="F11" s="26">
        <v>8987.83</v>
      </c>
      <c r="G11" s="26">
        <f t="shared" si="0"/>
        <v>0</v>
      </c>
      <c r="H11" s="26">
        <f t="shared" si="1"/>
        <v>7000.83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Schedule</vt:lpstr>
      <vt:lpstr>Estimate &amp; Overview</vt:lpstr>
      <vt:lpstr>Additional Col</vt:lpstr>
      <vt:lpstr>1. Project Signal</vt:lpstr>
      <vt:lpstr>7. Project Force</vt:lpstr>
      <vt:lpstr>6. Project Point</vt:lpstr>
      <vt:lpstr>2. Quest Program</vt:lpstr>
      <vt:lpstr>3. Dynamic Program</vt:lpstr>
      <vt:lpstr>13. Project Illluminate</vt:lpstr>
      <vt:lpstr>11. Magnetic Program</vt:lpstr>
      <vt:lpstr>10. Project Mecha</vt:lpstr>
      <vt:lpstr>srsad</vt:lpstr>
      <vt:lpstr>9. Project Systems</vt:lpstr>
      <vt:lpstr>4. Program Pad</vt:lpstr>
      <vt:lpstr>8. Command Program</vt:lpstr>
      <vt:lpstr>12. Project Zen</vt:lpstr>
      <vt:lpstr>14. Project Synergy</vt:lpstr>
      <vt:lpstr>5. Project Breeze</vt:lpstr>
      <vt:lpstr>15. Native Program</vt:lpstr>
      <vt:lpstr>Sheet2</vt:lpstr>
      <vt:lpstr>Gantt chart</vt:lpstr>
      <vt:lpstr>Resources</vt:lpstr>
      <vt:lpstr>Risk Analysis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Girish</cp:lastModifiedBy>
  <dcterms:created xsi:type="dcterms:W3CDTF">2015-12-09T10:46:46Z</dcterms:created>
  <dcterms:modified xsi:type="dcterms:W3CDTF">2022-06-09T21:34:46Z</dcterms:modified>
</cp:coreProperties>
</file>