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ocuments\GitLab\MetroHaulPlanner\resources\excelFiles\"/>
    </mc:Choice>
  </mc:AlternateContent>
  <bookViews>
    <workbookView xWindow="0" yWindow="0" windowWidth="18600" windowHeight="5025" firstSheet="1" activeTab="5"/>
  </bookViews>
  <sheets>
    <sheet name="Parameters" sheetId="15" r:id="rId1"/>
    <sheet name="Links" sheetId="17" r:id="rId2"/>
    <sheet name="Node_List" sheetId="7" r:id="rId3"/>
    <sheet name="Peer2Peer" sheetId="8" r:id="rId4"/>
    <sheet name="Web" sheetId="13" r:id="rId5"/>
    <sheet name="Video" sheetId="14" r:id="rId6"/>
    <sheet name="Total" sheetId="16" r:id="rId7"/>
  </sheets>
  <calcPr calcId="152511" calcMode="manual"/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L3" i="7"/>
  <c r="AB3" i="7" s="1"/>
  <c r="L4" i="7"/>
  <c r="AB4" i="7" s="1"/>
  <c r="L5" i="7"/>
  <c r="L6" i="7"/>
  <c r="AB6" i="7" s="1"/>
  <c r="L7" i="7"/>
  <c r="AB7" i="7" s="1"/>
  <c r="L8" i="7"/>
  <c r="L9" i="7"/>
  <c r="L10" i="7"/>
  <c r="L11" i="7"/>
  <c r="AB11" i="7" s="1"/>
  <c r="L12" i="7"/>
  <c r="AB12" i="7" s="1"/>
  <c r="L13" i="7"/>
  <c r="L14" i="7"/>
  <c r="L15" i="7"/>
  <c r="AB15" i="7" s="1"/>
  <c r="L16" i="7"/>
  <c r="L17" i="7"/>
  <c r="L18" i="7"/>
  <c r="L19" i="7"/>
  <c r="AB19" i="7" s="1"/>
  <c r="L20" i="7"/>
  <c r="AB20" i="7" s="1"/>
  <c r="L21" i="7"/>
  <c r="L22" i="7"/>
  <c r="AB22" i="7" s="1"/>
  <c r="L23" i="7"/>
  <c r="AB23" i="7" s="1"/>
  <c r="L24" i="7"/>
  <c r="L25" i="7"/>
  <c r="L26" i="7"/>
  <c r="L27" i="7"/>
  <c r="AB27" i="7" s="1"/>
  <c r="L28" i="7"/>
  <c r="AB28" i="7" s="1"/>
  <c r="L29" i="7"/>
  <c r="L30" i="7"/>
  <c r="L31" i="7"/>
  <c r="AB31" i="7" s="1"/>
  <c r="L32" i="7"/>
  <c r="L33" i="7"/>
  <c r="L34" i="7"/>
  <c r="L35" i="7"/>
  <c r="AB35" i="7" s="1"/>
  <c r="L36" i="7"/>
  <c r="AB36" i="7" s="1"/>
  <c r="L37" i="7"/>
  <c r="L2" i="7"/>
  <c r="K3" i="7"/>
  <c r="AA3" i="7" s="1"/>
  <c r="K4" i="7"/>
  <c r="K5" i="7"/>
  <c r="K6" i="7"/>
  <c r="K7" i="7"/>
  <c r="AA7" i="7" s="1"/>
  <c r="K8" i="7"/>
  <c r="AA8" i="7" s="1"/>
  <c r="K9" i="7"/>
  <c r="K10" i="7"/>
  <c r="K11" i="7"/>
  <c r="AA11" i="7" s="1"/>
  <c r="K12" i="7"/>
  <c r="K13" i="7"/>
  <c r="K14" i="7"/>
  <c r="K15" i="7"/>
  <c r="AA15" i="7" s="1"/>
  <c r="K16" i="7"/>
  <c r="AA16" i="7" s="1"/>
  <c r="K17" i="7"/>
  <c r="K18" i="7"/>
  <c r="AA18" i="7" s="1"/>
  <c r="K19" i="7"/>
  <c r="AA19" i="7" s="1"/>
  <c r="K20" i="7"/>
  <c r="K21" i="7"/>
  <c r="K22" i="7"/>
  <c r="K23" i="7"/>
  <c r="AA23" i="7" s="1"/>
  <c r="K24" i="7"/>
  <c r="AA24" i="7" s="1"/>
  <c r="K25" i="7"/>
  <c r="K26" i="7"/>
  <c r="K27" i="7"/>
  <c r="AA27" i="7" s="1"/>
  <c r="K28" i="7"/>
  <c r="K29" i="7"/>
  <c r="K30" i="7"/>
  <c r="K31" i="7"/>
  <c r="AA31" i="7" s="1"/>
  <c r="K32" i="7"/>
  <c r="AA32" i="7" s="1"/>
  <c r="K33" i="7"/>
  <c r="K34" i="7"/>
  <c r="K35" i="7"/>
  <c r="AA35" i="7" s="1"/>
  <c r="K36" i="7"/>
  <c r="K37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T38" i="15" l="1"/>
  <c r="S38" i="15"/>
  <c r="AB32" i="7"/>
  <c r="AA34" i="7"/>
  <c r="D34" i="8" s="1"/>
  <c r="J34" i="8" s="1"/>
  <c r="M34" i="8" s="1"/>
  <c r="AB26" i="7"/>
  <c r="E26" i="8" s="1"/>
  <c r="K26" i="8" s="1"/>
  <c r="N26" i="8" s="1"/>
  <c r="AA37" i="7"/>
  <c r="AB24" i="7"/>
  <c r="E24" i="8" s="1"/>
  <c r="K24" i="8" s="1"/>
  <c r="N24" i="8" s="1"/>
  <c r="AB16" i="7"/>
  <c r="E16" i="13" s="1"/>
  <c r="AB8" i="7"/>
  <c r="E8" i="8" s="1"/>
  <c r="AA2" i="7"/>
  <c r="AA22" i="7"/>
  <c r="D22" i="13" s="1"/>
  <c r="AA6" i="7"/>
  <c r="D6" i="8" s="1"/>
  <c r="G6" i="8" s="1"/>
  <c r="AB10" i="7"/>
  <c r="E10" i="13" s="1"/>
  <c r="AA21" i="7"/>
  <c r="AA5" i="7"/>
  <c r="D5" i="13" s="1"/>
  <c r="AA36" i="7"/>
  <c r="D36" i="8" s="1"/>
  <c r="AA28" i="7"/>
  <c r="D28" i="13" s="1"/>
  <c r="AA20" i="7"/>
  <c r="D20" i="13" s="1"/>
  <c r="AA12" i="7"/>
  <c r="D12" i="13" s="1"/>
  <c r="AA4" i="7"/>
  <c r="Z33" i="7"/>
  <c r="C33" i="8" s="1"/>
  <c r="Z29" i="7"/>
  <c r="C29" i="8" s="1"/>
  <c r="Z25" i="7"/>
  <c r="Z17" i="7"/>
  <c r="C17" i="8" s="1"/>
  <c r="F17" i="8" s="1"/>
  <c r="Z13" i="7"/>
  <c r="C13" i="13" s="1"/>
  <c r="Z9" i="7"/>
  <c r="C9" i="8" s="1"/>
  <c r="E19" i="8"/>
  <c r="H19" i="8" s="1"/>
  <c r="E19" i="13"/>
  <c r="E3" i="8"/>
  <c r="K3" i="8" s="1"/>
  <c r="N3" i="8" s="1"/>
  <c r="E3" i="13"/>
  <c r="D31" i="8"/>
  <c r="G31" i="8" s="1"/>
  <c r="D31" i="13"/>
  <c r="D23" i="8"/>
  <c r="D23" i="13"/>
  <c r="D15" i="8"/>
  <c r="G15" i="8" s="1"/>
  <c r="D15" i="13"/>
  <c r="D7" i="8"/>
  <c r="J7" i="8" s="1"/>
  <c r="M7" i="8" s="1"/>
  <c r="D7" i="13"/>
  <c r="E35" i="8"/>
  <c r="K35" i="8" s="1"/>
  <c r="N35" i="8" s="1"/>
  <c r="E35" i="13"/>
  <c r="E27" i="8"/>
  <c r="E27" i="13"/>
  <c r="E15" i="8"/>
  <c r="H15" i="8" s="1"/>
  <c r="E15" i="13"/>
  <c r="E7" i="8"/>
  <c r="K7" i="8" s="1"/>
  <c r="N7" i="8" s="1"/>
  <c r="E7" i="13"/>
  <c r="C25" i="8"/>
  <c r="I25" i="8" s="1"/>
  <c r="L25" i="8" s="1"/>
  <c r="C25" i="13"/>
  <c r="C13" i="8"/>
  <c r="I13" i="8" s="1"/>
  <c r="L13" i="8" s="1"/>
  <c r="D34" i="13"/>
  <c r="D18" i="8"/>
  <c r="G18" i="8" s="1"/>
  <c r="D18" i="13"/>
  <c r="E22" i="8"/>
  <c r="E22" i="13"/>
  <c r="E6" i="8"/>
  <c r="K6" i="8" s="1"/>
  <c r="N6" i="8" s="1"/>
  <c r="E6" i="13"/>
  <c r="S40" i="15"/>
  <c r="Z22" i="7"/>
  <c r="Z6" i="7"/>
  <c r="T40" i="15"/>
  <c r="S41" i="15"/>
  <c r="T41" i="15"/>
  <c r="D21" i="8"/>
  <c r="J21" i="8" s="1"/>
  <c r="M21" i="8" s="1"/>
  <c r="D21" i="13"/>
  <c r="Z35" i="7"/>
  <c r="Z31" i="7"/>
  <c r="Z27" i="7"/>
  <c r="Z23" i="7"/>
  <c r="Z19" i="7"/>
  <c r="Z15" i="7"/>
  <c r="Z11" i="7"/>
  <c r="Z7" i="7"/>
  <c r="Z3" i="7"/>
  <c r="D32" i="8"/>
  <c r="J32" i="8" s="1"/>
  <c r="M32" i="8" s="1"/>
  <c r="D32" i="13"/>
  <c r="D28" i="8"/>
  <c r="J28" i="8" s="1"/>
  <c r="M28" i="8" s="1"/>
  <c r="D24" i="8"/>
  <c r="D24" i="13"/>
  <c r="D16" i="8"/>
  <c r="J16" i="8" s="1"/>
  <c r="M16" i="8" s="1"/>
  <c r="D16" i="13"/>
  <c r="D12" i="8"/>
  <c r="J12" i="8" s="1"/>
  <c r="M12" i="8" s="1"/>
  <c r="D8" i="8"/>
  <c r="D8" i="13"/>
  <c r="D4" i="8"/>
  <c r="J4" i="8" s="1"/>
  <c r="M4" i="8" s="1"/>
  <c r="D4" i="13"/>
  <c r="E36" i="8"/>
  <c r="K36" i="8" s="1"/>
  <c r="N36" i="8" s="1"/>
  <c r="E36" i="13"/>
  <c r="E32" i="8"/>
  <c r="K32" i="8" s="1"/>
  <c r="N32" i="8" s="1"/>
  <c r="E32" i="13"/>
  <c r="E28" i="8"/>
  <c r="E28" i="13"/>
  <c r="E20" i="8"/>
  <c r="K20" i="8" s="1"/>
  <c r="N20" i="8" s="1"/>
  <c r="E20" i="13"/>
  <c r="E12" i="8"/>
  <c r="E12" i="13"/>
  <c r="E4" i="8"/>
  <c r="K4" i="8" s="1"/>
  <c r="N4" i="8" s="1"/>
  <c r="E4" i="13"/>
  <c r="D35" i="8"/>
  <c r="J35" i="8" s="1"/>
  <c r="M35" i="8" s="1"/>
  <c r="D35" i="13"/>
  <c r="D27" i="8"/>
  <c r="D27" i="13"/>
  <c r="D19" i="8"/>
  <c r="J19" i="8" s="1"/>
  <c r="M19" i="8" s="1"/>
  <c r="D19" i="13"/>
  <c r="D11" i="8"/>
  <c r="J11" i="8" s="1"/>
  <c r="M11" i="8" s="1"/>
  <c r="D11" i="13"/>
  <c r="D3" i="8"/>
  <c r="J3" i="8" s="1"/>
  <c r="M3" i="8" s="1"/>
  <c r="D3" i="13"/>
  <c r="E31" i="8"/>
  <c r="E31" i="13"/>
  <c r="E23" i="8"/>
  <c r="H23" i="8" s="1"/>
  <c r="E23" i="13"/>
  <c r="E11" i="8"/>
  <c r="K11" i="8" s="1"/>
  <c r="N11" i="8" s="1"/>
  <c r="E11" i="13"/>
  <c r="Z36" i="7"/>
  <c r="Z32" i="7"/>
  <c r="Z28" i="7"/>
  <c r="Z24" i="7"/>
  <c r="Z20" i="7"/>
  <c r="Z16" i="7"/>
  <c r="Z12" i="7"/>
  <c r="Z8" i="7"/>
  <c r="Z4" i="7"/>
  <c r="D37" i="8"/>
  <c r="J37" i="8" s="1"/>
  <c r="M37" i="8" s="1"/>
  <c r="D37" i="13"/>
  <c r="AA30" i="7"/>
  <c r="AA14" i="7"/>
  <c r="AB30" i="7"/>
  <c r="AB33" i="7"/>
  <c r="AB25" i="7"/>
  <c r="AB17" i="7"/>
  <c r="AB9" i="7"/>
  <c r="Z37" i="7"/>
  <c r="AA33" i="7"/>
  <c r="AA25" i="7"/>
  <c r="AA13" i="7"/>
  <c r="AA26" i="7"/>
  <c r="AA10" i="7"/>
  <c r="AB34" i="7"/>
  <c r="AB18" i="7"/>
  <c r="AB14" i="7"/>
  <c r="AB37" i="7"/>
  <c r="AB29" i="7"/>
  <c r="AB21" i="7"/>
  <c r="AB13" i="7"/>
  <c r="AB5" i="7"/>
  <c r="Z21" i="7"/>
  <c r="Z5" i="7"/>
  <c r="AA29" i="7"/>
  <c r="AA17" i="7"/>
  <c r="AA9" i="7"/>
  <c r="Z34" i="7"/>
  <c r="Z30" i="7"/>
  <c r="Z26" i="7"/>
  <c r="Z18" i="7"/>
  <c r="Z14" i="7"/>
  <c r="Z10" i="7"/>
  <c r="S39" i="15"/>
  <c r="K19" i="8"/>
  <c r="N19" i="8" s="1"/>
  <c r="G4" i="8"/>
  <c r="Z2" i="7"/>
  <c r="U39" i="15"/>
  <c r="U38" i="15"/>
  <c r="T39" i="15"/>
  <c r="AB2" i="7"/>
  <c r="U40" i="15"/>
  <c r="U41" i="15"/>
  <c r="D5" i="8" l="1"/>
  <c r="J5" i="8" s="1"/>
  <c r="M5" i="8" s="1"/>
  <c r="J31" i="8"/>
  <c r="M31" i="8" s="1"/>
  <c r="E24" i="13"/>
  <c r="E26" i="13"/>
  <c r="H26" i="13" s="1"/>
  <c r="N26" i="13" s="1"/>
  <c r="T26" i="13" s="1"/>
  <c r="D2" i="13"/>
  <c r="G2" i="13" s="1"/>
  <c r="E10" i="8"/>
  <c r="K10" i="8" s="1"/>
  <c r="N10" i="8" s="1"/>
  <c r="E16" i="8"/>
  <c r="K16" i="8" s="1"/>
  <c r="N16" i="8" s="1"/>
  <c r="D6" i="13"/>
  <c r="J6" i="13" s="1"/>
  <c r="P6" i="13" s="1"/>
  <c r="C33" i="13"/>
  <c r="F33" i="13" s="1"/>
  <c r="L33" i="13" s="1"/>
  <c r="R33" i="13" s="1"/>
  <c r="D2" i="8"/>
  <c r="G2" i="8" s="1"/>
  <c r="F25" i="8"/>
  <c r="H35" i="8"/>
  <c r="D36" i="13"/>
  <c r="G36" i="13" s="1"/>
  <c r="M36" i="13" s="1"/>
  <c r="S36" i="13" s="1"/>
  <c r="H8" i="8"/>
  <c r="K8" i="8"/>
  <c r="N8" i="8" s="1"/>
  <c r="J36" i="8"/>
  <c r="M36" i="8" s="1"/>
  <c r="G36" i="8"/>
  <c r="E8" i="13"/>
  <c r="H8" i="13" s="1"/>
  <c r="D20" i="8"/>
  <c r="D22" i="8"/>
  <c r="G22" i="8" s="1"/>
  <c r="G12" i="8"/>
  <c r="C9" i="13"/>
  <c r="F9" i="13" s="1"/>
  <c r="L9" i="13" s="1"/>
  <c r="R9" i="13" s="1"/>
  <c r="K15" i="8"/>
  <c r="N15" i="8" s="1"/>
  <c r="H24" i="8"/>
  <c r="G28" i="8"/>
  <c r="J15" i="8"/>
  <c r="M15" i="8" s="1"/>
  <c r="H32" i="8"/>
  <c r="G35" i="8"/>
  <c r="F13" i="8"/>
  <c r="F33" i="8"/>
  <c r="I33" i="8"/>
  <c r="L33" i="8" s="1"/>
  <c r="K23" i="8"/>
  <c r="N23" i="8" s="1"/>
  <c r="H26" i="8"/>
  <c r="C29" i="13"/>
  <c r="F29" i="13" s="1"/>
  <c r="G3" i="8"/>
  <c r="G5" i="8"/>
  <c r="G34" i="8"/>
  <c r="G19" i="8"/>
  <c r="C17" i="13"/>
  <c r="F17" i="13" s="1"/>
  <c r="L17" i="13" s="1"/>
  <c r="R17" i="13" s="1"/>
  <c r="H10" i="8"/>
  <c r="J18" i="8"/>
  <c r="M18" i="8" s="1"/>
  <c r="J8" i="8"/>
  <c r="M8" i="8" s="1"/>
  <c r="H31" i="8"/>
  <c r="J27" i="8"/>
  <c r="M27" i="8" s="1"/>
  <c r="K12" i="8"/>
  <c r="N12" i="8" s="1"/>
  <c r="K28" i="8"/>
  <c r="N28" i="8" s="1"/>
  <c r="K27" i="8"/>
  <c r="N27" i="8" s="1"/>
  <c r="J23" i="8"/>
  <c r="M23" i="8" s="1"/>
  <c r="J24" i="8"/>
  <c r="M24" i="8" s="1"/>
  <c r="F9" i="8"/>
  <c r="G21" i="8"/>
  <c r="F29" i="8"/>
  <c r="K22" i="8"/>
  <c r="N22" i="8" s="1"/>
  <c r="C10" i="8"/>
  <c r="F10" i="8" s="1"/>
  <c r="C10" i="13"/>
  <c r="E13" i="8"/>
  <c r="H13" i="8" s="1"/>
  <c r="E13" i="13"/>
  <c r="C30" i="8"/>
  <c r="F30" i="8" s="1"/>
  <c r="C30" i="13"/>
  <c r="D29" i="8"/>
  <c r="G29" i="8" s="1"/>
  <c r="D29" i="13"/>
  <c r="E14" i="8"/>
  <c r="K14" i="8" s="1"/>
  <c r="N14" i="8" s="1"/>
  <c r="E14" i="13"/>
  <c r="D26" i="8"/>
  <c r="G26" i="8" s="1"/>
  <c r="D26" i="13"/>
  <c r="C37" i="8"/>
  <c r="F37" i="8" s="1"/>
  <c r="C37" i="13"/>
  <c r="E33" i="8"/>
  <c r="E33" i="13"/>
  <c r="E2" i="13"/>
  <c r="C2" i="13"/>
  <c r="C18" i="8"/>
  <c r="C18" i="13"/>
  <c r="D9" i="8"/>
  <c r="D9" i="13"/>
  <c r="C21" i="8"/>
  <c r="C21" i="13"/>
  <c r="E29" i="8"/>
  <c r="E29" i="13"/>
  <c r="E34" i="8"/>
  <c r="H34" i="8" s="1"/>
  <c r="E34" i="13"/>
  <c r="D25" i="8"/>
  <c r="D25" i="13"/>
  <c r="E17" i="8"/>
  <c r="E17" i="13"/>
  <c r="D14" i="8"/>
  <c r="D14" i="13"/>
  <c r="G5" i="13"/>
  <c r="J5" i="13"/>
  <c r="P5" i="13" s="1"/>
  <c r="C16" i="8"/>
  <c r="C16" i="13"/>
  <c r="C32" i="8"/>
  <c r="C32" i="13"/>
  <c r="K31" i="13"/>
  <c r="Q31" i="13" s="1"/>
  <c r="H31" i="13"/>
  <c r="J3" i="13"/>
  <c r="P3" i="13" s="1"/>
  <c r="G3" i="13"/>
  <c r="M3" i="13" s="1"/>
  <c r="S3" i="13" s="1"/>
  <c r="J35" i="13"/>
  <c r="P35" i="13" s="1"/>
  <c r="G35" i="13"/>
  <c r="M35" i="13" s="1"/>
  <c r="S35" i="13" s="1"/>
  <c r="G8" i="13"/>
  <c r="J8" i="13"/>
  <c r="P8" i="13" s="1"/>
  <c r="J24" i="13"/>
  <c r="P24" i="13" s="1"/>
  <c r="G24" i="13"/>
  <c r="C3" i="8"/>
  <c r="C3" i="13"/>
  <c r="C19" i="8"/>
  <c r="C19" i="13"/>
  <c r="C35" i="8"/>
  <c r="C35" i="13"/>
  <c r="C22" i="8"/>
  <c r="C22" i="13"/>
  <c r="G22" i="13"/>
  <c r="J22" i="13"/>
  <c r="P22" i="13" s="1"/>
  <c r="K27" i="13"/>
  <c r="Q27" i="13" s="1"/>
  <c r="H27" i="13"/>
  <c r="N27" i="13" s="1"/>
  <c r="T27" i="13" s="1"/>
  <c r="K35" i="13"/>
  <c r="Q35" i="13" s="1"/>
  <c r="H35" i="13"/>
  <c r="J31" i="13"/>
  <c r="P31" i="13" s="1"/>
  <c r="G31" i="13"/>
  <c r="H7" i="8"/>
  <c r="H27" i="8"/>
  <c r="G11" i="8"/>
  <c r="G23" i="8"/>
  <c r="H4" i="8"/>
  <c r="H12" i="8"/>
  <c r="H20" i="8"/>
  <c r="H28" i="8"/>
  <c r="H36" i="8"/>
  <c r="G8" i="8"/>
  <c r="G16" i="8"/>
  <c r="G24" i="8"/>
  <c r="G32" i="8"/>
  <c r="H6" i="8"/>
  <c r="H22" i="8"/>
  <c r="J6" i="8"/>
  <c r="M6" i="8" s="1"/>
  <c r="I29" i="8"/>
  <c r="L29" i="8" s="1"/>
  <c r="C26" i="8"/>
  <c r="C26" i="13"/>
  <c r="D17" i="8"/>
  <c r="D17" i="13"/>
  <c r="E5" i="8"/>
  <c r="H5" i="8" s="1"/>
  <c r="E5" i="13"/>
  <c r="E37" i="8"/>
  <c r="K37" i="8" s="1"/>
  <c r="N37" i="8" s="1"/>
  <c r="E37" i="13"/>
  <c r="D10" i="8"/>
  <c r="G10" i="8" s="1"/>
  <c r="D10" i="13"/>
  <c r="D33" i="8"/>
  <c r="D33" i="13"/>
  <c r="E25" i="8"/>
  <c r="E25" i="13"/>
  <c r="D30" i="8"/>
  <c r="D30" i="13"/>
  <c r="C8" i="8"/>
  <c r="C8" i="13"/>
  <c r="C24" i="8"/>
  <c r="C24" i="13"/>
  <c r="K11" i="13"/>
  <c r="Q11" i="13" s="1"/>
  <c r="H11" i="13"/>
  <c r="J19" i="13"/>
  <c r="P19" i="13" s="1"/>
  <c r="G19" i="13"/>
  <c r="M19" i="13" s="1"/>
  <c r="S19" i="13" s="1"/>
  <c r="H4" i="13"/>
  <c r="K4" i="13"/>
  <c r="Q4" i="13" s="1"/>
  <c r="H20" i="13"/>
  <c r="K20" i="13"/>
  <c r="Q20" i="13" s="1"/>
  <c r="K24" i="13"/>
  <c r="Q24" i="13" s="1"/>
  <c r="H24" i="13"/>
  <c r="N24" i="13" s="1"/>
  <c r="T24" i="13" s="1"/>
  <c r="H36" i="13"/>
  <c r="N36" i="13" s="1"/>
  <c r="T36" i="13" s="1"/>
  <c r="K36" i="13"/>
  <c r="Q36" i="13" s="1"/>
  <c r="J16" i="13"/>
  <c r="P16" i="13" s="1"/>
  <c r="G16" i="13"/>
  <c r="J32" i="13"/>
  <c r="P32" i="13" s="1"/>
  <c r="G32" i="13"/>
  <c r="C11" i="8"/>
  <c r="C11" i="13"/>
  <c r="C27" i="8"/>
  <c r="C27" i="13"/>
  <c r="G21" i="13"/>
  <c r="J21" i="13"/>
  <c r="P21" i="13" s="1"/>
  <c r="H10" i="13"/>
  <c r="N10" i="13" s="1"/>
  <c r="T10" i="13" s="1"/>
  <c r="K10" i="13"/>
  <c r="Q10" i="13" s="1"/>
  <c r="G6" i="13"/>
  <c r="M6" i="13" s="1"/>
  <c r="S6" i="13" s="1"/>
  <c r="F25" i="13"/>
  <c r="L25" i="13" s="1"/>
  <c r="R25" i="13" s="1"/>
  <c r="I25" i="13"/>
  <c r="O25" i="13" s="1"/>
  <c r="K7" i="13"/>
  <c r="Q7" i="13" s="1"/>
  <c r="H7" i="13"/>
  <c r="N7" i="13" s="1"/>
  <c r="T7" i="13" s="1"/>
  <c r="J15" i="13"/>
  <c r="P15" i="13" s="1"/>
  <c r="G15" i="13"/>
  <c r="K19" i="13"/>
  <c r="Q19" i="13" s="1"/>
  <c r="H19" i="13"/>
  <c r="I17" i="8"/>
  <c r="L17" i="8" s="1"/>
  <c r="H11" i="8"/>
  <c r="K31" i="8"/>
  <c r="N31" i="8" s="1"/>
  <c r="G7" i="8"/>
  <c r="G27" i="8"/>
  <c r="G37" i="8"/>
  <c r="H3" i="8"/>
  <c r="I9" i="8"/>
  <c r="L9" i="8" s="1"/>
  <c r="C14" i="8"/>
  <c r="I14" i="8" s="1"/>
  <c r="L14" i="8" s="1"/>
  <c r="C14" i="13"/>
  <c r="C34" i="8"/>
  <c r="F34" i="8" s="1"/>
  <c r="C34" i="13"/>
  <c r="C5" i="8"/>
  <c r="C5" i="13"/>
  <c r="E21" i="8"/>
  <c r="K21" i="8" s="1"/>
  <c r="N21" i="8" s="1"/>
  <c r="E21" i="13"/>
  <c r="E18" i="8"/>
  <c r="H18" i="8" s="1"/>
  <c r="E18" i="13"/>
  <c r="D13" i="8"/>
  <c r="G13" i="8" s="1"/>
  <c r="D13" i="13"/>
  <c r="E9" i="8"/>
  <c r="H9" i="8" s="1"/>
  <c r="E9" i="13"/>
  <c r="E30" i="8"/>
  <c r="K30" i="8" s="1"/>
  <c r="N30" i="8" s="1"/>
  <c r="E30" i="13"/>
  <c r="C4" i="13"/>
  <c r="C4" i="8"/>
  <c r="C20" i="8"/>
  <c r="C20" i="13"/>
  <c r="C36" i="8"/>
  <c r="C36" i="13"/>
  <c r="K23" i="13"/>
  <c r="Q23" i="13" s="1"/>
  <c r="H23" i="13"/>
  <c r="N23" i="13" s="1"/>
  <c r="T23" i="13" s="1"/>
  <c r="J27" i="13"/>
  <c r="P27" i="13" s="1"/>
  <c r="G27" i="13"/>
  <c r="K12" i="13"/>
  <c r="Q12" i="13" s="1"/>
  <c r="H12" i="13"/>
  <c r="N12" i="13" s="1"/>
  <c r="T12" i="13" s="1"/>
  <c r="K28" i="13"/>
  <c r="Q28" i="13" s="1"/>
  <c r="H28" i="13"/>
  <c r="N28" i="13" s="1"/>
  <c r="T28" i="13" s="1"/>
  <c r="G4" i="13"/>
  <c r="M4" i="13" s="1"/>
  <c r="S4" i="13" s="1"/>
  <c r="J4" i="13"/>
  <c r="P4" i="13" s="1"/>
  <c r="J20" i="13"/>
  <c r="P20" i="13" s="1"/>
  <c r="G20" i="13"/>
  <c r="M20" i="13" s="1"/>
  <c r="S20" i="13" s="1"/>
  <c r="C7" i="8"/>
  <c r="C7" i="13"/>
  <c r="C23" i="8"/>
  <c r="C23" i="13"/>
  <c r="K22" i="13"/>
  <c r="Q22" i="13" s="1"/>
  <c r="H22" i="13"/>
  <c r="N22" i="13" s="1"/>
  <c r="T22" i="13" s="1"/>
  <c r="G18" i="13"/>
  <c r="J18" i="13"/>
  <c r="P18" i="13" s="1"/>
  <c r="K15" i="13"/>
  <c r="Q15" i="13" s="1"/>
  <c r="H15" i="13"/>
  <c r="N15" i="13" s="1"/>
  <c r="T15" i="13" s="1"/>
  <c r="J23" i="13"/>
  <c r="P23" i="13" s="1"/>
  <c r="G23" i="13"/>
  <c r="M23" i="13" s="1"/>
  <c r="S23" i="13" s="1"/>
  <c r="G37" i="13"/>
  <c r="M37" i="13" s="1"/>
  <c r="S37" i="13" s="1"/>
  <c r="J37" i="13"/>
  <c r="P37" i="13" s="1"/>
  <c r="C12" i="8"/>
  <c r="C12" i="13"/>
  <c r="C28" i="13"/>
  <c r="C28" i="8"/>
  <c r="J11" i="13"/>
  <c r="P11" i="13" s="1"/>
  <c r="G11" i="13"/>
  <c r="H16" i="13"/>
  <c r="N16" i="13" s="1"/>
  <c r="T16" i="13" s="1"/>
  <c r="K16" i="13"/>
  <c r="Q16" i="13" s="1"/>
  <c r="K32" i="13"/>
  <c r="Q32" i="13" s="1"/>
  <c r="H32" i="13"/>
  <c r="N32" i="13" s="1"/>
  <c r="T32" i="13" s="1"/>
  <c r="J12" i="13"/>
  <c r="P12" i="13" s="1"/>
  <c r="G12" i="13"/>
  <c r="M12" i="13" s="1"/>
  <c r="S12" i="13" s="1"/>
  <c r="J28" i="13"/>
  <c r="P28" i="13" s="1"/>
  <c r="G28" i="13"/>
  <c r="M28" i="13" s="1"/>
  <c r="S28" i="13" s="1"/>
  <c r="C15" i="8"/>
  <c r="C15" i="13"/>
  <c r="C31" i="8"/>
  <c r="C31" i="13"/>
  <c r="C6" i="8"/>
  <c r="C6" i="13"/>
  <c r="K6" i="13"/>
  <c r="Q6" i="13" s="1"/>
  <c r="H6" i="13"/>
  <c r="N6" i="13" s="1"/>
  <c r="T6" i="13" s="1"/>
  <c r="G34" i="13"/>
  <c r="J34" i="13"/>
  <c r="P34" i="13" s="1"/>
  <c r="F13" i="13"/>
  <c r="L13" i="13" s="1"/>
  <c r="R13" i="13" s="1"/>
  <c r="I13" i="13"/>
  <c r="O13" i="13" s="1"/>
  <c r="J7" i="13"/>
  <c r="P7" i="13" s="1"/>
  <c r="G7" i="13"/>
  <c r="K3" i="13"/>
  <c r="Q3" i="13" s="1"/>
  <c r="H3" i="13"/>
  <c r="E2" i="8"/>
  <c r="U42" i="15"/>
  <c r="X39" i="15" s="1"/>
  <c r="C2" i="8"/>
  <c r="J2" i="13" l="1"/>
  <c r="P2" i="13" s="1"/>
  <c r="K26" i="13"/>
  <c r="Q26" i="13" s="1"/>
  <c r="J2" i="8"/>
  <c r="I33" i="13"/>
  <c r="O33" i="13" s="1"/>
  <c r="I17" i="13"/>
  <c r="O17" i="13" s="1"/>
  <c r="H16" i="8"/>
  <c r="J36" i="13"/>
  <c r="P36" i="13" s="1"/>
  <c r="I9" i="13"/>
  <c r="O9" i="13" s="1"/>
  <c r="I34" i="8"/>
  <c r="L34" i="8" s="1"/>
  <c r="H14" i="8"/>
  <c r="K8" i="13"/>
  <c r="Q8" i="13" s="1"/>
  <c r="G20" i="8"/>
  <c r="J20" i="8"/>
  <c r="M20" i="8" s="1"/>
  <c r="H37" i="8"/>
  <c r="J22" i="8"/>
  <c r="M22" i="8" s="1"/>
  <c r="I30" i="8"/>
  <c r="L30" i="8" s="1"/>
  <c r="I37" i="8"/>
  <c r="L37" i="8" s="1"/>
  <c r="H21" i="8"/>
  <c r="H30" i="8"/>
  <c r="I29" i="13"/>
  <c r="O29" i="13" s="1"/>
  <c r="J13" i="8"/>
  <c r="M13" i="8" s="1"/>
  <c r="S42" i="15"/>
  <c r="X41" i="15"/>
  <c r="X40" i="15"/>
  <c r="T42" i="15"/>
  <c r="X38" i="15"/>
  <c r="K9" i="8"/>
  <c r="N9" i="8" s="1"/>
  <c r="I10" i="8"/>
  <c r="L10" i="8" s="1"/>
  <c r="J29" i="8"/>
  <c r="M29" i="8" s="1"/>
  <c r="G17" i="8"/>
  <c r="J17" i="8"/>
  <c r="M17" i="8" s="1"/>
  <c r="K33" i="8"/>
  <c r="N33" i="8" s="1"/>
  <c r="I6" i="13"/>
  <c r="O6" i="13" s="1"/>
  <c r="F6" i="13"/>
  <c r="F15" i="8"/>
  <c r="I15" i="8"/>
  <c r="L15" i="8" s="1"/>
  <c r="I28" i="13"/>
  <c r="O28" i="13" s="1"/>
  <c r="F28" i="13"/>
  <c r="L28" i="13" s="1"/>
  <c r="R28" i="13" s="1"/>
  <c r="F12" i="8"/>
  <c r="I12" i="8"/>
  <c r="L12" i="8" s="1"/>
  <c r="F23" i="8"/>
  <c r="I23" i="8"/>
  <c r="L23" i="8" s="1"/>
  <c r="M27" i="13"/>
  <c r="S27" i="13" s="1"/>
  <c r="I36" i="13"/>
  <c r="O36" i="13" s="1"/>
  <c r="F36" i="13"/>
  <c r="K30" i="13"/>
  <c r="Q30" i="13" s="1"/>
  <c r="H30" i="13"/>
  <c r="I5" i="8"/>
  <c r="L5" i="8" s="1"/>
  <c r="N19" i="13"/>
  <c r="T19" i="13" s="1"/>
  <c r="F27" i="8"/>
  <c r="I27" i="8"/>
  <c r="L27" i="8" s="1"/>
  <c r="N8" i="13"/>
  <c r="T8" i="13" s="1"/>
  <c r="I24" i="13"/>
  <c r="O24" i="13" s="1"/>
  <c r="F24" i="13"/>
  <c r="G30" i="13"/>
  <c r="J30" i="13"/>
  <c r="P30" i="13" s="1"/>
  <c r="H25" i="8"/>
  <c r="K25" i="8"/>
  <c r="N25" i="8" s="1"/>
  <c r="M31" i="13"/>
  <c r="S31" i="13" s="1"/>
  <c r="N35" i="13"/>
  <c r="T35" i="13" s="1"/>
  <c r="F35" i="13"/>
  <c r="I35" i="13"/>
  <c r="O35" i="13" s="1"/>
  <c r="F3" i="8"/>
  <c r="I3" i="8"/>
  <c r="L3" i="8" s="1"/>
  <c r="M24" i="13"/>
  <c r="S24" i="13" s="1"/>
  <c r="F32" i="8"/>
  <c r="I32" i="8"/>
  <c r="L32" i="8" s="1"/>
  <c r="G14" i="13"/>
  <c r="M14" i="13" s="1"/>
  <c r="S14" i="13" s="1"/>
  <c r="J14" i="13"/>
  <c r="P14" i="13" s="1"/>
  <c r="H17" i="8"/>
  <c r="K17" i="8"/>
  <c r="N17" i="8" s="1"/>
  <c r="I21" i="8"/>
  <c r="L21" i="8" s="1"/>
  <c r="F21" i="8"/>
  <c r="I2" i="13"/>
  <c r="O2" i="13" s="1"/>
  <c r="F2" i="13"/>
  <c r="C39" i="13"/>
  <c r="K33" i="13"/>
  <c r="Q33" i="13" s="1"/>
  <c r="H33" i="13"/>
  <c r="G29" i="13"/>
  <c r="M29" i="13" s="1"/>
  <c r="S29" i="13" s="1"/>
  <c r="J29" i="13"/>
  <c r="P29" i="13" s="1"/>
  <c r="I30" i="13"/>
  <c r="O30" i="13" s="1"/>
  <c r="F30" i="13"/>
  <c r="L30" i="13" s="1"/>
  <c r="R30" i="13" s="1"/>
  <c r="D39" i="8"/>
  <c r="K34" i="8"/>
  <c r="N34" i="8" s="1"/>
  <c r="J26" i="8"/>
  <c r="M26" i="8" s="1"/>
  <c r="K13" i="8"/>
  <c r="N13" i="8" s="1"/>
  <c r="J10" i="8"/>
  <c r="M10" i="8" s="1"/>
  <c r="K5" i="8"/>
  <c r="N5" i="8" s="1"/>
  <c r="H33" i="8"/>
  <c r="N3" i="13"/>
  <c r="T3" i="13" s="1"/>
  <c r="M7" i="13"/>
  <c r="S7" i="13" s="1"/>
  <c r="I6" i="8"/>
  <c r="L6" i="8" s="1"/>
  <c r="F6" i="8"/>
  <c r="F31" i="8"/>
  <c r="I31" i="8"/>
  <c r="L31" i="8" s="1"/>
  <c r="F7" i="13"/>
  <c r="I7" i="13"/>
  <c r="O7" i="13" s="1"/>
  <c r="I20" i="8"/>
  <c r="L20" i="8" s="1"/>
  <c r="F20" i="8"/>
  <c r="J13" i="13"/>
  <c r="P13" i="13" s="1"/>
  <c r="G13" i="13"/>
  <c r="M13" i="13" s="1"/>
  <c r="S13" i="13" s="1"/>
  <c r="H18" i="13"/>
  <c r="N18" i="13" s="1"/>
  <c r="T18" i="13" s="1"/>
  <c r="K18" i="13"/>
  <c r="Q18" i="13" s="1"/>
  <c r="I34" i="13"/>
  <c r="O34" i="13" s="1"/>
  <c r="F34" i="13"/>
  <c r="I14" i="13"/>
  <c r="O14" i="13" s="1"/>
  <c r="F14" i="13"/>
  <c r="L14" i="13" s="1"/>
  <c r="R14" i="13" s="1"/>
  <c r="M21" i="13"/>
  <c r="S21" i="13" s="1"/>
  <c r="F11" i="13"/>
  <c r="L11" i="13" s="1"/>
  <c r="R11" i="13" s="1"/>
  <c r="I11" i="13"/>
  <c r="O11" i="13" s="1"/>
  <c r="N20" i="13"/>
  <c r="T20" i="13" s="1"/>
  <c r="N11" i="13"/>
  <c r="T11" i="13" s="1"/>
  <c r="I8" i="8"/>
  <c r="L8" i="8" s="1"/>
  <c r="F8" i="8"/>
  <c r="J30" i="8"/>
  <c r="M30" i="8" s="1"/>
  <c r="G30" i="8"/>
  <c r="G33" i="13"/>
  <c r="J33" i="13"/>
  <c r="P33" i="13" s="1"/>
  <c r="G10" i="13"/>
  <c r="J10" i="13"/>
  <c r="P10" i="13" s="1"/>
  <c r="G17" i="13"/>
  <c r="J17" i="13"/>
  <c r="P17" i="13" s="1"/>
  <c r="I26" i="13"/>
  <c r="O26" i="13" s="1"/>
  <c r="F26" i="13"/>
  <c r="L26" i="13" s="1"/>
  <c r="R26" i="13" s="1"/>
  <c r="F19" i="8"/>
  <c r="I19" i="8"/>
  <c r="L19" i="8" s="1"/>
  <c r="J14" i="8"/>
  <c r="M14" i="8" s="1"/>
  <c r="G14" i="8"/>
  <c r="G25" i="13"/>
  <c r="M25" i="13" s="1"/>
  <c r="S25" i="13" s="1"/>
  <c r="J25" i="13"/>
  <c r="P25" i="13" s="1"/>
  <c r="H34" i="13"/>
  <c r="N34" i="13" s="1"/>
  <c r="T34" i="13" s="1"/>
  <c r="K34" i="13"/>
  <c r="Q34" i="13" s="1"/>
  <c r="H29" i="8"/>
  <c r="K29" i="8"/>
  <c r="N29" i="8" s="1"/>
  <c r="G9" i="13"/>
  <c r="M9" i="13" s="1"/>
  <c r="S9" i="13" s="1"/>
  <c r="J9" i="13"/>
  <c r="I18" i="13"/>
  <c r="O18" i="13" s="1"/>
  <c r="F18" i="13"/>
  <c r="F15" i="13"/>
  <c r="L15" i="13" s="1"/>
  <c r="R15" i="13" s="1"/>
  <c r="I15" i="13"/>
  <c r="O15" i="13" s="1"/>
  <c r="M11" i="13"/>
  <c r="S11" i="13" s="1"/>
  <c r="F12" i="13"/>
  <c r="I12" i="13"/>
  <c r="O12" i="13" s="1"/>
  <c r="F23" i="13"/>
  <c r="I23" i="13"/>
  <c r="O23" i="13" s="1"/>
  <c r="F36" i="8"/>
  <c r="I36" i="8"/>
  <c r="L36" i="8" s="1"/>
  <c r="I4" i="8"/>
  <c r="L4" i="8" s="1"/>
  <c r="F4" i="8"/>
  <c r="H9" i="13"/>
  <c r="N9" i="13" s="1"/>
  <c r="T9" i="13" s="1"/>
  <c r="K9" i="13"/>
  <c r="Q9" i="13" s="1"/>
  <c r="K18" i="8"/>
  <c r="N18" i="8" s="1"/>
  <c r="M15" i="13"/>
  <c r="S15" i="13" s="1"/>
  <c r="F27" i="13"/>
  <c r="I27" i="13"/>
  <c r="O27" i="13" s="1"/>
  <c r="M32" i="13"/>
  <c r="S32" i="13" s="1"/>
  <c r="M16" i="13"/>
  <c r="S16" i="13" s="1"/>
  <c r="F24" i="8"/>
  <c r="I24" i="8"/>
  <c r="L24" i="8" s="1"/>
  <c r="H25" i="13"/>
  <c r="K25" i="13"/>
  <c r="Q25" i="13" s="1"/>
  <c r="H5" i="13"/>
  <c r="N5" i="13" s="1"/>
  <c r="T5" i="13" s="1"/>
  <c r="K5" i="13"/>
  <c r="Q5" i="13" s="1"/>
  <c r="F26" i="8"/>
  <c r="I26" i="8"/>
  <c r="L26" i="8" s="1"/>
  <c r="L29" i="13"/>
  <c r="R29" i="13" s="1"/>
  <c r="I22" i="13"/>
  <c r="O22" i="13" s="1"/>
  <c r="F22" i="13"/>
  <c r="F35" i="8"/>
  <c r="I35" i="8"/>
  <c r="L35" i="8" s="1"/>
  <c r="F3" i="13"/>
  <c r="I3" i="13"/>
  <c r="O3" i="13" s="1"/>
  <c r="M8" i="13"/>
  <c r="S8" i="13" s="1"/>
  <c r="N31" i="13"/>
  <c r="T31" i="13" s="1"/>
  <c r="I16" i="13"/>
  <c r="O16" i="13" s="1"/>
  <c r="F16" i="13"/>
  <c r="L16" i="13" s="1"/>
  <c r="R16" i="13" s="1"/>
  <c r="M5" i="13"/>
  <c r="S5" i="13" s="1"/>
  <c r="K17" i="13"/>
  <c r="Q17" i="13" s="1"/>
  <c r="H17" i="13"/>
  <c r="N17" i="13" s="1"/>
  <c r="T17" i="13" s="1"/>
  <c r="F18" i="8"/>
  <c r="I18" i="8"/>
  <c r="L18" i="8" s="1"/>
  <c r="H2" i="13"/>
  <c r="K2" i="13"/>
  <c r="E39" i="13"/>
  <c r="K14" i="13"/>
  <c r="Q14" i="13" s="1"/>
  <c r="H14" i="13"/>
  <c r="N14" i="13" s="1"/>
  <c r="T14" i="13" s="1"/>
  <c r="K13" i="13"/>
  <c r="Q13" i="13" s="1"/>
  <c r="H13" i="13"/>
  <c r="I10" i="13"/>
  <c r="O10" i="13" s="1"/>
  <c r="F10" i="13"/>
  <c r="L10" i="13" s="1"/>
  <c r="R10" i="13" s="1"/>
  <c r="F5" i="8"/>
  <c r="F14" i="8"/>
  <c r="M2" i="13"/>
  <c r="M34" i="13"/>
  <c r="S34" i="13" s="1"/>
  <c r="F31" i="13"/>
  <c r="I31" i="13"/>
  <c r="O31" i="13" s="1"/>
  <c r="F28" i="8"/>
  <c r="I28" i="8"/>
  <c r="L28" i="8" s="1"/>
  <c r="M18" i="13"/>
  <c r="S18" i="13" s="1"/>
  <c r="F7" i="8"/>
  <c r="I7" i="8"/>
  <c r="L7" i="8" s="1"/>
  <c r="I20" i="13"/>
  <c r="O20" i="13" s="1"/>
  <c r="F20" i="13"/>
  <c r="F4" i="13"/>
  <c r="I4" i="13"/>
  <c r="O4" i="13" s="1"/>
  <c r="H21" i="13"/>
  <c r="K21" i="13"/>
  <c r="Q21" i="13" s="1"/>
  <c r="F5" i="13"/>
  <c r="I5" i="13"/>
  <c r="O5" i="13" s="1"/>
  <c r="D39" i="13"/>
  <c r="F11" i="8"/>
  <c r="I11" i="8"/>
  <c r="L11" i="8" s="1"/>
  <c r="N4" i="13"/>
  <c r="T4" i="13" s="1"/>
  <c r="I8" i="13"/>
  <c r="O8" i="13" s="1"/>
  <c r="F8" i="13"/>
  <c r="G33" i="8"/>
  <c r="J33" i="8"/>
  <c r="M33" i="8" s="1"/>
  <c r="H37" i="13"/>
  <c r="N37" i="13" s="1"/>
  <c r="T37" i="13" s="1"/>
  <c r="K37" i="13"/>
  <c r="Q37" i="13" s="1"/>
  <c r="M22" i="13"/>
  <c r="S22" i="13" s="1"/>
  <c r="I22" i="8"/>
  <c r="L22" i="8" s="1"/>
  <c r="F22" i="8"/>
  <c r="F19" i="13"/>
  <c r="I19" i="13"/>
  <c r="O19" i="13" s="1"/>
  <c r="F32" i="13"/>
  <c r="L32" i="13" s="1"/>
  <c r="R32" i="13" s="1"/>
  <c r="I32" i="13"/>
  <c r="O32" i="13" s="1"/>
  <c r="I16" i="8"/>
  <c r="L16" i="8" s="1"/>
  <c r="F16" i="8"/>
  <c r="J25" i="8"/>
  <c r="M25" i="8" s="1"/>
  <c r="G25" i="8"/>
  <c r="H29" i="13"/>
  <c r="N29" i="13" s="1"/>
  <c r="T29" i="13" s="1"/>
  <c r="K29" i="13"/>
  <c r="Q29" i="13" s="1"/>
  <c r="F21" i="13"/>
  <c r="I21" i="13"/>
  <c r="O21" i="13" s="1"/>
  <c r="G9" i="8"/>
  <c r="J9" i="8"/>
  <c r="M9" i="8" s="1"/>
  <c r="F37" i="13"/>
  <c r="I37" i="13"/>
  <c r="O37" i="13" s="1"/>
  <c r="G26" i="13"/>
  <c r="J26" i="13"/>
  <c r="P26" i="13" s="1"/>
  <c r="H2" i="8"/>
  <c r="E39" i="8"/>
  <c r="K2" i="8"/>
  <c r="F2" i="8"/>
  <c r="I2" i="8"/>
  <c r="C39" i="8"/>
  <c r="M2" i="8"/>
  <c r="W39" i="15" l="1"/>
  <c r="W38" i="15"/>
  <c r="W40" i="15"/>
  <c r="W41" i="15"/>
  <c r="V41" i="15"/>
  <c r="V38" i="15"/>
  <c r="V39" i="15"/>
  <c r="V40" i="15"/>
  <c r="M39" i="8"/>
  <c r="F39" i="8"/>
  <c r="G39" i="8"/>
  <c r="O39" i="13"/>
  <c r="O41" i="13" s="1"/>
  <c r="N21" i="13"/>
  <c r="T21" i="13" s="1"/>
  <c r="L22" i="13"/>
  <c r="R22" i="13" s="1"/>
  <c r="L18" i="13"/>
  <c r="R18" i="13" s="1"/>
  <c r="L2" i="13"/>
  <c r="F39" i="13"/>
  <c r="H39" i="8"/>
  <c r="L37" i="13"/>
  <c r="R37" i="13" s="1"/>
  <c r="L8" i="13"/>
  <c r="R8" i="13" s="1"/>
  <c r="L4" i="13"/>
  <c r="R4" i="13" s="1"/>
  <c r="N25" i="13"/>
  <c r="T25" i="13" s="1"/>
  <c r="L23" i="13"/>
  <c r="R23" i="13" s="1"/>
  <c r="M17" i="13"/>
  <c r="S17" i="13" s="1"/>
  <c r="M33" i="13"/>
  <c r="S33" i="13" s="1"/>
  <c r="L34" i="13"/>
  <c r="R34" i="13" s="1"/>
  <c r="N33" i="13"/>
  <c r="T33" i="13" s="1"/>
  <c r="L35" i="13"/>
  <c r="R35" i="13" s="1"/>
  <c r="M30" i="13"/>
  <c r="S30" i="13" s="1"/>
  <c r="L6" i="13"/>
  <c r="R6" i="13" s="1"/>
  <c r="M26" i="13"/>
  <c r="S26" i="13" s="1"/>
  <c r="L21" i="13"/>
  <c r="R21" i="13" s="1"/>
  <c r="L5" i="13"/>
  <c r="R5" i="13" s="1"/>
  <c r="L20" i="13"/>
  <c r="R20" i="13" s="1"/>
  <c r="L31" i="13"/>
  <c r="R31" i="13" s="1"/>
  <c r="S2" i="13"/>
  <c r="Q2" i="13"/>
  <c r="Q39" i="13" s="1"/>
  <c r="Q41" i="13" s="1"/>
  <c r="K39" i="13"/>
  <c r="K41" i="13" s="1"/>
  <c r="L7" i="13"/>
  <c r="R7" i="13" s="1"/>
  <c r="I39" i="13"/>
  <c r="I41" i="13" s="1"/>
  <c r="N30" i="13"/>
  <c r="T30" i="13" s="1"/>
  <c r="L36" i="13"/>
  <c r="R36" i="13" s="1"/>
  <c r="J39" i="8"/>
  <c r="J41" i="8" s="1"/>
  <c r="L19" i="13"/>
  <c r="R19" i="13" s="1"/>
  <c r="G39" i="13"/>
  <c r="N13" i="13"/>
  <c r="T13" i="13" s="1"/>
  <c r="N2" i="13"/>
  <c r="H39" i="13"/>
  <c r="L3" i="13"/>
  <c r="R3" i="13" s="1"/>
  <c r="L27" i="13"/>
  <c r="R27" i="13" s="1"/>
  <c r="L12" i="13"/>
  <c r="R12" i="13" s="1"/>
  <c r="P9" i="13"/>
  <c r="P39" i="13" s="1"/>
  <c r="P41" i="13" s="1"/>
  <c r="J39" i="13"/>
  <c r="J41" i="13" s="1"/>
  <c r="M10" i="13"/>
  <c r="S10" i="13" s="1"/>
  <c r="L24" i="13"/>
  <c r="R24" i="13" s="1"/>
  <c r="I39" i="8"/>
  <c r="I41" i="8" s="1"/>
  <c r="L2" i="8"/>
  <c r="L39" i="8" s="1"/>
  <c r="N2" i="8"/>
  <c r="N39" i="8" s="1"/>
  <c r="K39" i="8"/>
  <c r="K41" i="8" s="1"/>
  <c r="L41" i="8" l="1"/>
  <c r="M41" i="8"/>
  <c r="N41" i="8"/>
  <c r="N39" i="13"/>
  <c r="N41" i="13" s="1"/>
  <c r="M39" i="13"/>
  <c r="M41" i="13" s="1"/>
  <c r="S39" i="13"/>
  <c r="S41" i="13" s="1"/>
  <c r="T2" i="13"/>
  <c r="T39" i="13" s="1"/>
  <c r="T41" i="13" s="1"/>
  <c r="R2" i="13"/>
  <c r="R39" i="13" s="1"/>
  <c r="R41" i="13" s="1"/>
  <c r="L39" i="13"/>
  <c r="L41" i="13" s="1"/>
  <c r="P28" i="15"/>
  <c r="P31" i="15" s="1"/>
  <c r="O28" i="15"/>
  <c r="O31" i="15" s="1"/>
  <c r="E17" i="15"/>
  <c r="F17" i="15"/>
  <c r="D17" i="15"/>
  <c r="F21" i="15"/>
  <c r="E21" i="15"/>
  <c r="D15" i="14" l="1"/>
  <c r="D22" i="14"/>
  <c r="D21" i="14"/>
  <c r="D24" i="14"/>
  <c r="D8" i="14"/>
  <c r="D19" i="14"/>
  <c r="D23" i="14"/>
  <c r="D34" i="14"/>
  <c r="D28" i="14"/>
  <c r="D12" i="14"/>
  <c r="D27" i="14"/>
  <c r="D31" i="14"/>
  <c r="D6" i="14"/>
  <c r="D32" i="14"/>
  <c r="D16" i="14"/>
  <c r="D35" i="14"/>
  <c r="D3" i="14"/>
  <c r="D5" i="14"/>
  <c r="D7" i="14"/>
  <c r="D2" i="14"/>
  <c r="D18" i="14"/>
  <c r="D36" i="14"/>
  <c r="D20" i="14"/>
  <c r="D4" i="14"/>
  <c r="D11" i="14"/>
  <c r="D37" i="14"/>
  <c r="D29" i="14"/>
  <c r="D14" i="14"/>
  <c r="D10" i="14"/>
  <c r="D13" i="14"/>
  <c r="D9" i="14"/>
  <c r="D30" i="14"/>
  <c r="D26" i="14"/>
  <c r="D33" i="14"/>
  <c r="D25" i="14"/>
  <c r="D17" i="14"/>
  <c r="E19" i="14"/>
  <c r="E27" i="14"/>
  <c r="E10" i="14"/>
  <c r="E24" i="14"/>
  <c r="E8" i="14"/>
  <c r="E31" i="14"/>
  <c r="E22" i="14"/>
  <c r="E32" i="14"/>
  <c r="E28" i="14"/>
  <c r="E16" i="14"/>
  <c r="E12" i="14"/>
  <c r="E35" i="14"/>
  <c r="E7" i="14"/>
  <c r="E26" i="14"/>
  <c r="E36" i="14"/>
  <c r="E20" i="14"/>
  <c r="E4" i="14"/>
  <c r="E11" i="14"/>
  <c r="E3" i="14"/>
  <c r="E15" i="14"/>
  <c r="E6" i="14"/>
  <c r="E23" i="14"/>
  <c r="E14" i="14"/>
  <c r="E33" i="14"/>
  <c r="E29" i="14"/>
  <c r="E34" i="14"/>
  <c r="E9" i="14"/>
  <c r="E30" i="14"/>
  <c r="E17" i="14"/>
  <c r="E37" i="14"/>
  <c r="E25" i="14"/>
  <c r="E21" i="14"/>
  <c r="E18" i="14"/>
  <c r="E13" i="14"/>
  <c r="E2" i="14"/>
  <c r="E5" i="14"/>
  <c r="E13" i="16" l="1"/>
  <c r="Q13" i="14"/>
  <c r="W13" i="14"/>
  <c r="K13" i="14"/>
  <c r="AC13" i="14"/>
  <c r="H13" i="14"/>
  <c r="H13" i="16" s="1"/>
  <c r="W34" i="14"/>
  <c r="Q34" i="14"/>
  <c r="AC34" i="14"/>
  <c r="E34" i="16"/>
  <c r="K34" i="14"/>
  <c r="H34" i="14"/>
  <c r="H34" i="16" s="1"/>
  <c r="Q11" i="14"/>
  <c r="E11" i="16"/>
  <c r="AC11" i="14"/>
  <c r="W11" i="14"/>
  <c r="K11" i="14"/>
  <c r="H11" i="14"/>
  <c r="H11" i="16" s="1"/>
  <c r="AC16" i="14"/>
  <c r="Q16" i="14"/>
  <c r="W16" i="14"/>
  <c r="E16" i="16"/>
  <c r="K16" i="14"/>
  <c r="H16" i="14"/>
  <c r="H16" i="16" s="1"/>
  <c r="W31" i="14"/>
  <c r="Q31" i="14"/>
  <c r="H31" i="14"/>
  <c r="H31" i="16" s="1"/>
  <c r="E31" i="16"/>
  <c r="K31" i="14"/>
  <c r="AC31" i="14"/>
  <c r="J33" i="14"/>
  <c r="D33" i="16"/>
  <c r="P33" i="14"/>
  <c r="G33" i="14"/>
  <c r="G33" i="16" s="1"/>
  <c r="AB33" i="14"/>
  <c r="V33" i="14"/>
  <c r="D39" i="14"/>
  <c r="G13" i="14"/>
  <c r="G13" i="16" s="1"/>
  <c r="P13" i="14"/>
  <c r="J13" i="14"/>
  <c r="D13" i="16"/>
  <c r="AB13" i="14"/>
  <c r="V13" i="14"/>
  <c r="G36" i="14"/>
  <c r="G36" i="16" s="1"/>
  <c r="D36" i="16"/>
  <c r="P36" i="14"/>
  <c r="AB36" i="14"/>
  <c r="V36" i="14"/>
  <c r="J36" i="14"/>
  <c r="P5" i="14"/>
  <c r="AB5" i="14"/>
  <c r="J5" i="14"/>
  <c r="G5" i="14"/>
  <c r="G5" i="16" s="1"/>
  <c r="D5" i="16"/>
  <c r="V5" i="14"/>
  <c r="V32" i="14"/>
  <c r="J32" i="14"/>
  <c r="G32" i="14"/>
  <c r="G32" i="16" s="1"/>
  <c r="D32" i="16"/>
  <c r="P32" i="14"/>
  <c r="AB32" i="14"/>
  <c r="J12" i="14"/>
  <c r="G12" i="14"/>
  <c r="G12" i="16" s="1"/>
  <c r="P12" i="14"/>
  <c r="D12" i="16"/>
  <c r="AB12" i="14"/>
  <c r="V12" i="14"/>
  <c r="G22" i="14"/>
  <c r="G22" i="16" s="1"/>
  <c r="D22" i="16"/>
  <c r="V22" i="14"/>
  <c r="J22" i="14"/>
  <c r="P22" i="14"/>
  <c r="AB22" i="14"/>
  <c r="W18" i="14"/>
  <c r="K18" i="14"/>
  <c r="AC18" i="14"/>
  <c r="H18" i="14"/>
  <c r="H18" i="16" s="1"/>
  <c r="Q18" i="14"/>
  <c r="E18" i="16"/>
  <c r="E17" i="16"/>
  <c r="K17" i="14"/>
  <c r="AC17" i="14"/>
  <c r="Q17" i="14"/>
  <c r="W17" i="14"/>
  <c r="H17" i="14"/>
  <c r="H17" i="16" s="1"/>
  <c r="H6" i="14"/>
  <c r="H6" i="16" s="1"/>
  <c r="AC6" i="14"/>
  <c r="Q6" i="14"/>
  <c r="E6" i="16"/>
  <c r="K6" i="14"/>
  <c r="W6" i="14"/>
  <c r="E7" i="16"/>
  <c r="H7" i="14"/>
  <c r="H7" i="16" s="1"/>
  <c r="AC7" i="14"/>
  <c r="W7" i="14"/>
  <c r="Q7" i="14"/>
  <c r="K7" i="14"/>
  <c r="Q28" i="14"/>
  <c r="E28" i="16"/>
  <c r="H28" i="14"/>
  <c r="H28" i="16" s="1"/>
  <c r="AC28" i="14"/>
  <c r="K28" i="14"/>
  <c r="W28" i="14"/>
  <c r="AC19" i="14"/>
  <c r="Q19" i="14"/>
  <c r="K19" i="14"/>
  <c r="H19" i="14"/>
  <c r="H19" i="16" s="1"/>
  <c r="E19" i="16"/>
  <c r="W19" i="14"/>
  <c r="V26" i="14"/>
  <c r="G26" i="14"/>
  <c r="G26" i="16" s="1"/>
  <c r="D26" i="16"/>
  <c r="P26" i="14"/>
  <c r="AB26" i="14"/>
  <c r="J26" i="14"/>
  <c r="V11" i="14"/>
  <c r="D11" i="16"/>
  <c r="P11" i="14"/>
  <c r="G11" i="14"/>
  <c r="G11" i="16" s="1"/>
  <c r="AB11" i="14"/>
  <c r="J11" i="14"/>
  <c r="AB3" i="14"/>
  <c r="J3" i="14"/>
  <c r="G3" i="14"/>
  <c r="G3" i="16" s="1"/>
  <c r="P3" i="14"/>
  <c r="D3" i="16"/>
  <c r="V3" i="14"/>
  <c r="E5" i="16"/>
  <c r="Q5" i="14"/>
  <c r="AC5" i="14"/>
  <c r="K5" i="14"/>
  <c r="W5" i="14"/>
  <c r="H5" i="14"/>
  <c r="H5" i="16" s="1"/>
  <c r="Q21" i="14"/>
  <c r="AC21" i="14"/>
  <c r="K21" i="14"/>
  <c r="E21" i="16"/>
  <c r="W21" i="14"/>
  <c r="H21" i="14"/>
  <c r="H21" i="16" s="1"/>
  <c r="E30" i="16"/>
  <c r="K30" i="14"/>
  <c r="H30" i="14"/>
  <c r="H30" i="16" s="1"/>
  <c r="Q30" i="14"/>
  <c r="AC30" i="14"/>
  <c r="W30" i="14"/>
  <c r="Q33" i="14"/>
  <c r="E33" i="16"/>
  <c r="W33" i="14"/>
  <c r="K33" i="14"/>
  <c r="AC33" i="14"/>
  <c r="H33" i="14"/>
  <c r="H33" i="16" s="1"/>
  <c r="W15" i="14"/>
  <c r="AC15" i="14"/>
  <c r="Q15" i="14"/>
  <c r="H15" i="14"/>
  <c r="H15" i="16" s="1"/>
  <c r="K15" i="14"/>
  <c r="E15" i="16"/>
  <c r="Q20" i="14"/>
  <c r="E20" i="16"/>
  <c r="AC20" i="14"/>
  <c r="W20" i="14"/>
  <c r="K20" i="14"/>
  <c r="H20" i="14"/>
  <c r="H20" i="16" s="1"/>
  <c r="K35" i="14"/>
  <c r="Q35" i="14"/>
  <c r="E35" i="16"/>
  <c r="AC35" i="14"/>
  <c r="W35" i="14"/>
  <c r="H35" i="14"/>
  <c r="H35" i="16" s="1"/>
  <c r="Q32" i="14"/>
  <c r="K32" i="14"/>
  <c r="E32" i="16"/>
  <c r="H32" i="14"/>
  <c r="H32" i="16" s="1"/>
  <c r="W32" i="14"/>
  <c r="AC32" i="14"/>
  <c r="K24" i="14"/>
  <c r="Q24" i="14"/>
  <c r="W24" i="14"/>
  <c r="E24" i="16"/>
  <c r="H24" i="14"/>
  <c r="H24" i="16" s="1"/>
  <c r="AC24" i="14"/>
  <c r="D17" i="16"/>
  <c r="G17" i="14"/>
  <c r="G17" i="16" s="1"/>
  <c r="J17" i="14"/>
  <c r="AB17" i="14"/>
  <c r="V17" i="14"/>
  <c r="P17" i="14"/>
  <c r="D30" i="16"/>
  <c r="V30" i="14"/>
  <c r="G30" i="14"/>
  <c r="G30" i="16" s="1"/>
  <c r="AB30" i="14"/>
  <c r="P30" i="14"/>
  <c r="J30" i="14"/>
  <c r="D14" i="16"/>
  <c r="P14" i="14"/>
  <c r="V14" i="14"/>
  <c r="J14" i="14"/>
  <c r="G14" i="14"/>
  <c r="G14" i="16" s="1"/>
  <c r="AB14" i="14"/>
  <c r="AB4" i="14"/>
  <c r="G4" i="14"/>
  <c r="G4" i="16" s="1"/>
  <c r="V4" i="14"/>
  <c r="P4" i="14"/>
  <c r="J4" i="14"/>
  <c r="D4" i="16"/>
  <c r="G2" i="14"/>
  <c r="G2" i="16" s="1"/>
  <c r="D2" i="16"/>
  <c r="P2" i="14"/>
  <c r="J2" i="14"/>
  <c r="AB2" i="14"/>
  <c r="V2" i="14"/>
  <c r="D35" i="16"/>
  <c r="V35" i="14"/>
  <c r="J35" i="14"/>
  <c r="AB35" i="14"/>
  <c r="P35" i="14"/>
  <c r="G35" i="14"/>
  <c r="G35" i="16" s="1"/>
  <c r="D31" i="16"/>
  <c r="P31" i="14"/>
  <c r="G31" i="14"/>
  <c r="G31" i="16" s="1"/>
  <c r="V31" i="14"/>
  <c r="J31" i="14"/>
  <c r="AB31" i="14"/>
  <c r="AB34" i="14"/>
  <c r="P34" i="14"/>
  <c r="V34" i="14"/>
  <c r="G34" i="14"/>
  <c r="G34" i="16" s="1"/>
  <c r="J34" i="14"/>
  <c r="D34" i="16"/>
  <c r="P24" i="14"/>
  <c r="G24" i="14"/>
  <c r="G24" i="16" s="1"/>
  <c r="AB24" i="14"/>
  <c r="D24" i="16"/>
  <c r="J24" i="14"/>
  <c r="V24" i="14"/>
  <c r="E2" i="16"/>
  <c r="Q2" i="14"/>
  <c r="H2" i="14"/>
  <c r="H2" i="16" s="1"/>
  <c r="E39" i="14"/>
  <c r="AC2" i="14"/>
  <c r="W2" i="14"/>
  <c r="K2" i="14"/>
  <c r="E25" i="16"/>
  <c r="K25" i="14"/>
  <c r="Q25" i="14"/>
  <c r="AC25" i="14"/>
  <c r="H25" i="14"/>
  <c r="H25" i="16" s="1"/>
  <c r="W25" i="14"/>
  <c r="E9" i="16"/>
  <c r="AC9" i="14"/>
  <c r="Q9" i="14"/>
  <c r="W9" i="14"/>
  <c r="H9" i="14"/>
  <c r="H9" i="16" s="1"/>
  <c r="K9" i="14"/>
  <c r="AC14" i="14"/>
  <c r="H14" i="14"/>
  <c r="H14" i="16" s="1"/>
  <c r="W14" i="14"/>
  <c r="K14" i="14"/>
  <c r="Q14" i="14"/>
  <c r="E14" i="16"/>
  <c r="Q3" i="14"/>
  <c r="AC3" i="14"/>
  <c r="E3" i="16"/>
  <c r="H3" i="14"/>
  <c r="H3" i="16" s="1"/>
  <c r="W3" i="14"/>
  <c r="K3" i="14"/>
  <c r="E36" i="16"/>
  <c r="H36" i="14"/>
  <c r="H36" i="16" s="1"/>
  <c r="K36" i="14"/>
  <c r="AC36" i="14"/>
  <c r="W36" i="14"/>
  <c r="Q36" i="14"/>
  <c r="W12" i="14"/>
  <c r="K12" i="14"/>
  <c r="H12" i="14"/>
  <c r="H12" i="16" s="1"/>
  <c r="E12" i="16"/>
  <c r="AC12" i="14"/>
  <c r="Q12" i="14"/>
  <c r="E22" i="16"/>
  <c r="W22" i="14"/>
  <c r="Q22" i="14"/>
  <c r="K22" i="14"/>
  <c r="H22" i="14"/>
  <c r="H22" i="16" s="1"/>
  <c r="AC22" i="14"/>
  <c r="H10" i="14"/>
  <c r="H10" i="16" s="1"/>
  <c r="K10" i="14"/>
  <c r="Q10" i="14"/>
  <c r="W10" i="14"/>
  <c r="AC10" i="14"/>
  <c r="E10" i="16"/>
  <c r="P25" i="14"/>
  <c r="G25" i="14"/>
  <c r="G25" i="16" s="1"/>
  <c r="V25" i="14"/>
  <c r="AB25" i="14"/>
  <c r="D25" i="16"/>
  <c r="J25" i="14"/>
  <c r="P9" i="14"/>
  <c r="G9" i="14"/>
  <c r="G9" i="16" s="1"/>
  <c r="J9" i="14"/>
  <c r="D9" i="16"/>
  <c r="AB9" i="14"/>
  <c r="V9" i="14"/>
  <c r="D29" i="16"/>
  <c r="AB29" i="14"/>
  <c r="P29" i="14"/>
  <c r="V29" i="14"/>
  <c r="J29" i="14"/>
  <c r="G29" i="14"/>
  <c r="G29" i="16" s="1"/>
  <c r="J20" i="14"/>
  <c r="V20" i="14"/>
  <c r="D20" i="16"/>
  <c r="P20" i="14"/>
  <c r="G20" i="14"/>
  <c r="G20" i="16" s="1"/>
  <c r="AB20" i="14"/>
  <c r="AB7" i="14"/>
  <c r="G7" i="14"/>
  <c r="G7" i="16" s="1"/>
  <c r="D7" i="16"/>
  <c r="V7" i="14"/>
  <c r="P7" i="14"/>
  <c r="J7" i="14"/>
  <c r="J16" i="14"/>
  <c r="D16" i="16"/>
  <c r="V16" i="14"/>
  <c r="G16" i="14"/>
  <c r="G16" i="16" s="1"/>
  <c r="P16" i="14"/>
  <c r="AB16" i="14"/>
  <c r="J27" i="14"/>
  <c r="D27" i="16"/>
  <c r="G27" i="14"/>
  <c r="G27" i="16" s="1"/>
  <c r="P27" i="14"/>
  <c r="AB27" i="14"/>
  <c r="V27" i="14"/>
  <c r="V23" i="14"/>
  <c r="D23" i="16"/>
  <c r="P23" i="14"/>
  <c r="J23" i="14"/>
  <c r="AB23" i="14"/>
  <c r="G23" i="14"/>
  <c r="G23" i="16" s="1"/>
  <c r="J21" i="14"/>
  <c r="AB21" i="14"/>
  <c r="G21" i="14"/>
  <c r="G21" i="16" s="1"/>
  <c r="P21" i="14"/>
  <c r="D21" i="16"/>
  <c r="V21" i="14"/>
  <c r="H37" i="14"/>
  <c r="H37" i="16" s="1"/>
  <c r="Q37" i="14"/>
  <c r="E37" i="16"/>
  <c r="AC37" i="14"/>
  <c r="K37" i="14"/>
  <c r="W37" i="14"/>
  <c r="AC23" i="14"/>
  <c r="H23" i="14"/>
  <c r="H23" i="16" s="1"/>
  <c r="W23" i="14"/>
  <c r="Q23" i="14"/>
  <c r="E23" i="16"/>
  <c r="K23" i="14"/>
  <c r="AC26" i="14"/>
  <c r="Q26" i="14"/>
  <c r="W26" i="14"/>
  <c r="H26" i="14"/>
  <c r="H26" i="16" s="1"/>
  <c r="K26" i="14"/>
  <c r="E26" i="16"/>
  <c r="E27" i="16"/>
  <c r="H27" i="14"/>
  <c r="H27" i="16" s="1"/>
  <c r="Q27" i="14"/>
  <c r="K27" i="14"/>
  <c r="W27" i="14"/>
  <c r="AC27" i="14"/>
  <c r="D37" i="16"/>
  <c r="J37" i="14"/>
  <c r="P37" i="14"/>
  <c r="AB37" i="14"/>
  <c r="V37" i="14"/>
  <c r="G37" i="14"/>
  <c r="G37" i="16" s="1"/>
  <c r="J19" i="14"/>
  <c r="P19" i="14"/>
  <c r="AB19" i="14"/>
  <c r="G19" i="14"/>
  <c r="G19" i="16" s="1"/>
  <c r="D19" i="16"/>
  <c r="V19" i="14"/>
  <c r="W29" i="14"/>
  <c r="Q29" i="14"/>
  <c r="K29" i="14"/>
  <c r="E29" i="16"/>
  <c r="AC29" i="14"/>
  <c r="H29" i="14"/>
  <c r="H29" i="16" s="1"/>
  <c r="K4" i="14"/>
  <c r="H4" i="14"/>
  <c r="H4" i="16" s="1"/>
  <c r="E4" i="16"/>
  <c r="W4" i="14"/>
  <c r="AC4" i="14"/>
  <c r="Q4" i="14"/>
  <c r="W8" i="14"/>
  <c r="AC8" i="14"/>
  <c r="K8" i="14"/>
  <c r="H8" i="14"/>
  <c r="H8" i="16" s="1"/>
  <c r="Q8" i="14"/>
  <c r="E8" i="16"/>
  <c r="D10" i="16"/>
  <c r="V10" i="14"/>
  <c r="AB10" i="14"/>
  <c r="P10" i="14"/>
  <c r="G10" i="14"/>
  <c r="G10" i="16" s="1"/>
  <c r="J10" i="14"/>
  <c r="J18" i="14"/>
  <c r="G18" i="14"/>
  <c r="G18" i="16" s="1"/>
  <c r="D18" i="16"/>
  <c r="V18" i="14"/>
  <c r="P18" i="14"/>
  <c r="AB18" i="14"/>
  <c r="P6" i="14"/>
  <c r="D6" i="16"/>
  <c r="G6" i="14"/>
  <c r="G6" i="16" s="1"/>
  <c r="J6" i="14"/>
  <c r="V6" i="14"/>
  <c r="AB6" i="14"/>
  <c r="G28" i="14"/>
  <c r="G28" i="16" s="1"/>
  <c r="P28" i="14"/>
  <c r="J28" i="14"/>
  <c r="D28" i="16"/>
  <c r="AB28" i="14"/>
  <c r="V28" i="14"/>
  <c r="AB8" i="14"/>
  <c r="G8" i="14"/>
  <c r="G8" i="16" s="1"/>
  <c r="V8" i="14"/>
  <c r="D8" i="16"/>
  <c r="J8" i="14"/>
  <c r="P8" i="14"/>
  <c r="V15" i="14"/>
  <c r="G15" i="14"/>
  <c r="G15" i="16" s="1"/>
  <c r="D15" i="16"/>
  <c r="P15" i="14"/>
  <c r="AB15" i="14"/>
  <c r="J15" i="14"/>
  <c r="M15" i="14" l="1"/>
  <c r="AE15" i="14"/>
  <c r="S15" i="14"/>
  <c r="Y15" i="14"/>
  <c r="AE8" i="14"/>
  <c r="S8" i="14"/>
  <c r="M8" i="14"/>
  <c r="Y8" i="14"/>
  <c r="T8" i="14"/>
  <c r="N8" i="14"/>
  <c r="Z8" i="14"/>
  <c r="AF8" i="14"/>
  <c r="Z4" i="14"/>
  <c r="T4" i="14"/>
  <c r="AF4" i="14"/>
  <c r="N4" i="14"/>
  <c r="Z27" i="14"/>
  <c r="AF27" i="14"/>
  <c r="T27" i="14"/>
  <c r="N27" i="14"/>
  <c r="N26" i="14"/>
  <c r="T26" i="14"/>
  <c r="Z26" i="14"/>
  <c r="AF26" i="14"/>
  <c r="T23" i="14"/>
  <c r="AF23" i="14"/>
  <c r="Z23" i="14"/>
  <c r="N23" i="14"/>
  <c r="S16" i="14"/>
  <c r="Y16" i="14"/>
  <c r="AE16" i="14"/>
  <c r="M16" i="14"/>
  <c r="M7" i="14"/>
  <c r="AE7" i="14"/>
  <c r="S7" i="14"/>
  <c r="Y7" i="14"/>
  <c r="AE29" i="14"/>
  <c r="S29" i="14"/>
  <c r="Y29" i="14"/>
  <c r="M29" i="14"/>
  <c r="AE25" i="14"/>
  <c r="Y25" i="14"/>
  <c r="S25" i="14"/>
  <c r="M25" i="14"/>
  <c r="AF36" i="14"/>
  <c r="Z36" i="14"/>
  <c r="N36" i="14"/>
  <c r="T36" i="14"/>
  <c r="T3" i="14"/>
  <c r="N3" i="14"/>
  <c r="AF3" i="14"/>
  <c r="Z3" i="14"/>
  <c r="AF14" i="14"/>
  <c r="T14" i="14"/>
  <c r="N14" i="14"/>
  <c r="Z14" i="14"/>
  <c r="AC39" i="14"/>
  <c r="AC41" i="14" s="1"/>
  <c r="H39" i="16"/>
  <c r="E39" i="16"/>
  <c r="F18" i="15"/>
  <c r="M31" i="14"/>
  <c r="AE31" i="14"/>
  <c r="S31" i="14"/>
  <c r="Y31" i="14"/>
  <c r="Z24" i="14"/>
  <c r="T24" i="14"/>
  <c r="N24" i="14"/>
  <c r="AF24" i="14"/>
  <c r="S3" i="14"/>
  <c r="Y3" i="14"/>
  <c r="M3" i="14"/>
  <c r="AE3" i="14"/>
  <c r="T28" i="14"/>
  <c r="Z28" i="14"/>
  <c r="N28" i="14"/>
  <c r="AF28" i="14"/>
  <c r="M22" i="14"/>
  <c r="S22" i="14"/>
  <c r="AE22" i="14"/>
  <c r="Y22" i="14"/>
  <c r="M36" i="14"/>
  <c r="AE36" i="14"/>
  <c r="S36" i="14"/>
  <c r="Y36" i="14"/>
  <c r="T16" i="14"/>
  <c r="AF16" i="14"/>
  <c r="N16" i="14"/>
  <c r="Z16" i="14"/>
  <c r="Z34" i="14"/>
  <c r="N34" i="14"/>
  <c r="T34" i="14"/>
  <c r="AF34" i="14"/>
  <c r="M10" i="14"/>
  <c r="S10" i="14"/>
  <c r="AE10" i="14"/>
  <c r="Y10" i="14"/>
  <c r="J39" i="14"/>
  <c r="J41" i="14" s="1"/>
  <c r="AF22" i="14"/>
  <c r="N22" i="14"/>
  <c r="Z22" i="14"/>
  <c r="T22" i="14"/>
  <c r="T12" i="14"/>
  <c r="Z12" i="14"/>
  <c r="AF12" i="14"/>
  <c r="N12" i="14"/>
  <c r="T25" i="14"/>
  <c r="AF25" i="14"/>
  <c r="Z25" i="14"/>
  <c r="N25" i="14"/>
  <c r="AE24" i="14"/>
  <c r="S24" i="14"/>
  <c r="Y24" i="14"/>
  <c r="M24" i="14"/>
  <c r="Y34" i="14"/>
  <c r="AE34" i="14"/>
  <c r="M34" i="14"/>
  <c r="S34" i="14"/>
  <c r="G39" i="16"/>
  <c r="D39" i="16"/>
  <c r="E18" i="15"/>
  <c r="AB39" i="14"/>
  <c r="AB41" i="14" s="1"/>
  <c r="S17" i="14"/>
  <c r="Y17" i="14"/>
  <c r="M17" i="14"/>
  <c r="AE17" i="14"/>
  <c r="N20" i="14"/>
  <c r="Z20" i="14"/>
  <c r="T20" i="14"/>
  <c r="AF20" i="14"/>
  <c r="Z15" i="14"/>
  <c r="N15" i="14"/>
  <c r="T15" i="14"/>
  <c r="AF15" i="14"/>
  <c r="N33" i="14"/>
  <c r="T33" i="14"/>
  <c r="AF33" i="14"/>
  <c r="Z33" i="14"/>
  <c r="N21" i="14"/>
  <c r="T21" i="14"/>
  <c r="AF21" i="14"/>
  <c r="Z21" i="14"/>
  <c r="AE11" i="14"/>
  <c r="M11" i="14"/>
  <c r="Y11" i="14"/>
  <c r="S11" i="14"/>
  <c r="Y26" i="14"/>
  <c r="S26" i="14"/>
  <c r="AE26" i="14"/>
  <c r="M26" i="14"/>
  <c r="N19" i="14"/>
  <c r="T19" i="14"/>
  <c r="Z19" i="14"/>
  <c r="AF19" i="14"/>
  <c r="Y12" i="14"/>
  <c r="S12" i="14"/>
  <c r="AE12" i="14"/>
  <c r="M12" i="14"/>
  <c r="N31" i="14"/>
  <c r="T31" i="14"/>
  <c r="AF31" i="14"/>
  <c r="Z31" i="14"/>
  <c r="AE18" i="14"/>
  <c r="S18" i="14"/>
  <c r="Y18" i="14"/>
  <c r="M18" i="14"/>
  <c r="P39" i="14"/>
  <c r="P41" i="14" s="1"/>
  <c r="N29" i="14"/>
  <c r="T29" i="14"/>
  <c r="AF29" i="14"/>
  <c r="Z29" i="14"/>
  <c r="S19" i="14"/>
  <c r="M19" i="14"/>
  <c r="AE19" i="14"/>
  <c r="Y19" i="14"/>
  <c r="S37" i="14"/>
  <c r="Y37" i="14"/>
  <c r="AE37" i="14"/>
  <c r="M37" i="14"/>
  <c r="M23" i="14"/>
  <c r="S23" i="14"/>
  <c r="Y23" i="14"/>
  <c r="AE23" i="14"/>
  <c r="V39" i="14"/>
  <c r="V41" i="14" s="1"/>
  <c r="S9" i="14"/>
  <c r="AE9" i="14"/>
  <c r="M9" i="14"/>
  <c r="Y9" i="14"/>
  <c r="K39" i="14"/>
  <c r="K41" i="14" s="1"/>
  <c r="N2" i="14"/>
  <c r="T2" i="14"/>
  <c r="Z2" i="14"/>
  <c r="H39" i="14"/>
  <c r="AF2" i="14"/>
  <c r="S2" i="14"/>
  <c r="Y2" i="14"/>
  <c r="AE2" i="14"/>
  <c r="M2" i="14"/>
  <c r="G39" i="14"/>
  <c r="M14" i="14"/>
  <c r="Y14" i="14"/>
  <c r="S14" i="14"/>
  <c r="AE14" i="14"/>
  <c r="M30" i="14"/>
  <c r="Y30" i="14"/>
  <c r="S30" i="14"/>
  <c r="AE30" i="14"/>
  <c r="N30" i="14"/>
  <c r="AF30" i="14"/>
  <c r="T30" i="14"/>
  <c r="Z30" i="14"/>
  <c r="T6" i="14"/>
  <c r="AF6" i="14"/>
  <c r="N6" i="14"/>
  <c r="Z6" i="14"/>
  <c r="AE32" i="14"/>
  <c r="M32" i="14"/>
  <c r="S32" i="14"/>
  <c r="Y32" i="14"/>
  <c r="M13" i="14"/>
  <c r="Y13" i="14"/>
  <c r="AE13" i="14"/>
  <c r="S13" i="14"/>
  <c r="M33" i="14"/>
  <c r="Y33" i="14"/>
  <c r="AE33" i="14"/>
  <c r="S33" i="14"/>
  <c r="Z11" i="14"/>
  <c r="N11" i="14"/>
  <c r="T11" i="14"/>
  <c r="AF11" i="14"/>
  <c r="Z13" i="14"/>
  <c r="T13" i="14"/>
  <c r="AF13" i="14"/>
  <c r="N13" i="14"/>
  <c r="M28" i="14"/>
  <c r="AE28" i="14"/>
  <c r="S28" i="14"/>
  <c r="Y28" i="14"/>
  <c r="AE6" i="14"/>
  <c r="Y6" i="14"/>
  <c r="M6" i="14"/>
  <c r="S6" i="14"/>
  <c r="N37" i="14"/>
  <c r="Z37" i="14"/>
  <c r="T37" i="14"/>
  <c r="AF37" i="14"/>
  <c r="AE21" i="14"/>
  <c r="S21" i="14"/>
  <c r="M21" i="14"/>
  <c r="Y21" i="14"/>
  <c r="Y27" i="14"/>
  <c r="M27" i="14"/>
  <c r="S27" i="14"/>
  <c r="AE27" i="14"/>
  <c r="Y20" i="14"/>
  <c r="AE20" i="14"/>
  <c r="M20" i="14"/>
  <c r="S20" i="14"/>
  <c r="AF10" i="14"/>
  <c r="Z10" i="14"/>
  <c r="T10" i="14"/>
  <c r="N10" i="14"/>
  <c r="N9" i="14"/>
  <c r="Z9" i="14"/>
  <c r="T9" i="14"/>
  <c r="AF9" i="14"/>
  <c r="W39" i="14"/>
  <c r="W41" i="14" s="1"/>
  <c r="Q39" i="14"/>
  <c r="Q41" i="14" s="1"/>
  <c r="Y35" i="14"/>
  <c r="AE35" i="14"/>
  <c r="M35" i="14"/>
  <c r="S35" i="14"/>
  <c r="Y4" i="14"/>
  <c r="AE4" i="14"/>
  <c r="S4" i="14"/>
  <c r="M4" i="14"/>
  <c r="N32" i="14"/>
  <c r="T32" i="14"/>
  <c r="AF32" i="14"/>
  <c r="Z32" i="14"/>
  <c r="AF35" i="14"/>
  <c r="N35" i="14"/>
  <c r="Z35" i="14"/>
  <c r="T35" i="14"/>
  <c r="T5" i="14"/>
  <c r="AF5" i="14"/>
  <c r="Z5" i="14"/>
  <c r="N5" i="14"/>
  <c r="Z7" i="14"/>
  <c r="AF7" i="14"/>
  <c r="N7" i="14"/>
  <c r="T7" i="14"/>
  <c r="N17" i="14"/>
  <c r="T17" i="14"/>
  <c r="AF17" i="14"/>
  <c r="Z17" i="14"/>
  <c r="Z18" i="14"/>
  <c r="T18" i="14"/>
  <c r="AF18" i="14"/>
  <c r="N18" i="14"/>
  <c r="Y5" i="14"/>
  <c r="S5" i="14"/>
  <c r="AE5" i="14"/>
  <c r="M5" i="14"/>
  <c r="D21" i="15"/>
  <c r="H41" i="16" l="1"/>
  <c r="G41" i="16"/>
  <c r="Z39" i="14"/>
  <c r="Z41" i="14" s="1"/>
  <c r="T39" i="14"/>
  <c r="T41" i="14" s="1"/>
  <c r="Y39" i="14"/>
  <c r="Y41" i="14" s="1"/>
  <c r="C29" i="14"/>
  <c r="C25" i="14"/>
  <c r="C33" i="14"/>
  <c r="C13" i="14"/>
  <c r="C9" i="14"/>
  <c r="C17" i="14"/>
  <c r="C10" i="14"/>
  <c r="C2" i="14"/>
  <c r="C18" i="14"/>
  <c r="C3" i="14"/>
  <c r="C24" i="14"/>
  <c r="C11" i="14"/>
  <c r="C23" i="14"/>
  <c r="C37" i="14"/>
  <c r="C26" i="14"/>
  <c r="C8" i="14"/>
  <c r="C34" i="14"/>
  <c r="C5" i="14"/>
  <c r="C7" i="14"/>
  <c r="C21" i="14"/>
  <c r="C16" i="14"/>
  <c r="C27" i="14"/>
  <c r="C20" i="14"/>
  <c r="C30" i="14"/>
  <c r="C35" i="14"/>
  <c r="C22" i="14"/>
  <c r="C32" i="14"/>
  <c r="C19" i="14"/>
  <c r="C14" i="14"/>
  <c r="C12" i="14"/>
  <c r="C36" i="14"/>
  <c r="C31" i="14"/>
  <c r="C4" i="14"/>
  <c r="C28" i="14"/>
  <c r="C15" i="14"/>
  <c r="C6" i="14"/>
  <c r="M39" i="14"/>
  <c r="M41" i="14" s="1"/>
  <c r="AF39" i="14"/>
  <c r="AF41" i="14" s="1"/>
  <c r="N39" i="14"/>
  <c r="N41" i="14" s="1"/>
  <c r="AE39" i="14"/>
  <c r="AE41" i="14" s="1"/>
  <c r="S39" i="14"/>
  <c r="S41" i="14" s="1"/>
  <c r="O25" i="15"/>
  <c r="O26" i="15" s="1"/>
  <c r="E25" i="15"/>
  <c r="J25" i="15"/>
  <c r="J26" i="15" s="1"/>
  <c r="P25" i="15"/>
  <c r="P26" i="15" s="1"/>
  <c r="K25" i="15"/>
  <c r="K26" i="15" s="1"/>
  <c r="F25" i="15"/>
  <c r="N28" i="15"/>
  <c r="N31" i="15" s="1"/>
  <c r="W25" i="15" l="1"/>
  <c r="X25" i="15"/>
  <c r="F4" i="14"/>
  <c r="F4" i="16" s="1"/>
  <c r="U4" i="14"/>
  <c r="O4" i="14"/>
  <c r="C4" i="16"/>
  <c r="I4" i="14"/>
  <c r="AA4" i="14"/>
  <c r="O14" i="14"/>
  <c r="F14" i="14"/>
  <c r="F14" i="16" s="1"/>
  <c r="AA14" i="14"/>
  <c r="U14" i="14"/>
  <c r="C14" i="16"/>
  <c r="I14" i="14"/>
  <c r="I35" i="14"/>
  <c r="AA35" i="14"/>
  <c r="O35" i="14"/>
  <c r="C35" i="16"/>
  <c r="U35" i="14"/>
  <c r="F35" i="14"/>
  <c r="F35" i="16" s="1"/>
  <c r="AA16" i="14"/>
  <c r="I16" i="14"/>
  <c r="U16" i="14"/>
  <c r="C16" i="16"/>
  <c r="O16" i="14"/>
  <c r="F16" i="14"/>
  <c r="F16" i="16" s="1"/>
  <c r="U34" i="14"/>
  <c r="C34" i="16"/>
  <c r="O34" i="14"/>
  <c r="I34" i="14"/>
  <c r="AA34" i="14"/>
  <c r="F34" i="14"/>
  <c r="F34" i="16" s="1"/>
  <c r="C23" i="16"/>
  <c r="F23" i="14"/>
  <c r="F23" i="16" s="1"/>
  <c r="AA23" i="14"/>
  <c r="I23" i="14"/>
  <c r="U23" i="14"/>
  <c r="O23" i="14"/>
  <c r="O18" i="14"/>
  <c r="AA18" i="14"/>
  <c r="F18" i="14"/>
  <c r="F18" i="16" s="1"/>
  <c r="U18" i="14"/>
  <c r="I18" i="14"/>
  <c r="C18" i="16"/>
  <c r="I9" i="14"/>
  <c r="U9" i="14"/>
  <c r="AA9" i="14"/>
  <c r="F9" i="14"/>
  <c r="F9" i="16" s="1"/>
  <c r="O9" i="14"/>
  <c r="C9" i="16"/>
  <c r="AA29" i="14"/>
  <c r="C29" i="16"/>
  <c r="I29" i="14"/>
  <c r="F29" i="14"/>
  <c r="F29" i="16" s="1"/>
  <c r="U29" i="14"/>
  <c r="O29" i="14"/>
  <c r="C6" i="16"/>
  <c r="O6" i="14"/>
  <c r="I6" i="14"/>
  <c r="F6" i="14"/>
  <c r="F6" i="16" s="1"/>
  <c r="AA6" i="14"/>
  <c r="U6" i="14"/>
  <c r="U31" i="14"/>
  <c r="I31" i="14"/>
  <c r="O31" i="14"/>
  <c r="C31" i="16"/>
  <c r="F31" i="14"/>
  <c r="F31" i="16" s="1"/>
  <c r="AA31" i="14"/>
  <c r="O19" i="14"/>
  <c r="F19" i="14"/>
  <c r="F19" i="16" s="1"/>
  <c r="C19" i="16"/>
  <c r="I19" i="14"/>
  <c r="AA19" i="14"/>
  <c r="U19" i="14"/>
  <c r="C30" i="16"/>
  <c r="U30" i="14"/>
  <c r="I30" i="14"/>
  <c r="O30" i="14"/>
  <c r="AA30" i="14"/>
  <c r="F30" i="14"/>
  <c r="F30" i="16" s="1"/>
  <c r="U21" i="14"/>
  <c r="AA21" i="14"/>
  <c r="O21" i="14"/>
  <c r="C21" i="16"/>
  <c r="F21" i="14"/>
  <c r="F21" i="16" s="1"/>
  <c r="I21" i="14"/>
  <c r="O8" i="14"/>
  <c r="I8" i="14"/>
  <c r="AA8" i="14"/>
  <c r="C8" i="16"/>
  <c r="U8" i="14"/>
  <c r="F8" i="14"/>
  <c r="F8" i="16" s="1"/>
  <c r="U11" i="14"/>
  <c r="I11" i="14"/>
  <c r="F11" i="14"/>
  <c r="F11" i="16" s="1"/>
  <c r="AA11" i="14"/>
  <c r="O11" i="14"/>
  <c r="C11" i="16"/>
  <c r="C2" i="16"/>
  <c r="AA2" i="14"/>
  <c r="C39" i="14"/>
  <c r="F2" i="14"/>
  <c r="F2" i="16" s="1"/>
  <c r="I2" i="14"/>
  <c r="O2" i="14"/>
  <c r="U2" i="14"/>
  <c r="U13" i="14"/>
  <c r="AA13" i="14"/>
  <c r="O13" i="14"/>
  <c r="I13" i="14"/>
  <c r="C13" i="16"/>
  <c r="F13" i="14"/>
  <c r="F13" i="16" s="1"/>
  <c r="F26" i="15"/>
  <c r="U25" i="15"/>
  <c r="E26" i="15"/>
  <c r="T25" i="15"/>
  <c r="C15" i="16"/>
  <c r="AA15" i="14"/>
  <c r="O15" i="14"/>
  <c r="U15" i="14"/>
  <c r="F15" i="14"/>
  <c r="F15" i="16" s="1"/>
  <c r="I15" i="14"/>
  <c r="F36" i="14"/>
  <c r="F36" i="16" s="1"/>
  <c r="U36" i="14"/>
  <c r="AA36" i="14"/>
  <c r="C36" i="16"/>
  <c r="O36" i="14"/>
  <c r="I36" i="14"/>
  <c r="AA32" i="14"/>
  <c r="F32" i="14"/>
  <c r="F32" i="16" s="1"/>
  <c r="O32" i="14"/>
  <c r="C32" i="16"/>
  <c r="U32" i="14"/>
  <c r="I32" i="14"/>
  <c r="I20" i="14"/>
  <c r="C20" i="16"/>
  <c r="U20" i="14"/>
  <c r="F20" i="14"/>
  <c r="F20" i="16" s="1"/>
  <c r="AA20" i="14"/>
  <c r="O20" i="14"/>
  <c r="O7" i="14"/>
  <c r="U7" i="14"/>
  <c r="F7" i="14"/>
  <c r="F7" i="16" s="1"/>
  <c r="AA7" i="14"/>
  <c r="I7" i="14"/>
  <c r="C7" i="16"/>
  <c r="I26" i="14"/>
  <c r="AA26" i="14"/>
  <c r="O26" i="14"/>
  <c r="U26" i="14"/>
  <c r="C26" i="16"/>
  <c r="F26" i="14"/>
  <c r="F26" i="16" s="1"/>
  <c r="U24" i="14"/>
  <c r="AA24" i="14"/>
  <c r="I24" i="14"/>
  <c r="O24" i="14"/>
  <c r="F24" i="14"/>
  <c r="F24" i="16" s="1"/>
  <c r="C24" i="16"/>
  <c r="AA10" i="14"/>
  <c r="O10" i="14"/>
  <c r="C10" i="16"/>
  <c r="I10" i="14"/>
  <c r="F10" i="14"/>
  <c r="F10" i="16" s="1"/>
  <c r="U10" i="14"/>
  <c r="U33" i="14"/>
  <c r="I33" i="14"/>
  <c r="C33" i="16"/>
  <c r="O33" i="14"/>
  <c r="F33" i="14"/>
  <c r="F33" i="16" s="1"/>
  <c r="AA33" i="14"/>
  <c r="F28" i="14"/>
  <c r="F28" i="16" s="1"/>
  <c r="O28" i="14"/>
  <c r="AA28" i="14"/>
  <c r="I28" i="14"/>
  <c r="C28" i="16"/>
  <c r="U28" i="14"/>
  <c r="U12" i="14"/>
  <c r="O12" i="14"/>
  <c r="C12" i="16"/>
  <c r="I12" i="14"/>
  <c r="AA12" i="14"/>
  <c r="F12" i="14"/>
  <c r="F12" i="16" s="1"/>
  <c r="AA22" i="14"/>
  <c r="F22" i="14"/>
  <c r="F22" i="16" s="1"/>
  <c r="O22" i="14"/>
  <c r="U22" i="14"/>
  <c r="C22" i="16"/>
  <c r="I22" i="14"/>
  <c r="O27" i="14"/>
  <c r="C27" i="16"/>
  <c r="AA27" i="14"/>
  <c r="F27" i="14"/>
  <c r="F27" i="16" s="1"/>
  <c r="U27" i="14"/>
  <c r="I27" i="14"/>
  <c r="C5" i="16"/>
  <c r="F5" i="14"/>
  <c r="F5" i="16" s="1"/>
  <c r="U5" i="14"/>
  <c r="O5" i="14"/>
  <c r="I5" i="14"/>
  <c r="AA5" i="14"/>
  <c r="C37" i="16"/>
  <c r="F37" i="14"/>
  <c r="F37" i="16" s="1"/>
  <c r="I37" i="14"/>
  <c r="O37" i="14"/>
  <c r="AA37" i="14"/>
  <c r="U37" i="14"/>
  <c r="C3" i="16"/>
  <c r="O3" i="14"/>
  <c r="U3" i="14"/>
  <c r="I3" i="14"/>
  <c r="AA3" i="14"/>
  <c r="F3" i="14"/>
  <c r="F3" i="16" s="1"/>
  <c r="C17" i="16"/>
  <c r="O17" i="14"/>
  <c r="U17" i="14"/>
  <c r="F17" i="14"/>
  <c r="F17" i="16" s="1"/>
  <c r="AA17" i="14"/>
  <c r="I17" i="14"/>
  <c r="AA25" i="14"/>
  <c r="C25" i="16"/>
  <c r="I25" i="14"/>
  <c r="U25" i="14"/>
  <c r="F25" i="14"/>
  <c r="F25" i="16" s="1"/>
  <c r="O25" i="14"/>
  <c r="X28" i="15" l="1"/>
  <c r="W28" i="15"/>
  <c r="U26" i="15"/>
  <c r="X26" i="15"/>
  <c r="T26" i="15"/>
  <c r="W26" i="15"/>
  <c r="L28" i="14"/>
  <c r="X28" i="14"/>
  <c r="AD28" i="14"/>
  <c r="R28" i="14"/>
  <c r="AD10" i="14"/>
  <c r="X10" i="14"/>
  <c r="L10" i="14"/>
  <c r="R10" i="14"/>
  <c r="AD7" i="14"/>
  <c r="X7" i="14"/>
  <c r="R7" i="14"/>
  <c r="L7" i="14"/>
  <c r="R36" i="14"/>
  <c r="AD36" i="14"/>
  <c r="X36" i="14"/>
  <c r="L36" i="14"/>
  <c r="AD2" i="14"/>
  <c r="L2" i="14"/>
  <c r="X2" i="14"/>
  <c r="R2" i="14"/>
  <c r="F39" i="14"/>
  <c r="R19" i="14"/>
  <c r="X19" i="14"/>
  <c r="L19" i="14"/>
  <c r="AD19" i="14"/>
  <c r="AD29" i="14"/>
  <c r="R29" i="14"/>
  <c r="X29" i="14"/>
  <c r="L29" i="14"/>
  <c r="R23" i="14"/>
  <c r="X23" i="14"/>
  <c r="L23" i="14"/>
  <c r="AD23" i="14"/>
  <c r="L16" i="14"/>
  <c r="X16" i="14"/>
  <c r="R16" i="14"/>
  <c r="AD16" i="14"/>
  <c r="AD14" i="14"/>
  <c r="X14" i="14"/>
  <c r="L14" i="14"/>
  <c r="R14" i="14"/>
  <c r="AD37" i="14"/>
  <c r="L37" i="14"/>
  <c r="X37" i="14"/>
  <c r="R37" i="14"/>
  <c r="AD12" i="14"/>
  <c r="R12" i="14"/>
  <c r="L12" i="14"/>
  <c r="X12" i="14"/>
  <c r="X20" i="14"/>
  <c r="AD20" i="14"/>
  <c r="R20" i="14"/>
  <c r="L20" i="14"/>
  <c r="AD32" i="14"/>
  <c r="X32" i="14"/>
  <c r="L32" i="14"/>
  <c r="R32" i="14"/>
  <c r="U39" i="14"/>
  <c r="U41" i="14" s="1"/>
  <c r="R21" i="14"/>
  <c r="X21" i="14"/>
  <c r="AD21" i="14"/>
  <c r="L21" i="14"/>
  <c r="X18" i="14"/>
  <c r="L18" i="14"/>
  <c r="AD18" i="14"/>
  <c r="R18" i="14"/>
  <c r="L25" i="14"/>
  <c r="AD25" i="14"/>
  <c r="R25" i="14"/>
  <c r="X25" i="14"/>
  <c r="R33" i="14"/>
  <c r="X33" i="14"/>
  <c r="AD33" i="14"/>
  <c r="L33" i="14"/>
  <c r="AD24" i="14"/>
  <c r="R24" i="14"/>
  <c r="X24" i="14"/>
  <c r="L24" i="14"/>
  <c r="R15" i="14"/>
  <c r="X15" i="14"/>
  <c r="AD15" i="14"/>
  <c r="L15" i="14"/>
  <c r="O39" i="14"/>
  <c r="O41" i="14" s="1"/>
  <c r="AA39" i="14"/>
  <c r="AA41" i="14" s="1"/>
  <c r="AD8" i="14"/>
  <c r="R8" i="14"/>
  <c r="L8" i="14"/>
  <c r="X8" i="14"/>
  <c r="AD30" i="14"/>
  <c r="R30" i="14"/>
  <c r="X30" i="14"/>
  <c r="L30" i="14"/>
  <c r="L6" i="14"/>
  <c r="R6" i="14"/>
  <c r="AD6" i="14"/>
  <c r="X6" i="14"/>
  <c r="X9" i="14"/>
  <c r="R9" i="14"/>
  <c r="AD9" i="14"/>
  <c r="L9" i="14"/>
  <c r="X34" i="14"/>
  <c r="R34" i="14"/>
  <c r="AD34" i="14"/>
  <c r="L34" i="14"/>
  <c r="X35" i="14"/>
  <c r="R35" i="14"/>
  <c r="AD35" i="14"/>
  <c r="L35" i="14"/>
  <c r="X17" i="14"/>
  <c r="R17" i="14"/>
  <c r="L17" i="14"/>
  <c r="AD17" i="14"/>
  <c r="AD3" i="14"/>
  <c r="R3" i="14"/>
  <c r="L3" i="14"/>
  <c r="X3" i="14"/>
  <c r="X5" i="14"/>
  <c r="R5" i="14"/>
  <c r="L5" i="14"/>
  <c r="AD5" i="14"/>
  <c r="L27" i="14"/>
  <c r="AD27" i="14"/>
  <c r="X27" i="14"/>
  <c r="R27" i="14"/>
  <c r="L22" i="14"/>
  <c r="R22" i="14"/>
  <c r="X22" i="14"/>
  <c r="AD22" i="14"/>
  <c r="L26" i="14"/>
  <c r="X26" i="14"/>
  <c r="AD26" i="14"/>
  <c r="R26" i="14"/>
  <c r="AD13" i="14"/>
  <c r="L13" i="14"/>
  <c r="R13" i="14"/>
  <c r="X13" i="14"/>
  <c r="I39" i="14"/>
  <c r="I41" i="14" s="1"/>
  <c r="F39" i="16"/>
  <c r="C39" i="16"/>
  <c r="D18" i="15"/>
  <c r="L11" i="14"/>
  <c r="AD11" i="14"/>
  <c r="X11" i="14"/>
  <c r="R11" i="14"/>
  <c r="R31" i="14"/>
  <c r="L31" i="14"/>
  <c r="AD31" i="14"/>
  <c r="X31" i="14"/>
  <c r="AD4" i="14"/>
  <c r="X4" i="14"/>
  <c r="L4" i="14"/>
  <c r="R4" i="14"/>
  <c r="F41" i="16" l="1"/>
  <c r="L39" i="14"/>
  <c r="L41" i="14" s="1"/>
  <c r="D25" i="15"/>
  <c r="N25" i="15"/>
  <c r="N26" i="15" s="1"/>
  <c r="I25" i="15"/>
  <c r="I26" i="15" s="1"/>
  <c r="R39" i="14"/>
  <c r="R41" i="14" s="1"/>
  <c r="X39" i="14"/>
  <c r="X41" i="14" s="1"/>
  <c r="AD39" i="14"/>
  <c r="AD41" i="14" s="1"/>
  <c r="V25" i="15" l="1"/>
  <c r="D26" i="15"/>
  <c r="S25" i="15"/>
  <c r="V28" i="15" l="1"/>
  <c r="S26" i="15"/>
  <c r="V26" i="15"/>
</calcChain>
</file>

<file path=xl/sharedStrings.xml><?xml version="1.0" encoding="utf-8"?>
<sst xmlns="http://schemas.openxmlformats.org/spreadsheetml/2006/main" count="713" uniqueCount="191">
  <si>
    <t>Node Type</t>
  </si>
  <si>
    <t>M-H name</t>
  </si>
  <si>
    <t>Type</t>
  </si>
  <si>
    <t xml:space="preserve">Percentage of traffc inside metro </t>
  </si>
  <si>
    <t>of which, on nearest BB Metro Core</t>
  </si>
  <si>
    <t>On nearest Metro Core</t>
  </si>
  <si>
    <t>On Metro Agrregation</t>
  </si>
  <si>
    <t>M-H node name</t>
  </si>
  <si>
    <t>Percentage of traffic downloaded outside metro</t>
  </si>
  <si>
    <t>Percentage of traffic exchanged outside metro</t>
  </si>
  <si>
    <t>Percentage of upstream traffic</t>
  </si>
  <si>
    <t>Number of nodes</t>
  </si>
  <si>
    <t>Percentage of A1 traffic (Peer to peer)</t>
  </si>
  <si>
    <t>Percentage of A3 traffic (Video content)</t>
  </si>
  <si>
    <t>Percentage of A2 traffic (Heterogeneous web)</t>
  </si>
  <si>
    <t>M-H code</t>
  </si>
  <si>
    <t>DU01</t>
  </si>
  <si>
    <t>Metro Core</t>
  </si>
  <si>
    <t>DU02</t>
  </si>
  <si>
    <t>DU03</t>
  </si>
  <si>
    <t>Metro Aggregation</t>
  </si>
  <si>
    <t>DU04</t>
  </si>
  <si>
    <t>DU05</t>
  </si>
  <si>
    <t>Metro Core Backbone</t>
  </si>
  <si>
    <t>DU06</t>
  </si>
  <si>
    <t>DU07</t>
  </si>
  <si>
    <t>DU08</t>
  </si>
  <si>
    <t>DU09</t>
  </si>
  <si>
    <t>DU10</t>
  </si>
  <si>
    <t>DU11</t>
  </si>
  <si>
    <t>DU12</t>
  </si>
  <si>
    <t>DU13</t>
  </si>
  <si>
    <t>DU14</t>
  </si>
  <si>
    <t>DU15</t>
  </si>
  <si>
    <t>DU16</t>
  </si>
  <si>
    <t>DU17</t>
  </si>
  <si>
    <t>DU18</t>
  </si>
  <si>
    <t>DU19</t>
  </si>
  <si>
    <t>DU20</t>
  </si>
  <si>
    <t>DU21</t>
  </si>
  <si>
    <t>DU22</t>
  </si>
  <si>
    <t>DU23</t>
  </si>
  <si>
    <t>DU24</t>
  </si>
  <si>
    <t>DU25</t>
  </si>
  <si>
    <t>DU26</t>
  </si>
  <si>
    <t>DU27</t>
  </si>
  <si>
    <t>DU28</t>
  </si>
  <si>
    <t>DU29</t>
  </si>
  <si>
    <t>DU30</t>
  </si>
  <si>
    <t>DU31</t>
  </si>
  <si>
    <t>DU32</t>
  </si>
  <si>
    <t>DU33</t>
  </si>
  <si>
    <t>DU34</t>
  </si>
  <si>
    <t>DU35</t>
  </si>
  <si>
    <t>DU36</t>
  </si>
  <si>
    <t>Year</t>
  </si>
  <si>
    <t>Residential fixed line per household</t>
  </si>
  <si>
    <t>Average DL traffic per residential line [Mb/s]</t>
  </si>
  <si>
    <t>Average DL traffic per business line [Mb/s]</t>
  </si>
  <si>
    <t>mid term</t>
  </si>
  <si>
    <t>short term</t>
  </si>
  <si>
    <t>Busy period peak factor (for fixed access)</t>
  </si>
  <si>
    <t>DL Traffic per 4G site at busy period [Mb/s]</t>
  </si>
  <si>
    <t>Business Fixed line per household</t>
  </si>
  <si>
    <t>start 5G-NR deployment</t>
  </si>
  <si>
    <t xml:space="preserve">I2. Traffic volume and market penetration parameters </t>
  </si>
  <si>
    <t>I3.2 / A1 - Peer-to-peer traffic (downstream)</t>
  </si>
  <si>
    <t>I3.3 / A2 - Heterogeneous web traffic (downstream)</t>
  </si>
  <si>
    <t>I3.4 / A3 - Video traffic (downstream)</t>
  </si>
  <si>
    <t>Traffic in [Gb/s]</t>
  </si>
  <si>
    <t>I3.1 / Baseline macro traffic subtypes parameters</t>
  </si>
  <si>
    <t>Households</t>
  </si>
  <si>
    <t>5G sites 2019</t>
  </si>
  <si>
    <t>5G sites 2022</t>
  </si>
  <si>
    <t>5G sites 2025</t>
  </si>
  <si>
    <t>4G sites (assumed stable in time)</t>
  </si>
  <si>
    <t>Upstream</t>
  </si>
  <si>
    <t>Downstream</t>
  </si>
  <si>
    <t>DL Traffic per 5G RRU at busy period [Mb/s]</t>
  </si>
  <si>
    <t>Total Traffic (downstream, [Gb/s] )</t>
  </si>
  <si>
    <t>Total peer-to-peer traffic per node (average, [Gb/s] )</t>
  </si>
  <si>
    <t>Total video traffic Network [Gb/s]</t>
  </si>
  <si>
    <t>Total het. Web traffic per node (average, [Gb/s] )</t>
  </si>
  <si>
    <t xml:space="preserve">Total peer-to-peer traffic  [Gb/s] </t>
  </si>
  <si>
    <t xml:space="preserve">Total heterogeneous web traffic  [Gb/s] </t>
  </si>
  <si>
    <t>Total video traffic per node (average, [Gb/s] )</t>
  </si>
  <si>
    <t xml:space="preserve">on whole Metro Network  </t>
  </si>
  <si>
    <t xml:space="preserve">on Node (on average)  </t>
  </si>
  <si>
    <t>Partitioning of Traffic between access type (Downstream)</t>
  </si>
  <si>
    <t xml:space="preserve">Fixed Residential  </t>
  </si>
  <si>
    <t xml:space="preserve">Fixed Businness  </t>
  </si>
  <si>
    <t>Downstream Traffic [Gb/s]</t>
  </si>
  <si>
    <t>Relative Percentage</t>
  </si>
  <si>
    <t>Type of access</t>
  </si>
  <si>
    <t xml:space="preserve">NR-5G  </t>
  </si>
  <si>
    <t xml:space="preserve">Radio 4G  </t>
  </si>
  <si>
    <t xml:space="preserve">Total  </t>
  </si>
  <si>
    <t>Important: grey cells require the primary model parameters assignment</t>
  </si>
  <si>
    <t>Abs ID Link</t>
  </si>
  <si>
    <t>Link M-H Code</t>
  </si>
  <si>
    <t>Node M-H Code (A)</t>
  </si>
  <si>
    <t>Node M-H Code (B)</t>
  </si>
  <si>
    <t>Type Link</t>
  </si>
  <si>
    <t>Distance [km]</t>
  </si>
  <si>
    <t>L01</t>
  </si>
  <si>
    <t>Core link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</si>
  <si>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</si>
  <si>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</si>
  <si>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</si>
  <si>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</si>
  <si>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</si>
  <si>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</si>
  <si>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</si>
  <si>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</si>
  <si>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</si>
  <si>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</si>
  <si>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</si>
  <si>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</si>
  <si>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</si>
  <si>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</si>
  <si>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</si>
  <si>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</si>
  <si>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</si>
  <si>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</si>
  <si>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</si>
  <si>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</si>
  <si>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</si>
  <si>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</si>
  <si>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</si>
  <si>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</si>
  <si>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</si>
  <si>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</si>
  <si>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</si>
  <si>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</si>
  <si>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</si>
  <si>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</si>
  <si>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</si>
  <si>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</si>
  <si>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</si>
  <si>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</si>
  <si>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</si>
  <si>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</si>
  <si>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</si>
  <si>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</si>
  <si>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</si>
  <si>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</si>
  <si>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</si>
  <si>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Extension link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</si>
  <si>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</si>
  <si>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</si>
  <si>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</si>
  <si>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</si>
  <si>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</si>
  <si>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</si>
  <si>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</si>
  <si>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</si>
  <si>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</si>
  <si>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</si>
  <si>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</si>
  <si>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</si>
  <si>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2019 Res</t>
  </si>
  <si>
    <t>2022 Res</t>
  </si>
  <si>
    <t>2025 Res</t>
  </si>
  <si>
    <t>Total peer-to-peer traffic directed to nearest UPF (e.g., nearest Metro Core BB) [Gb/s]</t>
  </si>
  <si>
    <t xml:space="preserve">Peer-to-peer traffic exchanged outside metro network through nearest Metro Core BB [Gb/s] </t>
  </si>
  <si>
    <t>2019 Bus</t>
  </si>
  <si>
    <t>2022 Bus</t>
  </si>
  <si>
    <t>2025 Bus</t>
  </si>
  <si>
    <t>2019 4G</t>
  </si>
  <si>
    <t>2022 4G</t>
  </si>
  <si>
    <t>2025 4G</t>
  </si>
  <si>
    <t>2019 5G</t>
  </si>
  <si>
    <t>2022 5G</t>
  </si>
  <si>
    <t>2025 5G</t>
  </si>
  <si>
    <t>2019 Down</t>
  </si>
  <si>
    <t>2022 Down</t>
  </si>
  <si>
    <t>2025 Down</t>
  </si>
  <si>
    <t>2019 Up</t>
  </si>
  <si>
    <t>2022 Up</t>
  </si>
  <si>
    <t>2025 Up</t>
  </si>
  <si>
    <t>Total web traffic [Gb/s]</t>
  </si>
  <si>
    <t xml:space="preserve">Web traffic from sources outside the Metro domain [Gb/s] </t>
  </si>
  <si>
    <t xml:space="preserve">Web traffic from sources located on the nearest Metro Core BB [Gb/s] </t>
  </si>
  <si>
    <t>Total video traffic [Gb/s]</t>
  </si>
  <si>
    <t xml:space="preserve">Video traffic from sources outside the Metro domain [Gb/s] </t>
  </si>
  <si>
    <t xml:space="preserve">Video traffic from sources on nearest Metro Core BB [Gb/s] </t>
  </si>
  <si>
    <t xml:space="preserve">Video traffic from sources on nearest Metro Core [Gb/s] </t>
  </si>
  <si>
    <t xml:space="preserve">Video traffic from sources stored locally on Metro Aggegation node [Gb/s] </t>
  </si>
  <si>
    <t>2019 Total</t>
  </si>
  <si>
    <t>2022 Total</t>
  </si>
  <si>
    <t>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</si>
</sst>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Alignment="0"/>
    <xf numFmtId="9" fontId="7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5" fillId="2" borderId="0" xfId="0" applyFont="1" applyFill="1"/>
    <xf numFmtId="0" fontId="5" fillId="0" borderId="0" xfId="0" applyFont="1" applyFill="1" applyBorder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3" borderId="1" xfId="0" applyFill="1" applyBorder="1"/>
    <xf numFmtId="9" fontId="0" fillId="3" borderId="1" xfId="2" applyFont="1" applyFill="1" applyBorder="1"/>
    <xf numFmtId="9" fontId="1" fillId="3" borderId="1" xfId="2" applyFont="1" applyFill="1" applyBorder="1"/>
    <xf numFmtId="0" fontId="0" fillId="0" borderId="1" xfId="0" applyBorder="1"/>
    <xf numFmtId="9" fontId="0" fillId="0" borderId="1" xfId="2" applyFont="1" applyBorder="1"/>
    <xf numFmtId="9" fontId="0" fillId="3" borderId="1" xfId="0" applyNumberFormat="1" applyFill="1" applyBorder="1"/>
    <xf numFmtId="9" fontId="0" fillId="0" borderId="1" xfId="2" applyFont="1" applyFill="1" applyBorder="1"/>
    <xf numFmtId="9" fontId="1" fillId="0" borderId="1" xfId="2" applyFont="1" applyFill="1" applyBorder="1"/>
    <xf numFmtId="11" fontId="0" fillId="0" borderId="1" xfId="0" applyNumberFormat="1" applyFill="1" applyBorder="1"/>
    <xf numFmtId="0" fontId="0" fillId="0" borderId="0" xfId="0" applyBorder="1"/>
    <xf numFmtId="0" fontId="1" fillId="0" borderId="0" xfId="0" applyFont="1" applyBorder="1"/>
    <xf numFmtId="9" fontId="1" fillId="0" borderId="0" xfId="2" applyFont="1" applyFill="1" applyBorder="1"/>
    <xf numFmtId="0" fontId="0" fillId="0" borderId="1" xfId="0" applyFill="1" applyBorder="1"/>
    <xf numFmtId="0" fontId="6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Fill="1" applyBorder="1"/>
    <xf numFmtId="9" fontId="0" fillId="0" borderId="0" xfId="2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/>
    <xf numFmtId="0" fontId="6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0" borderId="0" xfId="0" applyNumberFormat="1" applyFont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0" fillId="6" borderId="8" xfId="0" applyFill="1" applyBorder="1"/>
    <xf numFmtId="0" fontId="3" fillId="0" borderId="0" xfId="0" applyFont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3" fillId="4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9" fontId="0" fillId="6" borderId="10" xfId="2" applyFont="1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4" borderId="25" xfId="0" applyFill="1" applyBorder="1"/>
    <xf numFmtId="0" fontId="0" fillId="5" borderId="25" xfId="0" applyFill="1" applyBorder="1"/>
    <xf numFmtId="0" fontId="1" fillId="0" borderId="16" xfId="0" applyFont="1" applyBorder="1" applyAlignment="1">
      <alignment horizontal="right"/>
    </xf>
    <xf numFmtId="164" fontId="0" fillId="4" borderId="2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164" fontId="3" fillId="6" borderId="25" xfId="0" applyNumberFormat="1" applyFont="1" applyFill="1" applyBorder="1" applyAlignment="1">
      <alignment horizontal="right" vertical="center"/>
    </xf>
    <xf numFmtId="0" fontId="10" fillId="0" borderId="0" xfId="0" applyFont="1"/>
    <xf numFmtId="0" fontId="3" fillId="3" borderId="1" xfId="0" applyFont="1" applyFill="1" applyBorder="1"/>
    <xf numFmtId="2" fontId="1" fillId="0" borderId="0" xfId="0" applyNumberFormat="1" applyFont="1"/>
    <xf numFmtId="165" fontId="1" fillId="0" borderId="0" xfId="2" applyNumberFormat="1" applyFont="1"/>
    <xf numFmtId="9" fontId="0" fillId="0" borderId="0" xfId="2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e_MATRICE TRAFFICO_2008-201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2"/>
  <sheetViews>
    <sheetView workbookViewId="0">
      <selection activeCell="D10" sqref="D10"/>
    </sheetView>
  </sheetViews>
  <sheetFormatPr baseColWidth="10" defaultColWidth="9.140625" defaultRowHeight="12.75" x14ac:dyDescent="0.2"/>
  <cols>
    <col min="2" max="2" width="3.5703125" customWidth="1"/>
    <col min="3" max="3" width="54.28515625" customWidth="1"/>
    <col min="4" max="4" width="23" customWidth="1"/>
    <col min="5" max="5" width="16.85546875" customWidth="1"/>
    <col min="6" max="6" width="17.7109375" customWidth="1"/>
    <col min="7" max="7" width="4.42578125" customWidth="1"/>
    <col min="8" max="8" width="49.7109375" customWidth="1"/>
    <col min="12" max="12" width="3.28515625" customWidth="1"/>
    <col min="13" max="13" width="39.5703125" bestFit="1" customWidth="1"/>
    <col min="14" max="14" width="9.5703125" bestFit="1" customWidth="1"/>
    <col min="15" max="16" width="9.5703125" customWidth="1"/>
    <col min="17" max="17" width="9.5703125" style="34" customWidth="1"/>
    <col min="18" max="18" width="24.5703125" customWidth="1"/>
    <col min="19" max="24" width="12.7109375" customWidth="1"/>
  </cols>
  <sheetData>
    <row r="1" spans="3:11" ht="18" x14ac:dyDescent="0.25">
      <c r="C1" s="88" t="s">
        <v>97</v>
      </c>
    </row>
    <row r="3" spans="3:11" x14ac:dyDescent="0.2">
      <c r="C3" s="23"/>
      <c r="D3" s="23"/>
      <c r="E3" s="23"/>
      <c r="F3" s="23"/>
      <c r="H3" s="24"/>
      <c r="I3" s="25"/>
      <c r="J3" s="25"/>
      <c r="K3" s="25"/>
    </row>
    <row r="4" spans="3:11" x14ac:dyDescent="0.2">
      <c r="C4" s="32" t="s">
        <v>65</v>
      </c>
      <c r="D4" s="28" t="s">
        <v>64</v>
      </c>
      <c r="E4" s="28" t="s">
        <v>60</v>
      </c>
      <c r="F4" s="28" t="s">
        <v>59</v>
      </c>
    </row>
    <row r="5" spans="3:11" x14ac:dyDescent="0.2">
      <c r="C5" s="29" t="s">
        <v>55</v>
      </c>
      <c r="D5" s="27">
        <v>2019</v>
      </c>
      <c r="E5" s="27">
        <v>2022</v>
      </c>
      <c r="F5" s="27">
        <v>2025</v>
      </c>
    </row>
    <row r="6" spans="3:11" x14ac:dyDescent="0.2">
      <c r="C6" s="17" t="s">
        <v>56</v>
      </c>
      <c r="D6" s="14">
        <v>0.5</v>
      </c>
      <c r="E6" s="14">
        <v>0.52</v>
      </c>
      <c r="F6" s="14">
        <v>0.55000000000000004</v>
      </c>
    </row>
    <row r="7" spans="3:11" x14ac:dyDescent="0.2">
      <c r="C7" s="17" t="s">
        <v>63</v>
      </c>
      <c r="D7" s="14">
        <v>0.05</v>
      </c>
      <c r="E7" s="14">
        <v>5.5E-2</v>
      </c>
      <c r="F7" s="14">
        <v>0.06</v>
      </c>
    </row>
    <row r="8" spans="3:11" x14ac:dyDescent="0.2">
      <c r="C8" s="17" t="s">
        <v>57</v>
      </c>
      <c r="D8" s="14">
        <v>1.8</v>
      </c>
      <c r="E8" s="14">
        <v>3.7</v>
      </c>
      <c r="F8" s="14">
        <v>7.6</v>
      </c>
    </row>
    <row r="9" spans="3:11" x14ac:dyDescent="0.2">
      <c r="C9" s="17" t="s">
        <v>58</v>
      </c>
      <c r="D9" s="14">
        <v>3.6</v>
      </c>
      <c r="E9" s="14">
        <v>7.4</v>
      </c>
      <c r="F9" s="14">
        <v>15.1</v>
      </c>
    </row>
    <row r="10" spans="3:11" x14ac:dyDescent="0.2">
      <c r="C10" s="17" t="s">
        <v>61</v>
      </c>
      <c r="D10" s="14">
        <v>1</v>
      </c>
      <c r="E10" s="14">
        <v>1</v>
      </c>
      <c r="F10" s="14">
        <v>1</v>
      </c>
      <c r="H10" s="24"/>
      <c r="I10" s="25"/>
      <c r="J10" s="25"/>
      <c r="K10" s="25"/>
    </row>
    <row r="11" spans="3:11" x14ac:dyDescent="0.2">
      <c r="C11" s="17" t="s">
        <v>62</v>
      </c>
      <c r="D11" s="14">
        <v>100</v>
      </c>
      <c r="E11" s="14">
        <v>140</v>
      </c>
      <c r="F11" s="14">
        <v>200</v>
      </c>
      <c r="H11" s="24"/>
      <c r="I11" s="25"/>
      <c r="J11" s="25"/>
      <c r="K11" s="25"/>
    </row>
    <row r="12" spans="3:11" x14ac:dyDescent="0.2">
      <c r="C12" s="13" t="s">
        <v>78</v>
      </c>
      <c r="D12" s="14">
        <v>500</v>
      </c>
      <c r="E12" s="14">
        <v>800</v>
      </c>
      <c r="F12" s="14">
        <v>1000</v>
      </c>
      <c r="H12" s="24"/>
      <c r="I12" s="25"/>
      <c r="J12" s="25"/>
      <c r="K12" s="25"/>
    </row>
    <row r="13" spans="3:11" x14ac:dyDescent="0.2">
      <c r="C13" s="23"/>
      <c r="D13" s="23"/>
      <c r="E13" s="23"/>
      <c r="F13" s="23"/>
      <c r="H13" s="24"/>
      <c r="I13" s="25"/>
      <c r="J13" s="25"/>
      <c r="K13" s="25"/>
    </row>
    <row r="14" spans="3:11" x14ac:dyDescent="0.2">
      <c r="C14" s="23"/>
      <c r="D14" s="23"/>
      <c r="E14" s="23"/>
      <c r="F14" s="23"/>
      <c r="H14" s="24"/>
      <c r="I14" s="25"/>
      <c r="J14" s="25"/>
      <c r="K14" s="25"/>
    </row>
    <row r="15" spans="3:11" x14ac:dyDescent="0.2">
      <c r="C15" s="23"/>
      <c r="D15" s="23"/>
      <c r="E15" s="23"/>
      <c r="F15" s="23"/>
      <c r="H15" s="24"/>
      <c r="I15" s="25"/>
      <c r="J15" s="25"/>
      <c r="K15" s="25"/>
    </row>
    <row r="16" spans="3:11" x14ac:dyDescent="0.2">
      <c r="C16" s="33" t="s">
        <v>70</v>
      </c>
      <c r="D16" s="27">
        <v>2019</v>
      </c>
      <c r="E16" s="27">
        <v>2022</v>
      </c>
      <c r="F16" s="27">
        <v>2025</v>
      </c>
      <c r="H16" s="24"/>
      <c r="I16" s="25"/>
      <c r="J16" s="25"/>
      <c r="K16" s="25"/>
    </row>
    <row r="17" spans="3:24" x14ac:dyDescent="0.2">
      <c r="C17" s="13" t="s">
        <v>11</v>
      </c>
      <c r="D17" s="26">
        <f>COUNTIF(Node_List!$A:$A,"&gt;=1")</f>
        <v>36</v>
      </c>
      <c r="E17" s="26">
        <f>COUNTIF(Node_List!$A:$A,"&gt;=1")</f>
        <v>36</v>
      </c>
      <c r="F17" s="26">
        <f>COUNTIF(Node_List!$A:$A,"&gt;=1")</f>
        <v>36</v>
      </c>
      <c r="H17" s="24"/>
      <c r="I17" s="25"/>
      <c r="J17" s="25"/>
      <c r="K17" s="25"/>
    </row>
    <row r="18" spans="3:24" x14ac:dyDescent="0.2">
      <c r="C18" s="13" t="s">
        <v>79</v>
      </c>
      <c r="D18" s="22">
        <f>SUM(Total!C2:C37)</f>
        <v>764.81619999999987</v>
      </c>
      <c r="E18" s="22">
        <f>SUM(Total!D2:D37)</f>
        <v>2160.3424650000002</v>
      </c>
      <c r="F18" s="22">
        <f>SUM(Total!E2:E37)</f>
        <v>5260.1512900000016</v>
      </c>
      <c r="H18" s="24"/>
      <c r="I18" s="25"/>
      <c r="J18" s="25"/>
      <c r="K18" s="25"/>
    </row>
    <row r="19" spans="3:24" x14ac:dyDescent="0.2">
      <c r="C19" s="13" t="s">
        <v>12</v>
      </c>
      <c r="D19" s="15">
        <v>0.1</v>
      </c>
      <c r="E19" s="15">
        <v>0.1</v>
      </c>
      <c r="F19" s="15">
        <v>0.1</v>
      </c>
      <c r="H19" s="24"/>
      <c r="I19" s="25"/>
      <c r="J19" s="25"/>
      <c r="K19" s="25"/>
    </row>
    <row r="20" spans="3:24" x14ac:dyDescent="0.2">
      <c r="C20" s="13" t="s">
        <v>14</v>
      </c>
      <c r="D20" s="16">
        <v>0.3</v>
      </c>
      <c r="E20" s="16">
        <v>0.3</v>
      </c>
      <c r="F20" s="16">
        <v>0.3</v>
      </c>
      <c r="H20" s="24"/>
      <c r="I20" s="25"/>
      <c r="J20" s="25"/>
      <c r="K20" s="25"/>
    </row>
    <row r="21" spans="3:24" ht="13.5" thickBot="1" x14ac:dyDescent="0.25">
      <c r="C21" s="13" t="s">
        <v>13</v>
      </c>
      <c r="D21" s="21">
        <f>1-D19-D20</f>
        <v>0.60000000000000009</v>
      </c>
      <c r="E21" s="21">
        <f>1-E19-E20</f>
        <v>0.60000000000000009</v>
      </c>
      <c r="F21" s="21">
        <f>1-F19-F20</f>
        <v>0.60000000000000009</v>
      </c>
      <c r="H21" s="24"/>
      <c r="I21" s="25"/>
      <c r="J21" s="25"/>
      <c r="K21" s="25"/>
    </row>
    <row r="22" spans="3:24" ht="13.5" thickBot="1" x14ac:dyDescent="0.25">
      <c r="C22" s="4"/>
      <c r="S22" s="101" t="s">
        <v>69</v>
      </c>
      <c r="T22" s="102"/>
      <c r="U22" s="103"/>
      <c r="V22" s="103"/>
      <c r="W22" s="103"/>
      <c r="X22" s="104"/>
    </row>
    <row r="23" spans="3:24" x14ac:dyDescent="0.2">
      <c r="C23" s="33" t="s">
        <v>66</v>
      </c>
      <c r="D23" s="27">
        <v>2019</v>
      </c>
      <c r="E23" s="27">
        <v>2022</v>
      </c>
      <c r="F23" s="27">
        <v>2025</v>
      </c>
      <c r="H23" s="33" t="s">
        <v>67</v>
      </c>
      <c r="I23" s="27">
        <v>2019</v>
      </c>
      <c r="J23" s="27">
        <v>2022</v>
      </c>
      <c r="K23" s="27">
        <v>2025</v>
      </c>
      <c r="M23" s="33" t="s">
        <v>68</v>
      </c>
      <c r="N23" s="27">
        <v>2019</v>
      </c>
      <c r="O23" s="27">
        <v>2022</v>
      </c>
      <c r="P23" s="27">
        <v>2025</v>
      </c>
      <c r="Q23" s="35"/>
      <c r="S23" s="98" t="s">
        <v>77</v>
      </c>
      <c r="T23" s="99"/>
      <c r="U23" s="100"/>
      <c r="V23" s="105" t="s">
        <v>76</v>
      </c>
      <c r="W23" s="106"/>
      <c r="X23" s="107"/>
    </row>
    <row r="24" spans="3:24" ht="13.5" thickBot="1" x14ac:dyDescent="0.25">
      <c r="C24" s="13" t="s">
        <v>10</v>
      </c>
      <c r="D24" s="19">
        <v>1</v>
      </c>
      <c r="E24" s="19">
        <v>1</v>
      </c>
      <c r="F24" s="19">
        <v>1</v>
      </c>
      <c r="H24" s="13" t="s">
        <v>10</v>
      </c>
      <c r="I24" s="15">
        <v>0.3</v>
      </c>
      <c r="J24" s="15">
        <v>0.3</v>
      </c>
      <c r="K24" s="15">
        <v>0.3</v>
      </c>
      <c r="M24" s="13" t="s">
        <v>10</v>
      </c>
      <c r="N24" s="15">
        <v>0.1</v>
      </c>
      <c r="O24" s="15">
        <v>0.1</v>
      </c>
      <c r="P24" s="15">
        <v>0.1</v>
      </c>
      <c r="Q24" s="31"/>
      <c r="S24" s="64">
        <v>2019</v>
      </c>
      <c r="T24" s="65">
        <v>2022</v>
      </c>
      <c r="U24" s="66">
        <v>2025</v>
      </c>
      <c r="V24" s="64">
        <v>2019</v>
      </c>
      <c r="W24" s="65">
        <v>2022</v>
      </c>
      <c r="X24" s="66">
        <v>2025</v>
      </c>
    </row>
    <row r="25" spans="3:24" ht="13.5" thickBot="1" x14ac:dyDescent="0.25">
      <c r="C25" s="13" t="s">
        <v>83</v>
      </c>
      <c r="D25" s="63">
        <f>D18*D19</f>
        <v>76.481619999999992</v>
      </c>
      <c r="E25" s="63">
        <f>E18*E19</f>
        <v>216.03424650000002</v>
      </c>
      <c r="F25" s="63">
        <f>F18*F19</f>
        <v>526.01512900000023</v>
      </c>
      <c r="H25" s="13" t="s">
        <v>84</v>
      </c>
      <c r="I25" s="63">
        <f>D18*D20</f>
        <v>229.44485999999995</v>
      </c>
      <c r="J25" s="63">
        <f>E18*E20</f>
        <v>648.10273949999998</v>
      </c>
      <c r="K25" s="63">
        <f>F18*F20</f>
        <v>1578.0453870000003</v>
      </c>
      <c r="M25" s="17" t="s">
        <v>81</v>
      </c>
      <c r="N25" s="63">
        <f>D18*D21</f>
        <v>458.88972000000001</v>
      </c>
      <c r="O25" s="63">
        <f t="shared" ref="O25:P25" si="0">E18*E21</f>
        <v>1296.2054790000002</v>
      </c>
      <c r="P25" s="63">
        <f t="shared" si="0"/>
        <v>3156.0907740000016</v>
      </c>
      <c r="Q25" s="5"/>
      <c r="R25" s="78" t="s">
        <v>86</v>
      </c>
      <c r="S25" s="79">
        <f t="shared" ref="S25:U26" si="1">D25+I25+N25</f>
        <v>764.81619999999998</v>
      </c>
      <c r="T25" s="80">
        <f t="shared" si="1"/>
        <v>2160.3424650000002</v>
      </c>
      <c r="U25" s="81">
        <f t="shared" si="1"/>
        <v>5260.1512900000016</v>
      </c>
      <c r="V25" s="79">
        <f>D25*D24+I25*I24+N25*N24</f>
        <v>191.20404999999997</v>
      </c>
      <c r="W25" s="80">
        <f>E25*E24+J25*J24+O25*O24</f>
        <v>540.08561625000004</v>
      </c>
      <c r="X25" s="81">
        <f>F25*F24+K25*K24+P25*P24</f>
        <v>1315.0378225000004</v>
      </c>
    </row>
    <row r="26" spans="3:24" ht="13.5" thickBot="1" x14ac:dyDescent="0.25">
      <c r="C26" s="13" t="s">
        <v>80</v>
      </c>
      <c r="D26" s="63">
        <f>Parameters!D25/$D$17</f>
        <v>2.1244894444444444</v>
      </c>
      <c r="E26" s="63">
        <f>Parameters!E25/$D$17</f>
        <v>6.0009512916666674</v>
      </c>
      <c r="F26" s="63">
        <f>Parameters!F25/$D$17</f>
        <v>14.611531361111117</v>
      </c>
      <c r="H26" s="13" t="s">
        <v>82</v>
      </c>
      <c r="I26" s="63">
        <f>Parameters!I25/$D$17</f>
        <v>6.3734683333333315</v>
      </c>
      <c r="J26" s="63">
        <f>Parameters!J25/$D$17</f>
        <v>18.002853875</v>
      </c>
      <c r="K26" s="63">
        <f>Parameters!K25/$D$17</f>
        <v>43.834594083333343</v>
      </c>
      <c r="M26" s="17" t="s">
        <v>85</v>
      </c>
      <c r="N26" s="63">
        <f>N25/$D$17</f>
        <v>12.746936666666667</v>
      </c>
      <c r="O26" s="63">
        <f t="shared" ref="O26:P26" si="2">O25/$D$17</f>
        <v>36.005707750000006</v>
      </c>
      <c r="P26" s="63">
        <f t="shared" si="2"/>
        <v>87.669188166666714</v>
      </c>
      <c r="Q26" s="30"/>
      <c r="R26" s="78" t="s">
        <v>87</v>
      </c>
      <c r="S26" s="79">
        <f t="shared" si="1"/>
        <v>21.244894444444441</v>
      </c>
      <c r="T26" s="80">
        <f t="shared" si="1"/>
        <v>60.009512916666672</v>
      </c>
      <c r="U26" s="81">
        <f t="shared" si="1"/>
        <v>146.11531361111116</v>
      </c>
      <c r="V26" s="79">
        <f>D26*D24+I26*I24+N26*N24</f>
        <v>5.3112236111111111</v>
      </c>
      <c r="W26" s="80">
        <f>E26*E24+J26*J24+O26*O24</f>
        <v>15.002378229166668</v>
      </c>
      <c r="X26" s="81">
        <f>F26*F24+K26*K24+P26*P24</f>
        <v>36.528828402777791</v>
      </c>
    </row>
    <row r="27" spans="3:24" x14ac:dyDescent="0.2">
      <c r="C27" s="13" t="s">
        <v>9</v>
      </c>
      <c r="D27" s="15">
        <v>0.33</v>
      </c>
      <c r="E27" s="15">
        <v>0.33</v>
      </c>
      <c r="F27" s="15">
        <v>0.33</v>
      </c>
      <c r="H27" s="13" t="s">
        <v>8</v>
      </c>
      <c r="I27" s="15">
        <v>0.8</v>
      </c>
      <c r="J27" s="15">
        <v>0.8</v>
      </c>
      <c r="K27" s="15">
        <v>0.8</v>
      </c>
      <c r="M27" s="13" t="s">
        <v>8</v>
      </c>
      <c r="N27" s="15">
        <v>0.25</v>
      </c>
      <c r="O27" s="15">
        <v>0.25</v>
      </c>
      <c r="P27" s="15">
        <v>0.25</v>
      </c>
      <c r="Q27" s="31"/>
      <c r="R27" s="36"/>
    </row>
    <row r="28" spans="3:24" x14ac:dyDescent="0.2">
      <c r="M28" s="13" t="s">
        <v>3</v>
      </c>
      <c r="N28" s="18">
        <f>1-N27</f>
        <v>0.75</v>
      </c>
      <c r="O28" s="18">
        <f>1-O27</f>
        <v>0.75</v>
      </c>
      <c r="P28" s="18">
        <f>1-P27</f>
        <v>0.75</v>
      </c>
      <c r="Q28" s="31"/>
      <c r="V28" s="92">
        <f>V25/S25</f>
        <v>0.24999999999999997</v>
      </c>
      <c r="W28" s="92">
        <f t="shared" ref="W28:X28" si="3">W25/T25</f>
        <v>0.25</v>
      </c>
      <c r="X28" s="92">
        <f t="shared" si="3"/>
        <v>0.25</v>
      </c>
    </row>
    <row r="29" spans="3:24" x14ac:dyDescent="0.2">
      <c r="M29" s="13" t="s">
        <v>4</v>
      </c>
      <c r="N29" s="15">
        <v>0.25</v>
      </c>
      <c r="O29" s="15">
        <v>0.25</v>
      </c>
      <c r="P29" s="15">
        <v>0.25</v>
      </c>
      <c r="Q29" s="31"/>
    </row>
    <row r="30" spans="3:24" x14ac:dyDescent="0.2">
      <c r="M30" s="13" t="s">
        <v>5</v>
      </c>
      <c r="N30" s="15">
        <v>0.25</v>
      </c>
      <c r="O30" s="15">
        <v>0.25</v>
      </c>
      <c r="P30" s="15">
        <v>0.25</v>
      </c>
      <c r="Q30" s="31"/>
    </row>
    <row r="31" spans="3:24" x14ac:dyDescent="0.2">
      <c r="M31" s="13" t="s">
        <v>6</v>
      </c>
      <c r="N31" s="20">
        <f>N28-N29-N30</f>
        <v>0.25</v>
      </c>
      <c r="O31" s="20">
        <f>O28-O29-O30</f>
        <v>0.25</v>
      </c>
      <c r="P31" s="20">
        <f>P28-P29-P30</f>
        <v>0.25</v>
      </c>
      <c r="Q31" s="31"/>
    </row>
    <row r="34" spans="8:24" ht="13.5" thickBot="1" x14ac:dyDescent="0.25"/>
    <row r="35" spans="8:24" ht="18.75" customHeight="1" x14ac:dyDescent="0.2">
      <c r="H35" s="4"/>
      <c r="R35" s="96" t="s">
        <v>93</v>
      </c>
      <c r="S35" s="108" t="s">
        <v>88</v>
      </c>
      <c r="T35" s="108"/>
      <c r="U35" s="109"/>
      <c r="V35" s="109"/>
      <c r="W35" s="109"/>
      <c r="X35" s="110"/>
    </row>
    <row r="36" spans="8:24" ht="19.5" customHeight="1" x14ac:dyDescent="0.2">
      <c r="R36" s="97"/>
      <c r="S36" s="111" t="s">
        <v>91</v>
      </c>
      <c r="T36" s="111"/>
      <c r="U36" s="111"/>
      <c r="V36" s="111" t="s">
        <v>92</v>
      </c>
      <c r="W36" s="111"/>
      <c r="X36" s="112"/>
    </row>
    <row r="37" spans="8:24" s="67" customFormat="1" ht="19.5" customHeight="1" x14ac:dyDescent="0.2">
      <c r="Q37" s="68"/>
      <c r="R37" s="97"/>
      <c r="S37" s="53">
        <v>2019</v>
      </c>
      <c r="T37" s="54">
        <v>2022</v>
      </c>
      <c r="U37" s="55">
        <v>2025</v>
      </c>
      <c r="V37" s="53">
        <v>2019</v>
      </c>
      <c r="W37" s="54">
        <v>2022</v>
      </c>
      <c r="X37" s="71">
        <v>2025</v>
      </c>
    </row>
    <row r="38" spans="8:24" x14ac:dyDescent="0.2">
      <c r="R38" s="72" t="s">
        <v>89</v>
      </c>
      <c r="S38" s="82" t="e">
        <f>SUM(#REF!)</f>
        <v>#REF!</v>
      </c>
      <c r="T38" s="83" t="e">
        <f>SUM(#REF!)</f>
        <v>#REF!</v>
      </c>
      <c r="U38" s="84" t="e">
        <f>SUM(#REF!)</f>
        <v>#REF!</v>
      </c>
      <c r="V38" s="69" t="e">
        <f>S38/S$42</f>
        <v>#REF!</v>
      </c>
      <c r="W38" s="70" t="e">
        <f t="shared" ref="W38:X41" si="4">T38/T$42</f>
        <v>#REF!</v>
      </c>
      <c r="X38" s="73" t="e">
        <f t="shared" si="4"/>
        <v>#REF!</v>
      </c>
    </row>
    <row r="39" spans="8:24" x14ac:dyDescent="0.2">
      <c r="R39" s="72" t="s">
        <v>90</v>
      </c>
      <c r="S39" s="82" t="e">
        <f>#REF!</f>
        <v>#REF!</v>
      </c>
      <c r="T39" s="83" t="e">
        <f>#REF!</f>
        <v>#REF!</v>
      </c>
      <c r="U39" s="84" t="e">
        <f>#REF!</f>
        <v>#REF!</v>
      </c>
      <c r="V39" s="69" t="e">
        <f t="shared" ref="V39:V41" si="5">S39/S$42</f>
        <v>#REF!</v>
      </c>
      <c r="W39" s="70" t="e">
        <f t="shared" si="4"/>
        <v>#REF!</v>
      </c>
      <c r="X39" s="73" t="e">
        <f t="shared" si="4"/>
        <v>#REF!</v>
      </c>
    </row>
    <row r="40" spans="8:24" x14ac:dyDescent="0.2">
      <c r="R40" s="74" t="s">
        <v>95</v>
      </c>
      <c r="S40" s="82" t="e">
        <f>#REF!</f>
        <v>#REF!</v>
      </c>
      <c r="T40" s="83" t="e">
        <f>#REF!</f>
        <v>#REF!</v>
      </c>
      <c r="U40" s="84" t="e">
        <f>#REF!</f>
        <v>#REF!</v>
      </c>
      <c r="V40" s="69" t="e">
        <f t="shared" si="5"/>
        <v>#REF!</v>
      </c>
      <c r="W40" s="70" t="e">
        <f t="shared" si="4"/>
        <v>#REF!</v>
      </c>
      <c r="X40" s="73" t="e">
        <f t="shared" si="4"/>
        <v>#REF!</v>
      </c>
    </row>
    <row r="41" spans="8:24" x14ac:dyDescent="0.2">
      <c r="R41" s="74" t="s">
        <v>94</v>
      </c>
      <c r="S41" s="82" t="e">
        <f>#REF!</f>
        <v>#REF!</v>
      </c>
      <c r="T41" s="83" t="e">
        <f>#REF!</f>
        <v>#REF!</v>
      </c>
      <c r="U41" s="84" t="e">
        <f>#REF!</f>
        <v>#REF!</v>
      </c>
      <c r="V41" s="69" t="e">
        <f t="shared" si="5"/>
        <v>#REF!</v>
      </c>
      <c r="W41" s="70" t="e">
        <f t="shared" si="4"/>
        <v>#REF!</v>
      </c>
      <c r="X41" s="73" t="e">
        <f t="shared" si="4"/>
        <v>#REF!</v>
      </c>
    </row>
    <row r="42" spans="8:24" ht="13.5" thickBot="1" x14ac:dyDescent="0.25">
      <c r="R42" s="75" t="s">
        <v>96</v>
      </c>
      <c r="S42" s="85" t="e">
        <f>#REF!</f>
        <v>#REF!</v>
      </c>
      <c r="T42" s="86" t="e">
        <f>#REF!</f>
        <v>#REF!</v>
      </c>
      <c r="U42" s="87" t="e">
        <f>#REF!</f>
        <v>#REF!</v>
      </c>
      <c r="V42" s="76"/>
      <c r="W42" s="77"/>
      <c r="X42" s="60"/>
    </row>
  </sheetData>
  <mergeCells count="7">
    <mergeCell ref="R35:R37"/>
    <mergeCell ref="S23:U23"/>
    <mergeCell ref="S22:X22"/>
    <mergeCell ref="V23:X23"/>
    <mergeCell ref="S35:X35"/>
    <mergeCell ref="S36:U36"/>
    <mergeCell ref="V36:X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C1" sqref="C1:D1"/>
    </sheetView>
  </sheetViews>
  <sheetFormatPr baseColWidth="10" defaultRowHeight="12.75" x14ac:dyDescent="0.2"/>
  <cols>
    <col min="2" max="2" width="13.85546875" bestFit="1" customWidth="1"/>
    <col min="3" max="4" width="17.28515625" bestFit="1" customWidth="1"/>
  </cols>
  <sheetData>
    <row r="1" spans="1:6" ht="15" x14ac:dyDescent="0.25">
      <c r="A1" t="s">
        <v>98</v>
      </c>
      <c r="B1" s="93" t="s">
        <v>99</v>
      </c>
      <c r="C1" t="s">
        <v>100</v>
      </c>
      <c r="D1" t="s">
        <v>101</v>
      </c>
      <c r="E1" s="93" t="s">
        <v>102</v>
      </c>
      <c r="F1" t="s">
        <v>103</v>
      </c>
    </row>
    <row r="2" spans="1:6" ht="15" x14ac:dyDescent="0.25">
      <c r="A2">
        <v>1</v>
      </c>
      <c r="B2" s="94" t="s">
        <v>104</v>
      </c>
      <c r="C2" t="s">
        <v>16</v>
      </c>
      <c r="D2" t="s">
        <v>24</v>
      </c>
      <c r="E2" s="94" t="s">
        <v>105</v>
      </c>
      <c r="F2">
        <v>3.2</v>
      </c>
    </row>
    <row r="3" spans="1:6" ht="15" x14ac:dyDescent="0.25">
      <c r="A3">
        <v>2</v>
      </c>
      <c r="B3" s="94" t="s">
        <v>106</v>
      </c>
      <c r="C3" t="s">
        <v>16</v>
      </c>
      <c r="D3" t="s">
        <v>40</v>
      </c>
      <c r="E3" s="94" t="s">
        <v>105</v>
      </c>
      <c r="F3">
        <v>3.8</v>
      </c>
    </row>
    <row r="4" spans="1:6" ht="15" x14ac:dyDescent="0.25">
      <c r="A4">
        <v>3</v>
      </c>
      <c r="B4" s="94" t="s">
        <v>107</v>
      </c>
      <c r="C4" t="s">
        <v>18</v>
      </c>
      <c r="D4" t="s">
        <v>30</v>
      </c>
      <c r="E4" s="94" t="s">
        <v>105</v>
      </c>
      <c r="F4">
        <v>2.1</v>
      </c>
    </row>
    <row r="5" spans="1:6" ht="15" x14ac:dyDescent="0.25">
      <c r="A5">
        <v>4</v>
      </c>
      <c r="B5" s="94" t="s">
        <v>108</v>
      </c>
      <c r="C5" t="s">
        <v>18</v>
      </c>
      <c r="D5" t="s">
        <v>42</v>
      </c>
      <c r="E5" s="94" t="s">
        <v>105</v>
      </c>
      <c r="F5">
        <v>3.7</v>
      </c>
    </row>
    <row r="6" spans="1:6" ht="15" x14ac:dyDescent="0.25">
      <c r="A6">
        <v>5</v>
      </c>
      <c r="B6" s="94" t="s">
        <v>109</v>
      </c>
      <c r="C6" t="s">
        <v>18</v>
      </c>
      <c r="D6" t="s">
        <v>43</v>
      </c>
      <c r="E6" s="94" t="s">
        <v>105</v>
      </c>
      <c r="F6">
        <v>3.1</v>
      </c>
    </row>
    <row r="7" spans="1:6" ht="15" x14ac:dyDescent="0.25">
      <c r="A7">
        <v>6</v>
      </c>
      <c r="B7" s="94" t="s">
        <v>110</v>
      </c>
      <c r="C7" t="s">
        <v>18</v>
      </c>
      <c r="D7" t="s">
        <v>51</v>
      </c>
      <c r="E7" s="94" t="s">
        <v>105</v>
      </c>
      <c r="F7">
        <v>3.2</v>
      </c>
    </row>
    <row r="8" spans="1:6" ht="15" x14ac:dyDescent="0.25">
      <c r="A8">
        <v>7</v>
      </c>
      <c r="B8" s="94" t="s">
        <v>111</v>
      </c>
      <c r="C8" t="s">
        <v>22</v>
      </c>
      <c r="D8" t="s">
        <v>29</v>
      </c>
      <c r="E8" s="94" t="s">
        <v>105</v>
      </c>
      <c r="F8">
        <v>2.1</v>
      </c>
    </row>
    <row r="9" spans="1:6" ht="15" x14ac:dyDescent="0.25">
      <c r="A9">
        <v>8</v>
      </c>
      <c r="B9" s="94" t="s">
        <v>112</v>
      </c>
      <c r="C9" t="s">
        <v>22</v>
      </c>
      <c r="D9" t="s">
        <v>36</v>
      </c>
      <c r="E9" s="94" t="s">
        <v>105</v>
      </c>
      <c r="F9">
        <v>23.4</v>
      </c>
    </row>
    <row r="10" spans="1:6" ht="15" x14ac:dyDescent="0.25">
      <c r="A10">
        <v>9</v>
      </c>
      <c r="B10" s="94" t="s">
        <v>113</v>
      </c>
      <c r="C10" t="s">
        <v>22</v>
      </c>
      <c r="D10" t="s">
        <v>46</v>
      </c>
      <c r="E10" s="94" t="s">
        <v>105</v>
      </c>
      <c r="F10">
        <v>2.9</v>
      </c>
    </row>
    <row r="11" spans="1:6" ht="15" x14ac:dyDescent="0.25">
      <c r="A11">
        <v>10</v>
      </c>
      <c r="B11" s="94" t="s">
        <v>114</v>
      </c>
      <c r="C11" t="s">
        <v>22</v>
      </c>
      <c r="D11" t="s">
        <v>50</v>
      </c>
      <c r="E11" s="94" t="s">
        <v>105</v>
      </c>
      <c r="F11">
        <v>9.6999999999999993</v>
      </c>
    </row>
    <row r="12" spans="1:6" ht="15" x14ac:dyDescent="0.25">
      <c r="A12">
        <v>11</v>
      </c>
      <c r="B12" s="94" t="s">
        <v>115</v>
      </c>
      <c r="C12" t="s">
        <v>22</v>
      </c>
      <c r="D12" t="s">
        <v>52</v>
      </c>
      <c r="E12" s="94" t="s">
        <v>105</v>
      </c>
      <c r="F12">
        <v>5.8</v>
      </c>
    </row>
    <row r="13" spans="1:6" ht="15" x14ac:dyDescent="0.25">
      <c r="A13">
        <v>12</v>
      </c>
      <c r="B13" s="94" t="s">
        <v>116</v>
      </c>
      <c r="C13" t="s">
        <v>24</v>
      </c>
      <c r="D13" t="s">
        <v>39</v>
      </c>
      <c r="E13" s="94" t="s">
        <v>105</v>
      </c>
      <c r="F13">
        <v>3.5</v>
      </c>
    </row>
    <row r="14" spans="1:6" ht="15" x14ac:dyDescent="0.25">
      <c r="A14">
        <v>13</v>
      </c>
      <c r="B14" s="94" t="s">
        <v>117</v>
      </c>
      <c r="C14" t="s">
        <v>24</v>
      </c>
      <c r="D14" t="s">
        <v>53</v>
      </c>
      <c r="E14" s="94" t="s">
        <v>105</v>
      </c>
      <c r="F14">
        <v>2.6</v>
      </c>
    </row>
    <row r="15" spans="1:6" ht="15" x14ac:dyDescent="0.25">
      <c r="A15">
        <v>14</v>
      </c>
      <c r="B15" s="94" t="s">
        <v>118</v>
      </c>
      <c r="C15" t="s">
        <v>25</v>
      </c>
      <c r="D15" t="s">
        <v>28</v>
      </c>
      <c r="E15" s="94" t="s">
        <v>105</v>
      </c>
      <c r="F15">
        <v>4.2</v>
      </c>
    </row>
    <row r="16" spans="1:6" ht="15" x14ac:dyDescent="0.25">
      <c r="A16">
        <v>15</v>
      </c>
      <c r="B16" s="94" t="s">
        <v>119</v>
      </c>
      <c r="C16" t="s">
        <v>25</v>
      </c>
      <c r="D16" t="s">
        <v>42</v>
      </c>
      <c r="E16" s="94" t="s">
        <v>105</v>
      </c>
      <c r="F16">
        <v>2.2000000000000002</v>
      </c>
    </row>
    <row r="17" spans="1:6" ht="15" x14ac:dyDescent="0.25">
      <c r="A17">
        <v>16</v>
      </c>
      <c r="B17" s="94" t="s">
        <v>120</v>
      </c>
      <c r="C17" t="s">
        <v>26</v>
      </c>
      <c r="D17" t="s">
        <v>43</v>
      </c>
      <c r="E17" s="94" t="s">
        <v>105</v>
      </c>
      <c r="F17">
        <v>1.7</v>
      </c>
    </row>
    <row r="18" spans="1:6" ht="15" x14ac:dyDescent="0.25">
      <c r="A18">
        <v>17</v>
      </c>
      <c r="B18" s="94" t="s">
        <v>121</v>
      </c>
      <c r="C18" t="s">
        <v>26</v>
      </c>
      <c r="D18" t="s">
        <v>46</v>
      </c>
      <c r="E18" s="94" t="s">
        <v>105</v>
      </c>
      <c r="F18">
        <v>3.1</v>
      </c>
    </row>
    <row r="19" spans="1:6" ht="15" x14ac:dyDescent="0.25">
      <c r="A19">
        <v>18</v>
      </c>
      <c r="B19" s="94" t="s">
        <v>122</v>
      </c>
      <c r="C19" t="s">
        <v>26</v>
      </c>
      <c r="D19" t="s">
        <v>49</v>
      </c>
      <c r="E19" s="94" t="s">
        <v>105</v>
      </c>
      <c r="F19">
        <v>2.5</v>
      </c>
    </row>
    <row r="20" spans="1:6" ht="15" x14ac:dyDescent="0.25">
      <c r="A20">
        <v>19</v>
      </c>
      <c r="B20" s="94" t="s">
        <v>123</v>
      </c>
      <c r="C20" t="s">
        <v>26</v>
      </c>
      <c r="D20" t="s">
        <v>51</v>
      </c>
      <c r="E20" s="94" t="s">
        <v>105</v>
      </c>
      <c r="F20">
        <v>2.7</v>
      </c>
    </row>
    <row r="21" spans="1:6" ht="15" x14ac:dyDescent="0.25">
      <c r="A21">
        <v>20</v>
      </c>
      <c r="B21" s="94" t="s">
        <v>124</v>
      </c>
      <c r="C21" t="s">
        <v>27</v>
      </c>
      <c r="D21" t="s">
        <v>42</v>
      </c>
      <c r="E21" s="94" t="s">
        <v>105</v>
      </c>
      <c r="F21">
        <v>3.2</v>
      </c>
    </row>
    <row r="22" spans="1:6" ht="15" x14ac:dyDescent="0.25">
      <c r="A22">
        <v>21</v>
      </c>
      <c r="B22" s="94" t="s">
        <v>125</v>
      </c>
      <c r="C22" t="s">
        <v>27</v>
      </c>
      <c r="D22" t="s">
        <v>43</v>
      </c>
      <c r="E22" s="94" t="s">
        <v>105</v>
      </c>
      <c r="F22">
        <v>1.7</v>
      </c>
    </row>
    <row r="23" spans="1:6" ht="15" x14ac:dyDescent="0.25">
      <c r="A23">
        <v>22</v>
      </c>
      <c r="B23" s="94" t="s">
        <v>126</v>
      </c>
      <c r="C23" t="s">
        <v>27</v>
      </c>
      <c r="D23" t="s">
        <v>52</v>
      </c>
      <c r="E23" s="94" t="s">
        <v>105</v>
      </c>
      <c r="F23">
        <v>3.4</v>
      </c>
    </row>
    <row r="24" spans="1:6" ht="15" x14ac:dyDescent="0.25">
      <c r="A24">
        <v>23</v>
      </c>
      <c r="B24" s="94" t="s">
        <v>127</v>
      </c>
      <c r="C24" t="s">
        <v>28</v>
      </c>
      <c r="D24" t="s">
        <v>37</v>
      </c>
      <c r="E24" s="94" t="s">
        <v>105</v>
      </c>
      <c r="F24">
        <v>2.5</v>
      </c>
    </row>
    <row r="25" spans="1:6" ht="15" x14ac:dyDescent="0.25">
      <c r="A25">
        <v>24</v>
      </c>
      <c r="B25" s="94" t="s">
        <v>128</v>
      </c>
      <c r="C25" t="s">
        <v>28</v>
      </c>
      <c r="D25" t="s">
        <v>54</v>
      </c>
      <c r="E25" s="94" t="s">
        <v>105</v>
      </c>
      <c r="F25">
        <v>8.6</v>
      </c>
    </row>
    <row r="26" spans="1:6" ht="15" x14ac:dyDescent="0.25">
      <c r="A26">
        <v>25</v>
      </c>
      <c r="B26" s="94" t="s">
        <v>129</v>
      </c>
      <c r="C26" t="s">
        <v>29</v>
      </c>
      <c r="D26" t="s">
        <v>40</v>
      </c>
      <c r="E26" s="94" t="s">
        <v>105</v>
      </c>
      <c r="F26">
        <v>2.9</v>
      </c>
    </row>
    <row r="27" spans="1:6" ht="15" x14ac:dyDescent="0.25">
      <c r="A27">
        <v>26</v>
      </c>
      <c r="B27" s="94" t="s">
        <v>130</v>
      </c>
      <c r="C27" t="s">
        <v>29</v>
      </c>
      <c r="D27" t="s">
        <v>45</v>
      </c>
      <c r="E27" s="94" t="s">
        <v>105</v>
      </c>
      <c r="F27">
        <v>4.5</v>
      </c>
    </row>
    <row r="28" spans="1:6" ht="15" x14ac:dyDescent="0.25">
      <c r="A28">
        <v>27</v>
      </c>
      <c r="B28" s="94" t="s">
        <v>131</v>
      </c>
      <c r="C28" t="s">
        <v>30</v>
      </c>
      <c r="D28" t="s">
        <v>50</v>
      </c>
      <c r="E28" s="94" t="s">
        <v>105</v>
      </c>
      <c r="F28">
        <v>1.7</v>
      </c>
    </row>
    <row r="29" spans="1:6" ht="15" x14ac:dyDescent="0.25">
      <c r="A29">
        <v>28</v>
      </c>
      <c r="B29" s="94" t="s">
        <v>132</v>
      </c>
      <c r="C29" t="s">
        <v>30</v>
      </c>
      <c r="D29" t="s">
        <v>51</v>
      </c>
      <c r="E29" s="94" t="s">
        <v>105</v>
      </c>
      <c r="F29">
        <v>1.7</v>
      </c>
    </row>
    <row r="30" spans="1:6" ht="15" x14ac:dyDescent="0.25">
      <c r="A30">
        <v>29</v>
      </c>
      <c r="B30" s="94" t="s">
        <v>133</v>
      </c>
      <c r="C30" t="s">
        <v>34</v>
      </c>
      <c r="D30" t="s">
        <v>36</v>
      </c>
      <c r="E30" s="94" t="s">
        <v>105</v>
      </c>
      <c r="F30">
        <v>21.6</v>
      </c>
    </row>
    <row r="31" spans="1:6" ht="15" x14ac:dyDescent="0.25">
      <c r="A31">
        <v>30</v>
      </c>
      <c r="B31" s="94" t="s">
        <v>134</v>
      </c>
      <c r="C31" t="s">
        <v>34</v>
      </c>
      <c r="D31" t="s">
        <v>42</v>
      </c>
      <c r="E31" s="94" t="s">
        <v>105</v>
      </c>
      <c r="F31">
        <v>1.3</v>
      </c>
    </row>
    <row r="32" spans="1:6" ht="15" x14ac:dyDescent="0.25">
      <c r="A32">
        <v>31</v>
      </c>
      <c r="B32" s="94" t="s">
        <v>135</v>
      </c>
      <c r="C32" t="s">
        <v>34</v>
      </c>
      <c r="D32" t="s">
        <v>43</v>
      </c>
      <c r="E32" s="94" t="s">
        <v>105</v>
      </c>
      <c r="F32">
        <v>3.7</v>
      </c>
    </row>
    <row r="33" spans="1:6" ht="15" x14ac:dyDescent="0.25">
      <c r="A33">
        <v>32</v>
      </c>
      <c r="B33" s="94" t="s">
        <v>136</v>
      </c>
      <c r="C33" t="s">
        <v>34</v>
      </c>
      <c r="D33" t="s">
        <v>48</v>
      </c>
      <c r="E33" s="94" t="s">
        <v>105</v>
      </c>
      <c r="F33">
        <v>2.6</v>
      </c>
    </row>
    <row r="34" spans="1:6" ht="15" x14ac:dyDescent="0.25">
      <c r="A34">
        <v>33</v>
      </c>
      <c r="B34" s="94" t="s">
        <v>137</v>
      </c>
      <c r="C34" t="s">
        <v>35</v>
      </c>
      <c r="D34" t="s">
        <v>37</v>
      </c>
      <c r="E34" s="94" t="s">
        <v>105</v>
      </c>
      <c r="F34">
        <v>2.4</v>
      </c>
    </row>
    <row r="35" spans="1:6" ht="15" x14ac:dyDescent="0.25">
      <c r="A35">
        <v>34</v>
      </c>
      <c r="B35" s="94" t="s">
        <v>138</v>
      </c>
      <c r="C35" t="s">
        <v>35</v>
      </c>
      <c r="D35" t="s">
        <v>45</v>
      </c>
      <c r="E35" s="94" t="s">
        <v>105</v>
      </c>
      <c r="F35">
        <v>4.2</v>
      </c>
    </row>
    <row r="36" spans="1:6" ht="15" x14ac:dyDescent="0.25">
      <c r="A36">
        <v>35</v>
      </c>
      <c r="B36" s="94" t="s">
        <v>139</v>
      </c>
      <c r="C36" t="s">
        <v>36</v>
      </c>
      <c r="D36" t="s">
        <v>50</v>
      </c>
      <c r="E36" s="94" t="s">
        <v>105</v>
      </c>
      <c r="F36">
        <v>12.7</v>
      </c>
    </row>
    <row r="37" spans="1:6" ht="15" x14ac:dyDescent="0.25">
      <c r="A37">
        <v>36</v>
      </c>
      <c r="B37" s="94" t="s">
        <v>140</v>
      </c>
      <c r="C37" t="s">
        <v>37</v>
      </c>
      <c r="D37" t="s">
        <v>48</v>
      </c>
      <c r="E37" s="94" t="s">
        <v>105</v>
      </c>
      <c r="F37">
        <v>2.9</v>
      </c>
    </row>
    <row r="38" spans="1:6" ht="15" x14ac:dyDescent="0.25">
      <c r="A38">
        <v>37</v>
      </c>
      <c r="B38" s="94" t="s">
        <v>141</v>
      </c>
      <c r="C38" t="s">
        <v>37</v>
      </c>
      <c r="D38" t="s">
        <v>52</v>
      </c>
      <c r="E38" s="94" t="s">
        <v>105</v>
      </c>
      <c r="F38">
        <v>2.5</v>
      </c>
    </row>
    <row r="39" spans="1:6" ht="15" x14ac:dyDescent="0.25">
      <c r="A39">
        <v>38</v>
      </c>
      <c r="B39" s="94" t="s">
        <v>142</v>
      </c>
      <c r="C39" t="s">
        <v>39</v>
      </c>
      <c r="D39" t="s">
        <v>50</v>
      </c>
      <c r="E39" s="94" t="s">
        <v>105</v>
      </c>
      <c r="F39">
        <v>2.6</v>
      </c>
    </row>
    <row r="40" spans="1:6" ht="15" x14ac:dyDescent="0.25">
      <c r="A40">
        <v>39</v>
      </c>
      <c r="B40" s="94" t="s">
        <v>143</v>
      </c>
      <c r="C40" t="s">
        <v>45</v>
      </c>
      <c r="D40" t="s">
        <v>52</v>
      </c>
      <c r="E40" s="94" t="s">
        <v>105</v>
      </c>
      <c r="F40">
        <v>2.1</v>
      </c>
    </row>
    <row r="41" spans="1:6" ht="15" x14ac:dyDescent="0.25">
      <c r="A41">
        <v>40</v>
      </c>
      <c r="B41" s="94" t="s">
        <v>144</v>
      </c>
      <c r="C41" t="s">
        <v>46</v>
      </c>
      <c r="D41" t="s">
        <v>53</v>
      </c>
      <c r="E41" s="94" t="s">
        <v>105</v>
      </c>
      <c r="F41">
        <v>4.7</v>
      </c>
    </row>
    <row r="42" spans="1:6" ht="15" x14ac:dyDescent="0.25">
      <c r="A42">
        <v>41</v>
      </c>
      <c r="B42" s="94" t="s">
        <v>145</v>
      </c>
      <c r="C42" t="s">
        <v>49</v>
      </c>
      <c r="D42" t="s">
        <v>50</v>
      </c>
      <c r="E42" s="94" t="s">
        <v>105</v>
      </c>
      <c r="F42">
        <v>2.9</v>
      </c>
    </row>
    <row r="43" spans="1:6" ht="15" x14ac:dyDescent="0.25">
      <c r="A43">
        <v>42</v>
      </c>
      <c r="B43" s="95" t="s">
        <v>146</v>
      </c>
      <c r="C43" t="s">
        <v>19</v>
      </c>
      <c r="D43" t="s">
        <v>45</v>
      </c>
      <c r="E43" s="95" t="s">
        <v>147</v>
      </c>
      <c r="F43">
        <v>4.5999999999999996</v>
      </c>
    </row>
    <row r="44" spans="1:6" ht="15" x14ac:dyDescent="0.25">
      <c r="A44">
        <v>43</v>
      </c>
      <c r="B44" s="95" t="s">
        <v>148</v>
      </c>
      <c r="C44" t="s">
        <v>21</v>
      </c>
      <c r="D44" t="s">
        <v>28</v>
      </c>
      <c r="E44" s="95" t="s">
        <v>147</v>
      </c>
      <c r="F44">
        <v>2.8</v>
      </c>
    </row>
    <row r="45" spans="1:6" ht="15" x14ac:dyDescent="0.25">
      <c r="A45">
        <v>44</v>
      </c>
      <c r="B45" s="95" t="s">
        <v>149</v>
      </c>
      <c r="C45" t="s">
        <v>21</v>
      </c>
      <c r="D45" t="s">
        <v>37</v>
      </c>
      <c r="E45" s="95" t="s">
        <v>147</v>
      </c>
      <c r="F45">
        <v>2.6</v>
      </c>
    </row>
    <row r="46" spans="1:6" ht="15" x14ac:dyDescent="0.25">
      <c r="A46">
        <v>45</v>
      </c>
      <c r="B46" s="95" t="s">
        <v>150</v>
      </c>
      <c r="C46" t="s">
        <v>28</v>
      </c>
      <c r="D46" t="s">
        <v>32</v>
      </c>
      <c r="E46" s="95" t="s">
        <v>147</v>
      </c>
      <c r="F46">
        <v>3.5</v>
      </c>
    </row>
    <row r="47" spans="1:6" ht="15" x14ac:dyDescent="0.25">
      <c r="A47">
        <v>46</v>
      </c>
      <c r="B47" s="94" t="s">
        <v>151</v>
      </c>
      <c r="C47" t="s">
        <v>30</v>
      </c>
      <c r="D47" t="s">
        <v>33</v>
      </c>
      <c r="E47" s="94" t="s">
        <v>105</v>
      </c>
      <c r="F47">
        <v>2.2999999999999998</v>
      </c>
    </row>
    <row r="48" spans="1:6" ht="15" x14ac:dyDescent="0.25">
      <c r="A48">
        <v>47</v>
      </c>
      <c r="B48" s="95" t="s">
        <v>152</v>
      </c>
      <c r="C48" t="s">
        <v>31</v>
      </c>
      <c r="D48" t="s">
        <v>39</v>
      </c>
      <c r="E48" s="95" t="s">
        <v>147</v>
      </c>
      <c r="F48">
        <v>3</v>
      </c>
    </row>
    <row r="49" spans="1:6" ht="15" x14ac:dyDescent="0.25">
      <c r="A49">
        <v>48</v>
      </c>
      <c r="B49" s="95" t="s">
        <v>153</v>
      </c>
      <c r="C49" t="s">
        <v>33</v>
      </c>
      <c r="D49" t="s">
        <v>36</v>
      </c>
      <c r="E49" s="95" t="s">
        <v>147</v>
      </c>
      <c r="F49">
        <v>20.5</v>
      </c>
    </row>
    <row r="50" spans="1:6" ht="15" x14ac:dyDescent="0.25">
      <c r="A50">
        <v>49</v>
      </c>
      <c r="B50" s="95" t="s">
        <v>154</v>
      </c>
      <c r="C50" t="s">
        <v>34</v>
      </c>
      <c r="D50" t="s">
        <v>41</v>
      </c>
      <c r="E50" s="95" t="s">
        <v>147</v>
      </c>
      <c r="F50">
        <v>10.4</v>
      </c>
    </row>
    <row r="51" spans="1:6" ht="15" x14ac:dyDescent="0.25">
      <c r="A51">
        <v>50</v>
      </c>
      <c r="B51" s="95" t="s">
        <v>155</v>
      </c>
      <c r="C51" t="s">
        <v>35</v>
      </c>
      <c r="D51" t="s">
        <v>38</v>
      </c>
      <c r="E51" s="95" t="s">
        <v>147</v>
      </c>
      <c r="F51">
        <v>5.5</v>
      </c>
    </row>
    <row r="52" spans="1:6" ht="15" x14ac:dyDescent="0.25">
      <c r="A52">
        <v>51</v>
      </c>
      <c r="B52" s="95" t="s">
        <v>156</v>
      </c>
      <c r="C52" t="s">
        <v>32</v>
      </c>
      <c r="D52" t="s">
        <v>54</v>
      </c>
      <c r="E52" s="95" t="s">
        <v>147</v>
      </c>
      <c r="F52">
        <v>5.0999999999999996</v>
      </c>
    </row>
    <row r="53" spans="1:6" ht="15" x14ac:dyDescent="0.25">
      <c r="A53">
        <v>52</v>
      </c>
      <c r="B53" s="95" t="s">
        <v>157</v>
      </c>
      <c r="C53" t="s">
        <v>41</v>
      </c>
      <c r="D53" t="s">
        <v>47</v>
      </c>
      <c r="E53" s="95" t="s">
        <v>147</v>
      </c>
      <c r="F53">
        <v>10.7</v>
      </c>
    </row>
    <row r="54" spans="1:6" ht="15" x14ac:dyDescent="0.25">
      <c r="A54">
        <v>53</v>
      </c>
      <c r="B54" s="95" t="s">
        <v>158</v>
      </c>
      <c r="C54" t="s">
        <v>42</v>
      </c>
      <c r="D54" t="s">
        <v>47</v>
      </c>
      <c r="E54" s="95" t="s">
        <v>147</v>
      </c>
      <c r="F54">
        <v>3.8</v>
      </c>
    </row>
    <row r="55" spans="1:6" ht="15" x14ac:dyDescent="0.25">
      <c r="A55">
        <v>54</v>
      </c>
      <c r="B55" s="95" t="s">
        <v>159</v>
      </c>
      <c r="C55" t="s">
        <v>18</v>
      </c>
      <c r="D55" t="s">
        <v>44</v>
      </c>
      <c r="E55" s="95" t="s">
        <v>147</v>
      </c>
      <c r="F55">
        <v>13.9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90"/>
  <sheetViews>
    <sheetView topLeftCell="S1" workbookViewId="0">
      <selection activeCell="AD24" sqref="AD24"/>
    </sheetView>
  </sheetViews>
  <sheetFormatPr baseColWidth="10" defaultColWidth="9.140625" defaultRowHeight="12.75" x14ac:dyDescent="0.2"/>
  <cols>
    <col min="1" max="1" width="13.42578125" customWidth="1"/>
    <col min="2" max="2" width="9.7109375" customWidth="1"/>
    <col min="3" max="3" width="19.28515625" customWidth="1"/>
    <col min="4" max="4" width="16.85546875" style="5" customWidth="1"/>
    <col min="5" max="5" width="30.85546875" style="5" customWidth="1"/>
    <col min="6" max="8" width="12.5703125" style="5" bestFit="1" customWidth="1"/>
    <col min="9" max="9" width="2.42578125" style="5" customWidth="1"/>
    <col min="10" max="10" width="10.7109375" style="6" customWidth="1"/>
    <col min="11" max="11" width="10.5703125" style="6" customWidth="1"/>
    <col min="12" max="12" width="11.42578125" style="6" customWidth="1"/>
    <col min="13" max="13" width="2.140625" style="6" customWidth="1"/>
    <col min="14" max="16" width="10.7109375" style="6" customWidth="1"/>
    <col min="17" max="17" width="2" style="6" customWidth="1"/>
    <col min="18" max="20" width="10.7109375" style="6" customWidth="1"/>
    <col min="21" max="21" width="2.28515625" style="6" customWidth="1"/>
    <col min="22" max="24" width="10.7109375" style="6" customWidth="1"/>
    <col min="25" max="25" width="2.5703125" style="6" customWidth="1"/>
    <col min="26" max="28" width="10.7109375" style="6" customWidth="1"/>
    <col min="37" max="54" width="10.140625" style="5" customWidth="1"/>
  </cols>
  <sheetData>
    <row r="1" spans="1:54" s="10" customFormat="1" x14ac:dyDescent="0.2">
      <c r="A1" s="8" t="s">
        <v>15</v>
      </c>
      <c r="B1" s="8" t="s">
        <v>1</v>
      </c>
      <c r="C1" s="8" t="s">
        <v>0</v>
      </c>
      <c r="D1" s="89" t="s">
        <v>71</v>
      </c>
      <c r="E1" s="89" t="s">
        <v>75</v>
      </c>
      <c r="F1" s="89" t="s">
        <v>72</v>
      </c>
      <c r="G1" s="89" t="s">
        <v>73</v>
      </c>
      <c r="H1" s="89" t="s">
        <v>74</v>
      </c>
      <c r="I1" s="44"/>
      <c r="J1" s="41" t="s">
        <v>160</v>
      </c>
      <c r="K1" s="42" t="s">
        <v>161</v>
      </c>
      <c r="L1" s="43" t="s">
        <v>162</v>
      </c>
      <c r="M1" s="45"/>
      <c r="N1" s="41" t="s">
        <v>165</v>
      </c>
      <c r="O1" s="42" t="s">
        <v>166</v>
      </c>
      <c r="P1" s="43" t="s">
        <v>167</v>
      </c>
      <c r="Q1" s="45"/>
      <c r="R1" s="41" t="s">
        <v>168</v>
      </c>
      <c r="S1" s="42" t="s">
        <v>169</v>
      </c>
      <c r="T1" s="43" t="s">
        <v>170</v>
      </c>
      <c r="U1" s="45"/>
      <c r="V1" s="41" t="s">
        <v>171</v>
      </c>
      <c r="W1" s="42" t="s">
        <v>172</v>
      </c>
      <c r="X1" s="43" t="s">
        <v>173</v>
      </c>
      <c r="Y1" s="45"/>
      <c r="Z1" s="41" t="s">
        <v>188</v>
      </c>
      <c r="AA1" s="42" t="s">
        <v>189</v>
      </c>
      <c r="AB1" s="43" t="s">
        <v>190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2">
      <c r="A2">
        <v>1</v>
      </c>
      <c r="B2" t="s">
        <v>16</v>
      </c>
      <c r="C2" t="s">
        <v>17</v>
      </c>
      <c r="D2" s="14">
        <v>15250</v>
      </c>
      <c r="E2" s="14">
        <v>11</v>
      </c>
      <c r="F2" s="14">
        <v>0</v>
      </c>
      <c r="G2" s="14">
        <v>18</v>
      </c>
      <c r="H2" s="14">
        <v>46</v>
      </c>
      <c r="J2" s="47">
        <f>$D2*Parameters!D$6*Parameters!D$8*Parameters!D$10/1000</f>
        <v>13.725</v>
      </c>
      <c r="K2" s="48">
        <f>$D2*Parameters!E$6*Parameters!E$8*Parameters!E$10/1000</f>
        <v>29.341000000000001</v>
      </c>
      <c r="L2" s="49">
        <f>$D2*Parameters!F$6*Parameters!F$8*Parameters!F$10/1000</f>
        <v>63.744999999999997</v>
      </c>
      <c r="M2" s="37"/>
      <c r="N2" s="47">
        <f>$D2*Parameters!D$7*Parameters!D$9*Parameters!D$10/1000</f>
        <v>2.7450000000000001</v>
      </c>
      <c r="O2" s="48">
        <f>$D2*Parameters!E$7*Parameters!E$9*Parameters!E$10/1000</f>
        <v>6.2067500000000004</v>
      </c>
      <c r="P2" s="49">
        <f>$D2*Parameters!F$7*Parameters!F$9*Parameters!F$10/1000</f>
        <v>13.8165</v>
      </c>
      <c r="Q2" s="37"/>
      <c r="R2" s="38">
        <f>$E2*Parameters!D$11/1000</f>
        <v>1.1000000000000001</v>
      </c>
      <c r="S2" s="39">
        <f>$E2*Parameters!E$11/1000</f>
        <v>1.54</v>
      </c>
      <c r="T2" s="40">
        <f>$E2*Parameters!F$11/1000</f>
        <v>2.2000000000000002</v>
      </c>
      <c r="U2" s="37"/>
      <c r="V2" s="38">
        <f>F2*Parameters!D$12/1000</f>
        <v>0</v>
      </c>
      <c r="W2" s="39">
        <f>G2*Parameters!E$12/1000</f>
        <v>14.4</v>
      </c>
      <c r="X2" s="40">
        <f>H2*Parameters!F$12/1000</f>
        <v>46</v>
      </c>
      <c r="Y2" s="37"/>
      <c r="Z2" s="50">
        <f t="shared" ref="Z2:Z37" si="0">J2+N2+R2+V2</f>
        <v>17.57</v>
      </c>
      <c r="AA2" s="51">
        <f t="shared" ref="AA2:AA37" si="1">K2+O2+S2+W2</f>
        <v>51.487749999999998</v>
      </c>
      <c r="AB2" s="52">
        <f t="shared" ref="AB2:AB37" si="2">L2+P2+T2+X2</f>
        <v>125.7615</v>
      </c>
    </row>
    <row r="3" spans="1:54" x14ac:dyDescent="0.2">
      <c r="A3">
        <v>2</v>
      </c>
      <c r="B3" t="s">
        <v>18</v>
      </c>
      <c r="C3" t="s">
        <v>17</v>
      </c>
      <c r="D3" s="14">
        <v>27490</v>
      </c>
      <c r="E3" s="14">
        <v>15</v>
      </c>
      <c r="F3" s="14">
        <v>0</v>
      </c>
      <c r="G3" s="14">
        <v>26</v>
      </c>
      <c r="H3" s="14">
        <v>68</v>
      </c>
      <c r="J3" s="47">
        <f>$D3*Parameters!D$6*Parameters!D$8*Parameters!D$10/1000</f>
        <v>24.741</v>
      </c>
      <c r="K3" s="48">
        <f>$D3*Parameters!E$6*Parameters!E$8*Parameters!E$10/1000</f>
        <v>52.890760000000007</v>
      </c>
      <c r="L3" s="49">
        <f>$D3*Parameters!F$6*Parameters!F$8*Parameters!F$10/1000</f>
        <v>114.90820000000001</v>
      </c>
      <c r="M3" s="37"/>
      <c r="N3" s="47">
        <f>$D3*Parameters!D$7*Parameters!D$9*Parameters!D$10/1000</f>
        <v>4.9481999999999999</v>
      </c>
      <c r="O3" s="48">
        <f>$D3*Parameters!E$7*Parameters!E$9*Parameters!E$10/1000</f>
        <v>11.18843</v>
      </c>
      <c r="P3" s="49">
        <f>$D3*Parameters!F$7*Parameters!F$9*Parameters!F$10/1000</f>
        <v>24.905939999999998</v>
      </c>
      <c r="Q3" s="37"/>
      <c r="R3" s="38">
        <f>$E3*Parameters!D$11/1000</f>
        <v>1.5</v>
      </c>
      <c r="S3" s="39">
        <f>$E3*Parameters!E$11/1000</f>
        <v>2.1</v>
      </c>
      <c r="T3" s="40">
        <f>$E3*Parameters!F$11/1000</f>
        <v>3</v>
      </c>
      <c r="U3" s="37"/>
      <c r="V3" s="38">
        <f>F3*Parameters!D$12/1000</f>
        <v>0</v>
      </c>
      <c r="W3" s="39">
        <f>G3*Parameters!E$12/1000</f>
        <v>20.8</v>
      </c>
      <c r="X3" s="40">
        <f>H3*Parameters!F$12/1000</f>
        <v>68</v>
      </c>
      <c r="Y3" s="37"/>
      <c r="Z3" s="50">
        <f t="shared" si="0"/>
        <v>31.1892</v>
      </c>
      <c r="AA3" s="51">
        <f t="shared" si="1"/>
        <v>86.979190000000003</v>
      </c>
      <c r="AB3" s="52">
        <f t="shared" si="2"/>
        <v>210.81414000000001</v>
      </c>
    </row>
    <row r="4" spans="1:54" x14ac:dyDescent="0.2">
      <c r="A4">
        <v>3</v>
      </c>
      <c r="B4" t="s">
        <v>19</v>
      </c>
      <c r="C4" t="s">
        <v>20</v>
      </c>
      <c r="D4" s="14">
        <v>12810</v>
      </c>
      <c r="E4" s="14">
        <v>7</v>
      </c>
      <c r="F4" s="14">
        <v>0</v>
      </c>
      <c r="G4" s="14">
        <v>10</v>
      </c>
      <c r="H4" s="14">
        <v>26</v>
      </c>
      <c r="J4" s="47">
        <f>$D4*Parameters!D$6*Parameters!D$8*Parameters!D$10/1000</f>
        <v>11.529</v>
      </c>
      <c r="K4" s="48">
        <f>$D4*Parameters!E$6*Parameters!E$8*Parameters!E$10/1000</f>
        <v>24.646440000000002</v>
      </c>
      <c r="L4" s="49">
        <f>$D4*Parameters!F$6*Parameters!F$8*Parameters!F$10/1000</f>
        <v>53.5458</v>
      </c>
      <c r="M4" s="37"/>
      <c r="N4" s="47">
        <f>$D4*Parameters!D$7*Parameters!D$9*Parameters!D$10/1000</f>
        <v>2.3058000000000001</v>
      </c>
      <c r="O4" s="48">
        <f>$D4*Parameters!E$7*Parameters!E$9*Parameters!E$10/1000</f>
        <v>5.2136700000000005</v>
      </c>
      <c r="P4" s="49">
        <f>$D4*Parameters!F$7*Parameters!F$9*Parameters!F$10/1000</f>
        <v>11.60586</v>
      </c>
      <c r="Q4" s="37"/>
      <c r="R4" s="38">
        <f>$E4*Parameters!D$11/1000</f>
        <v>0.7</v>
      </c>
      <c r="S4" s="39">
        <f>$E4*Parameters!E$11/1000</f>
        <v>0.98</v>
      </c>
      <c r="T4" s="40">
        <f>$E4*Parameters!F$11/1000</f>
        <v>1.4</v>
      </c>
      <c r="U4" s="37"/>
      <c r="V4" s="38">
        <f>F4*Parameters!D$12/1000</f>
        <v>0</v>
      </c>
      <c r="W4" s="39">
        <f>G4*Parameters!E$12/1000</f>
        <v>8</v>
      </c>
      <c r="X4" s="40">
        <f>H4*Parameters!F$12/1000</f>
        <v>26</v>
      </c>
      <c r="Y4" s="37"/>
      <c r="Z4" s="50">
        <f t="shared" si="0"/>
        <v>14.534799999999999</v>
      </c>
      <c r="AA4" s="51">
        <f t="shared" si="1"/>
        <v>38.840110000000003</v>
      </c>
      <c r="AB4" s="52">
        <f t="shared" si="2"/>
        <v>92.551659999999998</v>
      </c>
    </row>
    <row r="5" spans="1:54" x14ac:dyDescent="0.2">
      <c r="A5">
        <v>4</v>
      </c>
      <c r="B5" t="s">
        <v>21</v>
      </c>
      <c r="C5" t="s">
        <v>20</v>
      </c>
      <c r="D5" s="14">
        <v>13727</v>
      </c>
      <c r="E5" s="14">
        <v>8</v>
      </c>
      <c r="F5" s="14">
        <v>0</v>
      </c>
      <c r="G5" s="14">
        <v>15</v>
      </c>
      <c r="H5" s="14">
        <v>38</v>
      </c>
      <c r="J5" s="47">
        <f>$D5*Parameters!D$6*Parameters!D$8*Parameters!D$10/1000</f>
        <v>12.3543</v>
      </c>
      <c r="K5" s="48">
        <f>$D5*Parameters!E$6*Parameters!E$8*Parameters!E$10/1000</f>
        <v>26.410747999999998</v>
      </c>
      <c r="L5" s="49">
        <f>$D5*Parameters!F$6*Parameters!F$8*Parameters!F$10/1000</f>
        <v>57.378860000000003</v>
      </c>
      <c r="M5" s="37"/>
      <c r="N5" s="47">
        <f>$D5*Parameters!D$7*Parameters!D$9*Parameters!D$10/1000</f>
        <v>2.4708600000000001</v>
      </c>
      <c r="O5" s="48">
        <f>$D5*Parameters!E$7*Parameters!E$9*Parameters!E$10/1000</f>
        <v>5.5868890000000002</v>
      </c>
      <c r="P5" s="49">
        <f>$D5*Parameters!F$7*Parameters!F$9*Parameters!F$10/1000</f>
        <v>12.436662</v>
      </c>
      <c r="Q5" s="37"/>
      <c r="R5" s="38">
        <f>$E5*Parameters!D$11/1000</f>
        <v>0.8</v>
      </c>
      <c r="S5" s="39">
        <f>$E5*Parameters!E$11/1000</f>
        <v>1.1200000000000001</v>
      </c>
      <c r="T5" s="40">
        <f>$E5*Parameters!F$11/1000</f>
        <v>1.6</v>
      </c>
      <c r="U5" s="37"/>
      <c r="V5" s="38">
        <f>F5*Parameters!D$12/1000</f>
        <v>0</v>
      </c>
      <c r="W5" s="39">
        <f>G5*Parameters!E$12/1000</f>
        <v>12</v>
      </c>
      <c r="X5" s="40">
        <f>H5*Parameters!F$12/1000</f>
        <v>38</v>
      </c>
      <c r="Y5" s="37"/>
      <c r="Z5" s="50">
        <f t="shared" si="0"/>
        <v>15.625160000000001</v>
      </c>
      <c r="AA5" s="51">
        <f t="shared" si="1"/>
        <v>45.117636999999995</v>
      </c>
      <c r="AB5" s="52">
        <f t="shared" si="2"/>
        <v>109.415522</v>
      </c>
    </row>
    <row r="6" spans="1:54" x14ac:dyDescent="0.2">
      <c r="A6">
        <v>5</v>
      </c>
      <c r="B6" t="s">
        <v>22</v>
      </c>
      <c r="C6" t="s">
        <v>23</v>
      </c>
      <c r="D6" s="14">
        <v>16253</v>
      </c>
      <c r="E6" s="14">
        <v>10</v>
      </c>
      <c r="F6" s="14">
        <v>0</v>
      </c>
      <c r="G6" s="14">
        <v>14</v>
      </c>
      <c r="H6" s="14">
        <v>36</v>
      </c>
      <c r="J6" s="47">
        <f>$D6*Parameters!D$6*Parameters!D$8*Parameters!D$10/1000</f>
        <v>14.627700000000001</v>
      </c>
      <c r="K6" s="48">
        <f>$D6*Parameters!E$6*Parameters!E$8*Parameters!E$10/1000</f>
        <v>31.270772000000001</v>
      </c>
      <c r="L6" s="49">
        <f>$D6*Parameters!F$6*Parameters!F$8*Parameters!F$10/1000</f>
        <v>67.937540000000013</v>
      </c>
      <c r="M6" s="37"/>
      <c r="N6" s="47">
        <f>$D6*Parameters!D$7*Parameters!D$9*Parameters!D$10/1000</f>
        <v>2.9255400000000003</v>
      </c>
      <c r="O6" s="48">
        <f>$D6*Parameters!E$7*Parameters!E$9*Parameters!E$10/1000</f>
        <v>6.6149710000000006</v>
      </c>
      <c r="P6" s="49">
        <f>$D6*Parameters!F$7*Parameters!F$9*Parameters!F$10/1000</f>
        <v>14.725217999999998</v>
      </c>
      <c r="Q6" s="37"/>
      <c r="R6" s="38">
        <f>$E6*Parameters!D$11/1000</f>
        <v>1</v>
      </c>
      <c r="S6" s="39">
        <f>$E6*Parameters!E$11/1000</f>
        <v>1.4</v>
      </c>
      <c r="T6" s="40">
        <f>$E6*Parameters!F$11/1000</f>
        <v>2</v>
      </c>
      <c r="U6" s="37"/>
      <c r="V6" s="38">
        <f>F6*Parameters!D$12/1000</f>
        <v>0</v>
      </c>
      <c r="W6" s="39">
        <f>G6*Parameters!E$12/1000</f>
        <v>11.2</v>
      </c>
      <c r="X6" s="40">
        <f>H6*Parameters!F$12/1000</f>
        <v>36</v>
      </c>
      <c r="Y6" s="37"/>
      <c r="Z6" s="50">
        <f t="shared" si="0"/>
        <v>18.553240000000002</v>
      </c>
      <c r="AA6" s="51">
        <f t="shared" si="1"/>
        <v>50.485742999999999</v>
      </c>
      <c r="AB6" s="52">
        <f t="shared" si="2"/>
        <v>120.66275800000001</v>
      </c>
    </row>
    <row r="7" spans="1:54" x14ac:dyDescent="0.2">
      <c r="A7">
        <v>6</v>
      </c>
      <c r="B7" t="s">
        <v>24</v>
      </c>
      <c r="C7" t="s">
        <v>17</v>
      </c>
      <c r="D7" s="14">
        <v>18833</v>
      </c>
      <c r="E7" s="14">
        <v>13</v>
      </c>
      <c r="F7" s="14">
        <v>0</v>
      </c>
      <c r="G7" s="14">
        <v>24</v>
      </c>
      <c r="H7" s="14">
        <v>62</v>
      </c>
      <c r="J7" s="47">
        <f>$D7*Parameters!D$6*Parameters!D$8*Parameters!D$10/1000</f>
        <v>16.9497</v>
      </c>
      <c r="K7" s="48">
        <f>$D7*Parameters!E$6*Parameters!E$8*Parameters!E$10/1000</f>
        <v>36.234692000000003</v>
      </c>
      <c r="L7" s="49">
        <f>$D7*Parameters!F$6*Parameters!F$8*Parameters!F$10/1000</f>
        <v>78.721940000000004</v>
      </c>
      <c r="M7" s="37"/>
      <c r="N7" s="47">
        <f>$D7*Parameters!D$7*Parameters!D$9*Parameters!D$10/1000</f>
        <v>3.3899400000000006</v>
      </c>
      <c r="O7" s="48">
        <f>$D7*Parameters!E$7*Parameters!E$9*Parameters!E$10/1000</f>
        <v>7.6650310000000008</v>
      </c>
      <c r="P7" s="49">
        <f>$D7*Parameters!F$7*Parameters!F$9*Parameters!F$10/1000</f>
        <v>17.062698000000001</v>
      </c>
      <c r="Q7" s="37"/>
      <c r="R7" s="38">
        <f>$E7*Parameters!D$11/1000</f>
        <v>1.3</v>
      </c>
      <c r="S7" s="39">
        <f>$E7*Parameters!E$11/1000</f>
        <v>1.82</v>
      </c>
      <c r="T7" s="40">
        <f>$E7*Parameters!F$11/1000</f>
        <v>2.6</v>
      </c>
      <c r="U7" s="37"/>
      <c r="V7" s="38">
        <f>F7*Parameters!D$12/1000</f>
        <v>0</v>
      </c>
      <c r="W7" s="39">
        <f>G7*Parameters!E$12/1000</f>
        <v>19.2</v>
      </c>
      <c r="X7" s="40">
        <f>H7*Parameters!F$12/1000</f>
        <v>62</v>
      </c>
      <c r="Y7" s="37"/>
      <c r="Z7" s="50">
        <f t="shared" si="0"/>
        <v>21.63964</v>
      </c>
      <c r="AA7" s="51">
        <f t="shared" si="1"/>
        <v>64.919723000000005</v>
      </c>
      <c r="AB7" s="52">
        <f t="shared" si="2"/>
        <v>160.384638</v>
      </c>
    </row>
    <row r="8" spans="1:54" x14ac:dyDescent="0.2">
      <c r="A8">
        <v>7</v>
      </c>
      <c r="B8" t="s">
        <v>25</v>
      </c>
      <c r="C8" t="s">
        <v>17</v>
      </c>
      <c r="D8" s="14">
        <v>24749</v>
      </c>
      <c r="E8" s="14">
        <v>13</v>
      </c>
      <c r="F8" s="14">
        <v>0</v>
      </c>
      <c r="G8" s="14">
        <v>21</v>
      </c>
      <c r="H8" s="14">
        <v>56</v>
      </c>
      <c r="J8" s="47">
        <f>$D8*Parameters!D$6*Parameters!D$8*Parameters!D$10/1000</f>
        <v>22.274100000000001</v>
      </c>
      <c r="K8" s="48">
        <f>$D8*Parameters!E$6*Parameters!E$8*Parameters!E$10/1000</f>
        <v>47.617076000000004</v>
      </c>
      <c r="L8" s="49">
        <f>$D8*Parameters!F$6*Parameters!F$8*Parameters!F$10/1000</f>
        <v>103.45082000000001</v>
      </c>
      <c r="M8" s="37"/>
      <c r="N8" s="47">
        <f>$D8*Parameters!D$7*Parameters!D$9*Parameters!D$10/1000</f>
        <v>4.4548200000000007</v>
      </c>
      <c r="O8" s="48">
        <f>$D8*Parameters!E$7*Parameters!E$9*Parameters!E$10/1000</f>
        <v>10.072843000000001</v>
      </c>
      <c r="P8" s="49">
        <f>$D8*Parameters!F$7*Parameters!F$9*Parameters!F$10/1000</f>
        <v>22.422594</v>
      </c>
      <c r="Q8" s="37"/>
      <c r="R8" s="38">
        <f>$E8*Parameters!D$11/1000</f>
        <v>1.3</v>
      </c>
      <c r="S8" s="39">
        <f>$E8*Parameters!E$11/1000</f>
        <v>1.82</v>
      </c>
      <c r="T8" s="40">
        <f>$E8*Parameters!F$11/1000</f>
        <v>2.6</v>
      </c>
      <c r="U8" s="37"/>
      <c r="V8" s="38">
        <f>F8*Parameters!D$12/1000</f>
        <v>0</v>
      </c>
      <c r="W8" s="39">
        <f>G8*Parameters!E$12/1000</f>
        <v>16.8</v>
      </c>
      <c r="X8" s="40">
        <f>H8*Parameters!F$12/1000</f>
        <v>56</v>
      </c>
      <c r="Y8" s="37"/>
      <c r="Z8" s="50">
        <f t="shared" si="0"/>
        <v>28.028920000000003</v>
      </c>
      <c r="AA8" s="51">
        <f t="shared" si="1"/>
        <v>76.309919000000008</v>
      </c>
      <c r="AB8" s="52">
        <f t="shared" si="2"/>
        <v>184.47341400000002</v>
      </c>
    </row>
    <row r="9" spans="1:54" x14ac:dyDescent="0.2">
      <c r="A9">
        <v>8</v>
      </c>
      <c r="B9" t="s">
        <v>26</v>
      </c>
      <c r="C9" t="s">
        <v>17</v>
      </c>
      <c r="D9" s="14">
        <v>21357</v>
      </c>
      <c r="E9" s="14">
        <v>16</v>
      </c>
      <c r="F9" s="14">
        <v>0</v>
      </c>
      <c r="G9" s="14">
        <v>29</v>
      </c>
      <c r="H9" s="14">
        <v>76</v>
      </c>
      <c r="J9" s="47">
        <f>$D9*Parameters!D$6*Parameters!D$8*Parameters!D$10/1000</f>
        <v>19.221299999999999</v>
      </c>
      <c r="K9" s="48">
        <f>$D9*Parameters!E$6*Parameters!E$8*Parameters!E$10/1000</f>
        <v>41.090868000000007</v>
      </c>
      <c r="L9" s="49">
        <f>$D9*Parameters!F$6*Parameters!F$8*Parameters!F$10/1000</f>
        <v>89.272259999999989</v>
      </c>
      <c r="M9" s="37"/>
      <c r="N9" s="47">
        <f>$D9*Parameters!D$7*Parameters!D$9*Parameters!D$10/1000</f>
        <v>3.8442600000000007</v>
      </c>
      <c r="O9" s="48">
        <f>$D9*Parameters!E$7*Parameters!E$9*Parameters!E$10/1000</f>
        <v>8.6922990000000002</v>
      </c>
      <c r="P9" s="49">
        <f>$D9*Parameters!F$7*Parameters!F$9*Parameters!F$10/1000</f>
        <v>19.349441999999996</v>
      </c>
      <c r="Q9" s="37"/>
      <c r="R9" s="38">
        <f>$E9*Parameters!D$11/1000</f>
        <v>1.6</v>
      </c>
      <c r="S9" s="39">
        <f>$E9*Parameters!E$11/1000</f>
        <v>2.2400000000000002</v>
      </c>
      <c r="T9" s="40">
        <f>$E9*Parameters!F$11/1000</f>
        <v>3.2</v>
      </c>
      <c r="U9" s="37"/>
      <c r="V9" s="38">
        <f>F9*Parameters!D$12/1000</f>
        <v>0</v>
      </c>
      <c r="W9" s="39">
        <f>G9*Parameters!E$12/1000</f>
        <v>23.2</v>
      </c>
      <c r="X9" s="40">
        <f>H9*Parameters!F$12/1000</f>
        <v>76</v>
      </c>
      <c r="Y9" s="37"/>
      <c r="Z9" s="50">
        <f t="shared" si="0"/>
        <v>24.665560000000003</v>
      </c>
      <c r="AA9" s="51">
        <f t="shared" si="1"/>
        <v>75.223167000000004</v>
      </c>
      <c r="AB9" s="52">
        <f t="shared" si="2"/>
        <v>187.82170199999999</v>
      </c>
    </row>
    <row r="10" spans="1:54" x14ac:dyDescent="0.2">
      <c r="A10">
        <v>9</v>
      </c>
      <c r="B10" t="s">
        <v>27</v>
      </c>
      <c r="C10" t="s">
        <v>17</v>
      </c>
      <c r="D10" s="14">
        <v>33190</v>
      </c>
      <c r="E10" s="14">
        <v>35</v>
      </c>
      <c r="F10" s="14">
        <v>1</v>
      </c>
      <c r="G10" s="14">
        <v>51</v>
      </c>
      <c r="H10" s="14">
        <v>136</v>
      </c>
      <c r="J10" s="47">
        <f>$D10*Parameters!D$6*Parameters!D$8*Parameters!D$10/1000</f>
        <v>29.870999999999999</v>
      </c>
      <c r="K10" s="48">
        <f>$D10*Parameters!E$6*Parameters!E$8*Parameters!E$10/1000</f>
        <v>63.857559999999999</v>
      </c>
      <c r="L10" s="49">
        <f>$D10*Parameters!F$6*Parameters!F$8*Parameters!F$10/1000</f>
        <v>138.73419999999999</v>
      </c>
      <c r="M10" s="37"/>
      <c r="N10" s="47">
        <f>$D10*Parameters!D$7*Parameters!D$9*Parameters!D$10/1000</f>
        <v>5.9741999999999997</v>
      </c>
      <c r="O10" s="48">
        <f>$D10*Parameters!E$7*Parameters!E$9*Parameters!E$10/1000</f>
        <v>13.508330000000003</v>
      </c>
      <c r="P10" s="49">
        <f>$D10*Parameters!F$7*Parameters!F$9*Parameters!F$10/1000</f>
        <v>30.070139999999995</v>
      </c>
      <c r="Q10" s="37"/>
      <c r="R10" s="38">
        <f>$E10*Parameters!D$11/1000</f>
        <v>3.5</v>
      </c>
      <c r="S10" s="39">
        <f>$E10*Parameters!E$11/1000</f>
        <v>4.9000000000000004</v>
      </c>
      <c r="T10" s="40">
        <f>$E10*Parameters!F$11/1000</f>
        <v>7</v>
      </c>
      <c r="U10" s="37"/>
      <c r="V10" s="38">
        <f>F10*Parameters!D$12/1000</f>
        <v>0.5</v>
      </c>
      <c r="W10" s="39">
        <f>G10*Parameters!E$12/1000</f>
        <v>40.799999999999997</v>
      </c>
      <c r="X10" s="40">
        <f>H10*Parameters!F$12/1000</f>
        <v>136</v>
      </c>
      <c r="Y10" s="37"/>
      <c r="Z10" s="50">
        <f t="shared" si="0"/>
        <v>39.845199999999998</v>
      </c>
      <c r="AA10" s="51">
        <f t="shared" si="1"/>
        <v>123.06589000000001</v>
      </c>
      <c r="AB10" s="52">
        <f t="shared" si="2"/>
        <v>311.80433999999997</v>
      </c>
    </row>
    <row r="11" spans="1:54" x14ac:dyDescent="0.2">
      <c r="A11">
        <v>10</v>
      </c>
      <c r="B11" t="s">
        <v>28</v>
      </c>
      <c r="C11" t="s">
        <v>17</v>
      </c>
      <c r="D11" s="14">
        <v>17270</v>
      </c>
      <c r="E11" s="14">
        <v>12</v>
      </c>
      <c r="F11" s="14">
        <v>0</v>
      </c>
      <c r="G11" s="14">
        <v>18</v>
      </c>
      <c r="H11" s="14">
        <v>46</v>
      </c>
      <c r="J11" s="47">
        <f>$D11*Parameters!D$6*Parameters!D$8*Parameters!D$10/1000</f>
        <v>15.542999999999999</v>
      </c>
      <c r="K11" s="48">
        <f>$D11*Parameters!E$6*Parameters!E$8*Parameters!E$10/1000</f>
        <v>33.22748</v>
      </c>
      <c r="L11" s="49">
        <f>$D11*Parameters!F$6*Parameters!F$8*Parameters!F$10/1000</f>
        <v>72.188599999999994</v>
      </c>
      <c r="M11" s="46"/>
      <c r="N11" s="47">
        <f>$D11*Parameters!D$7*Parameters!D$9*Parameters!D$10/1000</f>
        <v>3.1086</v>
      </c>
      <c r="O11" s="48">
        <f>$D11*Parameters!E$7*Parameters!E$9*Parameters!E$10/1000</f>
        <v>7.0288900000000005</v>
      </c>
      <c r="P11" s="49">
        <f>$D11*Parameters!F$7*Parameters!F$9*Parameters!F$10/1000</f>
        <v>15.64662</v>
      </c>
      <c r="Q11" s="37"/>
      <c r="R11" s="38">
        <f>$E11*Parameters!D$11/1000</f>
        <v>1.2</v>
      </c>
      <c r="S11" s="39">
        <f>$E11*Parameters!E$11/1000</f>
        <v>1.68</v>
      </c>
      <c r="T11" s="40">
        <f>$E11*Parameters!F$11/1000</f>
        <v>2.4</v>
      </c>
      <c r="U11" s="37"/>
      <c r="V11" s="38">
        <f>F11*Parameters!D$12/1000</f>
        <v>0</v>
      </c>
      <c r="W11" s="39">
        <f>G11*Parameters!E$12/1000</f>
        <v>14.4</v>
      </c>
      <c r="X11" s="40">
        <f>H11*Parameters!F$12/1000</f>
        <v>46</v>
      </c>
      <c r="Y11" s="37"/>
      <c r="Z11" s="50">
        <f t="shared" si="0"/>
        <v>19.851599999999998</v>
      </c>
      <c r="AA11" s="51">
        <f t="shared" si="1"/>
        <v>56.336370000000002</v>
      </c>
      <c r="AB11" s="52">
        <f t="shared" si="2"/>
        <v>136.23522</v>
      </c>
      <c r="AK11" s="7"/>
      <c r="AL11" s="6"/>
      <c r="AO11" s="7"/>
      <c r="AP11" s="6"/>
      <c r="AS11" s="7"/>
      <c r="AT11" s="6"/>
    </row>
    <row r="12" spans="1:54" x14ac:dyDescent="0.2">
      <c r="A12">
        <v>11</v>
      </c>
      <c r="B12" t="s">
        <v>29</v>
      </c>
      <c r="C12" t="s">
        <v>17</v>
      </c>
      <c r="D12" s="14">
        <v>16327</v>
      </c>
      <c r="E12" s="14">
        <v>13</v>
      </c>
      <c r="F12" s="14">
        <v>0</v>
      </c>
      <c r="G12" s="14">
        <v>21</v>
      </c>
      <c r="H12" s="14">
        <v>56</v>
      </c>
      <c r="J12" s="47">
        <f>$D12*Parameters!D$6*Parameters!D$8*Parameters!D$10/1000</f>
        <v>14.694300000000002</v>
      </c>
      <c r="K12" s="48">
        <f>$D12*Parameters!E$6*Parameters!E$8*Parameters!E$10/1000</f>
        <v>31.413148000000003</v>
      </c>
      <c r="L12" s="49">
        <f>$D12*Parameters!F$6*Parameters!F$8*Parameters!F$10/1000</f>
        <v>68.246859999999998</v>
      </c>
      <c r="M12" s="46"/>
      <c r="N12" s="47">
        <f>$D12*Parameters!D$7*Parameters!D$9*Parameters!D$10/1000</f>
        <v>2.93886</v>
      </c>
      <c r="O12" s="48">
        <f>$D12*Parameters!E$7*Parameters!E$9*Parameters!E$10/1000</f>
        <v>6.6450890000000005</v>
      </c>
      <c r="P12" s="49">
        <f>$D12*Parameters!F$7*Parameters!F$9*Parameters!F$10/1000</f>
        <v>14.792262000000001</v>
      </c>
      <c r="Q12" s="37"/>
      <c r="R12" s="38">
        <f>$E12*Parameters!D$11/1000</f>
        <v>1.3</v>
      </c>
      <c r="S12" s="39">
        <f>$E12*Parameters!E$11/1000</f>
        <v>1.82</v>
      </c>
      <c r="T12" s="40">
        <f>$E12*Parameters!F$11/1000</f>
        <v>2.6</v>
      </c>
      <c r="U12" s="37"/>
      <c r="V12" s="38">
        <f>F12*Parameters!D$12/1000</f>
        <v>0</v>
      </c>
      <c r="W12" s="39">
        <f>G12*Parameters!E$12/1000</f>
        <v>16.8</v>
      </c>
      <c r="X12" s="40">
        <f>H12*Parameters!F$12/1000</f>
        <v>56</v>
      </c>
      <c r="Y12" s="37"/>
      <c r="Z12" s="50">
        <f t="shared" si="0"/>
        <v>18.933160000000004</v>
      </c>
      <c r="AA12" s="51">
        <f t="shared" si="1"/>
        <v>56.67823700000001</v>
      </c>
      <c r="AB12" s="52">
        <f t="shared" si="2"/>
        <v>141.63912199999999</v>
      </c>
      <c r="AK12" s="7"/>
      <c r="AL12" s="6"/>
      <c r="AO12" s="7"/>
      <c r="AP12" s="6"/>
      <c r="AS12" s="7"/>
      <c r="AT12" s="6"/>
    </row>
    <row r="13" spans="1:54" x14ac:dyDescent="0.2">
      <c r="A13">
        <v>12</v>
      </c>
      <c r="B13" t="s">
        <v>30</v>
      </c>
      <c r="C13" t="s">
        <v>17</v>
      </c>
      <c r="D13" s="14">
        <v>15823</v>
      </c>
      <c r="E13" s="14">
        <v>10</v>
      </c>
      <c r="F13" s="14">
        <v>0</v>
      </c>
      <c r="G13" s="14">
        <v>18</v>
      </c>
      <c r="H13" s="14">
        <v>46</v>
      </c>
      <c r="J13" s="47">
        <f>$D13*Parameters!D$6*Parameters!D$8*Parameters!D$10/1000</f>
        <v>14.2407</v>
      </c>
      <c r="K13" s="48">
        <f>$D13*Parameters!E$6*Parameters!E$8*Parameters!E$10/1000</f>
        <v>30.443452000000004</v>
      </c>
      <c r="L13" s="49">
        <f>$D13*Parameters!F$6*Parameters!F$8*Parameters!F$10/1000</f>
        <v>66.140140000000017</v>
      </c>
      <c r="M13" s="46"/>
      <c r="N13" s="47">
        <f>$D13*Parameters!D$7*Parameters!D$9*Parameters!D$10/1000</f>
        <v>2.8481400000000003</v>
      </c>
      <c r="O13" s="48">
        <f>$D13*Parameters!E$7*Parameters!E$9*Parameters!E$10/1000</f>
        <v>6.4399610000000003</v>
      </c>
      <c r="P13" s="49">
        <f>$D13*Parameters!F$7*Parameters!F$9*Parameters!F$10/1000</f>
        <v>14.335637999999999</v>
      </c>
      <c r="Q13" s="37"/>
      <c r="R13" s="38">
        <f>$E13*Parameters!D$11/1000</f>
        <v>1</v>
      </c>
      <c r="S13" s="39">
        <f>$E13*Parameters!E$11/1000</f>
        <v>1.4</v>
      </c>
      <c r="T13" s="40">
        <f>$E13*Parameters!F$11/1000</f>
        <v>2</v>
      </c>
      <c r="U13" s="37"/>
      <c r="V13" s="38">
        <f>F13*Parameters!D$12/1000</f>
        <v>0</v>
      </c>
      <c r="W13" s="39">
        <f>G13*Parameters!E$12/1000</f>
        <v>14.4</v>
      </c>
      <c r="X13" s="40">
        <f>H13*Parameters!F$12/1000</f>
        <v>46</v>
      </c>
      <c r="Y13" s="37"/>
      <c r="Z13" s="50">
        <f t="shared" si="0"/>
        <v>18.088840000000001</v>
      </c>
      <c r="AA13" s="51">
        <f t="shared" si="1"/>
        <v>52.683413000000002</v>
      </c>
      <c r="AB13" s="52">
        <f t="shared" si="2"/>
        <v>128.47577800000002</v>
      </c>
      <c r="AK13" s="7"/>
      <c r="AL13" s="6"/>
      <c r="AO13" s="7"/>
      <c r="AP13" s="6"/>
      <c r="AS13" s="7"/>
      <c r="AT13" s="6"/>
    </row>
    <row r="14" spans="1:54" x14ac:dyDescent="0.2">
      <c r="A14">
        <v>13</v>
      </c>
      <c r="B14" t="s">
        <v>31</v>
      </c>
      <c r="C14" t="s">
        <v>20</v>
      </c>
      <c r="D14" s="14">
        <v>11763</v>
      </c>
      <c r="E14" s="14">
        <v>24</v>
      </c>
      <c r="F14" s="14">
        <v>1</v>
      </c>
      <c r="G14" s="14">
        <v>24</v>
      </c>
      <c r="H14" s="14">
        <v>62</v>
      </c>
      <c r="J14" s="47">
        <f>$D14*Parameters!D$6*Parameters!D$8*Parameters!D$10/1000</f>
        <v>10.5867</v>
      </c>
      <c r="K14" s="48">
        <f>$D14*Parameters!E$6*Parameters!E$8*Parameters!E$10/1000</f>
        <v>22.632012000000003</v>
      </c>
      <c r="L14" s="49">
        <f>$D14*Parameters!F$6*Parameters!F$8*Parameters!F$10/1000</f>
        <v>49.169340000000005</v>
      </c>
      <c r="M14" s="46"/>
      <c r="N14" s="47">
        <f>$D14*Parameters!D$7*Parameters!D$9*Parameters!D$10/1000</f>
        <v>2.11734</v>
      </c>
      <c r="O14" s="48">
        <f>$D14*Parameters!E$7*Parameters!E$9*Parameters!E$10/1000</f>
        <v>4.787541</v>
      </c>
      <c r="P14" s="49">
        <f>$D14*Parameters!F$7*Parameters!F$9*Parameters!F$10/1000</f>
        <v>10.657277999999998</v>
      </c>
      <c r="Q14" s="37"/>
      <c r="R14" s="38">
        <f>$E14*Parameters!D$11/1000</f>
        <v>2.4</v>
      </c>
      <c r="S14" s="39">
        <f>$E14*Parameters!E$11/1000</f>
        <v>3.36</v>
      </c>
      <c r="T14" s="40">
        <f>$E14*Parameters!F$11/1000</f>
        <v>4.8</v>
      </c>
      <c r="U14" s="37"/>
      <c r="V14" s="38">
        <f>F14*Parameters!D$12/1000</f>
        <v>0.5</v>
      </c>
      <c r="W14" s="39">
        <f>G14*Parameters!E$12/1000</f>
        <v>19.2</v>
      </c>
      <c r="X14" s="40">
        <f>H14*Parameters!F$12/1000</f>
        <v>62</v>
      </c>
      <c r="Y14" s="37"/>
      <c r="Z14" s="50">
        <f t="shared" si="0"/>
        <v>15.604040000000001</v>
      </c>
      <c r="AA14" s="51">
        <f t="shared" si="1"/>
        <v>49.979553000000003</v>
      </c>
      <c r="AB14" s="52">
        <f t="shared" si="2"/>
        <v>126.62661800000001</v>
      </c>
      <c r="AK14" s="7"/>
      <c r="AL14" s="6"/>
      <c r="AO14" s="7"/>
      <c r="AP14" s="6"/>
      <c r="AS14" s="7"/>
      <c r="AT14" s="6"/>
    </row>
    <row r="15" spans="1:54" x14ac:dyDescent="0.2">
      <c r="A15">
        <v>14</v>
      </c>
      <c r="B15" t="s">
        <v>32</v>
      </c>
      <c r="C15" t="s">
        <v>20</v>
      </c>
      <c r="D15" s="14">
        <v>6277</v>
      </c>
      <c r="E15" s="14">
        <v>3</v>
      </c>
      <c r="F15" s="14">
        <v>0</v>
      </c>
      <c r="G15" s="14">
        <v>5</v>
      </c>
      <c r="H15" s="14">
        <v>12</v>
      </c>
      <c r="J15" s="47">
        <f>$D15*Parameters!D$6*Parameters!D$8*Parameters!D$10/1000</f>
        <v>5.6493000000000002</v>
      </c>
      <c r="K15" s="48">
        <f>$D15*Parameters!E$6*Parameters!E$8*Parameters!E$10/1000</f>
        <v>12.076948</v>
      </c>
      <c r="L15" s="49">
        <f>$D15*Parameters!F$6*Parameters!F$8*Parameters!F$10/1000</f>
        <v>26.237860000000001</v>
      </c>
      <c r="M15" s="46"/>
      <c r="N15" s="47">
        <f>$D15*Parameters!D$7*Parameters!D$9*Parameters!D$10/1000</f>
        <v>1.1298600000000001</v>
      </c>
      <c r="O15" s="48">
        <f>$D15*Parameters!E$7*Parameters!E$9*Parameters!E$10/1000</f>
        <v>2.5547390000000001</v>
      </c>
      <c r="P15" s="49">
        <f>$D15*Parameters!F$7*Parameters!F$9*Parameters!F$10/1000</f>
        <v>5.6869619999999994</v>
      </c>
      <c r="Q15" s="37"/>
      <c r="R15" s="38">
        <f>$E15*Parameters!D$11/1000</f>
        <v>0.3</v>
      </c>
      <c r="S15" s="39">
        <f>$E15*Parameters!E$11/1000</f>
        <v>0.42</v>
      </c>
      <c r="T15" s="40">
        <f>$E15*Parameters!F$11/1000</f>
        <v>0.6</v>
      </c>
      <c r="U15" s="37"/>
      <c r="V15" s="38">
        <f>F15*Parameters!D$12/1000</f>
        <v>0</v>
      </c>
      <c r="W15" s="39">
        <f>G15*Parameters!E$12/1000</f>
        <v>4</v>
      </c>
      <c r="X15" s="40">
        <f>H15*Parameters!F$12/1000</f>
        <v>12</v>
      </c>
      <c r="Y15" s="37"/>
      <c r="Z15" s="50">
        <f t="shared" si="0"/>
        <v>7.0791599999999999</v>
      </c>
      <c r="AA15" s="51">
        <f t="shared" si="1"/>
        <v>19.051687000000001</v>
      </c>
      <c r="AB15" s="52">
        <f t="shared" si="2"/>
        <v>44.524822</v>
      </c>
      <c r="AK15" s="7"/>
      <c r="AL15" s="6"/>
      <c r="AO15" s="7"/>
      <c r="AP15" s="6"/>
      <c r="AS15" s="7"/>
      <c r="AT15" s="6"/>
    </row>
    <row r="16" spans="1:54" x14ac:dyDescent="0.2">
      <c r="A16">
        <v>15</v>
      </c>
      <c r="B16" t="s">
        <v>33</v>
      </c>
      <c r="C16" t="s">
        <v>17</v>
      </c>
      <c r="D16" s="14">
        <v>9980</v>
      </c>
      <c r="E16" s="14">
        <v>8</v>
      </c>
      <c r="F16" s="14">
        <v>0</v>
      </c>
      <c r="G16" s="14">
        <v>14</v>
      </c>
      <c r="H16" s="14">
        <v>36</v>
      </c>
      <c r="J16" s="47">
        <f>$D16*Parameters!D$6*Parameters!D$8*Parameters!D$10/1000</f>
        <v>8.9819999999999993</v>
      </c>
      <c r="K16" s="48">
        <f>$D16*Parameters!E$6*Parameters!E$8*Parameters!E$10/1000</f>
        <v>19.201520000000006</v>
      </c>
      <c r="L16" s="49">
        <f>$D16*Parameters!F$6*Parameters!F$8*Parameters!F$10/1000</f>
        <v>41.7164</v>
      </c>
      <c r="M16" s="46"/>
      <c r="N16" s="47">
        <f>$D16*Parameters!D$7*Parameters!D$9*Parameters!D$10/1000</f>
        <v>1.7964</v>
      </c>
      <c r="O16" s="48">
        <f>$D16*Parameters!E$7*Parameters!E$9*Parameters!E$10/1000</f>
        <v>4.0618600000000002</v>
      </c>
      <c r="P16" s="49">
        <f>$D16*Parameters!F$7*Parameters!F$9*Parameters!F$10/1000</f>
        <v>9.041879999999999</v>
      </c>
      <c r="Q16" s="37"/>
      <c r="R16" s="38">
        <f>$E16*Parameters!D$11/1000</f>
        <v>0.8</v>
      </c>
      <c r="S16" s="39">
        <f>$E16*Parameters!E$11/1000</f>
        <v>1.1200000000000001</v>
      </c>
      <c r="T16" s="40">
        <f>$E16*Parameters!F$11/1000</f>
        <v>1.6</v>
      </c>
      <c r="U16" s="37"/>
      <c r="V16" s="38">
        <f>F16*Parameters!D$12/1000</f>
        <v>0</v>
      </c>
      <c r="W16" s="39">
        <f>G16*Parameters!E$12/1000</f>
        <v>11.2</v>
      </c>
      <c r="X16" s="40">
        <f>H16*Parameters!F$12/1000</f>
        <v>36</v>
      </c>
      <c r="Y16" s="37"/>
      <c r="Z16" s="50">
        <f t="shared" si="0"/>
        <v>11.5784</v>
      </c>
      <c r="AA16" s="51">
        <f t="shared" si="1"/>
        <v>35.583380000000005</v>
      </c>
      <c r="AB16" s="52">
        <f t="shared" si="2"/>
        <v>88.358280000000008</v>
      </c>
      <c r="AK16" s="7"/>
      <c r="AL16" s="6"/>
      <c r="AO16" s="7"/>
      <c r="AP16" s="6"/>
      <c r="AS16" s="7"/>
      <c r="AT16" s="6"/>
    </row>
    <row r="17" spans="1:46" x14ac:dyDescent="0.2">
      <c r="A17">
        <v>16</v>
      </c>
      <c r="B17" t="s">
        <v>34</v>
      </c>
      <c r="C17" t="s">
        <v>17</v>
      </c>
      <c r="D17" s="14">
        <v>15803</v>
      </c>
      <c r="E17" s="14">
        <v>10</v>
      </c>
      <c r="F17" s="14">
        <v>0</v>
      </c>
      <c r="G17" s="14">
        <v>15</v>
      </c>
      <c r="H17" s="14">
        <v>38</v>
      </c>
      <c r="J17" s="47">
        <f>$D17*Parameters!D$6*Parameters!D$8*Parameters!D$10/1000</f>
        <v>14.222700000000001</v>
      </c>
      <c r="K17" s="48">
        <f>$D17*Parameters!E$6*Parameters!E$8*Parameters!E$10/1000</f>
        <v>30.404971999999997</v>
      </c>
      <c r="L17" s="49">
        <f>$D17*Parameters!F$6*Parameters!F$8*Parameters!F$10/1000</f>
        <v>66.056540000000012</v>
      </c>
      <c r="M17" s="46"/>
      <c r="N17" s="47">
        <f>$D17*Parameters!D$7*Parameters!D$9*Parameters!D$10/1000</f>
        <v>2.8445400000000003</v>
      </c>
      <c r="O17" s="48">
        <f>$D17*Parameters!E$7*Parameters!E$9*Parameters!E$10/1000</f>
        <v>6.4318210000000002</v>
      </c>
      <c r="P17" s="49">
        <f>$D17*Parameters!F$7*Parameters!F$9*Parameters!F$10/1000</f>
        <v>14.317517999999998</v>
      </c>
      <c r="Q17" s="37"/>
      <c r="R17" s="38">
        <f>$E17*Parameters!D$11/1000</f>
        <v>1</v>
      </c>
      <c r="S17" s="39">
        <f>$E17*Parameters!E$11/1000</f>
        <v>1.4</v>
      </c>
      <c r="T17" s="40">
        <f>$E17*Parameters!F$11/1000</f>
        <v>2</v>
      </c>
      <c r="U17" s="37"/>
      <c r="V17" s="38">
        <f>F17*Parameters!D$12/1000</f>
        <v>0</v>
      </c>
      <c r="W17" s="39">
        <f>G17*Parameters!E$12/1000</f>
        <v>12</v>
      </c>
      <c r="X17" s="40">
        <f>H17*Parameters!F$12/1000</f>
        <v>38</v>
      </c>
      <c r="Y17" s="37"/>
      <c r="Z17" s="50">
        <f t="shared" si="0"/>
        <v>18.067240000000002</v>
      </c>
      <c r="AA17" s="51">
        <f t="shared" si="1"/>
        <v>50.236792999999999</v>
      </c>
      <c r="AB17" s="52">
        <f t="shared" si="2"/>
        <v>120.37405800000001</v>
      </c>
      <c r="AK17" s="7"/>
      <c r="AL17" s="6"/>
      <c r="AO17" s="7"/>
      <c r="AP17" s="6"/>
      <c r="AS17" s="7"/>
      <c r="AT17" s="6"/>
    </row>
    <row r="18" spans="1:46" x14ac:dyDescent="0.2">
      <c r="A18">
        <v>17</v>
      </c>
      <c r="B18" t="s">
        <v>35</v>
      </c>
      <c r="C18" t="s">
        <v>17</v>
      </c>
      <c r="D18" s="14">
        <v>13513</v>
      </c>
      <c r="E18" s="14">
        <v>11</v>
      </c>
      <c r="F18" s="14">
        <v>0</v>
      </c>
      <c r="G18" s="14">
        <v>16</v>
      </c>
      <c r="H18" s="14">
        <v>42</v>
      </c>
      <c r="J18" s="47">
        <f>$D18*Parameters!D$6*Parameters!D$8*Parameters!D$10/1000</f>
        <v>12.161700000000002</v>
      </c>
      <c r="K18" s="48">
        <f>$D18*Parameters!E$6*Parameters!E$8*Parameters!E$10/1000</f>
        <v>25.999012000000004</v>
      </c>
      <c r="L18" s="49">
        <f>$D18*Parameters!F$6*Parameters!F$8*Parameters!F$10/1000</f>
        <v>56.484340000000003</v>
      </c>
      <c r="M18" s="37"/>
      <c r="N18" s="47">
        <f>$D18*Parameters!D$7*Parameters!D$9*Parameters!D$10/1000</f>
        <v>2.4323400000000004</v>
      </c>
      <c r="O18" s="48">
        <f>$D18*Parameters!E$7*Parameters!E$9*Parameters!E$10/1000</f>
        <v>5.4997910000000001</v>
      </c>
      <c r="P18" s="49">
        <f>$D18*Parameters!F$7*Parameters!F$9*Parameters!F$10/1000</f>
        <v>12.242777999999998</v>
      </c>
      <c r="Q18" s="37"/>
      <c r="R18" s="38">
        <f>$E18*Parameters!D$11/1000</f>
        <v>1.1000000000000001</v>
      </c>
      <c r="S18" s="39">
        <f>$E18*Parameters!E$11/1000</f>
        <v>1.54</v>
      </c>
      <c r="T18" s="40">
        <f>$E18*Parameters!F$11/1000</f>
        <v>2.2000000000000002</v>
      </c>
      <c r="U18" s="37"/>
      <c r="V18" s="38">
        <f>F18*Parameters!D$12/1000</f>
        <v>0</v>
      </c>
      <c r="W18" s="39">
        <f>G18*Parameters!E$12/1000</f>
        <v>12.8</v>
      </c>
      <c r="X18" s="40">
        <f>H18*Parameters!F$12/1000</f>
        <v>42</v>
      </c>
      <c r="Y18" s="37"/>
      <c r="Z18" s="50">
        <f t="shared" si="0"/>
        <v>15.694040000000001</v>
      </c>
      <c r="AA18" s="51">
        <f t="shared" si="1"/>
        <v>45.838802999999999</v>
      </c>
      <c r="AB18" s="52">
        <f t="shared" si="2"/>
        <v>112.92711800000001</v>
      </c>
      <c r="AK18" s="7"/>
      <c r="AL18" s="6"/>
      <c r="AO18" s="7"/>
      <c r="AP18" s="6"/>
      <c r="AS18" s="7"/>
      <c r="AT18" s="6"/>
    </row>
    <row r="19" spans="1:46" x14ac:dyDescent="0.2">
      <c r="A19">
        <v>18</v>
      </c>
      <c r="B19" t="s">
        <v>36</v>
      </c>
      <c r="C19" t="s">
        <v>23</v>
      </c>
      <c r="D19" s="14">
        <v>3800</v>
      </c>
      <c r="E19" s="14">
        <v>0</v>
      </c>
      <c r="F19" s="14">
        <v>0</v>
      </c>
      <c r="G19" s="14">
        <v>0</v>
      </c>
      <c r="H19" s="14">
        <v>0</v>
      </c>
      <c r="J19" s="47">
        <f>$D19*Parameters!D$6*Parameters!D$8*Parameters!D$10/1000</f>
        <v>3.42</v>
      </c>
      <c r="K19" s="48">
        <f>$D19*Parameters!E$6*Parameters!E$8*Parameters!E$10/1000</f>
        <v>7.3112000000000004</v>
      </c>
      <c r="L19" s="49">
        <f>$D19*Parameters!F$6*Parameters!F$8*Parameters!F$10/1000</f>
        <v>15.884</v>
      </c>
      <c r="M19" s="37"/>
      <c r="N19" s="47">
        <f>$D19*Parameters!D$7*Parameters!D$9*Parameters!D$10/1000</f>
        <v>0.68400000000000005</v>
      </c>
      <c r="O19" s="48">
        <f>$D19*Parameters!E$7*Parameters!E$9*Parameters!E$10/1000</f>
        <v>1.5466000000000002</v>
      </c>
      <c r="P19" s="49">
        <f>$D19*Parameters!F$7*Parameters!F$9*Parameters!F$10/1000</f>
        <v>3.4427999999999996</v>
      </c>
      <c r="Q19" s="37"/>
      <c r="R19" s="38">
        <f>$E19*Parameters!D$11/1000</f>
        <v>0</v>
      </c>
      <c r="S19" s="39">
        <f>$E19*Parameters!E$11/1000</f>
        <v>0</v>
      </c>
      <c r="T19" s="40">
        <f>$E19*Parameters!F$11/1000</f>
        <v>0</v>
      </c>
      <c r="U19" s="37"/>
      <c r="V19" s="38">
        <f>F19*Parameters!D$12/1000</f>
        <v>0</v>
      </c>
      <c r="W19" s="39">
        <f>G19*Parameters!E$12/1000</f>
        <v>0</v>
      </c>
      <c r="X19" s="40">
        <f>H19*Parameters!F$12/1000</f>
        <v>0</v>
      </c>
      <c r="Y19" s="37"/>
      <c r="Z19" s="50">
        <f t="shared" si="0"/>
        <v>4.1040000000000001</v>
      </c>
      <c r="AA19" s="51">
        <f t="shared" si="1"/>
        <v>8.857800000000001</v>
      </c>
      <c r="AB19" s="52">
        <f t="shared" si="2"/>
        <v>19.326799999999999</v>
      </c>
      <c r="AK19" s="7"/>
      <c r="AL19" s="6"/>
      <c r="AO19" s="7"/>
      <c r="AP19" s="6"/>
      <c r="AS19" s="7"/>
      <c r="AT19" s="6"/>
    </row>
    <row r="20" spans="1:46" x14ac:dyDescent="0.2">
      <c r="A20">
        <v>19</v>
      </c>
      <c r="B20" t="s">
        <v>37</v>
      </c>
      <c r="C20" t="s">
        <v>17</v>
      </c>
      <c r="D20" s="14">
        <v>17607</v>
      </c>
      <c r="E20" s="14">
        <v>7</v>
      </c>
      <c r="F20" s="14">
        <v>0</v>
      </c>
      <c r="G20" s="14">
        <v>13</v>
      </c>
      <c r="H20" s="14">
        <v>34</v>
      </c>
      <c r="J20" s="47">
        <f>$D20*Parameters!D$6*Parameters!D$8*Parameters!D$10/1000</f>
        <v>15.846300000000001</v>
      </c>
      <c r="K20" s="48">
        <f>$D20*Parameters!E$6*Parameters!E$8*Parameters!E$10/1000</f>
        <v>33.875868000000004</v>
      </c>
      <c r="L20" s="49">
        <f>$D20*Parameters!F$6*Parameters!F$8*Parameters!F$10/1000</f>
        <v>73.597259999999991</v>
      </c>
      <c r="M20" s="37"/>
      <c r="N20" s="47">
        <f>$D20*Parameters!D$7*Parameters!D$9*Parameters!D$10/1000</f>
        <v>3.1692600000000004</v>
      </c>
      <c r="O20" s="48">
        <f>$D20*Parameters!E$7*Parameters!E$9*Parameters!E$10/1000</f>
        <v>7.1660490000000001</v>
      </c>
      <c r="P20" s="49">
        <f>$D20*Parameters!F$7*Parameters!F$9*Parameters!F$10/1000</f>
        <v>15.951942000000001</v>
      </c>
      <c r="Q20" s="37"/>
      <c r="R20" s="38">
        <f>$E20*Parameters!D$11/1000</f>
        <v>0.7</v>
      </c>
      <c r="S20" s="39">
        <f>$E20*Parameters!E$11/1000</f>
        <v>0.98</v>
      </c>
      <c r="T20" s="40">
        <f>$E20*Parameters!F$11/1000</f>
        <v>1.4</v>
      </c>
      <c r="U20" s="37"/>
      <c r="V20" s="38">
        <f>F20*Parameters!D$12/1000</f>
        <v>0</v>
      </c>
      <c r="W20" s="39">
        <f>G20*Parameters!E$12/1000</f>
        <v>10.4</v>
      </c>
      <c r="X20" s="40">
        <f>H20*Parameters!F$12/1000</f>
        <v>34</v>
      </c>
      <c r="Y20" s="37"/>
      <c r="Z20" s="50">
        <f t="shared" si="0"/>
        <v>19.71556</v>
      </c>
      <c r="AA20" s="51">
        <f t="shared" si="1"/>
        <v>52.421917000000001</v>
      </c>
      <c r="AB20" s="52">
        <f t="shared" si="2"/>
        <v>124.949202</v>
      </c>
      <c r="AK20" s="7"/>
      <c r="AL20" s="6"/>
      <c r="AO20" s="7"/>
      <c r="AP20" s="6"/>
      <c r="AS20" s="7"/>
      <c r="AT20" s="6"/>
    </row>
    <row r="21" spans="1:46" x14ac:dyDescent="0.2">
      <c r="A21">
        <v>20</v>
      </c>
      <c r="B21" t="s">
        <v>38</v>
      </c>
      <c r="C21" t="s">
        <v>20</v>
      </c>
      <c r="D21" s="14">
        <v>7050</v>
      </c>
      <c r="E21" s="14">
        <v>10</v>
      </c>
      <c r="F21" s="14">
        <v>0</v>
      </c>
      <c r="G21" s="14">
        <v>12</v>
      </c>
      <c r="H21" s="14">
        <v>32</v>
      </c>
      <c r="J21" s="47">
        <f>$D21*Parameters!D$6*Parameters!D$8*Parameters!D$10/1000</f>
        <v>6.3449999999999998</v>
      </c>
      <c r="K21" s="48">
        <f>$D21*Parameters!E$6*Parameters!E$8*Parameters!E$10/1000</f>
        <v>13.564200000000001</v>
      </c>
      <c r="L21" s="49">
        <f>$D21*Parameters!F$6*Parameters!F$8*Parameters!F$10/1000</f>
        <v>29.469000000000005</v>
      </c>
      <c r="M21" s="37"/>
      <c r="N21" s="47">
        <f>$D21*Parameters!D$7*Parameters!D$9*Parameters!D$10/1000</f>
        <v>1.2689999999999999</v>
      </c>
      <c r="O21" s="48">
        <f>$D21*Parameters!E$7*Parameters!E$9*Parameters!E$10/1000</f>
        <v>2.8693500000000003</v>
      </c>
      <c r="P21" s="49">
        <f>$D21*Parameters!F$7*Parameters!F$9*Parameters!F$10/1000</f>
        <v>6.3872999999999998</v>
      </c>
      <c r="Q21" s="37"/>
      <c r="R21" s="38">
        <f>$E21*Parameters!D$11/1000</f>
        <v>1</v>
      </c>
      <c r="S21" s="39">
        <f>$E21*Parameters!E$11/1000</f>
        <v>1.4</v>
      </c>
      <c r="T21" s="40">
        <f>$E21*Parameters!F$11/1000</f>
        <v>2</v>
      </c>
      <c r="U21" s="37"/>
      <c r="V21" s="38">
        <f>F21*Parameters!D$12/1000</f>
        <v>0</v>
      </c>
      <c r="W21" s="39">
        <f>G21*Parameters!E$12/1000</f>
        <v>9.6</v>
      </c>
      <c r="X21" s="40">
        <f>H21*Parameters!F$12/1000</f>
        <v>32</v>
      </c>
      <c r="Y21" s="37"/>
      <c r="Z21" s="50">
        <f t="shared" si="0"/>
        <v>8.6140000000000008</v>
      </c>
      <c r="AA21" s="51">
        <f t="shared" si="1"/>
        <v>27.433549999999997</v>
      </c>
      <c r="AB21" s="52">
        <f t="shared" si="2"/>
        <v>69.856300000000005</v>
      </c>
      <c r="AK21" s="7"/>
      <c r="AL21" s="6"/>
      <c r="AO21" s="7"/>
      <c r="AP21" s="6"/>
      <c r="AS21" s="7"/>
      <c r="AT21" s="6"/>
    </row>
    <row r="22" spans="1:46" x14ac:dyDescent="0.2">
      <c r="A22">
        <v>21</v>
      </c>
      <c r="B22" t="s">
        <v>39</v>
      </c>
      <c r="C22" t="s">
        <v>17</v>
      </c>
      <c r="D22" s="14">
        <v>9820</v>
      </c>
      <c r="E22" s="14">
        <v>6</v>
      </c>
      <c r="F22" s="14">
        <v>0</v>
      </c>
      <c r="G22" s="14">
        <v>7</v>
      </c>
      <c r="H22" s="14">
        <v>18</v>
      </c>
      <c r="J22" s="47">
        <f>$D22*Parameters!D$6*Parameters!D$8*Parameters!D$10/1000</f>
        <v>8.8379999999999992</v>
      </c>
      <c r="K22" s="48">
        <f>$D22*Parameters!E$6*Parameters!E$8*Parameters!E$10/1000</f>
        <v>18.893680000000003</v>
      </c>
      <c r="L22" s="49">
        <f>$D22*Parameters!F$6*Parameters!F$8*Parameters!F$10/1000</f>
        <v>41.047599999999996</v>
      </c>
      <c r="M22" s="37"/>
      <c r="N22" s="47">
        <f>$D22*Parameters!D$7*Parameters!D$9*Parameters!D$10/1000</f>
        <v>1.7676000000000001</v>
      </c>
      <c r="O22" s="48">
        <f>$D22*Parameters!E$7*Parameters!E$9*Parameters!E$10/1000</f>
        <v>3.9967400000000004</v>
      </c>
      <c r="P22" s="49">
        <f>$D22*Parameters!F$7*Parameters!F$9*Parameters!F$10/1000</f>
        <v>8.8969199999999979</v>
      </c>
      <c r="Q22" s="37"/>
      <c r="R22" s="38">
        <f>$E22*Parameters!D$11/1000</f>
        <v>0.6</v>
      </c>
      <c r="S22" s="39">
        <f>$E22*Parameters!E$11/1000</f>
        <v>0.84</v>
      </c>
      <c r="T22" s="40">
        <f>$E22*Parameters!F$11/1000</f>
        <v>1.2</v>
      </c>
      <c r="U22" s="37"/>
      <c r="V22" s="38">
        <f>F22*Parameters!D$12/1000</f>
        <v>0</v>
      </c>
      <c r="W22" s="39">
        <f>G22*Parameters!E$12/1000</f>
        <v>5.6</v>
      </c>
      <c r="X22" s="40">
        <f>H22*Parameters!F$12/1000</f>
        <v>18</v>
      </c>
      <c r="Y22" s="37"/>
      <c r="Z22" s="50">
        <f t="shared" si="0"/>
        <v>11.205599999999999</v>
      </c>
      <c r="AA22" s="51">
        <f t="shared" si="1"/>
        <v>29.330420000000004</v>
      </c>
      <c r="AB22" s="52">
        <f t="shared" si="2"/>
        <v>69.14452</v>
      </c>
      <c r="AK22" s="7"/>
      <c r="AL22" s="6"/>
      <c r="AO22" s="7"/>
      <c r="AP22" s="6"/>
      <c r="AS22" s="7"/>
      <c r="AT22" s="6"/>
    </row>
    <row r="23" spans="1:46" x14ac:dyDescent="0.2">
      <c r="A23">
        <v>22</v>
      </c>
      <c r="B23" t="s">
        <v>40</v>
      </c>
      <c r="C23" t="s">
        <v>17</v>
      </c>
      <c r="D23" s="14">
        <v>11780</v>
      </c>
      <c r="E23" s="14">
        <v>13</v>
      </c>
      <c r="F23" s="14">
        <v>0</v>
      </c>
      <c r="G23" s="14">
        <v>19</v>
      </c>
      <c r="H23" s="14">
        <v>50</v>
      </c>
      <c r="J23" s="47">
        <f>$D23*Parameters!D$6*Parameters!D$8*Parameters!D$10/1000</f>
        <v>10.602</v>
      </c>
      <c r="K23" s="48">
        <f>$D23*Parameters!E$6*Parameters!E$8*Parameters!E$10/1000</f>
        <v>22.664720000000003</v>
      </c>
      <c r="L23" s="49">
        <f>$D23*Parameters!F$6*Parameters!F$8*Parameters!F$10/1000</f>
        <v>49.240400000000001</v>
      </c>
      <c r="M23" s="37"/>
      <c r="N23" s="47">
        <f>$D23*Parameters!D$7*Parameters!D$9*Parameters!D$10/1000</f>
        <v>2.1204000000000001</v>
      </c>
      <c r="O23" s="48">
        <f>$D23*Parameters!E$7*Parameters!E$9*Parameters!E$10/1000</f>
        <v>4.7944599999999999</v>
      </c>
      <c r="P23" s="49">
        <f>$D23*Parameters!F$7*Parameters!F$9*Parameters!F$10/1000</f>
        <v>10.672679999999998</v>
      </c>
      <c r="Q23" s="37"/>
      <c r="R23" s="38">
        <f>$E23*Parameters!D$11/1000</f>
        <v>1.3</v>
      </c>
      <c r="S23" s="39">
        <f>$E23*Parameters!E$11/1000</f>
        <v>1.82</v>
      </c>
      <c r="T23" s="40">
        <f>$E23*Parameters!F$11/1000</f>
        <v>2.6</v>
      </c>
      <c r="U23" s="37"/>
      <c r="V23" s="38">
        <f>F23*Parameters!D$12/1000</f>
        <v>0</v>
      </c>
      <c r="W23" s="39">
        <f>G23*Parameters!E$12/1000</f>
        <v>15.2</v>
      </c>
      <c r="X23" s="40">
        <f>H23*Parameters!F$12/1000</f>
        <v>50</v>
      </c>
      <c r="Y23" s="37"/>
      <c r="Z23" s="50">
        <f t="shared" si="0"/>
        <v>14.022400000000001</v>
      </c>
      <c r="AA23" s="51">
        <f t="shared" si="1"/>
        <v>44.479179999999999</v>
      </c>
      <c r="AB23" s="52">
        <f t="shared" si="2"/>
        <v>112.51308</v>
      </c>
      <c r="AK23" s="7"/>
      <c r="AL23" s="6"/>
      <c r="AO23" s="7"/>
      <c r="AP23" s="6"/>
      <c r="AS23" s="7"/>
      <c r="AT23" s="6"/>
    </row>
    <row r="24" spans="1:46" x14ac:dyDescent="0.2">
      <c r="A24">
        <v>23</v>
      </c>
      <c r="B24" t="s">
        <v>41</v>
      </c>
      <c r="C24" t="s">
        <v>20</v>
      </c>
      <c r="D24" s="14">
        <v>4387</v>
      </c>
      <c r="E24" s="14">
        <v>4</v>
      </c>
      <c r="F24" s="14">
        <v>0</v>
      </c>
      <c r="G24" s="14">
        <v>8</v>
      </c>
      <c r="H24" s="14">
        <v>20</v>
      </c>
      <c r="J24" s="47">
        <f>$D24*Parameters!D$6*Parameters!D$8*Parameters!D$10/1000</f>
        <v>3.9483000000000001</v>
      </c>
      <c r="K24" s="48">
        <f>$D24*Parameters!E$6*Parameters!E$8*Parameters!E$10/1000</f>
        <v>8.4405880000000018</v>
      </c>
      <c r="L24" s="49">
        <f>$D24*Parameters!F$6*Parameters!F$8*Parameters!F$10/1000</f>
        <v>18.337660000000003</v>
      </c>
      <c r="M24" s="37"/>
      <c r="N24" s="47">
        <f>$D24*Parameters!D$7*Parameters!D$9*Parameters!D$10/1000</f>
        <v>0.78966000000000003</v>
      </c>
      <c r="O24" s="48">
        <f>$D24*Parameters!E$7*Parameters!E$9*Parameters!E$10/1000</f>
        <v>1.785509</v>
      </c>
      <c r="P24" s="49">
        <f>$D24*Parameters!F$7*Parameters!F$9*Parameters!F$10/1000</f>
        <v>3.9746219999999992</v>
      </c>
      <c r="Q24" s="37"/>
      <c r="R24" s="38">
        <f>$E24*Parameters!D$11/1000</f>
        <v>0.4</v>
      </c>
      <c r="S24" s="39">
        <f>$E24*Parameters!E$11/1000</f>
        <v>0.56000000000000005</v>
      </c>
      <c r="T24" s="40">
        <f>$E24*Parameters!F$11/1000</f>
        <v>0.8</v>
      </c>
      <c r="U24" s="37"/>
      <c r="V24" s="38">
        <f>F24*Parameters!D$12/1000</f>
        <v>0</v>
      </c>
      <c r="W24" s="39">
        <f>G24*Parameters!E$12/1000</f>
        <v>6.4</v>
      </c>
      <c r="X24" s="40">
        <f>H24*Parameters!F$12/1000</f>
        <v>20</v>
      </c>
      <c r="Y24" s="37"/>
      <c r="Z24" s="50">
        <f t="shared" si="0"/>
        <v>5.1379600000000005</v>
      </c>
      <c r="AA24" s="51">
        <f t="shared" si="1"/>
        <v>17.186097000000004</v>
      </c>
      <c r="AB24" s="52">
        <f t="shared" si="2"/>
        <v>43.112282000000008</v>
      </c>
      <c r="AK24" s="7"/>
      <c r="AL24" s="6"/>
      <c r="AO24" s="7"/>
      <c r="AP24" s="6"/>
      <c r="AS24" s="7"/>
      <c r="AT24" s="6"/>
    </row>
    <row r="25" spans="1:46" x14ac:dyDescent="0.2">
      <c r="A25">
        <v>24</v>
      </c>
      <c r="B25" t="s">
        <v>42</v>
      </c>
      <c r="C25" t="s">
        <v>17</v>
      </c>
      <c r="D25" s="14">
        <v>35403</v>
      </c>
      <c r="E25" s="14">
        <v>21</v>
      </c>
      <c r="F25" s="14">
        <v>1</v>
      </c>
      <c r="G25" s="14">
        <v>34</v>
      </c>
      <c r="H25" s="14">
        <v>90</v>
      </c>
      <c r="J25" s="47">
        <f>$D25*Parameters!D$6*Parameters!D$8*Parameters!D$10/1000</f>
        <v>31.8627</v>
      </c>
      <c r="K25" s="48">
        <f>$D25*Parameters!E$6*Parameters!E$8*Parameters!E$10/1000</f>
        <v>68.115372000000008</v>
      </c>
      <c r="L25" s="49">
        <f>$D25*Parameters!F$6*Parameters!F$8*Parameters!F$10/1000</f>
        <v>147.98454000000001</v>
      </c>
      <c r="M25" s="46"/>
      <c r="N25" s="47">
        <f>$D25*Parameters!D$7*Parameters!D$9*Parameters!D$10/1000</f>
        <v>6.3725400000000008</v>
      </c>
      <c r="O25" s="48">
        <f>$D25*Parameters!E$7*Parameters!E$9*Parameters!E$10/1000</f>
        <v>14.409021000000001</v>
      </c>
      <c r="P25" s="49">
        <f>$D25*Parameters!F$7*Parameters!F$9*Parameters!F$10/1000</f>
        <v>32.075117999999996</v>
      </c>
      <c r="Q25" s="37"/>
      <c r="R25" s="38">
        <f>$E25*Parameters!D$11/1000</f>
        <v>2.1</v>
      </c>
      <c r="S25" s="39">
        <f>$E25*Parameters!E$11/1000</f>
        <v>2.94</v>
      </c>
      <c r="T25" s="40">
        <f>$E25*Parameters!F$11/1000</f>
        <v>4.2</v>
      </c>
      <c r="U25" s="37"/>
      <c r="V25" s="38">
        <f>F25*Parameters!D$12/1000</f>
        <v>0.5</v>
      </c>
      <c r="W25" s="39">
        <f>G25*Parameters!E$12/1000</f>
        <v>27.2</v>
      </c>
      <c r="X25" s="40">
        <f>H25*Parameters!F$12/1000</f>
        <v>90</v>
      </c>
      <c r="Y25" s="37"/>
      <c r="Z25" s="50">
        <f t="shared" si="0"/>
        <v>40.835240000000006</v>
      </c>
      <c r="AA25" s="51">
        <f t="shared" si="1"/>
        <v>112.664393</v>
      </c>
      <c r="AB25" s="52">
        <f t="shared" si="2"/>
        <v>274.259658</v>
      </c>
      <c r="AK25" s="7"/>
      <c r="AL25" s="6"/>
      <c r="AO25" s="7"/>
      <c r="AP25" s="6"/>
      <c r="AS25" s="7"/>
      <c r="AT25" s="6"/>
    </row>
    <row r="26" spans="1:46" x14ac:dyDescent="0.2">
      <c r="A26">
        <v>25</v>
      </c>
      <c r="B26" t="s">
        <v>43</v>
      </c>
      <c r="C26" t="s">
        <v>17</v>
      </c>
      <c r="D26" s="14">
        <v>21403</v>
      </c>
      <c r="E26" s="14">
        <v>11</v>
      </c>
      <c r="F26" s="14">
        <v>0</v>
      </c>
      <c r="G26" s="14">
        <v>20</v>
      </c>
      <c r="H26" s="14">
        <v>52</v>
      </c>
      <c r="J26" s="47">
        <f>$D26*Parameters!D$6*Parameters!D$8*Parameters!D$10/1000</f>
        <v>19.262700000000002</v>
      </c>
      <c r="K26" s="48">
        <f>$D26*Parameters!E$6*Parameters!E$8*Parameters!E$10/1000</f>
        <v>41.179372000000001</v>
      </c>
      <c r="L26" s="49">
        <f>$D26*Parameters!F$6*Parameters!F$8*Parameters!F$10/1000</f>
        <v>89.464540000000014</v>
      </c>
      <c r="M26" s="46"/>
      <c r="N26" s="47">
        <f>$D26*Parameters!D$7*Parameters!D$9*Parameters!D$10/1000</f>
        <v>3.8525400000000003</v>
      </c>
      <c r="O26" s="48">
        <f>$D26*Parameters!E$7*Parameters!E$9*Parameters!E$10/1000</f>
        <v>8.7110210000000006</v>
      </c>
      <c r="P26" s="49">
        <f>$D26*Parameters!F$7*Parameters!F$9*Parameters!F$10/1000</f>
        <v>19.391118000000002</v>
      </c>
      <c r="Q26" s="37"/>
      <c r="R26" s="38">
        <f>$E26*Parameters!D$11/1000</f>
        <v>1.1000000000000001</v>
      </c>
      <c r="S26" s="39">
        <f>$E26*Parameters!E$11/1000</f>
        <v>1.54</v>
      </c>
      <c r="T26" s="40">
        <f>$E26*Parameters!F$11/1000</f>
        <v>2.2000000000000002</v>
      </c>
      <c r="U26" s="37"/>
      <c r="V26" s="38">
        <f>F26*Parameters!D$12/1000</f>
        <v>0</v>
      </c>
      <c r="W26" s="39">
        <f>G26*Parameters!E$12/1000</f>
        <v>16</v>
      </c>
      <c r="X26" s="40">
        <f>H26*Parameters!F$12/1000</f>
        <v>52</v>
      </c>
      <c r="Y26" s="37"/>
      <c r="Z26" s="50">
        <f t="shared" si="0"/>
        <v>24.215240000000005</v>
      </c>
      <c r="AA26" s="51">
        <f t="shared" si="1"/>
        <v>67.430393000000009</v>
      </c>
      <c r="AB26" s="52">
        <f t="shared" si="2"/>
        <v>163.05565800000002</v>
      </c>
      <c r="AL26" s="6"/>
      <c r="AO26" s="7"/>
      <c r="AP26" s="6"/>
      <c r="AS26" s="7"/>
      <c r="AT26" s="6"/>
    </row>
    <row r="27" spans="1:46" x14ac:dyDescent="0.2">
      <c r="A27">
        <v>26</v>
      </c>
      <c r="B27" t="s">
        <v>44</v>
      </c>
      <c r="C27" t="s">
        <v>20</v>
      </c>
      <c r="D27" s="14">
        <v>3630</v>
      </c>
      <c r="E27" s="14">
        <v>1</v>
      </c>
      <c r="F27" s="14">
        <v>0</v>
      </c>
      <c r="G27" s="14">
        <v>2</v>
      </c>
      <c r="H27" s="14">
        <v>4</v>
      </c>
      <c r="J27" s="47">
        <f>$D27*Parameters!D$6*Parameters!D$8*Parameters!D$10/1000</f>
        <v>3.2669999999999999</v>
      </c>
      <c r="K27" s="48">
        <f>$D27*Parameters!E$6*Parameters!E$8*Parameters!E$10/1000</f>
        <v>6.9841200000000008</v>
      </c>
      <c r="L27" s="49">
        <f>$D27*Parameters!F$6*Parameters!F$8*Parameters!F$10/1000</f>
        <v>15.173400000000001</v>
      </c>
      <c r="M27" s="46"/>
      <c r="N27" s="47">
        <f>$D27*Parameters!D$7*Parameters!D$9*Parameters!D$10/1000</f>
        <v>0.65339999999999998</v>
      </c>
      <c r="O27" s="48">
        <f>$D27*Parameters!E$7*Parameters!E$9*Parameters!E$10/1000</f>
        <v>1.4774100000000001</v>
      </c>
      <c r="P27" s="49">
        <f>$D27*Parameters!F$7*Parameters!F$9*Parameters!F$10/1000</f>
        <v>3.2887799999999996</v>
      </c>
      <c r="Q27" s="37"/>
      <c r="R27" s="38">
        <f>$E27*Parameters!D$11/1000</f>
        <v>0.1</v>
      </c>
      <c r="S27" s="39">
        <f>$E27*Parameters!E$11/1000</f>
        <v>0.14000000000000001</v>
      </c>
      <c r="T27" s="40">
        <f>$E27*Parameters!F$11/1000</f>
        <v>0.2</v>
      </c>
      <c r="U27" s="37"/>
      <c r="V27" s="38">
        <f>F27*Parameters!D$12/1000</f>
        <v>0</v>
      </c>
      <c r="W27" s="39">
        <f>G27*Parameters!E$12/1000</f>
        <v>1.6</v>
      </c>
      <c r="X27" s="40">
        <f>H27*Parameters!F$12/1000</f>
        <v>4</v>
      </c>
      <c r="Y27" s="37"/>
      <c r="Z27" s="50">
        <f t="shared" si="0"/>
        <v>4.0203999999999995</v>
      </c>
      <c r="AA27" s="51">
        <f t="shared" si="1"/>
        <v>10.201530000000002</v>
      </c>
      <c r="AB27" s="52">
        <f t="shared" si="2"/>
        <v>22.662179999999999</v>
      </c>
      <c r="AL27" s="6"/>
      <c r="AO27" s="7"/>
      <c r="AP27" s="6"/>
      <c r="AS27" s="7"/>
      <c r="AT27" s="6"/>
    </row>
    <row r="28" spans="1:46" x14ac:dyDescent="0.2">
      <c r="A28">
        <v>27</v>
      </c>
      <c r="B28" t="s">
        <v>45</v>
      </c>
      <c r="C28" t="s">
        <v>17</v>
      </c>
      <c r="D28" s="14">
        <v>26017</v>
      </c>
      <c r="E28" s="14">
        <v>16</v>
      </c>
      <c r="F28" s="14">
        <v>0</v>
      </c>
      <c r="G28" s="14">
        <v>24</v>
      </c>
      <c r="H28" s="14">
        <v>62</v>
      </c>
      <c r="J28" s="47">
        <f>$D28*Parameters!D$6*Parameters!D$8*Parameters!D$10/1000</f>
        <v>23.415299999999998</v>
      </c>
      <c r="K28" s="48">
        <f>$D28*Parameters!E$6*Parameters!E$8*Parameters!E$10/1000</f>
        <v>50.056708000000008</v>
      </c>
      <c r="L28" s="49">
        <f>$D28*Parameters!F$6*Parameters!F$8*Parameters!F$10/1000</f>
        <v>108.75106</v>
      </c>
      <c r="M28" s="46"/>
      <c r="N28" s="47">
        <f>$D28*Parameters!D$7*Parameters!D$9*Parameters!D$10/1000</f>
        <v>4.6830600000000002</v>
      </c>
      <c r="O28" s="48">
        <f>$D28*Parameters!E$7*Parameters!E$9*Parameters!E$10/1000</f>
        <v>10.588919000000001</v>
      </c>
      <c r="P28" s="49">
        <f>$D28*Parameters!F$7*Parameters!F$9*Parameters!F$10/1000</f>
        <v>23.571401999999999</v>
      </c>
      <c r="Q28" s="37"/>
      <c r="R28" s="38">
        <f>$E28*Parameters!D$11/1000</f>
        <v>1.6</v>
      </c>
      <c r="S28" s="39">
        <f>$E28*Parameters!E$11/1000</f>
        <v>2.2400000000000002</v>
      </c>
      <c r="T28" s="40">
        <f>$E28*Parameters!F$11/1000</f>
        <v>3.2</v>
      </c>
      <c r="U28" s="37"/>
      <c r="V28" s="38">
        <f>F28*Parameters!D$12/1000</f>
        <v>0</v>
      </c>
      <c r="W28" s="39">
        <f>G28*Parameters!E$12/1000</f>
        <v>19.2</v>
      </c>
      <c r="X28" s="40">
        <f>H28*Parameters!F$12/1000</f>
        <v>62</v>
      </c>
      <c r="Y28" s="37"/>
      <c r="Z28" s="50">
        <f t="shared" si="0"/>
        <v>29.698360000000001</v>
      </c>
      <c r="AA28" s="51">
        <f t="shared" si="1"/>
        <v>82.085627000000002</v>
      </c>
      <c r="AB28" s="52">
        <f t="shared" si="2"/>
        <v>197.52246199999999</v>
      </c>
      <c r="AL28" s="6"/>
      <c r="AO28" s="7"/>
      <c r="AP28" s="6"/>
      <c r="AS28" s="7"/>
      <c r="AT28" s="6"/>
    </row>
    <row r="29" spans="1:46" x14ac:dyDescent="0.2">
      <c r="A29">
        <v>28</v>
      </c>
      <c r="B29" t="s">
        <v>46</v>
      </c>
      <c r="C29" t="s">
        <v>17</v>
      </c>
      <c r="D29" s="14">
        <v>31457</v>
      </c>
      <c r="E29" s="14">
        <v>47</v>
      </c>
      <c r="F29" s="14">
        <v>2</v>
      </c>
      <c r="G29" s="14">
        <v>51</v>
      </c>
      <c r="H29" s="14">
        <v>134</v>
      </c>
      <c r="J29" s="47">
        <f>$D29*Parameters!D$6*Parameters!D$8*Parameters!D$10/1000</f>
        <v>28.311299999999999</v>
      </c>
      <c r="K29" s="48">
        <f>$D29*Parameters!E$6*Parameters!E$8*Parameters!E$10/1000</f>
        <v>60.523268000000009</v>
      </c>
      <c r="L29" s="49">
        <f>$D29*Parameters!F$6*Parameters!F$8*Parameters!F$10/1000</f>
        <v>131.49026000000001</v>
      </c>
      <c r="M29" s="46"/>
      <c r="N29" s="47">
        <f>$D29*Parameters!D$7*Parameters!D$9*Parameters!D$10/1000</f>
        <v>5.6622599999999998</v>
      </c>
      <c r="O29" s="48">
        <f>$D29*Parameters!E$7*Parameters!E$9*Parameters!E$10/1000</f>
        <v>12.802999</v>
      </c>
      <c r="P29" s="49">
        <f>$D29*Parameters!F$7*Parameters!F$9*Parameters!F$10/1000</f>
        <v>28.500041999999997</v>
      </c>
      <c r="Q29" s="37"/>
      <c r="R29" s="38">
        <f>$E29*Parameters!D$11/1000</f>
        <v>4.7</v>
      </c>
      <c r="S29" s="39">
        <f>$E29*Parameters!E$11/1000</f>
        <v>6.58</v>
      </c>
      <c r="T29" s="40">
        <f>$E29*Parameters!F$11/1000</f>
        <v>9.4</v>
      </c>
      <c r="U29" s="37"/>
      <c r="V29" s="38">
        <f>F29*Parameters!D$12/1000</f>
        <v>1</v>
      </c>
      <c r="W29" s="39">
        <f>G29*Parameters!E$12/1000</f>
        <v>40.799999999999997</v>
      </c>
      <c r="X29" s="40">
        <f>H29*Parameters!F$12/1000</f>
        <v>134</v>
      </c>
      <c r="Y29" s="37"/>
      <c r="Z29" s="50">
        <f t="shared" si="0"/>
        <v>39.673560000000002</v>
      </c>
      <c r="AA29" s="51">
        <f t="shared" si="1"/>
        <v>120.706267</v>
      </c>
      <c r="AB29" s="52">
        <f t="shared" si="2"/>
        <v>303.39030200000002</v>
      </c>
      <c r="AL29" s="6"/>
      <c r="AO29" s="7"/>
      <c r="AP29" s="6"/>
      <c r="AS29" s="7"/>
      <c r="AT29" s="6"/>
    </row>
    <row r="30" spans="1:46" x14ac:dyDescent="0.2">
      <c r="A30">
        <v>29</v>
      </c>
      <c r="B30" t="s">
        <v>47</v>
      </c>
      <c r="C30" t="s">
        <v>20</v>
      </c>
      <c r="D30" s="14">
        <v>7803</v>
      </c>
      <c r="E30" s="14">
        <v>5</v>
      </c>
      <c r="F30" s="14">
        <v>0</v>
      </c>
      <c r="G30" s="14">
        <v>9</v>
      </c>
      <c r="H30" s="14">
        <v>22</v>
      </c>
      <c r="J30" s="47">
        <f>$D30*Parameters!D$6*Parameters!D$8*Parameters!D$10/1000</f>
        <v>7.0226999999999995</v>
      </c>
      <c r="K30" s="48">
        <f>$D30*Parameters!E$6*Parameters!E$8*Parameters!E$10/1000</f>
        <v>15.012972</v>
      </c>
      <c r="L30" s="49">
        <f>$D30*Parameters!F$6*Parameters!F$8*Parameters!F$10/1000</f>
        <v>32.616540000000001</v>
      </c>
      <c r="M30" s="46"/>
      <c r="N30" s="47">
        <f>$D30*Parameters!D$7*Parameters!D$9*Parameters!D$10/1000</f>
        <v>1.4045400000000001</v>
      </c>
      <c r="O30" s="48">
        <f>$D30*Parameters!E$7*Parameters!E$9*Parameters!E$10/1000</f>
        <v>3.1758210000000004</v>
      </c>
      <c r="P30" s="49">
        <f>$D30*Parameters!F$7*Parameters!F$9*Parameters!F$10/1000</f>
        <v>7.0695180000000004</v>
      </c>
      <c r="Q30" s="37"/>
      <c r="R30" s="38">
        <f>$E30*Parameters!D$11/1000</f>
        <v>0.5</v>
      </c>
      <c r="S30" s="39">
        <f>$E30*Parameters!E$11/1000</f>
        <v>0.7</v>
      </c>
      <c r="T30" s="40">
        <f>$E30*Parameters!F$11/1000</f>
        <v>1</v>
      </c>
      <c r="U30" s="37"/>
      <c r="V30" s="38">
        <f>F30*Parameters!D$12/1000</f>
        <v>0</v>
      </c>
      <c r="W30" s="39">
        <f>G30*Parameters!E$12/1000</f>
        <v>7.2</v>
      </c>
      <c r="X30" s="40">
        <f>H30*Parameters!F$12/1000</f>
        <v>22</v>
      </c>
      <c r="Y30" s="37"/>
      <c r="Z30" s="50">
        <f t="shared" si="0"/>
        <v>8.9272399999999994</v>
      </c>
      <c r="AA30" s="51">
        <f t="shared" si="1"/>
        <v>26.088792999999999</v>
      </c>
      <c r="AB30" s="52">
        <f t="shared" si="2"/>
        <v>62.686058000000003</v>
      </c>
      <c r="AL30" s="6"/>
      <c r="AO30" s="7"/>
      <c r="AP30" s="6"/>
      <c r="AS30" s="7"/>
      <c r="AT30" s="6"/>
    </row>
    <row r="31" spans="1:46" x14ac:dyDescent="0.2">
      <c r="A31">
        <v>30</v>
      </c>
      <c r="B31" t="s">
        <v>48</v>
      </c>
      <c r="C31" t="s">
        <v>17</v>
      </c>
      <c r="D31" s="14">
        <v>27930</v>
      </c>
      <c r="E31" s="14">
        <v>13</v>
      </c>
      <c r="F31" s="14">
        <v>0</v>
      </c>
      <c r="G31" s="14">
        <v>22</v>
      </c>
      <c r="H31" s="14">
        <v>58</v>
      </c>
      <c r="J31" s="47">
        <f>$D31*Parameters!D$6*Parameters!D$8*Parameters!D$10/1000</f>
        <v>25.137</v>
      </c>
      <c r="K31" s="48">
        <f>$D31*Parameters!E$6*Parameters!E$8*Parameters!E$10/1000</f>
        <v>53.737320000000004</v>
      </c>
      <c r="L31" s="49">
        <f>$D31*Parameters!F$6*Parameters!F$8*Parameters!F$10/1000</f>
        <v>116.74740000000001</v>
      </c>
      <c r="M31" s="46"/>
      <c r="N31" s="47">
        <f>$D31*Parameters!D$7*Parameters!D$9*Parameters!D$10/1000</f>
        <v>5.027400000000001</v>
      </c>
      <c r="O31" s="48">
        <f>$D31*Parameters!E$7*Parameters!E$9*Parameters!E$10/1000</f>
        <v>11.367510000000003</v>
      </c>
      <c r="P31" s="49">
        <f>$D31*Parameters!F$7*Parameters!F$9*Parameters!F$10/1000</f>
        <v>25.304579999999998</v>
      </c>
      <c r="Q31" s="37"/>
      <c r="R31" s="38">
        <f>$E31*Parameters!D$11/1000</f>
        <v>1.3</v>
      </c>
      <c r="S31" s="39">
        <f>$E31*Parameters!E$11/1000</f>
        <v>1.82</v>
      </c>
      <c r="T31" s="40">
        <f>$E31*Parameters!F$11/1000</f>
        <v>2.6</v>
      </c>
      <c r="U31" s="37"/>
      <c r="V31" s="38">
        <f>F31*Parameters!D$12/1000</f>
        <v>0</v>
      </c>
      <c r="W31" s="39">
        <f>G31*Parameters!E$12/1000</f>
        <v>17.600000000000001</v>
      </c>
      <c r="X31" s="40">
        <f>H31*Parameters!F$12/1000</f>
        <v>58</v>
      </c>
      <c r="Y31" s="37"/>
      <c r="Z31" s="50">
        <f t="shared" si="0"/>
        <v>31.464400000000001</v>
      </c>
      <c r="AA31" s="51">
        <f t="shared" si="1"/>
        <v>84.524830000000009</v>
      </c>
      <c r="AB31" s="52">
        <f t="shared" si="2"/>
        <v>202.65198000000001</v>
      </c>
      <c r="AL31" s="6"/>
      <c r="AO31" s="7"/>
      <c r="AP31" s="6"/>
      <c r="AS31" s="7"/>
      <c r="AT31" s="6"/>
    </row>
    <row r="32" spans="1:46" x14ac:dyDescent="0.2">
      <c r="A32">
        <v>31</v>
      </c>
      <c r="B32" t="s">
        <v>49</v>
      </c>
      <c r="C32" t="s">
        <v>17</v>
      </c>
      <c r="D32" s="14">
        <v>30383</v>
      </c>
      <c r="E32" s="14">
        <v>16</v>
      </c>
      <c r="F32" s="14">
        <v>0</v>
      </c>
      <c r="G32" s="14">
        <v>24</v>
      </c>
      <c r="H32" s="14">
        <v>64</v>
      </c>
      <c r="J32" s="47">
        <f>$D32*Parameters!D$6*Parameters!D$8*Parameters!D$10/1000</f>
        <v>27.3447</v>
      </c>
      <c r="K32" s="48">
        <f>$D32*Parameters!E$6*Parameters!E$8*Parameters!E$10/1000</f>
        <v>58.456891999999996</v>
      </c>
      <c r="L32" s="49">
        <f>$D32*Parameters!F$6*Parameters!F$8*Parameters!F$10/1000</f>
        <v>127.00094</v>
      </c>
      <c r="M32" s="46"/>
      <c r="N32" s="47">
        <f>$D32*Parameters!D$7*Parameters!D$9*Parameters!D$10/1000</f>
        <v>5.4689400000000008</v>
      </c>
      <c r="O32" s="48">
        <f>$D32*Parameters!E$7*Parameters!E$9*Parameters!E$10/1000</f>
        <v>12.365881000000002</v>
      </c>
      <c r="P32" s="49">
        <f>$D32*Parameters!F$7*Parameters!F$9*Parameters!F$10/1000</f>
        <v>27.526997999999999</v>
      </c>
      <c r="Q32" s="37"/>
      <c r="R32" s="38">
        <f>$E32*Parameters!D$11/1000</f>
        <v>1.6</v>
      </c>
      <c r="S32" s="39">
        <f>$E32*Parameters!E$11/1000</f>
        <v>2.2400000000000002</v>
      </c>
      <c r="T32" s="40">
        <f>$E32*Parameters!F$11/1000</f>
        <v>3.2</v>
      </c>
      <c r="U32" s="37"/>
      <c r="V32" s="38">
        <f>F32*Parameters!D$12/1000</f>
        <v>0</v>
      </c>
      <c r="W32" s="39">
        <f>G32*Parameters!E$12/1000</f>
        <v>19.2</v>
      </c>
      <c r="X32" s="40">
        <f>H32*Parameters!F$12/1000</f>
        <v>64</v>
      </c>
      <c r="Y32" s="37"/>
      <c r="Z32" s="50">
        <f t="shared" si="0"/>
        <v>34.413640000000001</v>
      </c>
      <c r="AA32" s="51">
        <f t="shared" si="1"/>
        <v>92.262772999999996</v>
      </c>
      <c r="AB32" s="52">
        <f t="shared" si="2"/>
        <v>221.72793799999999</v>
      </c>
      <c r="AL32" s="6"/>
      <c r="AO32" s="7"/>
      <c r="AP32" s="6"/>
      <c r="AS32" s="7"/>
      <c r="AT32" s="6"/>
    </row>
    <row r="33" spans="1:46" x14ac:dyDescent="0.2">
      <c r="A33">
        <v>32</v>
      </c>
      <c r="B33" t="s">
        <v>50</v>
      </c>
      <c r="C33" t="s">
        <v>17</v>
      </c>
      <c r="D33" s="14">
        <v>26277</v>
      </c>
      <c r="E33" s="14">
        <v>12</v>
      </c>
      <c r="F33" s="14">
        <v>0</v>
      </c>
      <c r="G33" s="14">
        <v>21</v>
      </c>
      <c r="H33" s="14">
        <v>56</v>
      </c>
      <c r="J33" s="47">
        <f>$D33*Parameters!D$6*Parameters!D$8*Parameters!D$10/1000</f>
        <v>23.6493</v>
      </c>
      <c r="K33" s="48">
        <f>$D33*Parameters!E$6*Parameters!E$8*Parameters!E$10/1000</f>
        <v>50.556948000000006</v>
      </c>
      <c r="L33" s="49">
        <f>$D33*Parameters!F$6*Parameters!F$8*Parameters!F$10/1000</f>
        <v>109.83786000000001</v>
      </c>
      <c r="M33" s="46"/>
      <c r="N33" s="47">
        <f>$D33*Parameters!D$7*Parameters!D$9*Parameters!D$10/1000</f>
        <v>4.7298600000000004</v>
      </c>
      <c r="O33" s="48">
        <f>$D33*Parameters!E$7*Parameters!E$9*Parameters!E$10/1000</f>
        <v>10.694739</v>
      </c>
      <c r="P33" s="49">
        <f>$D33*Parameters!F$7*Parameters!F$9*Parameters!F$10/1000</f>
        <v>23.806961999999999</v>
      </c>
      <c r="Q33" s="37"/>
      <c r="R33" s="38">
        <f>$E33*Parameters!D$11/1000</f>
        <v>1.2</v>
      </c>
      <c r="S33" s="39">
        <f>$E33*Parameters!E$11/1000</f>
        <v>1.68</v>
      </c>
      <c r="T33" s="40">
        <f>$E33*Parameters!F$11/1000</f>
        <v>2.4</v>
      </c>
      <c r="U33" s="37"/>
      <c r="V33" s="38">
        <f>F33*Parameters!D$12/1000</f>
        <v>0</v>
      </c>
      <c r="W33" s="39">
        <f>G33*Parameters!E$12/1000</f>
        <v>16.8</v>
      </c>
      <c r="X33" s="40">
        <f>H33*Parameters!F$12/1000</f>
        <v>56</v>
      </c>
      <c r="Y33" s="37"/>
      <c r="Z33" s="50">
        <f t="shared" si="0"/>
        <v>29.579159999999998</v>
      </c>
      <c r="AA33" s="51">
        <f t="shared" si="1"/>
        <v>79.731687000000008</v>
      </c>
      <c r="AB33" s="52">
        <f t="shared" si="2"/>
        <v>192.04482200000001</v>
      </c>
      <c r="AK33" s="7"/>
      <c r="AL33" s="6"/>
      <c r="AO33" s="7"/>
      <c r="AP33" s="6"/>
      <c r="AS33" s="7"/>
      <c r="AT33" s="6"/>
    </row>
    <row r="34" spans="1:46" x14ac:dyDescent="0.2">
      <c r="A34">
        <v>33</v>
      </c>
      <c r="B34" t="s">
        <v>51</v>
      </c>
      <c r="C34" t="s">
        <v>17</v>
      </c>
      <c r="D34" s="14">
        <v>22910</v>
      </c>
      <c r="E34" s="14">
        <v>9</v>
      </c>
      <c r="F34" s="14">
        <v>0</v>
      </c>
      <c r="G34" s="14">
        <v>11</v>
      </c>
      <c r="H34" s="14">
        <v>28</v>
      </c>
      <c r="J34" s="47">
        <f>$D34*Parameters!D$6*Parameters!D$8*Parameters!D$10/1000</f>
        <v>20.619</v>
      </c>
      <c r="K34" s="48">
        <f>$D34*Parameters!E$6*Parameters!E$8*Parameters!E$10/1000</f>
        <v>44.078840000000007</v>
      </c>
      <c r="L34" s="49">
        <f>$D34*Parameters!F$6*Parameters!F$8*Parameters!F$10/1000</f>
        <v>95.763800000000003</v>
      </c>
      <c r="M34" s="46"/>
      <c r="N34" s="47">
        <f>$D34*Parameters!D$7*Parameters!D$9*Parameters!D$10/1000</f>
        <v>4.1238000000000001</v>
      </c>
      <c r="O34" s="48">
        <f>$D34*Parameters!E$7*Parameters!E$9*Parameters!E$10/1000</f>
        <v>9.32437</v>
      </c>
      <c r="P34" s="49">
        <f>$D34*Parameters!F$7*Parameters!F$9*Parameters!F$10/1000</f>
        <v>20.756460000000001</v>
      </c>
      <c r="Q34" s="37"/>
      <c r="R34" s="38">
        <f>$E34*Parameters!D$11/1000</f>
        <v>0.9</v>
      </c>
      <c r="S34" s="39">
        <f>$E34*Parameters!E$11/1000</f>
        <v>1.26</v>
      </c>
      <c r="T34" s="40">
        <f>$E34*Parameters!F$11/1000</f>
        <v>1.8</v>
      </c>
      <c r="U34" s="37"/>
      <c r="V34" s="38">
        <f>F34*Parameters!D$12/1000</f>
        <v>0</v>
      </c>
      <c r="W34" s="39">
        <f>G34*Parameters!E$12/1000</f>
        <v>8.8000000000000007</v>
      </c>
      <c r="X34" s="40">
        <f>H34*Parameters!F$12/1000</f>
        <v>28</v>
      </c>
      <c r="Y34" s="37"/>
      <c r="Z34" s="50">
        <f t="shared" si="0"/>
        <v>25.642799999999998</v>
      </c>
      <c r="AA34" s="51">
        <f t="shared" si="1"/>
        <v>63.463210000000004</v>
      </c>
      <c r="AB34" s="52">
        <f t="shared" si="2"/>
        <v>146.32026000000002</v>
      </c>
      <c r="AK34" s="7"/>
      <c r="AL34" s="6"/>
      <c r="AO34" s="7"/>
      <c r="AP34" s="6"/>
      <c r="AS34" s="7"/>
      <c r="AT34" s="6"/>
    </row>
    <row r="35" spans="1:46" x14ac:dyDescent="0.2">
      <c r="A35">
        <v>34</v>
      </c>
      <c r="B35" t="s">
        <v>52</v>
      </c>
      <c r="C35" t="s">
        <v>17</v>
      </c>
      <c r="D35" s="14">
        <v>42570</v>
      </c>
      <c r="E35" s="14">
        <v>28</v>
      </c>
      <c r="F35" s="14">
        <v>1</v>
      </c>
      <c r="G35" s="14">
        <v>39</v>
      </c>
      <c r="H35" s="14">
        <v>102</v>
      </c>
      <c r="J35" s="47">
        <f>$D35*Parameters!D$6*Parameters!D$8*Parameters!D$10/1000</f>
        <v>38.313000000000002</v>
      </c>
      <c r="K35" s="48">
        <f>$D35*Parameters!E$6*Parameters!E$8*Parameters!E$10/1000</f>
        <v>81.904680000000013</v>
      </c>
      <c r="L35" s="49">
        <f>$D35*Parameters!F$6*Parameters!F$8*Parameters!F$10/1000</f>
        <v>177.9426</v>
      </c>
      <c r="M35" s="46"/>
      <c r="N35" s="47">
        <f>$D35*Parameters!D$7*Parameters!D$9*Parameters!D$10/1000</f>
        <v>7.6626000000000003</v>
      </c>
      <c r="O35" s="48">
        <f>$D35*Parameters!E$7*Parameters!E$9*Parameters!E$10/1000</f>
        <v>17.325990000000001</v>
      </c>
      <c r="P35" s="49">
        <f>$D35*Parameters!F$7*Parameters!F$9*Parameters!F$10/1000</f>
        <v>38.568419999999996</v>
      </c>
      <c r="Q35" s="37"/>
      <c r="R35" s="38">
        <f>$E35*Parameters!D$11/1000</f>
        <v>2.8</v>
      </c>
      <c r="S35" s="39">
        <f>$E35*Parameters!E$11/1000</f>
        <v>3.92</v>
      </c>
      <c r="T35" s="40">
        <f>$E35*Parameters!F$11/1000</f>
        <v>5.6</v>
      </c>
      <c r="U35" s="37"/>
      <c r="V35" s="38">
        <f>F35*Parameters!D$12/1000</f>
        <v>0.5</v>
      </c>
      <c r="W35" s="39">
        <f>G35*Parameters!E$12/1000</f>
        <v>31.2</v>
      </c>
      <c r="X35" s="40">
        <f>H35*Parameters!F$12/1000</f>
        <v>102</v>
      </c>
      <c r="Y35" s="37"/>
      <c r="Z35" s="50">
        <f t="shared" si="0"/>
        <v>49.275599999999997</v>
      </c>
      <c r="AA35" s="51">
        <f t="shared" si="1"/>
        <v>134.35067000000001</v>
      </c>
      <c r="AB35" s="52">
        <f t="shared" si="2"/>
        <v>324.11102</v>
      </c>
      <c r="AK35" s="7"/>
      <c r="AL35" s="6"/>
      <c r="AO35" s="7"/>
      <c r="AP35" s="6"/>
      <c r="AS35" s="7"/>
      <c r="AT35" s="6"/>
    </row>
    <row r="36" spans="1:46" x14ac:dyDescent="0.2">
      <c r="A36">
        <v>35</v>
      </c>
      <c r="B36" t="s">
        <v>53</v>
      </c>
      <c r="C36" t="s">
        <v>17</v>
      </c>
      <c r="D36" s="14">
        <v>27570</v>
      </c>
      <c r="E36" s="14">
        <v>15</v>
      </c>
      <c r="F36" s="14">
        <v>0</v>
      </c>
      <c r="G36" s="14">
        <v>19</v>
      </c>
      <c r="H36" s="14">
        <v>50</v>
      </c>
      <c r="J36" s="47">
        <f>$D36*Parameters!D$6*Parameters!D$8*Parameters!D$10/1000</f>
        <v>24.812999999999999</v>
      </c>
      <c r="K36" s="48">
        <f>$D36*Parameters!E$6*Parameters!E$8*Parameters!E$10/1000</f>
        <v>53.04468</v>
      </c>
      <c r="L36" s="49">
        <f>$D36*Parameters!F$6*Parameters!F$8*Parameters!F$10/1000</f>
        <v>115.24260000000001</v>
      </c>
      <c r="M36" s="46"/>
      <c r="N36" s="47">
        <f>$D36*Parameters!D$7*Parameters!D$9*Parameters!D$10/1000</f>
        <v>4.9626000000000001</v>
      </c>
      <c r="O36" s="48">
        <f>$D36*Parameters!E$7*Parameters!E$9*Parameters!E$10/1000</f>
        <v>11.22099</v>
      </c>
      <c r="P36" s="49">
        <f>$D36*Parameters!F$7*Parameters!F$9*Parameters!F$10/1000</f>
        <v>24.978420000000003</v>
      </c>
      <c r="Q36" s="37"/>
      <c r="R36" s="38">
        <f>$E36*Parameters!D$11/1000</f>
        <v>1.5</v>
      </c>
      <c r="S36" s="39">
        <f>$E36*Parameters!E$11/1000</f>
        <v>2.1</v>
      </c>
      <c r="T36" s="40">
        <f>$E36*Parameters!F$11/1000</f>
        <v>3</v>
      </c>
      <c r="U36" s="37"/>
      <c r="V36" s="38">
        <f>F36*Parameters!D$12/1000</f>
        <v>0</v>
      </c>
      <c r="W36" s="39">
        <f>G36*Parameters!E$12/1000</f>
        <v>15.2</v>
      </c>
      <c r="X36" s="40">
        <f>H36*Parameters!F$12/1000</f>
        <v>50</v>
      </c>
      <c r="Y36" s="37"/>
      <c r="Z36" s="50">
        <f t="shared" si="0"/>
        <v>31.275599999999997</v>
      </c>
      <c r="AA36" s="51">
        <f t="shared" si="1"/>
        <v>81.565669999999997</v>
      </c>
      <c r="AB36" s="52">
        <f t="shared" si="2"/>
        <v>193.22102000000001</v>
      </c>
      <c r="AK36" s="7"/>
      <c r="AL36" s="6"/>
      <c r="AO36" s="7"/>
      <c r="AP36" s="6"/>
      <c r="AS36" s="7"/>
      <c r="AT36" s="6"/>
    </row>
    <row r="37" spans="1:46" x14ac:dyDescent="0.2">
      <c r="A37">
        <v>36</v>
      </c>
      <c r="B37" t="s">
        <v>54</v>
      </c>
      <c r="C37" t="s">
        <v>17</v>
      </c>
      <c r="D37" s="14">
        <v>14303</v>
      </c>
      <c r="E37" s="14">
        <v>10</v>
      </c>
      <c r="F37" s="14">
        <v>0</v>
      </c>
      <c r="G37" s="14">
        <v>15</v>
      </c>
      <c r="H37" s="14">
        <v>40</v>
      </c>
      <c r="J37" s="47">
        <f>$D37*Parameters!D$6*Parameters!D$8*Parameters!D$10/1000</f>
        <v>12.8727</v>
      </c>
      <c r="K37" s="48">
        <f>$D37*Parameters!E$6*Parameters!E$8*Parameters!E$10/1000</f>
        <v>27.518972000000002</v>
      </c>
      <c r="L37" s="49">
        <f>$D37*Parameters!F$6*Parameters!F$8*Parameters!F$10/1000</f>
        <v>59.786540000000002</v>
      </c>
      <c r="M37" s="46"/>
      <c r="N37" s="47">
        <f>$D37*Parameters!D$7*Parameters!D$9*Parameters!D$10/1000</f>
        <v>2.5745400000000003</v>
      </c>
      <c r="O37" s="48">
        <f>$D37*Parameters!E$7*Parameters!E$9*Parameters!E$10/1000</f>
        <v>5.8213210000000002</v>
      </c>
      <c r="P37" s="49">
        <f>$D37*Parameters!F$7*Parameters!F$9*Parameters!F$10/1000</f>
        <v>12.958517999999998</v>
      </c>
      <c r="Q37" s="37"/>
      <c r="R37" s="38">
        <f>$E37*Parameters!D$11/1000</f>
        <v>1</v>
      </c>
      <c r="S37" s="39">
        <f>$E37*Parameters!E$11/1000</f>
        <v>1.4</v>
      </c>
      <c r="T37" s="40">
        <f>$E37*Parameters!F$11/1000</f>
        <v>2</v>
      </c>
      <c r="U37" s="37"/>
      <c r="V37" s="38">
        <f>F37*Parameters!D$12/1000</f>
        <v>0</v>
      </c>
      <c r="W37" s="39">
        <f>G37*Parameters!E$12/1000</f>
        <v>12</v>
      </c>
      <c r="X37" s="40">
        <f>H37*Parameters!F$12/1000</f>
        <v>40</v>
      </c>
      <c r="Y37" s="37"/>
      <c r="Z37" s="50">
        <f t="shared" si="0"/>
        <v>16.447240000000001</v>
      </c>
      <c r="AA37" s="51">
        <f t="shared" si="1"/>
        <v>46.740293000000001</v>
      </c>
      <c r="AB37" s="52">
        <f t="shared" si="2"/>
        <v>114.745058</v>
      </c>
      <c r="AK37" s="7"/>
      <c r="AL37" s="6"/>
      <c r="AO37" s="7"/>
      <c r="AP37" s="6"/>
      <c r="AS37" s="7"/>
      <c r="AT37" s="6"/>
    </row>
    <row r="42" spans="1:46" x14ac:dyDescent="0.2">
      <c r="AK42" s="7"/>
    </row>
    <row r="43" spans="1:46" x14ac:dyDescent="0.2">
      <c r="AK43" s="7"/>
    </row>
    <row r="44" spans="1:46" x14ac:dyDescent="0.2">
      <c r="AK44" s="7"/>
    </row>
    <row r="48" spans="1:46" x14ac:dyDescent="0.2">
      <c r="AK48" s="7"/>
    </row>
    <row r="49" spans="37:37" x14ac:dyDescent="0.2">
      <c r="AK49" s="7"/>
    </row>
    <row r="50" spans="37:37" x14ac:dyDescent="0.2">
      <c r="AK50" s="7"/>
    </row>
    <row r="51" spans="37:37" x14ac:dyDescent="0.2">
      <c r="AK51" s="7"/>
    </row>
    <row r="54" spans="37:37" x14ac:dyDescent="0.2">
      <c r="AK54" s="7"/>
    </row>
    <row r="57" spans="37:37" x14ac:dyDescent="0.2">
      <c r="AK57" s="7"/>
    </row>
    <row r="58" spans="37:37" x14ac:dyDescent="0.2">
      <c r="AK58" s="7"/>
    </row>
    <row r="59" spans="37:37" x14ac:dyDescent="0.2">
      <c r="AK59" s="7"/>
    </row>
    <row r="60" spans="37:37" x14ac:dyDescent="0.2">
      <c r="AK60" s="7"/>
    </row>
    <row r="61" spans="37:37" x14ac:dyDescent="0.2">
      <c r="AK61" s="7"/>
    </row>
    <row r="62" spans="37:37" x14ac:dyDescent="0.2">
      <c r="AK62" s="7"/>
    </row>
    <row r="63" spans="37:37" x14ac:dyDescent="0.2">
      <c r="AK63" s="7"/>
    </row>
    <row r="64" spans="37:37" x14ac:dyDescent="0.2">
      <c r="AK64" s="7"/>
    </row>
    <row r="65" spans="37:37" x14ac:dyDescent="0.2">
      <c r="AK65" s="7"/>
    </row>
    <row r="66" spans="37:37" x14ac:dyDescent="0.2">
      <c r="AK66" s="7"/>
    </row>
    <row r="67" spans="37:37" x14ac:dyDescent="0.2">
      <c r="AK67" s="7"/>
    </row>
    <row r="68" spans="37:37" x14ac:dyDescent="0.2">
      <c r="AK68" s="7"/>
    </row>
    <row r="69" spans="37:37" x14ac:dyDescent="0.2">
      <c r="AK69" s="7"/>
    </row>
    <row r="70" spans="37:37" x14ac:dyDescent="0.2">
      <c r="AK70" s="7"/>
    </row>
    <row r="71" spans="37:37" x14ac:dyDescent="0.2">
      <c r="AK71" s="7"/>
    </row>
    <row r="72" spans="37:37" x14ac:dyDescent="0.2">
      <c r="AK72" s="7"/>
    </row>
    <row r="73" spans="37:37" x14ac:dyDescent="0.2">
      <c r="AK73" s="7"/>
    </row>
    <row r="74" spans="37:37" x14ac:dyDescent="0.2">
      <c r="AK74" s="7"/>
    </row>
    <row r="75" spans="37:37" x14ac:dyDescent="0.2">
      <c r="AK75" s="7"/>
    </row>
    <row r="76" spans="37:37" x14ac:dyDescent="0.2">
      <c r="AK76" s="7"/>
    </row>
    <row r="77" spans="37:37" x14ac:dyDescent="0.2">
      <c r="AK77" s="7"/>
    </row>
    <row r="78" spans="37:37" x14ac:dyDescent="0.2">
      <c r="AK78" s="7"/>
    </row>
    <row r="79" spans="37:37" x14ac:dyDescent="0.2">
      <c r="AK79" s="7"/>
    </row>
    <row r="80" spans="37:37" x14ac:dyDescent="0.2">
      <c r="AK80" s="7"/>
    </row>
    <row r="81" spans="37:37" x14ac:dyDescent="0.2">
      <c r="AK81" s="7"/>
    </row>
    <row r="82" spans="37:37" x14ac:dyDescent="0.2">
      <c r="AK82" s="7"/>
    </row>
    <row r="83" spans="37:37" x14ac:dyDescent="0.2">
      <c r="AK83" s="7"/>
    </row>
    <row r="84" spans="37:37" x14ac:dyDescent="0.2">
      <c r="AK84" s="7"/>
    </row>
    <row r="85" spans="37:37" x14ac:dyDescent="0.2">
      <c r="AK85" s="7"/>
    </row>
    <row r="86" spans="37:37" x14ac:dyDescent="0.2">
      <c r="AK86" s="7"/>
    </row>
    <row r="87" spans="37:37" x14ac:dyDescent="0.2">
      <c r="AK87" s="7"/>
    </row>
    <row r="88" spans="37:37" x14ac:dyDescent="0.2">
      <c r="AK88" s="7"/>
    </row>
    <row r="89" spans="37:37" x14ac:dyDescent="0.2">
      <c r="AK89" s="7"/>
    </row>
    <row r="90" spans="37:37" x14ac:dyDescent="0.2">
      <c r="AK90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44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5" width="14.5703125" style="3" bestFit="1" customWidth="1"/>
    <col min="6" max="8" width="10.7109375" style="3" customWidth="1"/>
    <col min="9" max="14" width="10.7109375" customWidth="1"/>
    <col min="20" max="20" width="6" style="1" customWidth="1"/>
    <col min="21" max="21" width="9.140625" style="1"/>
    <col min="22" max="22" width="6.42578125" style="1" customWidth="1"/>
    <col min="27" max="27" width="13.140625" customWidth="1"/>
    <col min="35" max="35" width="10.7109375" customWidth="1"/>
    <col min="36" max="36" width="11" customWidth="1"/>
  </cols>
  <sheetData>
    <row r="1" spans="1:22" ht="20.25" customHeight="1" x14ac:dyDescent="0.2">
      <c r="A1" s="11" t="s">
        <v>7</v>
      </c>
      <c r="B1" s="11" t="s">
        <v>2</v>
      </c>
      <c r="C1" s="53" t="s">
        <v>174</v>
      </c>
      <c r="D1" s="54" t="s">
        <v>175</v>
      </c>
      <c r="E1" s="55" t="s">
        <v>176</v>
      </c>
      <c r="F1" s="53" t="s">
        <v>177</v>
      </c>
      <c r="G1" s="54" t="s">
        <v>178</v>
      </c>
      <c r="H1" s="55" t="s">
        <v>179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S1" s="1"/>
      <c r="V1"/>
    </row>
    <row r="2" spans="1:22" x14ac:dyDescent="0.2">
      <c r="A2" s="4" t="s">
        <v>16</v>
      </c>
      <c r="B2" s="4" t="s">
        <v>17</v>
      </c>
      <c r="C2" s="57">
        <f>Node_List!Z2*Parameters!D$19</f>
        <v>1.7570000000000001</v>
      </c>
      <c r="D2" s="58">
        <f>Node_List!AA2*Parameters!E$19</f>
        <v>5.1487750000000005</v>
      </c>
      <c r="E2" s="59">
        <f>Node_List!AB2*Parameters!F$19</f>
        <v>12.57615</v>
      </c>
      <c r="F2" s="57">
        <f>C2*Parameters!D$24</f>
        <v>1.7570000000000001</v>
      </c>
      <c r="G2" s="58">
        <f>D2*Parameters!E$24</f>
        <v>5.1487750000000005</v>
      </c>
      <c r="H2" s="59">
        <f>E2*Parameters!F$24</f>
        <v>12.57615</v>
      </c>
      <c r="I2" s="57">
        <f>C2*Parameters!D$27</f>
        <v>0.57981000000000005</v>
      </c>
      <c r="J2" s="58">
        <f>D2*Parameters!E$27</f>
        <v>1.6990957500000003</v>
      </c>
      <c r="K2" s="59">
        <f>E2*Parameters!F$27</f>
        <v>4.1501295000000002</v>
      </c>
      <c r="L2" s="57">
        <f>I2*Parameters!D$24</f>
        <v>0.57981000000000005</v>
      </c>
      <c r="M2" s="58">
        <f>J2*Parameters!E$24</f>
        <v>1.6990957500000003</v>
      </c>
      <c r="N2" s="59">
        <f>K2*Parameters!F$24</f>
        <v>4.1501295000000002</v>
      </c>
      <c r="S2" s="1"/>
      <c r="V2"/>
    </row>
    <row r="3" spans="1:22" x14ac:dyDescent="0.2">
      <c r="A3" s="4" t="s">
        <v>18</v>
      </c>
      <c r="B3" s="4" t="s">
        <v>17</v>
      </c>
      <c r="C3" s="57">
        <f>Node_List!Z3*Parameters!D$19</f>
        <v>3.1189200000000001</v>
      </c>
      <c r="D3" s="58">
        <f>Node_List!AA3*Parameters!E$19</f>
        <v>8.6979190000000006</v>
      </c>
      <c r="E3" s="59">
        <f>Node_List!AB3*Parameters!F$19</f>
        <v>21.081414000000002</v>
      </c>
      <c r="F3" s="57">
        <f>C3*Parameters!D$24</f>
        <v>3.1189200000000001</v>
      </c>
      <c r="G3" s="58">
        <f>D3*Parameters!E$24</f>
        <v>8.6979190000000006</v>
      </c>
      <c r="H3" s="59">
        <f>E3*Parameters!F$24</f>
        <v>21.081414000000002</v>
      </c>
      <c r="I3" s="57">
        <f>C3*Parameters!D$27</f>
        <v>1.0292436</v>
      </c>
      <c r="J3" s="58">
        <f>D3*Parameters!E$27</f>
        <v>2.8703132700000005</v>
      </c>
      <c r="K3" s="59">
        <f>E3*Parameters!F$27</f>
        <v>6.9568666200000013</v>
      </c>
      <c r="L3" s="57">
        <f>I3*Parameters!D$24</f>
        <v>1.0292436</v>
      </c>
      <c r="M3" s="58">
        <f>J3*Parameters!E$24</f>
        <v>2.8703132700000005</v>
      </c>
      <c r="N3" s="59">
        <f>K3*Parameters!F$24</f>
        <v>6.9568666200000013</v>
      </c>
      <c r="S3" s="1"/>
      <c r="V3"/>
    </row>
    <row r="4" spans="1:22" x14ac:dyDescent="0.2">
      <c r="A4" s="4" t="s">
        <v>19</v>
      </c>
      <c r="B4" s="4" t="s">
        <v>20</v>
      </c>
      <c r="C4" s="57">
        <f>Node_List!Z4*Parameters!D$19</f>
        <v>1.4534799999999999</v>
      </c>
      <c r="D4" s="58">
        <f>Node_List!AA4*Parameters!E$19</f>
        <v>3.8840110000000005</v>
      </c>
      <c r="E4" s="59">
        <f>Node_List!AB4*Parameters!F$19</f>
        <v>9.2551660000000009</v>
      </c>
      <c r="F4" s="57">
        <f>C4*Parameters!D$24</f>
        <v>1.4534799999999999</v>
      </c>
      <c r="G4" s="58">
        <f>D4*Parameters!E$24</f>
        <v>3.8840110000000005</v>
      </c>
      <c r="H4" s="59">
        <f>E4*Parameters!F$24</f>
        <v>9.2551660000000009</v>
      </c>
      <c r="I4" s="57">
        <f>C4*Parameters!D$27</f>
        <v>0.47964839999999997</v>
      </c>
      <c r="J4" s="58">
        <f>D4*Parameters!E$27</f>
        <v>1.2817236300000003</v>
      </c>
      <c r="K4" s="59">
        <f>E4*Parameters!F$27</f>
        <v>3.0542047800000005</v>
      </c>
      <c r="L4" s="57">
        <f>I4*Parameters!D$24</f>
        <v>0.47964839999999997</v>
      </c>
      <c r="M4" s="58">
        <f>J4*Parameters!E$24</f>
        <v>1.2817236300000003</v>
      </c>
      <c r="N4" s="59">
        <f>K4*Parameters!F$24</f>
        <v>3.0542047800000005</v>
      </c>
      <c r="S4" s="1"/>
      <c r="V4"/>
    </row>
    <row r="5" spans="1:22" x14ac:dyDescent="0.2">
      <c r="A5" s="4" t="s">
        <v>21</v>
      </c>
      <c r="B5" s="4" t="s">
        <v>20</v>
      </c>
      <c r="C5" s="57">
        <f>Node_List!Z5*Parameters!D$19</f>
        <v>1.5625160000000002</v>
      </c>
      <c r="D5" s="58">
        <f>Node_List!AA5*Parameters!E$19</f>
        <v>4.5117636999999995</v>
      </c>
      <c r="E5" s="59">
        <f>Node_List!AB5*Parameters!F$19</f>
        <v>10.9415522</v>
      </c>
      <c r="F5" s="57">
        <f>C5*Parameters!D$24</f>
        <v>1.5625160000000002</v>
      </c>
      <c r="G5" s="58">
        <f>D5*Parameters!E$24</f>
        <v>4.5117636999999995</v>
      </c>
      <c r="H5" s="59">
        <f>E5*Parameters!F$24</f>
        <v>10.9415522</v>
      </c>
      <c r="I5" s="57">
        <f>C5*Parameters!D$27</f>
        <v>0.51563028000000011</v>
      </c>
      <c r="J5" s="58">
        <f>D5*Parameters!E$27</f>
        <v>1.488882021</v>
      </c>
      <c r="K5" s="59">
        <f>E5*Parameters!F$27</f>
        <v>3.6107122260000004</v>
      </c>
      <c r="L5" s="57">
        <f>I5*Parameters!D$24</f>
        <v>0.51563028000000011</v>
      </c>
      <c r="M5" s="58">
        <f>J5*Parameters!E$24</f>
        <v>1.488882021</v>
      </c>
      <c r="N5" s="59">
        <f>K5*Parameters!F$24</f>
        <v>3.6107122260000004</v>
      </c>
      <c r="S5" s="1"/>
      <c r="V5"/>
    </row>
    <row r="6" spans="1:22" x14ac:dyDescent="0.2">
      <c r="A6" s="4" t="s">
        <v>22</v>
      </c>
      <c r="B6" s="4" t="s">
        <v>23</v>
      </c>
      <c r="C6" s="57">
        <f>Node_List!Z6*Parameters!D$19</f>
        <v>1.8553240000000004</v>
      </c>
      <c r="D6" s="58">
        <f>Node_List!AA6*Parameters!E$19</f>
        <v>5.0485743000000003</v>
      </c>
      <c r="E6" s="59">
        <f>Node_List!AB6*Parameters!F$19</f>
        <v>12.066275800000001</v>
      </c>
      <c r="F6" s="57">
        <f>C6*Parameters!D$24</f>
        <v>1.8553240000000004</v>
      </c>
      <c r="G6" s="58">
        <f>D6*Parameters!E$24</f>
        <v>5.0485743000000003</v>
      </c>
      <c r="H6" s="59">
        <f>E6*Parameters!F$24</f>
        <v>12.066275800000001</v>
      </c>
      <c r="I6" s="57">
        <f>C6*Parameters!D$27</f>
        <v>0.6122569200000002</v>
      </c>
      <c r="J6" s="58">
        <f>D6*Parameters!E$27</f>
        <v>1.6660295190000001</v>
      </c>
      <c r="K6" s="59">
        <f>E6*Parameters!F$27</f>
        <v>3.9818710140000007</v>
      </c>
      <c r="L6" s="57">
        <f>I6*Parameters!D$24</f>
        <v>0.6122569200000002</v>
      </c>
      <c r="M6" s="58">
        <f>J6*Parameters!E$24</f>
        <v>1.6660295190000001</v>
      </c>
      <c r="N6" s="59">
        <f>K6*Parameters!F$24</f>
        <v>3.9818710140000007</v>
      </c>
      <c r="S6" s="1"/>
      <c r="V6"/>
    </row>
    <row r="7" spans="1:22" x14ac:dyDescent="0.2">
      <c r="A7" s="4" t="s">
        <v>24</v>
      </c>
      <c r="B7" s="4" t="s">
        <v>17</v>
      </c>
      <c r="C7" s="57">
        <f>Node_List!Z7*Parameters!D$19</f>
        <v>2.163964</v>
      </c>
      <c r="D7" s="58">
        <f>Node_List!AA7*Parameters!E$19</f>
        <v>6.4919723000000005</v>
      </c>
      <c r="E7" s="59">
        <f>Node_List!AB7*Parameters!F$19</f>
        <v>16.038463799999999</v>
      </c>
      <c r="F7" s="57">
        <f>C7*Parameters!D$24</f>
        <v>2.163964</v>
      </c>
      <c r="G7" s="58">
        <f>D7*Parameters!E$24</f>
        <v>6.4919723000000005</v>
      </c>
      <c r="H7" s="59">
        <f>E7*Parameters!F$24</f>
        <v>16.038463799999999</v>
      </c>
      <c r="I7" s="57">
        <f>C7*Parameters!D$27</f>
        <v>0.71410812000000001</v>
      </c>
      <c r="J7" s="58">
        <f>D7*Parameters!E$27</f>
        <v>2.1423508590000004</v>
      </c>
      <c r="K7" s="59">
        <f>E7*Parameters!F$27</f>
        <v>5.2926930539999999</v>
      </c>
      <c r="L7" s="57">
        <f>I7*Parameters!D$24</f>
        <v>0.71410812000000001</v>
      </c>
      <c r="M7" s="58">
        <f>J7*Parameters!E$24</f>
        <v>2.1423508590000004</v>
      </c>
      <c r="N7" s="59">
        <f>K7*Parameters!F$24</f>
        <v>5.2926930539999999</v>
      </c>
      <c r="S7" s="1"/>
      <c r="V7"/>
    </row>
    <row r="8" spans="1:22" x14ac:dyDescent="0.2">
      <c r="A8" s="4" t="s">
        <v>25</v>
      </c>
      <c r="B8" s="4" t="s">
        <v>17</v>
      </c>
      <c r="C8" s="57">
        <f>Node_List!Z8*Parameters!D$19</f>
        <v>2.8028920000000004</v>
      </c>
      <c r="D8" s="58">
        <f>Node_List!AA8*Parameters!E$19</f>
        <v>7.6309919000000015</v>
      </c>
      <c r="E8" s="59">
        <f>Node_List!AB8*Parameters!F$19</f>
        <v>18.447341400000003</v>
      </c>
      <c r="F8" s="57">
        <f>C8*Parameters!D$24</f>
        <v>2.8028920000000004</v>
      </c>
      <c r="G8" s="58">
        <f>D8*Parameters!E$24</f>
        <v>7.6309919000000015</v>
      </c>
      <c r="H8" s="59">
        <f>E8*Parameters!F$24</f>
        <v>18.447341400000003</v>
      </c>
      <c r="I8" s="57">
        <f>C8*Parameters!D$27</f>
        <v>0.9249543600000002</v>
      </c>
      <c r="J8" s="58">
        <f>D8*Parameters!E$27</f>
        <v>2.5182273270000004</v>
      </c>
      <c r="K8" s="59">
        <f>E8*Parameters!F$27</f>
        <v>6.0876226620000011</v>
      </c>
      <c r="L8" s="57">
        <f>I8*Parameters!D$24</f>
        <v>0.9249543600000002</v>
      </c>
      <c r="M8" s="58">
        <f>J8*Parameters!E$24</f>
        <v>2.5182273270000004</v>
      </c>
      <c r="N8" s="59">
        <f>K8*Parameters!F$24</f>
        <v>6.0876226620000011</v>
      </c>
      <c r="S8" s="1"/>
      <c r="V8"/>
    </row>
    <row r="9" spans="1:22" x14ac:dyDescent="0.2">
      <c r="A9" s="4" t="s">
        <v>26</v>
      </c>
      <c r="B9" s="4" t="s">
        <v>17</v>
      </c>
      <c r="C9" s="57">
        <f>Node_List!Z9*Parameters!D$19</f>
        <v>2.4665560000000006</v>
      </c>
      <c r="D9" s="58">
        <f>Node_List!AA9*Parameters!E$19</f>
        <v>7.5223167000000011</v>
      </c>
      <c r="E9" s="59">
        <f>Node_List!AB9*Parameters!F$19</f>
        <v>18.782170199999999</v>
      </c>
      <c r="F9" s="57">
        <f>C9*Parameters!D$24</f>
        <v>2.4665560000000006</v>
      </c>
      <c r="G9" s="58">
        <f>D9*Parameters!E$24</f>
        <v>7.5223167000000011</v>
      </c>
      <c r="H9" s="59">
        <f>E9*Parameters!F$24</f>
        <v>18.782170199999999</v>
      </c>
      <c r="I9" s="57">
        <f>C9*Parameters!D$27</f>
        <v>0.81396348000000029</v>
      </c>
      <c r="J9" s="58">
        <f>D9*Parameters!E$27</f>
        <v>2.4823645110000006</v>
      </c>
      <c r="K9" s="59">
        <f>E9*Parameters!F$27</f>
        <v>6.1981161660000001</v>
      </c>
      <c r="L9" s="57">
        <f>I9*Parameters!D$24</f>
        <v>0.81396348000000029</v>
      </c>
      <c r="M9" s="58">
        <f>J9*Parameters!E$24</f>
        <v>2.4823645110000006</v>
      </c>
      <c r="N9" s="59">
        <f>K9*Parameters!F$24</f>
        <v>6.1981161660000001</v>
      </c>
      <c r="S9" s="1"/>
      <c r="V9"/>
    </row>
    <row r="10" spans="1:22" x14ac:dyDescent="0.2">
      <c r="A10" s="4" t="s">
        <v>27</v>
      </c>
      <c r="B10" s="4" t="s">
        <v>17</v>
      </c>
      <c r="C10" s="57">
        <f>Node_List!Z10*Parameters!D$19</f>
        <v>3.9845199999999998</v>
      </c>
      <c r="D10" s="58">
        <f>Node_List!AA10*Parameters!E$19</f>
        <v>12.306589000000002</v>
      </c>
      <c r="E10" s="59">
        <f>Node_List!AB10*Parameters!F$19</f>
        <v>31.180433999999998</v>
      </c>
      <c r="F10" s="57">
        <f>C10*Parameters!D$24</f>
        <v>3.9845199999999998</v>
      </c>
      <c r="G10" s="58">
        <f>D10*Parameters!E$24</f>
        <v>12.306589000000002</v>
      </c>
      <c r="H10" s="59">
        <f>E10*Parameters!F$24</f>
        <v>31.180433999999998</v>
      </c>
      <c r="I10" s="57">
        <f>C10*Parameters!D$27</f>
        <v>1.3148915999999999</v>
      </c>
      <c r="J10" s="58">
        <f>D10*Parameters!E$27</f>
        <v>4.0611743700000007</v>
      </c>
      <c r="K10" s="59">
        <f>E10*Parameters!F$27</f>
        <v>10.289543220000001</v>
      </c>
      <c r="L10" s="57">
        <f>I10*Parameters!D$24</f>
        <v>1.3148915999999999</v>
      </c>
      <c r="M10" s="58">
        <f>J10*Parameters!E$24</f>
        <v>4.0611743700000007</v>
      </c>
      <c r="N10" s="59">
        <f>K10*Parameters!F$24</f>
        <v>10.289543220000001</v>
      </c>
      <c r="S10" s="1"/>
      <c r="V10"/>
    </row>
    <row r="11" spans="1:22" x14ac:dyDescent="0.2">
      <c r="A11" s="4" t="s">
        <v>28</v>
      </c>
      <c r="B11" s="4" t="s">
        <v>17</v>
      </c>
      <c r="C11" s="57">
        <f>Node_List!Z11*Parameters!D$19</f>
        <v>1.9851599999999998</v>
      </c>
      <c r="D11" s="58">
        <f>Node_List!AA11*Parameters!E$19</f>
        <v>5.6336370000000002</v>
      </c>
      <c r="E11" s="59">
        <f>Node_List!AB11*Parameters!F$19</f>
        <v>13.623522000000001</v>
      </c>
      <c r="F11" s="57">
        <f>C11*Parameters!D$24</f>
        <v>1.9851599999999998</v>
      </c>
      <c r="G11" s="58">
        <f>D11*Parameters!E$24</f>
        <v>5.6336370000000002</v>
      </c>
      <c r="H11" s="59">
        <f>E11*Parameters!F$24</f>
        <v>13.623522000000001</v>
      </c>
      <c r="I11" s="57">
        <f>C11*Parameters!D$27</f>
        <v>0.65510279999999999</v>
      </c>
      <c r="J11" s="58">
        <f>D11*Parameters!E$27</f>
        <v>1.8591002100000003</v>
      </c>
      <c r="K11" s="59">
        <f>E11*Parameters!F$27</f>
        <v>4.4957622600000002</v>
      </c>
      <c r="L11" s="57">
        <f>I11*Parameters!D$24</f>
        <v>0.65510279999999999</v>
      </c>
      <c r="M11" s="58">
        <f>J11*Parameters!E$24</f>
        <v>1.8591002100000003</v>
      </c>
      <c r="N11" s="59">
        <f>K11*Parameters!F$24</f>
        <v>4.4957622600000002</v>
      </c>
      <c r="S11" s="1"/>
      <c r="V11"/>
    </row>
    <row r="12" spans="1:22" x14ac:dyDescent="0.2">
      <c r="A12" s="4" t="s">
        <v>29</v>
      </c>
      <c r="B12" s="4" t="s">
        <v>17</v>
      </c>
      <c r="C12" s="57">
        <f>Node_List!Z12*Parameters!D$19</f>
        <v>1.8933160000000004</v>
      </c>
      <c r="D12" s="58">
        <f>Node_List!AA12*Parameters!E$19</f>
        <v>5.6678237000000014</v>
      </c>
      <c r="E12" s="59">
        <f>Node_List!AB12*Parameters!F$19</f>
        <v>14.163912199999999</v>
      </c>
      <c r="F12" s="57">
        <f>C12*Parameters!D$24</f>
        <v>1.8933160000000004</v>
      </c>
      <c r="G12" s="58">
        <f>D12*Parameters!E$24</f>
        <v>5.6678237000000014</v>
      </c>
      <c r="H12" s="59">
        <f>E12*Parameters!F$24</f>
        <v>14.163912199999999</v>
      </c>
      <c r="I12" s="57">
        <f>C12*Parameters!D$27</f>
        <v>0.62479428000000015</v>
      </c>
      <c r="J12" s="58">
        <f>D12*Parameters!E$27</f>
        <v>1.8703818210000005</v>
      </c>
      <c r="K12" s="59">
        <f>E12*Parameters!F$27</f>
        <v>4.6740910260000001</v>
      </c>
      <c r="L12" s="57">
        <f>I12*Parameters!D$24</f>
        <v>0.62479428000000015</v>
      </c>
      <c r="M12" s="58">
        <f>J12*Parameters!E$24</f>
        <v>1.8703818210000005</v>
      </c>
      <c r="N12" s="59">
        <f>K12*Parameters!F$24</f>
        <v>4.6740910260000001</v>
      </c>
      <c r="S12" s="1"/>
      <c r="V12"/>
    </row>
    <row r="13" spans="1:22" x14ac:dyDescent="0.2">
      <c r="A13" s="4" t="s">
        <v>30</v>
      </c>
      <c r="B13" s="4" t="s">
        <v>17</v>
      </c>
      <c r="C13" s="57">
        <f>Node_List!Z13*Parameters!D$19</f>
        <v>1.8088840000000002</v>
      </c>
      <c r="D13" s="58">
        <f>Node_List!AA13*Parameters!E$19</f>
        <v>5.2683413000000003</v>
      </c>
      <c r="E13" s="59">
        <f>Node_List!AB13*Parameters!F$19</f>
        <v>12.847577800000003</v>
      </c>
      <c r="F13" s="57">
        <f>C13*Parameters!D$24</f>
        <v>1.8088840000000002</v>
      </c>
      <c r="G13" s="58">
        <f>D13*Parameters!E$24</f>
        <v>5.2683413000000003</v>
      </c>
      <c r="H13" s="59">
        <f>E13*Parameters!F$24</f>
        <v>12.847577800000003</v>
      </c>
      <c r="I13" s="57">
        <f>C13*Parameters!D$27</f>
        <v>0.59693172000000005</v>
      </c>
      <c r="J13" s="58">
        <f>D13*Parameters!E$27</f>
        <v>1.7385526290000002</v>
      </c>
      <c r="K13" s="59">
        <f>E13*Parameters!F$27</f>
        <v>4.2397006740000016</v>
      </c>
      <c r="L13" s="57">
        <f>I13*Parameters!D$24</f>
        <v>0.59693172000000005</v>
      </c>
      <c r="M13" s="58">
        <f>J13*Parameters!E$24</f>
        <v>1.7385526290000002</v>
      </c>
      <c r="N13" s="59">
        <f>K13*Parameters!F$24</f>
        <v>4.2397006740000016</v>
      </c>
      <c r="S13" s="1"/>
      <c r="V13"/>
    </row>
    <row r="14" spans="1:22" x14ac:dyDescent="0.2">
      <c r="A14" s="4" t="s">
        <v>31</v>
      </c>
      <c r="B14" s="4" t="s">
        <v>20</v>
      </c>
      <c r="C14" s="57">
        <f>Node_List!Z14*Parameters!D$19</f>
        <v>1.5604040000000001</v>
      </c>
      <c r="D14" s="58">
        <f>Node_List!AA14*Parameters!E$19</f>
        <v>4.997955300000001</v>
      </c>
      <c r="E14" s="59">
        <f>Node_List!AB14*Parameters!F$19</f>
        <v>12.662661800000002</v>
      </c>
      <c r="F14" s="57">
        <f>C14*Parameters!D$24</f>
        <v>1.5604040000000001</v>
      </c>
      <c r="G14" s="58">
        <f>D14*Parameters!E$24</f>
        <v>4.997955300000001</v>
      </c>
      <c r="H14" s="59">
        <f>E14*Parameters!F$24</f>
        <v>12.662661800000002</v>
      </c>
      <c r="I14" s="57">
        <f>C14*Parameters!D$27</f>
        <v>0.51493332000000003</v>
      </c>
      <c r="J14" s="58">
        <f>D14*Parameters!E$27</f>
        <v>1.6493252490000003</v>
      </c>
      <c r="K14" s="59">
        <f>E14*Parameters!F$27</f>
        <v>4.1786783940000012</v>
      </c>
      <c r="L14" s="57">
        <f>I14*Parameters!D$24</f>
        <v>0.51493332000000003</v>
      </c>
      <c r="M14" s="58">
        <f>J14*Parameters!E$24</f>
        <v>1.6493252490000003</v>
      </c>
      <c r="N14" s="59">
        <f>K14*Parameters!F$24</f>
        <v>4.1786783940000012</v>
      </c>
      <c r="S14" s="1"/>
      <c r="V14"/>
    </row>
    <row r="15" spans="1:22" x14ac:dyDescent="0.2">
      <c r="A15" s="4" t="s">
        <v>32</v>
      </c>
      <c r="B15" s="4" t="s">
        <v>20</v>
      </c>
      <c r="C15" s="57">
        <f>Node_List!Z15*Parameters!D$19</f>
        <v>0.70791599999999999</v>
      </c>
      <c r="D15" s="58">
        <f>Node_List!AA15*Parameters!E$19</f>
        <v>1.9051687000000002</v>
      </c>
      <c r="E15" s="59">
        <f>Node_List!AB15*Parameters!F$19</f>
        <v>4.4524822000000004</v>
      </c>
      <c r="F15" s="57">
        <f>C15*Parameters!D$24</f>
        <v>0.70791599999999999</v>
      </c>
      <c r="G15" s="58">
        <f>D15*Parameters!E$24</f>
        <v>1.9051687000000002</v>
      </c>
      <c r="H15" s="59">
        <f>E15*Parameters!F$24</f>
        <v>4.4524822000000004</v>
      </c>
      <c r="I15" s="57">
        <f>C15*Parameters!D$27</f>
        <v>0.23361228000000001</v>
      </c>
      <c r="J15" s="58">
        <f>D15*Parameters!E$27</f>
        <v>0.62870567100000008</v>
      </c>
      <c r="K15" s="59">
        <f>E15*Parameters!F$27</f>
        <v>1.4693191260000003</v>
      </c>
      <c r="L15" s="57">
        <f>I15*Parameters!D$24</f>
        <v>0.23361228000000001</v>
      </c>
      <c r="M15" s="58">
        <f>J15*Parameters!E$24</f>
        <v>0.62870567100000008</v>
      </c>
      <c r="N15" s="59">
        <f>K15*Parameters!F$24</f>
        <v>1.4693191260000003</v>
      </c>
      <c r="S15" s="1"/>
      <c r="V15"/>
    </row>
    <row r="16" spans="1:22" x14ac:dyDescent="0.2">
      <c r="A16" s="4" t="s">
        <v>33</v>
      </c>
      <c r="B16" s="4" t="s">
        <v>17</v>
      </c>
      <c r="C16" s="57">
        <f>Node_List!Z16*Parameters!D$19</f>
        <v>1.15784</v>
      </c>
      <c r="D16" s="58">
        <f>Node_List!AA16*Parameters!E$19</f>
        <v>3.5583380000000009</v>
      </c>
      <c r="E16" s="59">
        <f>Node_List!AB16*Parameters!F$19</f>
        <v>8.8358280000000011</v>
      </c>
      <c r="F16" s="57">
        <f>C16*Parameters!D$24</f>
        <v>1.15784</v>
      </c>
      <c r="G16" s="58">
        <f>D16*Parameters!E$24</f>
        <v>3.5583380000000009</v>
      </c>
      <c r="H16" s="59">
        <f>E16*Parameters!F$24</f>
        <v>8.8358280000000011</v>
      </c>
      <c r="I16" s="57">
        <f>C16*Parameters!D$27</f>
        <v>0.38208720000000002</v>
      </c>
      <c r="J16" s="58">
        <f>D16*Parameters!E$27</f>
        <v>1.1742515400000004</v>
      </c>
      <c r="K16" s="59">
        <f>E16*Parameters!F$27</f>
        <v>2.9158232400000004</v>
      </c>
      <c r="L16" s="57">
        <f>I16*Parameters!D$24</f>
        <v>0.38208720000000002</v>
      </c>
      <c r="M16" s="58">
        <f>J16*Parameters!E$24</f>
        <v>1.1742515400000004</v>
      </c>
      <c r="N16" s="59">
        <f>K16*Parameters!F$24</f>
        <v>2.9158232400000004</v>
      </c>
      <c r="S16" s="1"/>
      <c r="V16"/>
    </row>
    <row r="17" spans="1:22" x14ac:dyDescent="0.2">
      <c r="A17" s="4" t="s">
        <v>34</v>
      </c>
      <c r="B17" s="4" t="s">
        <v>17</v>
      </c>
      <c r="C17" s="57">
        <f>Node_List!Z17*Parameters!D$19</f>
        <v>1.8067240000000002</v>
      </c>
      <c r="D17" s="58">
        <f>Node_List!AA17*Parameters!E$19</f>
        <v>5.0236793000000004</v>
      </c>
      <c r="E17" s="59">
        <f>Node_List!AB17*Parameters!F$19</f>
        <v>12.037405800000002</v>
      </c>
      <c r="F17" s="57">
        <f>C17*Parameters!D$24</f>
        <v>1.8067240000000002</v>
      </c>
      <c r="G17" s="58">
        <f>D17*Parameters!E$24</f>
        <v>5.0236793000000004</v>
      </c>
      <c r="H17" s="59">
        <f>E17*Parameters!F$24</f>
        <v>12.037405800000002</v>
      </c>
      <c r="I17" s="57">
        <f>C17*Parameters!D$27</f>
        <v>0.5962189200000001</v>
      </c>
      <c r="J17" s="58">
        <f>D17*Parameters!E$27</f>
        <v>1.6578141690000001</v>
      </c>
      <c r="K17" s="59">
        <f>E17*Parameters!F$27</f>
        <v>3.972343914000001</v>
      </c>
      <c r="L17" s="57">
        <f>I17*Parameters!D$24</f>
        <v>0.5962189200000001</v>
      </c>
      <c r="M17" s="58">
        <f>J17*Parameters!E$24</f>
        <v>1.6578141690000001</v>
      </c>
      <c r="N17" s="59">
        <f>K17*Parameters!F$24</f>
        <v>3.972343914000001</v>
      </c>
      <c r="S17" s="1"/>
      <c r="U17" s="2"/>
      <c r="V17"/>
    </row>
    <row r="18" spans="1:22" x14ac:dyDescent="0.2">
      <c r="A18" s="4" t="s">
        <v>35</v>
      </c>
      <c r="B18" s="4" t="s">
        <v>17</v>
      </c>
      <c r="C18" s="57">
        <f>Node_List!Z18*Parameters!D$19</f>
        <v>1.5694040000000002</v>
      </c>
      <c r="D18" s="58">
        <f>Node_List!AA18*Parameters!E$19</f>
        <v>4.5838802999999997</v>
      </c>
      <c r="E18" s="59">
        <f>Node_List!AB18*Parameters!F$19</f>
        <v>11.292711800000001</v>
      </c>
      <c r="F18" s="57">
        <f>C18*Parameters!D$24</f>
        <v>1.5694040000000002</v>
      </c>
      <c r="G18" s="58">
        <f>D18*Parameters!E$24</f>
        <v>4.5838802999999997</v>
      </c>
      <c r="H18" s="59">
        <f>E18*Parameters!F$24</f>
        <v>11.292711800000001</v>
      </c>
      <c r="I18" s="57">
        <f>C18*Parameters!D$27</f>
        <v>0.51790332000000006</v>
      </c>
      <c r="J18" s="58">
        <f>D18*Parameters!E$27</f>
        <v>1.512680499</v>
      </c>
      <c r="K18" s="59">
        <f>E18*Parameters!F$27</f>
        <v>3.7265948940000007</v>
      </c>
      <c r="L18" s="57">
        <f>I18*Parameters!D$24</f>
        <v>0.51790332000000006</v>
      </c>
      <c r="M18" s="58">
        <f>J18*Parameters!E$24</f>
        <v>1.512680499</v>
      </c>
      <c r="N18" s="59">
        <f>K18*Parameters!F$24</f>
        <v>3.7265948940000007</v>
      </c>
      <c r="S18" s="1"/>
      <c r="U18" s="2"/>
      <c r="V18"/>
    </row>
    <row r="19" spans="1:22" x14ac:dyDescent="0.2">
      <c r="A19" s="4" t="s">
        <v>36</v>
      </c>
      <c r="B19" s="4" t="s">
        <v>23</v>
      </c>
      <c r="C19" s="57">
        <f>Node_List!Z19*Parameters!D$19</f>
        <v>0.41040000000000004</v>
      </c>
      <c r="D19" s="58">
        <f>Node_List!AA19*Parameters!E$19</f>
        <v>0.88578000000000012</v>
      </c>
      <c r="E19" s="59">
        <f>Node_List!AB19*Parameters!F$19</f>
        <v>1.93268</v>
      </c>
      <c r="F19" s="57">
        <f>C19*Parameters!D$24</f>
        <v>0.41040000000000004</v>
      </c>
      <c r="G19" s="58">
        <f>D19*Parameters!E$24</f>
        <v>0.88578000000000012</v>
      </c>
      <c r="H19" s="59">
        <f>E19*Parameters!F$24</f>
        <v>1.93268</v>
      </c>
      <c r="I19" s="57">
        <f>C19*Parameters!D$27</f>
        <v>0.13543200000000002</v>
      </c>
      <c r="J19" s="58">
        <f>D19*Parameters!E$27</f>
        <v>0.29230740000000005</v>
      </c>
      <c r="K19" s="59">
        <f>E19*Parameters!F$27</f>
        <v>0.63778440000000003</v>
      </c>
      <c r="L19" s="57">
        <f>I19*Parameters!D$24</f>
        <v>0.13543200000000002</v>
      </c>
      <c r="M19" s="58">
        <f>J19*Parameters!E$24</f>
        <v>0.29230740000000005</v>
      </c>
      <c r="N19" s="59">
        <f>K19*Parameters!F$24</f>
        <v>0.63778440000000003</v>
      </c>
      <c r="S19" s="1"/>
      <c r="T19" s="2"/>
      <c r="U19" s="2"/>
      <c r="V19"/>
    </row>
    <row r="20" spans="1:22" x14ac:dyDescent="0.2">
      <c r="A20" s="4" t="s">
        <v>37</v>
      </c>
      <c r="B20" s="4" t="s">
        <v>17</v>
      </c>
      <c r="C20" s="57">
        <f>Node_List!Z20*Parameters!D$19</f>
        <v>1.9715560000000001</v>
      </c>
      <c r="D20" s="58">
        <f>Node_List!AA20*Parameters!E$19</f>
        <v>5.2421917000000002</v>
      </c>
      <c r="E20" s="59">
        <f>Node_List!AB20*Parameters!F$19</f>
        <v>12.494920200000001</v>
      </c>
      <c r="F20" s="57">
        <f>C20*Parameters!D$24</f>
        <v>1.9715560000000001</v>
      </c>
      <c r="G20" s="58">
        <f>D20*Parameters!E$24</f>
        <v>5.2421917000000002</v>
      </c>
      <c r="H20" s="59">
        <f>E20*Parameters!F$24</f>
        <v>12.494920200000001</v>
      </c>
      <c r="I20" s="57">
        <f>C20*Parameters!D$27</f>
        <v>0.65061348000000008</v>
      </c>
      <c r="J20" s="58">
        <f>D20*Parameters!E$27</f>
        <v>1.7299232610000002</v>
      </c>
      <c r="K20" s="59">
        <f>E20*Parameters!F$27</f>
        <v>4.1233236660000001</v>
      </c>
      <c r="L20" s="57">
        <f>I20*Parameters!D$24</f>
        <v>0.65061348000000008</v>
      </c>
      <c r="M20" s="58">
        <f>J20*Parameters!E$24</f>
        <v>1.7299232610000002</v>
      </c>
      <c r="N20" s="59">
        <f>K20*Parameters!F$24</f>
        <v>4.1233236660000001</v>
      </c>
      <c r="S20" s="1"/>
      <c r="T20" s="2"/>
      <c r="U20" s="2"/>
      <c r="V20"/>
    </row>
    <row r="21" spans="1:22" x14ac:dyDescent="0.2">
      <c r="A21" s="4" t="s">
        <v>38</v>
      </c>
      <c r="B21" s="4" t="s">
        <v>20</v>
      </c>
      <c r="C21" s="57">
        <f>Node_List!Z21*Parameters!D$19</f>
        <v>0.86140000000000017</v>
      </c>
      <c r="D21" s="58">
        <f>Node_List!AA21*Parameters!E$19</f>
        <v>2.7433549999999998</v>
      </c>
      <c r="E21" s="59">
        <f>Node_List!AB21*Parameters!F$19</f>
        <v>6.9856300000000005</v>
      </c>
      <c r="F21" s="57">
        <f>C21*Parameters!D$24</f>
        <v>0.86140000000000017</v>
      </c>
      <c r="G21" s="58">
        <f>D21*Parameters!E$24</f>
        <v>2.7433549999999998</v>
      </c>
      <c r="H21" s="59">
        <f>E21*Parameters!F$24</f>
        <v>6.9856300000000005</v>
      </c>
      <c r="I21" s="57">
        <f>C21*Parameters!D$27</f>
        <v>0.28426200000000007</v>
      </c>
      <c r="J21" s="58">
        <f>D21*Parameters!E$27</f>
        <v>0.90530714999999995</v>
      </c>
      <c r="K21" s="59">
        <f>E21*Parameters!F$27</f>
        <v>2.3052579000000004</v>
      </c>
      <c r="L21" s="57">
        <f>I21*Parameters!D$24</f>
        <v>0.28426200000000007</v>
      </c>
      <c r="M21" s="58">
        <f>J21*Parameters!E$24</f>
        <v>0.90530714999999995</v>
      </c>
      <c r="N21" s="59">
        <f>K21*Parameters!F$24</f>
        <v>2.3052579000000004</v>
      </c>
      <c r="S21" s="1"/>
      <c r="T21" s="2"/>
      <c r="U21" s="2"/>
      <c r="V21"/>
    </row>
    <row r="22" spans="1:22" x14ac:dyDescent="0.2">
      <c r="A22" s="4" t="s">
        <v>39</v>
      </c>
      <c r="B22" s="4" t="s">
        <v>17</v>
      </c>
      <c r="C22" s="57">
        <f>Node_List!Z22*Parameters!D$19</f>
        <v>1.12056</v>
      </c>
      <c r="D22" s="58">
        <f>Node_List!AA22*Parameters!E$19</f>
        <v>2.9330420000000004</v>
      </c>
      <c r="E22" s="59">
        <f>Node_List!AB22*Parameters!F$19</f>
        <v>6.9144520000000007</v>
      </c>
      <c r="F22" s="57">
        <f>C22*Parameters!D$24</f>
        <v>1.12056</v>
      </c>
      <c r="G22" s="58">
        <f>D22*Parameters!E$24</f>
        <v>2.9330420000000004</v>
      </c>
      <c r="H22" s="59">
        <f>E22*Parameters!F$24</f>
        <v>6.9144520000000007</v>
      </c>
      <c r="I22" s="57">
        <f>C22*Parameters!D$27</f>
        <v>0.36978480000000002</v>
      </c>
      <c r="J22" s="58">
        <f>D22*Parameters!E$27</f>
        <v>0.96790386000000017</v>
      </c>
      <c r="K22" s="59">
        <f>E22*Parameters!F$27</f>
        <v>2.2817691600000005</v>
      </c>
      <c r="L22" s="57">
        <f>I22*Parameters!D$24</f>
        <v>0.36978480000000002</v>
      </c>
      <c r="M22" s="58">
        <f>J22*Parameters!E$24</f>
        <v>0.96790386000000017</v>
      </c>
      <c r="N22" s="59">
        <f>K22*Parameters!F$24</f>
        <v>2.2817691600000005</v>
      </c>
      <c r="S22" s="1"/>
      <c r="T22" s="2"/>
      <c r="U22" s="2"/>
      <c r="V22"/>
    </row>
    <row r="23" spans="1:22" x14ac:dyDescent="0.2">
      <c r="A23" s="4" t="s">
        <v>40</v>
      </c>
      <c r="B23" s="4" t="s">
        <v>17</v>
      </c>
      <c r="C23" s="57">
        <f>Node_List!Z23*Parameters!D$19</f>
        <v>1.4022400000000002</v>
      </c>
      <c r="D23" s="58">
        <f>Node_List!AA23*Parameters!E$19</f>
        <v>4.4479180000000005</v>
      </c>
      <c r="E23" s="59">
        <f>Node_List!AB23*Parameters!F$19</f>
        <v>11.251308000000002</v>
      </c>
      <c r="F23" s="57">
        <f>C23*Parameters!D$24</f>
        <v>1.4022400000000002</v>
      </c>
      <c r="G23" s="58">
        <f>D23*Parameters!E$24</f>
        <v>4.4479180000000005</v>
      </c>
      <c r="H23" s="59">
        <f>E23*Parameters!F$24</f>
        <v>11.251308000000002</v>
      </c>
      <c r="I23" s="57">
        <f>C23*Parameters!D$27</f>
        <v>0.46273920000000007</v>
      </c>
      <c r="J23" s="58">
        <f>D23*Parameters!E$27</f>
        <v>1.4678129400000002</v>
      </c>
      <c r="K23" s="59">
        <f>E23*Parameters!F$27</f>
        <v>3.7129316400000008</v>
      </c>
      <c r="L23" s="57">
        <f>I23*Parameters!D$24</f>
        <v>0.46273920000000007</v>
      </c>
      <c r="M23" s="58">
        <f>J23*Parameters!E$24</f>
        <v>1.4678129400000002</v>
      </c>
      <c r="N23" s="59">
        <f>K23*Parameters!F$24</f>
        <v>3.7129316400000008</v>
      </c>
      <c r="S23" s="1"/>
      <c r="T23" s="2"/>
      <c r="U23" s="2"/>
      <c r="V23"/>
    </row>
    <row r="24" spans="1:22" x14ac:dyDescent="0.2">
      <c r="A24" s="4" t="s">
        <v>41</v>
      </c>
      <c r="B24" s="4" t="s">
        <v>20</v>
      </c>
      <c r="C24" s="57">
        <f>Node_List!Z24*Parameters!D$19</f>
        <v>0.51379600000000003</v>
      </c>
      <c r="D24" s="58">
        <f>Node_List!AA24*Parameters!E$19</f>
        <v>1.7186097000000005</v>
      </c>
      <c r="E24" s="59">
        <f>Node_List!AB24*Parameters!F$19</f>
        <v>4.3112282000000013</v>
      </c>
      <c r="F24" s="57">
        <f>C24*Parameters!D$24</f>
        <v>0.51379600000000003</v>
      </c>
      <c r="G24" s="58">
        <f>D24*Parameters!E$24</f>
        <v>1.7186097000000005</v>
      </c>
      <c r="H24" s="59">
        <f>E24*Parameters!F$24</f>
        <v>4.3112282000000013</v>
      </c>
      <c r="I24" s="57">
        <f>C24*Parameters!D$27</f>
        <v>0.16955268000000001</v>
      </c>
      <c r="J24" s="58">
        <f>D24*Parameters!E$27</f>
        <v>0.56714120100000021</v>
      </c>
      <c r="K24" s="59">
        <f>E24*Parameters!F$27</f>
        <v>1.4227053060000006</v>
      </c>
      <c r="L24" s="57">
        <f>I24*Parameters!D$24</f>
        <v>0.16955268000000001</v>
      </c>
      <c r="M24" s="58">
        <f>J24*Parameters!E$24</f>
        <v>0.56714120100000021</v>
      </c>
      <c r="N24" s="59">
        <f>K24*Parameters!F$24</f>
        <v>1.4227053060000006</v>
      </c>
      <c r="S24" s="1"/>
      <c r="V24"/>
    </row>
    <row r="25" spans="1:22" x14ac:dyDescent="0.2">
      <c r="A25" s="4" t="s">
        <v>42</v>
      </c>
      <c r="B25" s="4" t="s">
        <v>17</v>
      </c>
      <c r="C25" s="57">
        <f>Node_List!Z25*Parameters!D$19</f>
        <v>4.0835240000000006</v>
      </c>
      <c r="D25" s="58">
        <f>Node_List!AA25*Parameters!E$19</f>
        <v>11.266439300000002</v>
      </c>
      <c r="E25" s="59">
        <f>Node_List!AB25*Parameters!F$19</f>
        <v>27.4259658</v>
      </c>
      <c r="F25" s="57">
        <f>C25*Parameters!D$24</f>
        <v>4.0835240000000006</v>
      </c>
      <c r="G25" s="58">
        <f>D25*Parameters!E$24</f>
        <v>11.266439300000002</v>
      </c>
      <c r="H25" s="59">
        <f>E25*Parameters!F$24</f>
        <v>27.4259658</v>
      </c>
      <c r="I25" s="57">
        <f>C25*Parameters!D$27</f>
        <v>1.3475629200000003</v>
      </c>
      <c r="J25" s="58">
        <f>D25*Parameters!E$27</f>
        <v>3.7179249690000007</v>
      </c>
      <c r="K25" s="59">
        <f>E25*Parameters!F$27</f>
        <v>9.0505687140000006</v>
      </c>
      <c r="L25" s="57">
        <f>I25*Parameters!D$24</f>
        <v>1.3475629200000003</v>
      </c>
      <c r="M25" s="58">
        <f>J25*Parameters!E$24</f>
        <v>3.7179249690000007</v>
      </c>
      <c r="N25" s="59">
        <f>K25*Parameters!F$24</f>
        <v>9.0505687140000006</v>
      </c>
      <c r="S25" s="1"/>
      <c r="V25"/>
    </row>
    <row r="26" spans="1:22" x14ac:dyDescent="0.2">
      <c r="A26" s="4" t="s">
        <v>43</v>
      </c>
      <c r="B26" s="4" t="s">
        <v>17</v>
      </c>
      <c r="C26" s="57">
        <f>Node_List!Z26*Parameters!D$19</f>
        <v>2.4215240000000007</v>
      </c>
      <c r="D26" s="58">
        <f>Node_List!AA26*Parameters!E$19</f>
        <v>6.7430393000000013</v>
      </c>
      <c r="E26" s="59">
        <f>Node_List!AB26*Parameters!F$19</f>
        <v>16.305565800000004</v>
      </c>
      <c r="F26" s="57">
        <f>C26*Parameters!D$24</f>
        <v>2.4215240000000007</v>
      </c>
      <c r="G26" s="58">
        <f>D26*Parameters!E$24</f>
        <v>6.7430393000000013</v>
      </c>
      <c r="H26" s="59">
        <f>E26*Parameters!F$24</f>
        <v>16.305565800000004</v>
      </c>
      <c r="I26" s="57">
        <f>C26*Parameters!D$27</f>
        <v>0.79910292000000027</v>
      </c>
      <c r="J26" s="58">
        <f>D26*Parameters!E$27</f>
        <v>2.2252029690000006</v>
      </c>
      <c r="K26" s="59">
        <f>E26*Parameters!F$27</f>
        <v>5.3808367140000017</v>
      </c>
      <c r="L26" s="57">
        <f>I26*Parameters!D$24</f>
        <v>0.79910292000000027</v>
      </c>
      <c r="M26" s="58">
        <f>J26*Parameters!E$24</f>
        <v>2.2252029690000006</v>
      </c>
      <c r="N26" s="59">
        <f>K26*Parameters!F$24</f>
        <v>5.3808367140000017</v>
      </c>
      <c r="S26" s="1"/>
      <c r="V26"/>
    </row>
    <row r="27" spans="1:22" x14ac:dyDescent="0.2">
      <c r="A27" s="4" t="s">
        <v>44</v>
      </c>
      <c r="B27" s="4" t="s">
        <v>20</v>
      </c>
      <c r="C27" s="57">
        <f>Node_List!Z27*Parameters!D$19</f>
        <v>0.40203999999999995</v>
      </c>
      <c r="D27" s="58">
        <f>Node_List!AA27*Parameters!E$19</f>
        <v>1.0201530000000003</v>
      </c>
      <c r="E27" s="59">
        <f>Node_List!AB27*Parameters!F$19</f>
        <v>2.2662179999999998</v>
      </c>
      <c r="F27" s="57">
        <f>C27*Parameters!D$24</f>
        <v>0.40203999999999995</v>
      </c>
      <c r="G27" s="58">
        <f>D27*Parameters!E$24</f>
        <v>1.0201530000000003</v>
      </c>
      <c r="H27" s="59">
        <f>E27*Parameters!F$24</f>
        <v>2.2662179999999998</v>
      </c>
      <c r="I27" s="57">
        <f>C27*Parameters!D$27</f>
        <v>0.13267319999999999</v>
      </c>
      <c r="J27" s="58">
        <f>D27*Parameters!E$27</f>
        <v>0.33665049000000014</v>
      </c>
      <c r="K27" s="59">
        <f>E27*Parameters!F$27</f>
        <v>0.74785193999999999</v>
      </c>
      <c r="L27" s="57">
        <f>I27*Parameters!D$24</f>
        <v>0.13267319999999999</v>
      </c>
      <c r="M27" s="58">
        <f>J27*Parameters!E$24</f>
        <v>0.33665049000000014</v>
      </c>
      <c r="N27" s="59">
        <f>K27*Parameters!F$24</f>
        <v>0.74785193999999999</v>
      </c>
      <c r="S27" s="1"/>
      <c r="V27"/>
    </row>
    <row r="28" spans="1:22" x14ac:dyDescent="0.2">
      <c r="A28" s="4" t="s">
        <v>45</v>
      </c>
      <c r="B28" s="4" t="s">
        <v>17</v>
      </c>
      <c r="C28" s="57">
        <f>Node_List!Z28*Parameters!D$19</f>
        <v>2.9698360000000004</v>
      </c>
      <c r="D28" s="58">
        <f>Node_List!AA28*Parameters!E$19</f>
        <v>8.2085626999999999</v>
      </c>
      <c r="E28" s="59">
        <f>Node_List!AB28*Parameters!F$19</f>
        <v>19.752246200000002</v>
      </c>
      <c r="F28" s="57">
        <f>C28*Parameters!D$24</f>
        <v>2.9698360000000004</v>
      </c>
      <c r="G28" s="58">
        <f>D28*Parameters!E$24</f>
        <v>8.2085626999999999</v>
      </c>
      <c r="H28" s="59">
        <f>E28*Parameters!F$24</f>
        <v>19.752246200000002</v>
      </c>
      <c r="I28" s="57">
        <f>C28*Parameters!D$27</f>
        <v>0.98004588000000015</v>
      </c>
      <c r="J28" s="58">
        <f>D28*Parameters!E$27</f>
        <v>2.7088256909999999</v>
      </c>
      <c r="K28" s="59">
        <f>E28*Parameters!F$27</f>
        <v>6.5182412460000005</v>
      </c>
      <c r="L28" s="57">
        <f>I28*Parameters!D$24</f>
        <v>0.98004588000000015</v>
      </c>
      <c r="M28" s="58">
        <f>J28*Parameters!E$24</f>
        <v>2.7088256909999999</v>
      </c>
      <c r="N28" s="59">
        <f>K28*Parameters!F$24</f>
        <v>6.5182412460000005</v>
      </c>
      <c r="S28" s="1"/>
      <c r="V28"/>
    </row>
    <row r="29" spans="1:22" x14ac:dyDescent="0.2">
      <c r="A29" s="4" t="s">
        <v>46</v>
      </c>
      <c r="B29" s="4" t="s">
        <v>17</v>
      </c>
      <c r="C29" s="57">
        <f>Node_List!Z29*Parameters!D$19</f>
        <v>3.9673560000000005</v>
      </c>
      <c r="D29" s="58">
        <f>Node_List!AA29*Parameters!E$19</f>
        <v>12.0706267</v>
      </c>
      <c r="E29" s="59">
        <f>Node_List!AB29*Parameters!F$19</f>
        <v>30.339030200000003</v>
      </c>
      <c r="F29" s="57">
        <f>C29*Parameters!D$24</f>
        <v>3.9673560000000005</v>
      </c>
      <c r="G29" s="58">
        <f>D29*Parameters!E$24</f>
        <v>12.0706267</v>
      </c>
      <c r="H29" s="59">
        <f>E29*Parameters!F$24</f>
        <v>30.339030200000003</v>
      </c>
      <c r="I29" s="57">
        <f>C29*Parameters!D$27</f>
        <v>1.3092274800000003</v>
      </c>
      <c r="J29" s="58">
        <f>D29*Parameters!E$27</f>
        <v>3.9833068110000003</v>
      </c>
      <c r="K29" s="59">
        <f>E29*Parameters!F$27</f>
        <v>10.011879966000002</v>
      </c>
      <c r="L29" s="57">
        <f>I29*Parameters!D$24</f>
        <v>1.3092274800000003</v>
      </c>
      <c r="M29" s="58">
        <f>J29*Parameters!E$24</f>
        <v>3.9833068110000003</v>
      </c>
      <c r="N29" s="59">
        <f>K29*Parameters!F$24</f>
        <v>10.011879966000002</v>
      </c>
      <c r="S29" s="1"/>
      <c r="V29"/>
    </row>
    <row r="30" spans="1:22" x14ac:dyDescent="0.2">
      <c r="A30" s="4" t="s">
        <v>47</v>
      </c>
      <c r="B30" s="4" t="s">
        <v>20</v>
      </c>
      <c r="C30" s="57">
        <f>Node_List!Z30*Parameters!D$19</f>
        <v>0.89272399999999996</v>
      </c>
      <c r="D30" s="58">
        <f>Node_List!AA30*Parameters!E$19</f>
        <v>2.6088792999999999</v>
      </c>
      <c r="E30" s="59">
        <f>Node_List!AB30*Parameters!F$19</f>
        <v>6.2686058000000004</v>
      </c>
      <c r="F30" s="57">
        <f>C30*Parameters!D$24</f>
        <v>0.89272399999999996</v>
      </c>
      <c r="G30" s="58">
        <f>D30*Parameters!E$24</f>
        <v>2.6088792999999999</v>
      </c>
      <c r="H30" s="59">
        <f>E30*Parameters!F$24</f>
        <v>6.2686058000000004</v>
      </c>
      <c r="I30" s="57">
        <f>C30*Parameters!D$27</f>
        <v>0.29459891999999999</v>
      </c>
      <c r="J30" s="58">
        <f>D30*Parameters!E$27</f>
        <v>0.86093016899999997</v>
      </c>
      <c r="K30" s="59">
        <f>E30*Parameters!F$27</f>
        <v>2.0686399140000002</v>
      </c>
      <c r="L30" s="57">
        <f>I30*Parameters!D$24</f>
        <v>0.29459891999999999</v>
      </c>
      <c r="M30" s="58">
        <f>J30*Parameters!E$24</f>
        <v>0.86093016899999997</v>
      </c>
      <c r="N30" s="59">
        <f>K30*Parameters!F$24</f>
        <v>2.0686399140000002</v>
      </c>
      <c r="S30" s="1"/>
      <c r="V30"/>
    </row>
    <row r="31" spans="1:22" x14ac:dyDescent="0.2">
      <c r="A31" s="4" t="s">
        <v>48</v>
      </c>
      <c r="B31" s="4" t="s">
        <v>17</v>
      </c>
      <c r="C31" s="57">
        <f>Node_List!Z31*Parameters!D$19</f>
        <v>3.1464400000000001</v>
      </c>
      <c r="D31" s="58">
        <f>Node_List!AA31*Parameters!E$19</f>
        <v>8.4524830000000009</v>
      </c>
      <c r="E31" s="59">
        <f>Node_List!AB31*Parameters!F$19</f>
        <v>20.265198000000002</v>
      </c>
      <c r="F31" s="57">
        <f>C31*Parameters!D$24</f>
        <v>3.1464400000000001</v>
      </c>
      <c r="G31" s="58">
        <f>D31*Parameters!E$24</f>
        <v>8.4524830000000009</v>
      </c>
      <c r="H31" s="59">
        <f>E31*Parameters!F$24</f>
        <v>20.265198000000002</v>
      </c>
      <c r="I31" s="57">
        <f>C31*Parameters!D$27</f>
        <v>1.0383252000000001</v>
      </c>
      <c r="J31" s="58">
        <f>D31*Parameters!E$27</f>
        <v>2.7893193900000006</v>
      </c>
      <c r="K31" s="59">
        <f>E31*Parameters!F$27</f>
        <v>6.6875153400000009</v>
      </c>
      <c r="L31" s="57">
        <f>I31*Parameters!D$24</f>
        <v>1.0383252000000001</v>
      </c>
      <c r="M31" s="58">
        <f>J31*Parameters!E$24</f>
        <v>2.7893193900000006</v>
      </c>
      <c r="N31" s="59">
        <f>K31*Parameters!F$24</f>
        <v>6.6875153400000009</v>
      </c>
      <c r="S31" s="1"/>
      <c r="V31"/>
    </row>
    <row r="32" spans="1:22" x14ac:dyDescent="0.2">
      <c r="A32" s="4" t="s">
        <v>49</v>
      </c>
      <c r="B32" s="4" t="s">
        <v>17</v>
      </c>
      <c r="C32" s="57">
        <f>Node_List!Z32*Parameters!D$19</f>
        <v>3.4413640000000001</v>
      </c>
      <c r="D32" s="58">
        <f>Node_List!AA32*Parameters!E$19</f>
        <v>9.2262772999999996</v>
      </c>
      <c r="E32" s="59">
        <f>Node_List!AB32*Parameters!F$19</f>
        <v>22.172793800000001</v>
      </c>
      <c r="F32" s="57">
        <f>C32*Parameters!D$24</f>
        <v>3.4413640000000001</v>
      </c>
      <c r="G32" s="58">
        <f>D32*Parameters!E$24</f>
        <v>9.2262772999999996</v>
      </c>
      <c r="H32" s="59">
        <f>E32*Parameters!F$24</f>
        <v>22.172793800000001</v>
      </c>
      <c r="I32" s="57">
        <f>C32*Parameters!D$27</f>
        <v>1.13565012</v>
      </c>
      <c r="J32" s="58">
        <f>D32*Parameters!E$27</f>
        <v>3.0446715090000001</v>
      </c>
      <c r="K32" s="59">
        <f>E32*Parameters!F$27</f>
        <v>7.3170219540000003</v>
      </c>
      <c r="L32" s="57">
        <f>I32*Parameters!D$24</f>
        <v>1.13565012</v>
      </c>
      <c r="M32" s="58">
        <f>J32*Parameters!E$24</f>
        <v>3.0446715090000001</v>
      </c>
      <c r="N32" s="59">
        <f>K32*Parameters!F$24</f>
        <v>7.3170219540000003</v>
      </c>
      <c r="S32" s="1"/>
      <c r="V32"/>
    </row>
    <row r="33" spans="1:22" x14ac:dyDescent="0.2">
      <c r="A33" s="4" t="s">
        <v>50</v>
      </c>
      <c r="B33" s="4" t="s">
        <v>17</v>
      </c>
      <c r="C33" s="57">
        <f>Node_List!Z33*Parameters!D$19</f>
        <v>2.957916</v>
      </c>
      <c r="D33" s="58">
        <f>Node_List!AA33*Parameters!E$19</f>
        <v>7.9731687000000013</v>
      </c>
      <c r="E33" s="59">
        <f>Node_List!AB33*Parameters!F$19</f>
        <v>19.204482200000001</v>
      </c>
      <c r="F33" s="57">
        <f>C33*Parameters!D$24</f>
        <v>2.957916</v>
      </c>
      <c r="G33" s="58">
        <f>D33*Parameters!E$24</f>
        <v>7.9731687000000013</v>
      </c>
      <c r="H33" s="59">
        <f>E33*Parameters!F$24</f>
        <v>19.204482200000001</v>
      </c>
      <c r="I33" s="57">
        <f>C33*Parameters!D$27</f>
        <v>0.97611228000000005</v>
      </c>
      <c r="J33" s="58">
        <f>D33*Parameters!E$27</f>
        <v>2.6311456710000005</v>
      </c>
      <c r="K33" s="59">
        <f>E33*Parameters!F$27</f>
        <v>6.3374791260000007</v>
      </c>
      <c r="L33" s="57">
        <f>I33*Parameters!D$24</f>
        <v>0.97611228000000005</v>
      </c>
      <c r="M33" s="58">
        <f>J33*Parameters!E$24</f>
        <v>2.6311456710000005</v>
      </c>
      <c r="N33" s="59">
        <f>K33*Parameters!F$24</f>
        <v>6.3374791260000007</v>
      </c>
      <c r="S33" s="1"/>
      <c r="V33"/>
    </row>
    <row r="34" spans="1:22" x14ac:dyDescent="0.2">
      <c r="A34" s="4" t="s">
        <v>51</v>
      </c>
      <c r="B34" s="4" t="s">
        <v>17</v>
      </c>
      <c r="C34" s="57">
        <f>Node_List!Z34*Parameters!D$19</f>
        <v>2.5642800000000001</v>
      </c>
      <c r="D34" s="58">
        <f>Node_List!AA34*Parameters!E$19</f>
        <v>6.3463210000000005</v>
      </c>
      <c r="E34" s="59">
        <f>Node_List!AB34*Parameters!F$19</f>
        <v>14.632026000000003</v>
      </c>
      <c r="F34" s="57">
        <f>C34*Parameters!D$24</f>
        <v>2.5642800000000001</v>
      </c>
      <c r="G34" s="58">
        <f>D34*Parameters!E$24</f>
        <v>6.3463210000000005</v>
      </c>
      <c r="H34" s="59">
        <f>E34*Parameters!F$24</f>
        <v>14.632026000000003</v>
      </c>
      <c r="I34" s="57">
        <f>C34*Parameters!D$27</f>
        <v>0.84621240000000009</v>
      </c>
      <c r="J34" s="58">
        <f>D34*Parameters!E$27</f>
        <v>2.0942859300000003</v>
      </c>
      <c r="K34" s="59">
        <f>E34*Parameters!F$27</f>
        <v>4.8285685800000016</v>
      </c>
      <c r="L34" s="57">
        <f>I34*Parameters!D$24</f>
        <v>0.84621240000000009</v>
      </c>
      <c r="M34" s="58">
        <f>J34*Parameters!E$24</f>
        <v>2.0942859300000003</v>
      </c>
      <c r="N34" s="59">
        <f>K34*Parameters!F$24</f>
        <v>4.8285685800000016</v>
      </c>
      <c r="S34" s="1"/>
      <c r="V34"/>
    </row>
    <row r="35" spans="1:22" x14ac:dyDescent="0.2">
      <c r="A35" s="4" t="s">
        <v>52</v>
      </c>
      <c r="B35" s="4" t="s">
        <v>17</v>
      </c>
      <c r="C35" s="57">
        <f>Node_List!Z35*Parameters!D$19</f>
        <v>4.9275599999999997</v>
      </c>
      <c r="D35" s="58">
        <f>Node_List!AA35*Parameters!E$19</f>
        <v>13.435067000000002</v>
      </c>
      <c r="E35" s="59">
        <f>Node_List!AB35*Parameters!F$19</f>
        <v>32.411102</v>
      </c>
      <c r="F35" s="57">
        <f>C35*Parameters!D$24</f>
        <v>4.9275599999999997</v>
      </c>
      <c r="G35" s="58">
        <f>D35*Parameters!E$24</f>
        <v>13.435067000000002</v>
      </c>
      <c r="H35" s="59">
        <f>E35*Parameters!F$24</f>
        <v>32.411102</v>
      </c>
      <c r="I35" s="57">
        <f>C35*Parameters!D$27</f>
        <v>1.6260948</v>
      </c>
      <c r="J35" s="58">
        <f>D35*Parameters!E$27</f>
        <v>4.433572110000001</v>
      </c>
      <c r="K35" s="59">
        <f>E35*Parameters!F$27</f>
        <v>10.695663660000001</v>
      </c>
      <c r="L35" s="57">
        <f>I35*Parameters!D$24</f>
        <v>1.6260948</v>
      </c>
      <c r="M35" s="58">
        <f>J35*Parameters!E$24</f>
        <v>4.433572110000001</v>
      </c>
      <c r="N35" s="59">
        <f>K35*Parameters!F$24</f>
        <v>10.695663660000001</v>
      </c>
      <c r="S35" s="1"/>
      <c r="V35"/>
    </row>
    <row r="36" spans="1:22" x14ac:dyDescent="0.2">
      <c r="A36" s="4" t="s">
        <v>53</v>
      </c>
      <c r="B36" s="4" t="s">
        <v>17</v>
      </c>
      <c r="C36" s="57">
        <f>Node_List!Z36*Parameters!D$19</f>
        <v>3.1275599999999999</v>
      </c>
      <c r="D36" s="58">
        <f>Node_List!AA36*Parameters!E$19</f>
        <v>8.1565670000000008</v>
      </c>
      <c r="E36" s="59">
        <f>Node_List!AB36*Parameters!F$19</f>
        <v>19.322102000000001</v>
      </c>
      <c r="F36" s="57">
        <f>C36*Parameters!D$24</f>
        <v>3.1275599999999999</v>
      </c>
      <c r="G36" s="58">
        <f>D36*Parameters!E$24</f>
        <v>8.1565670000000008</v>
      </c>
      <c r="H36" s="59">
        <f>E36*Parameters!F$24</f>
        <v>19.322102000000001</v>
      </c>
      <c r="I36" s="57">
        <f>C36*Parameters!D$27</f>
        <v>1.0320948000000001</v>
      </c>
      <c r="J36" s="58">
        <f>D36*Parameters!E$27</f>
        <v>2.6916671100000005</v>
      </c>
      <c r="K36" s="59">
        <f>E36*Parameters!F$27</f>
        <v>6.3762936600000009</v>
      </c>
      <c r="L36" s="57">
        <f>I36*Parameters!D$24</f>
        <v>1.0320948000000001</v>
      </c>
      <c r="M36" s="58">
        <f>J36*Parameters!E$24</f>
        <v>2.6916671100000005</v>
      </c>
      <c r="N36" s="59">
        <f>K36*Parameters!F$24</f>
        <v>6.3762936600000009</v>
      </c>
      <c r="S36" s="1"/>
      <c r="V36"/>
    </row>
    <row r="37" spans="1:22" x14ac:dyDescent="0.2">
      <c r="A37" s="4" t="s">
        <v>54</v>
      </c>
      <c r="B37" s="4" t="s">
        <v>17</v>
      </c>
      <c r="C37" s="57">
        <f>Node_List!Z37*Parameters!D$19</f>
        <v>1.6447240000000001</v>
      </c>
      <c r="D37" s="58">
        <f>Node_List!AA37*Parameters!E$19</f>
        <v>4.6740292999999999</v>
      </c>
      <c r="E37" s="59">
        <f>Node_List!AB37*Parameters!F$19</f>
        <v>11.474505800000001</v>
      </c>
      <c r="F37" s="57">
        <f>C37*Parameters!D$24</f>
        <v>1.6447240000000001</v>
      </c>
      <c r="G37" s="58">
        <f>D37*Parameters!E$24</f>
        <v>4.6740292999999999</v>
      </c>
      <c r="H37" s="59">
        <f>E37*Parameters!F$24</f>
        <v>11.474505800000001</v>
      </c>
      <c r="I37" s="57">
        <f>C37*Parameters!D$27</f>
        <v>0.54275892000000003</v>
      </c>
      <c r="J37" s="58">
        <f>D37*Parameters!E$27</f>
        <v>1.5424296690000001</v>
      </c>
      <c r="K37" s="59">
        <f>E37*Parameters!F$27</f>
        <v>3.7865869140000004</v>
      </c>
      <c r="L37" s="57">
        <f>I37*Parameters!D$24</f>
        <v>0.54275892000000003</v>
      </c>
      <c r="M37" s="58">
        <f>J37*Parameters!E$24</f>
        <v>1.5424296690000001</v>
      </c>
      <c r="N37" s="59">
        <f>K37*Parameters!F$24</f>
        <v>3.7865869140000004</v>
      </c>
      <c r="S37" s="1"/>
      <c r="V37"/>
    </row>
    <row r="39" spans="1:22" x14ac:dyDescent="0.2">
      <c r="C39" s="56">
        <f>SUM(C2:C37)</f>
        <v>76.481620000000007</v>
      </c>
      <c r="D39" s="56">
        <f t="shared" ref="D39:K39" si="0">SUM(D2:D37)</f>
        <v>216.03424649999999</v>
      </c>
      <c r="E39" s="56">
        <f t="shared" si="0"/>
        <v>526.015129</v>
      </c>
      <c r="F39" s="56">
        <f>SUM(F2:F37)</f>
        <v>76.481620000000007</v>
      </c>
      <c r="G39" s="56">
        <f t="shared" si="0"/>
        <v>216.03424649999999</v>
      </c>
      <c r="H39" s="56">
        <f t="shared" si="0"/>
        <v>526.015129</v>
      </c>
      <c r="I39" s="56">
        <f>SUM(I2:I37)</f>
        <v>25.238934600000004</v>
      </c>
      <c r="J39" s="56">
        <f t="shared" si="0"/>
        <v>71.291301345000008</v>
      </c>
      <c r="K39" s="56">
        <f t="shared" si="0"/>
        <v>173.58499257000003</v>
      </c>
      <c r="L39" s="56">
        <f>SUM(L2:L37)</f>
        <v>25.238934600000004</v>
      </c>
      <c r="M39" s="56">
        <f t="shared" ref="M39:N39" si="1">SUM(M2:M37)</f>
        <v>71.291301345000008</v>
      </c>
      <c r="N39" s="56">
        <f t="shared" si="1"/>
        <v>173.58499257000003</v>
      </c>
    </row>
    <row r="41" spans="1:22" x14ac:dyDescent="0.2">
      <c r="I41">
        <f>I39/C39</f>
        <v>0.33</v>
      </c>
      <c r="J41">
        <f t="shared" ref="J41:N41" si="2">J39/D39</f>
        <v>0.33000000000000007</v>
      </c>
      <c r="K41">
        <f t="shared" si="2"/>
        <v>0.33000000000000007</v>
      </c>
      <c r="L41">
        <f t="shared" si="2"/>
        <v>0.33</v>
      </c>
      <c r="M41">
        <f t="shared" si="2"/>
        <v>0.33000000000000007</v>
      </c>
      <c r="N41">
        <f t="shared" si="2"/>
        <v>0.33000000000000007</v>
      </c>
    </row>
    <row r="43" spans="1:22" x14ac:dyDescent="0.2">
      <c r="C43" s="113" t="s">
        <v>163</v>
      </c>
      <c r="D43" s="113"/>
      <c r="E43" s="113"/>
      <c r="F43" s="113"/>
      <c r="G43" s="113"/>
      <c r="H43" s="113"/>
      <c r="I43" s="114" t="s">
        <v>164</v>
      </c>
      <c r="J43" s="115"/>
      <c r="K43" s="115"/>
      <c r="L43" s="115"/>
      <c r="M43" s="115"/>
      <c r="N43" s="115"/>
    </row>
    <row r="44" spans="1:22" x14ac:dyDescent="0.2">
      <c r="C44" s="113" t="s">
        <v>77</v>
      </c>
      <c r="D44" s="113"/>
      <c r="E44" s="113"/>
      <c r="F44" s="113" t="s">
        <v>76</v>
      </c>
      <c r="G44" s="113"/>
      <c r="H44" s="113"/>
      <c r="I44" s="113" t="s">
        <v>77</v>
      </c>
      <c r="J44" s="113"/>
      <c r="K44" s="113"/>
      <c r="L44" s="113" t="s">
        <v>76</v>
      </c>
      <c r="M44" s="113"/>
      <c r="N44" s="113"/>
    </row>
  </sheetData>
  <mergeCells count="6">
    <mergeCell ref="C44:E44"/>
    <mergeCell ref="F44:H44"/>
    <mergeCell ref="I44:K44"/>
    <mergeCell ref="L44:N44"/>
    <mergeCell ref="C43:H43"/>
    <mergeCell ref="I43:N4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44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bestFit="1" customWidth="1"/>
    <col min="2" max="2" width="20.85546875" bestFit="1" customWidth="1"/>
    <col min="3" max="8" width="10.7109375" style="3" customWidth="1"/>
    <col min="9" max="20" width="10.7109375" customWidth="1"/>
  </cols>
  <sheetData>
    <row r="1" spans="1:20" ht="21" customHeight="1" x14ac:dyDescent="0.2">
      <c r="A1" s="61" t="s">
        <v>7</v>
      </c>
      <c r="B1" s="61" t="s">
        <v>2</v>
      </c>
      <c r="C1" s="53" t="s">
        <v>174</v>
      </c>
      <c r="D1" s="54" t="s">
        <v>175</v>
      </c>
      <c r="E1" s="55" t="s">
        <v>176</v>
      </c>
      <c r="F1" s="53" t="s">
        <v>177</v>
      </c>
      <c r="G1" s="54" t="s">
        <v>178</v>
      </c>
      <c r="H1" s="55" t="s">
        <v>179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O1" s="53">
        <v>2019</v>
      </c>
      <c r="P1" s="54">
        <v>2022</v>
      </c>
      <c r="Q1" s="55">
        <v>2025</v>
      </c>
      <c r="R1" s="53">
        <v>2019</v>
      </c>
      <c r="S1" s="54">
        <v>2022</v>
      </c>
      <c r="T1" s="55">
        <v>2025</v>
      </c>
    </row>
    <row r="2" spans="1:20" x14ac:dyDescent="0.2">
      <c r="A2" s="4" t="s">
        <v>16</v>
      </c>
      <c r="B2" s="4" t="s">
        <v>17</v>
      </c>
      <c r="C2" s="57">
        <f>Node_List!Z2*Parameters!D$20</f>
        <v>5.2709999999999999</v>
      </c>
      <c r="D2" s="58">
        <f>Node_List!AA2*Parameters!E$20</f>
        <v>15.446324999999998</v>
      </c>
      <c r="E2" s="59">
        <f>Node_List!AB2*Parameters!F$20</f>
        <v>37.728449999999995</v>
      </c>
      <c r="F2" s="57">
        <f>C2*Parameters!I$24</f>
        <v>1.5812999999999999</v>
      </c>
      <c r="G2" s="58">
        <f>D2*Parameters!J$24</f>
        <v>4.6338974999999989</v>
      </c>
      <c r="H2" s="59">
        <f>E2*Parameters!K$24</f>
        <v>11.318534999999999</v>
      </c>
      <c r="I2" s="57">
        <f>C2*Parameters!I$27</f>
        <v>4.2168000000000001</v>
      </c>
      <c r="J2" s="58">
        <f>D2*Parameters!J$27</f>
        <v>12.357059999999999</v>
      </c>
      <c r="K2" s="59">
        <f>E2*Parameters!K$27</f>
        <v>30.182759999999998</v>
      </c>
      <c r="L2" s="57">
        <f>F2*Parameters!I$27</f>
        <v>1.2650399999999999</v>
      </c>
      <c r="M2" s="58">
        <f>G2*Parameters!J$27</f>
        <v>3.7071179999999995</v>
      </c>
      <c r="N2" s="59">
        <f>H2*Parameters!K$27</f>
        <v>9.0548279999999988</v>
      </c>
      <c r="O2" s="57">
        <f t="shared" ref="O2:T2" si="0">C2-I2</f>
        <v>1.0541999999999998</v>
      </c>
      <c r="P2" s="58">
        <f t="shared" si="0"/>
        <v>3.0892649999999993</v>
      </c>
      <c r="Q2" s="59">
        <f t="shared" si="0"/>
        <v>7.5456899999999969</v>
      </c>
      <c r="R2" s="57">
        <f t="shared" si="0"/>
        <v>0.31625999999999999</v>
      </c>
      <c r="S2" s="58">
        <f t="shared" si="0"/>
        <v>0.92677949999999942</v>
      </c>
      <c r="T2" s="59">
        <f t="shared" si="0"/>
        <v>2.2637070000000001</v>
      </c>
    </row>
    <row r="3" spans="1:20" x14ac:dyDescent="0.2">
      <c r="A3" s="4" t="s">
        <v>18</v>
      </c>
      <c r="B3" s="4" t="s">
        <v>17</v>
      </c>
      <c r="C3" s="57">
        <f>Node_List!Z3*Parameters!D$20</f>
        <v>9.3567599999999995</v>
      </c>
      <c r="D3" s="58">
        <f>Node_List!AA3*Parameters!E$20</f>
        <v>26.093757</v>
      </c>
      <c r="E3" s="59">
        <f>Node_List!AB3*Parameters!F$20</f>
        <v>63.244242</v>
      </c>
      <c r="F3" s="57">
        <f>C3*Parameters!I$24</f>
        <v>2.8070279999999999</v>
      </c>
      <c r="G3" s="58">
        <f>D3*Parameters!J$24</f>
        <v>7.8281270999999997</v>
      </c>
      <c r="H3" s="59">
        <f>E3*Parameters!K$24</f>
        <v>18.973272599999998</v>
      </c>
      <c r="I3" s="57">
        <f>C3*Parameters!I$27</f>
        <v>7.4854079999999996</v>
      </c>
      <c r="J3" s="58">
        <f>D3*Parameters!J$27</f>
        <v>20.875005600000001</v>
      </c>
      <c r="K3" s="59">
        <f>E3*Parameters!K$27</f>
        <v>50.595393600000001</v>
      </c>
      <c r="L3" s="57">
        <f>F3*Parameters!I$27</f>
        <v>2.2456223999999998</v>
      </c>
      <c r="M3" s="58">
        <f>G3*Parameters!J$27</f>
        <v>6.2625016799999997</v>
      </c>
      <c r="N3" s="59">
        <f>H3*Parameters!K$27</f>
        <v>15.17861808</v>
      </c>
      <c r="O3" s="57">
        <f t="shared" ref="O3:O37" si="1">C3-I3</f>
        <v>1.8713519999999999</v>
      </c>
      <c r="P3" s="58">
        <f t="shared" ref="P3:P37" si="2">D3-J3</f>
        <v>5.2187513999999986</v>
      </c>
      <c r="Q3" s="59">
        <f t="shared" ref="Q3:Q37" si="3">E3-K3</f>
        <v>12.648848399999999</v>
      </c>
      <c r="R3" s="57">
        <f t="shared" ref="R3:R37" si="4">F3-L3</f>
        <v>0.56140560000000006</v>
      </c>
      <c r="S3" s="58">
        <f t="shared" ref="S3:S37" si="5">G3-M3</f>
        <v>1.5656254199999999</v>
      </c>
      <c r="T3" s="59">
        <f t="shared" ref="T3:T37" si="6">H3-N3</f>
        <v>3.7946545199999981</v>
      </c>
    </row>
    <row r="4" spans="1:20" x14ac:dyDescent="0.2">
      <c r="A4" s="4" t="s">
        <v>19</v>
      </c>
      <c r="B4" s="4" t="s">
        <v>20</v>
      </c>
      <c r="C4" s="57">
        <f>Node_List!Z4*Parameters!D$20</f>
        <v>4.3604399999999996</v>
      </c>
      <c r="D4" s="58">
        <f>Node_List!AA4*Parameters!E$20</f>
        <v>11.652033000000001</v>
      </c>
      <c r="E4" s="59">
        <f>Node_List!AB4*Parameters!F$20</f>
        <v>27.765497999999997</v>
      </c>
      <c r="F4" s="57">
        <f>C4*Parameters!I$24</f>
        <v>1.3081319999999999</v>
      </c>
      <c r="G4" s="58">
        <f>D4*Parameters!J$24</f>
        <v>3.4956099000000003</v>
      </c>
      <c r="H4" s="59">
        <f>E4*Parameters!K$24</f>
        <v>8.3296493999999992</v>
      </c>
      <c r="I4" s="57">
        <f>C4*Parameters!I$27</f>
        <v>3.4883519999999999</v>
      </c>
      <c r="J4" s="58">
        <f>D4*Parameters!J$27</f>
        <v>9.3216264000000013</v>
      </c>
      <c r="K4" s="59">
        <f>E4*Parameters!K$27</f>
        <v>22.212398399999998</v>
      </c>
      <c r="L4" s="57">
        <f>F4*Parameters!I$27</f>
        <v>1.0465055999999999</v>
      </c>
      <c r="M4" s="58">
        <f>G4*Parameters!J$27</f>
        <v>2.7964879200000006</v>
      </c>
      <c r="N4" s="59">
        <f>H4*Parameters!K$27</f>
        <v>6.6637195199999999</v>
      </c>
      <c r="O4" s="57">
        <f t="shared" si="1"/>
        <v>0.87208799999999975</v>
      </c>
      <c r="P4" s="58">
        <f t="shared" si="2"/>
        <v>2.3304065999999999</v>
      </c>
      <c r="Q4" s="59">
        <f t="shared" si="3"/>
        <v>5.5530995999999995</v>
      </c>
      <c r="R4" s="57">
        <f t="shared" si="4"/>
        <v>0.26162639999999993</v>
      </c>
      <c r="S4" s="58">
        <f t="shared" si="5"/>
        <v>0.6991219799999997</v>
      </c>
      <c r="T4" s="59">
        <f t="shared" si="6"/>
        <v>1.6659298799999993</v>
      </c>
    </row>
    <row r="5" spans="1:20" x14ac:dyDescent="0.2">
      <c r="A5" s="4" t="s">
        <v>21</v>
      </c>
      <c r="B5" s="4" t="s">
        <v>20</v>
      </c>
      <c r="C5" s="57">
        <f>Node_List!Z5*Parameters!D$20</f>
        <v>4.6875480000000005</v>
      </c>
      <c r="D5" s="58">
        <f>Node_List!AA5*Parameters!E$20</f>
        <v>13.535291099999998</v>
      </c>
      <c r="E5" s="59">
        <f>Node_List!AB5*Parameters!F$20</f>
        <v>32.824656599999997</v>
      </c>
      <c r="F5" s="57">
        <f>C5*Parameters!I$24</f>
        <v>1.4062644000000002</v>
      </c>
      <c r="G5" s="58">
        <f>D5*Parameters!J$24</f>
        <v>4.0605873299999997</v>
      </c>
      <c r="H5" s="59">
        <f>E5*Parameters!K$24</f>
        <v>9.8473969799999992</v>
      </c>
      <c r="I5" s="57">
        <f>C5*Parameters!I$27</f>
        <v>3.7500384000000007</v>
      </c>
      <c r="J5" s="58">
        <f>D5*Parameters!J$27</f>
        <v>10.82823288</v>
      </c>
      <c r="K5" s="59">
        <f>E5*Parameters!K$27</f>
        <v>26.259725279999998</v>
      </c>
      <c r="L5" s="57">
        <f>F5*Parameters!I$27</f>
        <v>1.1250115200000002</v>
      </c>
      <c r="M5" s="58">
        <f>G5*Parameters!J$27</f>
        <v>3.248469864</v>
      </c>
      <c r="N5" s="59">
        <f>H5*Parameters!K$27</f>
        <v>7.8779175839999995</v>
      </c>
      <c r="O5" s="57">
        <f t="shared" si="1"/>
        <v>0.93750959999999983</v>
      </c>
      <c r="P5" s="58">
        <f t="shared" si="2"/>
        <v>2.7070582199999986</v>
      </c>
      <c r="Q5" s="59">
        <f t="shared" si="3"/>
        <v>6.5649313199999995</v>
      </c>
      <c r="R5" s="57">
        <f t="shared" si="4"/>
        <v>0.28125288000000004</v>
      </c>
      <c r="S5" s="58">
        <f t="shared" si="5"/>
        <v>0.81211746599999968</v>
      </c>
      <c r="T5" s="59">
        <f t="shared" si="6"/>
        <v>1.9694793959999997</v>
      </c>
    </row>
    <row r="6" spans="1:20" x14ac:dyDescent="0.2">
      <c r="A6" s="4" t="s">
        <v>22</v>
      </c>
      <c r="B6" s="4" t="s">
        <v>23</v>
      </c>
      <c r="C6" s="57">
        <f>Node_List!Z6*Parameters!D$20</f>
        <v>5.5659720000000004</v>
      </c>
      <c r="D6" s="58">
        <f>Node_List!AA6*Parameters!E$20</f>
        <v>15.145722899999999</v>
      </c>
      <c r="E6" s="59">
        <f>Node_List!AB6*Parameters!F$20</f>
        <v>36.198827399999999</v>
      </c>
      <c r="F6" s="57">
        <f>C6*Parameters!I$24</f>
        <v>1.6697916000000002</v>
      </c>
      <c r="G6" s="58">
        <f>D6*Parameters!J$24</f>
        <v>4.5437168699999999</v>
      </c>
      <c r="H6" s="59">
        <f>E6*Parameters!K$24</f>
        <v>10.859648219999999</v>
      </c>
      <c r="I6" s="57">
        <f>C6*Parameters!I$27</f>
        <v>4.4527776000000001</v>
      </c>
      <c r="J6" s="58">
        <f>D6*Parameters!J$27</f>
        <v>12.11657832</v>
      </c>
      <c r="K6" s="59">
        <f>E6*Parameters!K$27</f>
        <v>28.95906192</v>
      </c>
      <c r="L6" s="57">
        <f>F6*Parameters!I$27</f>
        <v>1.3358332800000001</v>
      </c>
      <c r="M6" s="58">
        <f>G6*Parameters!J$27</f>
        <v>3.6349734960000002</v>
      </c>
      <c r="N6" s="59">
        <f>H6*Parameters!K$27</f>
        <v>8.687718576</v>
      </c>
      <c r="O6" s="57">
        <f t="shared" si="1"/>
        <v>1.1131944000000003</v>
      </c>
      <c r="P6" s="58">
        <f t="shared" si="2"/>
        <v>3.0291445799999988</v>
      </c>
      <c r="Q6" s="59">
        <f t="shared" si="3"/>
        <v>7.2397654799999991</v>
      </c>
      <c r="R6" s="57">
        <f t="shared" si="4"/>
        <v>0.33395832000000003</v>
      </c>
      <c r="S6" s="58">
        <f t="shared" si="5"/>
        <v>0.90874337399999972</v>
      </c>
      <c r="T6" s="59">
        <f t="shared" si="6"/>
        <v>2.1719296439999987</v>
      </c>
    </row>
    <row r="7" spans="1:20" x14ac:dyDescent="0.2">
      <c r="A7" s="4" t="s">
        <v>24</v>
      </c>
      <c r="B7" s="4" t="s">
        <v>17</v>
      </c>
      <c r="C7" s="57">
        <f>Node_List!Z7*Parameters!D$20</f>
        <v>6.491892</v>
      </c>
      <c r="D7" s="58">
        <f>Node_List!AA7*Parameters!E$20</f>
        <v>19.475916900000001</v>
      </c>
      <c r="E7" s="59">
        <f>Node_List!AB7*Parameters!F$20</f>
        <v>48.1153914</v>
      </c>
      <c r="F7" s="57">
        <f>C7*Parameters!I$24</f>
        <v>1.9475676</v>
      </c>
      <c r="G7" s="58">
        <f>D7*Parameters!J$24</f>
        <v>5.8427750700000001</v>
      </c>
      <c r="H7" s="59">
        <f>E7*Parameters!K$24</f>
        <v>14.434617419999999</v>
      </c>
      <c r="I7" s="57">
        <f>C7*Parameters!I$27</f>
        <v>5.1935136000000002</v>
      </c>
      <c r="J7" s="58">
        <f>D7*Parameters!J$27</f>
        <v>15.580733520000003</v>
      </c>
      <c r="K7" s="59">
        <f>E7*Parameters!K$27</f>
        <v>38.492313120000006</v>
      </c>
      <c r="L7" s="57">
        <f>F7*Parameters!I$27</f>
        <v>1.55805408</v>
      </c>
      <c r="M7" s="58">
        <f>G7*Parameters!J$27</f>
        <v>4.6742200560000002</v>
      </c>
      <c r="N7" s="59">
        <f>H7*Parameters!K$27</f>
        <v>11.547693936</v>
      </c>
      <c r="O7" s="57">
        <f t="shared" si="1"/>
        <v>1.2983783999999998</v>
      </c>
      <c r="P7" s="58">
        <f t="shared" si="2"/>
        <v>3.8951833799999989</v>
      </c>
      <c r="Q7" s="59">
        <f t="shared" si="3"/>
        <v>9.6230782799999943</v>
      </c>
      <c r="R7" s="57">
        <f t="shared" si="4"/>
        <v>0.38951351999999995</v>
      </c>
      <c r="S7" s="58">
        <f t="shared" si="5"/>
        <v>1.1685550139999998</v>
      </c>
      <c r="T7" s="59">
        <f t="shared" si="6"/>
        <v>2.8869234839999987</v>
      </c>
    </row>
    <row r="8" spans="1:20" x14ac:dyDescent="0.2">
      <c r="A8" s="4" t="s">
        <v>25</v>
      </c>
      <c r="B8" s="4" t="s">
        <v>17</v>
      </c>
      <c r="C8" s="57">
        <f>Node_List!Z8*Parameters!D$20</f>
        <v>8.4086759999999998</v>
      </c>
      <c r="D8" s="58">
        <f>Node_List!AA8*Parameters!E$20</f>
        <v>22.892975700000001</v>
      </c>
      <c r="E8" s="59">
        <f>Node_List!AB8*Parameters!F$20</f>
        <v>55.342024200000004</v>
      </c>
      <c r="F8" s="57">
        <f>C8*Parameters!I$24</f>
        <v>2.5226028</v>
      </c>
      <c r="G8" s="58">
        <f>D8*Parameters!J$24</f>
        <v>6.8678927100000005</v>
      </c>
      <c r="H8" s="59">
        <f>E8*Parameters!K$24</f>
        <v>16.602607259999999</v>
      </c>
      <c r="I8" s="57">
        <f>C8*Parameters!I$27</f>
        <v>6.7269408000000004</v>
      </c>
      <c r="J8" s="58">
        <f>D8*Parameters!J$27</f>
        <v>18.31438056</v>
      </c>
      <c r="K8" s="59">
        <f>E8*Parameters!K$27</f>
        <v>44.273619360000005</v>
      </c>
      <c r="L8" s="57">
        <f>F8*Parameters!I$27</f>
        <v>2.01808224</v>
      </c>
      <c r="M8" s="58">
        <f>G8*Parameters!J$27</f>
        <v>5.4943141680000007</v>
      </c>
      <c r="N8" s="59">
        <f>H8*Parameters!K$27</f>
        <v>13.282085808</v>
      </c>
      <c r="O8" s="57">
        <f t="shared" si="1"/>
        <v>1.6817351999999994</v>
      </c>
      <c r="P8" s="58">
        <f t="shared" si="2"/>
        <v>4.5785951400000009</v>
      </c>
      <c r="Q8" s="59">
        <f t="shared" si="3"/>
        <v>11.068404839999999</v>
      </c>
      <c r="R8" s="57">
        <f t="shared" si="4"/>
        <v>0.50452056000000001</v>
      </c>
      <c r="S8" s="58">
        <f t="shared" si="5"/>
        <v>1.3735785419999997</v>
      </c>
      <c r="T8" s="59">
        <f t="shared" si="6"/>
        <v>3.3205214519999995</v>
      </c>
    </row>
    <row r="9" spans="1:20" x14ac:dyDescent="0.2">
      <c r="A9" s="4" t="s">
        <v>26</v>
      </c>
      <c r="B9" s="4" t="s">
        <v>17</v>
      </c>
      <c r="C9" s="57">
        <f>Node_List!Z9*Parameters!D$20</f>
        <v>7.3996680000000001</v>
      </c>
      <c r="D9" s="58">
        <f>Node_List!AA9*Parameters!E$20</f>
        <v>22.5669501</v>
      </c>
      <c r="E9" s="59">
        <f>Node_List!AB9*Parameters!F$20</f>
        <v>56.346510599999995</v>
      </c>
      <c r="F9" s="57">
        <f>C9*Parameters!I$24</f>
        <v>2.2199003999999998</v>
      </c>
      <c r="G9" s="58">
        <f>D9*Parameters!J$24</f>
        <v>6.7700850299999997</v>
      </c>
      <c r="H9" s="59">
        <f>E9*Parameters!K$24</f>
        <v>16.903953179999998</v>
      </c>
      <c r="I9" s="57">
        <f>C9*Parameters!I$27</f>
        <v>5.9197344000000003</v>
      </c>
      <c r="J9" s="58">
        <f>D9*Parameters!J$27</f>
        <v>18.05356008</v>
      </c>
      <c r="K9" s="59">
        <f>E9*Parameters!K$27</f>
        <v>45.077208479999996</v>
      </c>
      <c r="L9" s="57">
        <f>F9*Parameters!I$27</f>
        <v>1.77592032</v>
      </c>
      <c r="M9" s="58">
        <f>G9*Parameters!J$27</f>
        <v>5.4160680240000003</v>
      </c>
      <c r="N9" s="59">
        <f>H9*Parameters!K$27</f>
        <v>13.523162544</v>
      </c>
      <c r="O9" s="57">
        <f t="shared" si="1"/>
        <v>1.4799335999999998</v>
      </c>
      <c r="P9" s="58">
        <f t="shared" si="2"/>
        <v>4.5133900199999992</v>
      </c>
      <c r="Q9" s="59">
        <f t="shared" si="3"/>
        <v>11.269302119999999</v>
      </c>
      <c r="R9" s="57">
        <f t="shared" si="4"/>
        <v>0.44398007999999978</v>
      </c>
      <c r="S9" s="58">
        <f t="shared" si="5"/>
        <v>1.3540170059999994</v>
      </c>
      <c r="T9" s="59">
        <f t="shared" si="6"/>
        <v>3.3807906359999986</v>
      </c>
    </row>
    <row r="10" spans="1:20" x14ac:dyDescent="0.2">
      <c r="A10" s="4" t="s">
        <v>27</v>
      </c>
      <c r="B10" s="4" t="s">
        <v>17</v>
      </c>
      <c r="C10" s="57">
        <f>Node_List!Z10*Parameters!D$20</f>
        <v>11.95356</v>
      </c>
      <c r="D10" s="58">
        <f>Node_List!AA10*Parameters!E$20</f>
        <v>36.919767</v>
      </c>
      <c r="E10" s="59">
        <f>Node_List!AB10*Parameters!F$20</f>
        <v>93.541301999999988</v>
      </c>
      <c r="F10" s="57">
        <f>C10*Parameters!I$24</f>
        <v>3.5860679999999996</v>
      </c>
      <c r="G10" s="58">
        <f>D10*Parameters!J$24</f>
        <v>11.075930099999999</v>
      </c>
      <c r="H10" s="59">
        <f>E10*Parameters!K$24</f>
        <v>28.062390599999997</v>
      </c>
      <c r="I10" s="57">
        <f>C10*Parameters!I$27</f>
        <v>9.5628480000000007</v>
      </c>
      <c r="J10" s="58">
        <f>D10*Parameters!J$27</f>
        <v>29.535813600000001</v>
      </c>
      <c r="K10" s="59">
        <f>E10*Parameters!K$27</f>
        <v>74.833041599999987</v>
      </c>
      <c r="L10" s="57">
        <f>F10*Parameters!I$27</f>
        <v>2.8688544</v>
      </c>
      <c r="M10" s="58">
        <f>G10*Parameters!J$27</f>
        <v>8.8607440799999999</v>
      </c>
      <c r="N10" s="59">
        <f>H10*Parameters!K$27</f>
        <v>22.449912479999998</v>
      </c>
      <c r="O10" s="57">
        <f t="shared" si="1"/>
        <v>2.3907119999999988</v>
      </c>
      <c r="P10" s="58">
        <f t="shared" si="2"/>
        <v>7.3839533999999993</v>
      </c>
      <c r="Q10" s="59">
        <f t="shared" si="3"/>
        <v>18.7082604</v>
      </c>
      <c r="R10" s="57">
        <f t="shared" si="4"/>
        <v>0.71721359999999956</v>
      </c>
      <c r="S10" s="58">
        <f t="shared" si="5"/>
        <v>2.2151860199999991</v>
      </c>
      <c r="T10" s="59">
        <f t="shared" si="6"/>
        <v>5.6124781199999987</v>
      </c>
    </row>
    <row r="11" spans="1:20" x14ac:dyDescent="0.2">
      <c r="A11" s="4" t="s">
        <v>28</v>
      </c>
      <c r="B11" s="4" t="s">
        <v>17</v>
      </c>
      <c r="C11" s="57">
        <f>Node_List!Z11*Parameters!D$20</f>
        <v>5.9554799999999988</v>
      </c>
      <c r="D11" s="58">
        <f>Node_List!AA11*Parameters!E$20</f>
        <v>16.900911000000001</v>
      </c>
      <c r="E11" s="59">
        <f>Node_List!AB11*Parameters!F$20</f>
        <v>40.870565999999997</v>
      </c>
      <c r="F11" s="57">
        <f>C11*Parameters!I$24</f>
        <v>1.7866439999999997</v>
      </c>
      <c r="G11" s="58">
        <f>D11*Parameters!J$24</f>
        <v>5.0702733000000002</v>
      </c>
      <c r="H11" s="59">
        <f>E11*Parameters!K$24</f>
        <v>12.261169799999999</v>
      </c>
      <c r="I11" s="57">
        <f>C11*Parameters!I$27</f>
        <v>4.7643839999999988</v>
      </c>
      <c r="J11" s="58">
        <f>D11*Parameters!J$27</f>
        <v>13.520728800000001</v>
      </c>
      <c r="K11" s="59">
        <f>E11*Parameters!K$27</f>
        <v>32.696452799999996</v>
      </c>
      <c r="L11" s="57">
        <f>F11*Parameters!I$27</f>
        <v>1.4293151999999998</v>
      </c>
      <c r="M11" s="58">
        <f>G11*Parameters!J$27</f>
        <v>4.05621864</v>
      </c>
      <c r="N11" s="59">
        <f>H11*Parameters!K$27</f>
        <v>9.8089358400000002</v>
      </c>
      <c r="O11" s="57">
        <f t="shared" si="1"/>
        <v>1.1910959999999999</v>
      </c>
      <c r="P11" s="58">
        <f t="shared" si="2"/>
        <v>3.3801822000000001</v>
      </c>
      <c r="Q11" s="59">
        <f t="shared" si="3"/>
        <v>8.1741132000000007</v>
      </c>
      <c r="R11" s="57">
        <f t="shared" si="4"/>
        <v>0.35732879999999989</v>
      </c>
      <c r="S11" s="58">
        <f t="shared" si="5"/>
        <v>1.0140546600000002</v>
      </c>
      <c r="T11" s="59">
        <f t="shared" si="6"/>
        <v>2.4522339599999992</v>
      </c>
    </row>
    <row r="12" spans="1:20" x14ac:dyDescent="0.2">
      <c r="A12" s="4" t="s">
        <v>29</v>
      </c>
      <c r="B12" s="4" t="s">
        <v>17</v>
      </c>
      <c r="C12" s="57">
        <f>Node_List!Z12*Parameters!D$20</f>
        <v>5.6799480000000013</v>
      </c>
      <c r="D12" s="58">
        <f>Node_List!AA12*Parameters!E$20</f>
        <v>17.003471100000002</v>
      </c>
      <c r="E12" s="59">
        <f>Node_List!AB12*Parameters!F$20</f>
        <v>42.491736599999996</v>
      </c>
      <c r="F12" s="57">
        <f>C12*Parameters!I$24</f>
        <v>1.7039844000000004</v>
      </c>
      <c r="G12" s="58">
        <f>D12*Parameters!J$24</f>
        <v>5.1010413300000002</v>
      </c>
      <c r="H12" s="59">
        <f>E12*Parameters!K$24</f>
        <v>12.747520979999999</v>
      </c>
      <c r="I12" s="57">
        <f>C12*Parameters!I$27</f>
        <v>4.5439584000000011</v>
      </c>
      <c r="J12" s="58">
        <f>D12*Parameters!J$27</f>
        <v>13.602776880000002</v>
      </c>
      <c r="K12" s="59">
        <f>E12*Parameters!K$27</f>
        <v>33.993389279999995</v>
      </c>
      <c r="L12" s="57">
        <f>F12*Parameters!I$27</f>
        <v>1.3631875200000003</v>
      </c>
      <c r="M12" s="58">
        <f>G12*Parameters!J$27</f>
        <v>4.0808330640000001</v>
      </c>
      <c r="N12" s="59">
        <f>H12*Parameters!K$27</f>
        <v>10.198016784</v>
      </c>
      <c r="O12" s="57">
        <f t="shared" si="1"/>
        <v>1.1359896000000003</v>
      </c>
      <c r="P12" s="58">
        <f t="shared" si="2"/>
        <v>3.4006942200000001</v>
      </c>
      <c r="Q12" s="59">
        <f t="shared" si="3"/>
        <v>8.4983473200000006</v>
      </c>
      <c r="R12" s="57">
        <f t="shared" si="4"/>
        <v>0.34079688000000008</v>
      </c>
      <c r="S12" s="58">
        <f t="shared" si="5"/>
        <v>1.020208266</v>
      </c>
      <c r="T12" s="59">
        <f t="shared" si="6"/>
        <v>2.5495041959999991</v>
      </c>
    </row>
    <row r="13" spans="1:20" x14ac:dyDescent="0.2">
      <c r="A13" s="4" t="s">
        <v>30</v>
      </c>
      <c r="B13" s="4" t="s">
        <v>17</v>
      </c>
      <c r="C13" s="57">
        <f>Node_List!Z13*Parameters!D$20</f>
        <v>5.4266519999999998</v>
      </c>
      <c r="D13" s="58">
        <f>Node_List!AA13*Parameters!E$20</f>
        <v>15.8050239</v>
      </c>
      <c r="E13" s="59">
        <f>Node_List!AB13*Parameters!F$20</f>
        <v>38.542733400000003</v>
      </c>
      <c r="F13" s="57">
        <f>C13*Parameters!I$24</f>
        <v>1.6279956</v>
      </c>
      <c r="G13" s="58">
        <f>D13*Parameters!J$24</f>
        <v>4.7415071700000002</v>
      </c>
      <c r="H13" s="59">
        <f>E13*Parameters!K$24</f>
        <v>11.56282002</v>
      </c>
      <c r="I13" s="57">
        <f>C13*Parameters!I$27</f>
        <v>4.3413215999999997</v>
      </c>
      <c r="J13" s="58">
        <f>D13*Parameters!J$27</f>
        <v>12.644019120000001</v>
      </c>
      <c r="K13" s="59">
        <f>E13*Parameters!K$27</f>
        <v>30.834186720000005</v>
      </c>
      <c r="L13" s="57">
        <f>F13*Parameters!I$27</f>
        <v>1.3023964800000001</v>
      </c>
      <c r="M13" s="58">
        <f>G13*Parameters!J$27</f>
        <v>3.7932057360000004</v>
      </c>
      <c r="N13" s="59">
        <f>H13*Parameters!K$27</f>
        <v>9.2502560159999998</v>
      </c>
      <c r="O13" s="57">
        <f t="shared" si="1"/>
        <v>1.0853304000000001</v>
      </c>
      <c r="P13" s="58">
        <f t="shared" si="2"/>
        <v>3.161004779999999</v>
      </c>
      <c r="Q13" s="59">
        <f t="shared" si="3"/>
        <v>7.7085466799999978</v>
      </c>
      <c r="R13" s="57">
        <f t="shared" si="4"/>
        <v>0.32559911999999991</v>
      </c>
      <c r="S13" s="58">
        <f t="shared" si="5"/>
        <v>0.94830143399999978</v>
      </c>
      <c r="T13" s="59">
        <f t="shared" si="6"/>
        <v>2.3125640040000004</v>
      </c>
    </row>
    <row r="14" spans="1:20" x14ac:dyDescent="0.2">
      <c r="A14" s="4" t="s">
        <v>31</v>
      </c>
      <c r="B14" s="4" t="s">
        <v>20</v>
      </c>
      <c r="C14" s="57">
        <f>Node_List!Z14*Parameters!D$20</f>
        <v>4.6812120000000004</v>
      </c>
      <c r="D14" s="58">
        <f>Node_List!AA14*Parameters!E$20</f>
        <v>14.993865899999999</v>
      </c>
      <c r="E14" s="59">
        <f>Node_List!AB14*Parameters!F$20</f>
        <v>37.987985399999999</v>
      </c>
      <c r="F14" s="57">
        <f>C14*Parameters!I$24</f>
        <v>1.4043636000000002</v>
      </c>
      <c r="G14" s="58">
        <f>D14*Parameters!J$24</f>
        <v>4.49815977</v>
      </c>
      <c r="H14" s="59">
        <f>E14*Parameters!K$24</f>
        <v>11.39639562</v>
      </c>
      <c r="I14" s="57">
        <f>C14*Parameters!I$27</f>
        <v>3.7449696000000006</v>
      </c>
      <c r="J14" s="58">
        <f>D14*Parameters!J$27</f>
        <v>11.995092720000001</v>
      </c>
      <c r="K14" s="59">
        <f>E14*Parameters!K$27</f>
        <v>30.39038832</v>
      </c>
      <c r="L14" s="57">
        <f>F14*Parameters!I$27</f>
        <v>1.1234908800000001</v>
      </c>
      <c r="M14" s="58">
        <f>G14*Parameters!J$27</f>
        <v>3.5985278160000003</v>
      </c>
      <c r="N14" s="59">
        <f>H14*Parameters!K$27</f>
        <v>9.1171164959999995</v>
      </c>
      <c r="O14" s="57">
        <f t="shared" si="1"/>
        <v>0.93624239999999981</v>
      </c>
      <c r="P14" s="58">
        <f t="shared" si="2"/>
        <v>2.9987731799999988</v>
      </c>
      <c r="Q14" s="59">
        <f t="shared" si="3"/>
        <v>7.5975970799999999</v>
      </c>
      <c r="R14" s="57">
        <f t="shared" si="4"/>
        <v>0.28087272000000008</v>
      </c>
      <c r="S14" s="58">
        <f t="shared" si="5"/>
        <v>0.89963195399999973</v>
      </c>
      <c r="T14" s="59">
        <f t="shared" si="6"/>
        <v>2.2792791240000003</v>
      </c>
    </row>
    <row r="15" spans="1:20" x14ac:dyDescent="0.2">
      <c r="A15" s="4" t="s">
        <v>32</v>
      </c>
      <c r="B15" s="4" t="s">
        <v>20</v>
      </c>
      <c r="C15" s="57">
        <f>Node_List!Z15*Parameters!D$20</f>
        <v>2.123748</v>
      </c>
      <c r="D15" s="58">
        <f>Node_List!AA15*Parameters!E$20</f>
        <v>5.7155060999999998</v>
      </c>
      <c r="E15" s="59">
        <f>Node_List!AB15*Parameters!F$20</f>
        <v>13.357446599999999</v>
      </c>
      <c r="F15" s="57">
        <f>C15*Parameters!I$24</f>
        <v>0.63712439999999992</v>
      </c>
      <c r="G15" s="58">
        <f>D15*Parameters!J$24</f>
        <v>1.71465183</v>
      </c>
      <c r="H15" s="59">
        <f>E15*Parameters!K$24</f>
        <v>4.0072339799999996</v>
      </c>
      <c r="I15" s="57">
        <f>C15*Parameters!I$27</f>
        <v>1.6989984</v>
      </c>
      <c r="J15" s="58">
        <f>D15*Parameters!J$27</f>
        <v>4.5724048799999997</v>
      </c>
      <c r="K15" s="59">
        <f>E15*Parameters!K$27</f>
        <v>10.68595728</v>
      </c>
      <c r="L15" s="57">
        <f>F15*Parameters!I$27</f>
        <v>0.50969951999999996</v>
      </c>
      <c r="M15" s="58">
        <f>G15*Parameters!J$27</f>
        <v>1.3717214640000002</v>
      </c>
      <c r="N15" s="59">
        <f>H15*Parameters!K$27</f>
        <v>3.2057871840000001</v>
      </c>
      <c r="O15" s="57">
        <f t="shared" si="1"/>
        <v>0.42474959999999995</v>
      </c>
      <c r="P15" s="58">
        <f t="shared" si="2"/>
        <v>1.1431012200000001</v>
      </c>
      <c r="Q15" s="59">
        <f t="shared" si="3"/>
        <v>2.6714893199999992</v>
      </c>
      <c r="R15" s="57">
        <f t="shared" si="4"/>
        <v>0.12742487999999996</v>
      </c>
      <c r="S15" s="58">
        <f t="shared" si="5"/>
        <v>0.34293036599999982</v>
      </c>
      <c r="T15" s="59">
        <f t="shared" si="6"/>
        <v>0.80144679599999957</v>
      </c>
    </row>
    <row r="16" spans="1:20" x14ac:dyDescent="0.2">
      <c r="A16" s="4" t="s">
        <v>33</v>
      </c>
      <c r="B16" s="4" t="s">
        <v>17</v>
      </c>
      <c r="C16" s="57">
        <f>Node_List!Z16*Parameters!D$20</f>
        <v>3.4735200000000002</v>
      </c>
      <c r="D16" s="58">
        <f>Node_List!AA16*Parameters!E$20</f>
        <v>10.675014000000001</v>
      </c>
      <c r="E16" s="59">
        <f>Node_List!AB16*Parameters!F$20</f>
        <v>26.507484000000002</v>
      </c>
      <c r="F16" s="57">
        <f>C16*Parameters!I$24</f>
        <v>1.0420560000000001</v>
      </c>
      <c r="G16" s="58">
        <f>D16*Parameters!J$24</f>
        <v>3.2025042000000004</v>
      </c>
      <c r="H16" s="59">
        <f>E16*Parameters!K$24</f>
        <v>7.9522452000000001</v>
      </c>
      <c r="I16" s="57">
        <f>C16*Parameters!I$27</f>
        <v>2.7788160000000004</v>
      </c>
      <c r="J16" s="58">
        <f>D16*Parameters!J$27</f>
        <v>8.5400112000000004</v>
      </c>
      <c r="K16" s="59">
        <f>E16*Parameters!K$27</f>
        <v>21.205987200000003</v>
      </c>
      <c r="L16" s="57">
        <f>F16*Parameters!I$27</f>
        <v>0.83364480000000007</v>
      </c>
      <c r="M16" s="58">
        <f>G16*Parameters!J$27</f>
        <v>2.5620033600000003</v>
      </c>
      <c r="N16" s="59">
        <f>H16*Parameters!K$27</f>
        <v>6.3617961600000008</v>
      </c>
      <c r="O16" s="57">
        <f t="shared" si="1"/>
        <v>0.69470399999999977</v>
      </c>
      <c r="P16" s="58">
        <f t="shared" si="2"/>
        <v>2.1350028000000005</v>
      </c>
      <c r="Q16" s="59">
        <f t="shared" si="3"/>
        <v>5.3014967999999989</v>
      </c>
      <c r="R16" s="57">
        <f t="shared" si="4"/>
        <v>0.20841120000000002</v>
      </c>
      <c r="S16" s="58">
        <f t="shared" si="5"/>
        <v>0.64050084000000007</v>
      </c>
      <c r="T16" s="59">
        <f t="shared" si="6"/>
        <v>1.5904490399999993</v>
      </c>
    </row>
    <row r="17" spans="1:20" x14ac:dyDescent="0.2">
      <c r="A17" s="4" t="s">
        <v>34</v>
      </c>
      <c r="B17" s="4" t="s">
        <v>17</v>
      </c>
      <c r="C17" s="57">
        <f>Node_List!Z17*Parameters!D$20</f>
        <v>5.420172</v>
      </c>
      <c r="D17" s="58">
        <f>Node_List!AA17*Parameters!E$20</f>
        <v>15.071037899999999</v>
      </c>
      <c r="E17" s="59">
        <f>Node_List!AB17*Parameters!F$20</f>
        <v>36.112217399999999</v>
      </c>
      <c r="F17" s="57">
        <f>C17*Parameters!I$24</f>
        <v>1.6260516</v>
      </c>
      <c r="G17" s="58">
        <f>D17*Parameters!J$24</f>
        <v>4.5213113699999994</v>
      </c>
      <c r="H17" s="59">
        <f>E17*Parameters!K$24</f>
        <v>10.833665219999999</v>
      </c>
      <c r="I17" s="57">
        <f>C17*Parameters!I$27</f>
        <v>4.3361375999999998</v>
      </c>
      <c r="J17" s="58">
        <f>D17*Parameters!J$27</f>
        <v>12.05683032</v>
      </c>
      <c r="K17" s="59">
        <f>E17*Parameters!K$27</f>
        <v>28.88977392</v>
      </c>
      <c r="L17" s="57">
        <f>F17*Parameters!I$27</f>
        <v>1.3008412800000002</v>
      </c>
      <c r="M17" s="58">
        <f>G17*Parameters!J$27</f>
        <v>3.6170490959999997</v>
      </c>
      <c r="N17" s="59">
        <f>H17*Parameters!K$27</f>
        <v>8.6669321759999995</v>
      </c>
      <c r="O17" s="57">
        <f t="shared" si="1"/>
        <v>1.0840344000000002</v>
      </c>
      <c r="P17" s="58">
        <f t="shared" si="2"/>
        <v>3.014207579999999</v>
      </c>
      <c r="Q17" s="59">
        <f t="shared" si="3"/>
        <v>7.222443479999999</v>
      </c>
      <c r="R17" s="57">
        <f t="shared" si="4"/>
        <v>0.32521031999999983</v>
      </c>
      <c r="S17" s="58">
        <f t="shared" si="5"/>
        <v>0.9042622739999997</v>
      </c>
      <c r="T17" s="59">
        <f t="shared" si="6"/>
        <v>2.166733043999999</v>
      </c>
    </row>
    <row r="18" spans="1:20" x14ac:dyDescent="0.2">
      <c r="A18" s="4" t="s">
        <v>35</v>
      </c>
      <c r="B18" s="4" t="s">
        <v>17</v>
      </c>
      <c r="C18" s="57">
        <f>Node_List!Z18*Parameters!D$20</f>
        <v>4.7082120000000005</v>
      </c>
      <c r="D18" s="58">
        <f>Node_List!AA18*Parameters!E$20</f>
        <v>13.7516409</v>
      </c>
      <c r="E18" s="59">
        <f>Node_List!AB18*Parameters!F$20</f>
        <v>33.878135399999998</v>
      </c>
      <c r="F18" s="57">
        <f>C18*Parameters!I$24</f>
        <v>1.4124636000000002</v>
      </c>
      <c r="G18" s="58">
        <f>D18*Parameters!J$24</f>
        <v>4.1254922699999996</v>
      </c>
      <c r="H18" s="59">
        <f>E18*Parameters!K$24</f>
        <v>10.163440619999999</v>
      </c>
      <c r="I18" s="57">
        <f>C18*Parameters!I$27</f>
        <v>3.7665696000000004</v>
      </c>
      <c r="J18" s="58">
        <f>D18*Parameters!J$27</f>
        <v>11.001312720000001</v>
      </c>
      <c r="K18" s="59">
        <f>E18*Parameters!K$27</f>
        <v>27.102508319999998</v>
      </c>
      <c r="L18" s="57">
        <f>F18*Parameters!I$27</f>
        <v>1.1299708800000001</v>
      </c>
      <c r="M18" s="58">
        <f>G18*Parameters!J$27</f>
        <v>3.3003938159999997</v>
      </c>
      <c r="N18" s="59">
        <f>H18*Parameters!K$27</f>
        <v>8.1307524959999995</v>
      </c>
      <c r="O18" s="57">
        <f t="shared" si="1"/>
        <v>0.9416424000000001</v>
      </c>
      <c r="P18" s="58">
        <f t="shared" si="2"/>
        <v>2.7503281799999986</v>
      </c>
      <c r="Q18" s="59">
        <f t="shared" si="3"/>
        <v>6.7756270799999996</v>
      </c>
      <c r="R18" s="57">
        <f t="shared" si="4"/>
        <v>0.28249272000000003</v>
      </c>
      <c r="S18" s="58">
        <f t="shared" si="5"/>
        <v>0.82509845399999993</v>
      </c>
      <c r="T18" s="59">
        <f t="shared" si="6"/>
        <v>2.0326881239999999</v>
      </c>
    </row>
    <row r="19" spans="1:20" x14ac:dyDescent="0.2">
      <c r="A19" s="4" t="s">
        <v>36</v>
      </c>
      <c r="B19" s="4" t="s">
        <v>23</v>
      </c>
      <c r="C19" s="57">
        <f>Node_List!Z19*Parameters!D$20</f>
        <v>1.2312000000000001</v>
      </c>
      <c r="D19" s="58">
        <f>Node_List!AA19*Parameters!E$20</f>
        <v>2.65734</v>
      </c>
      <c r="E19" s="59">
        <f>Node_List!AB19*Parameters!F$20</f>
        <v>5.7980399999999994</v>
      </c>
      <c r="F19" s="57">
        <f>C19*Parameters!I$24</f>
        <v>0.36936000000000002</v>
      </c>
      <c r="G19" s="58">
        <f>D19*Parameters!J$24</f>
        <v>0.79720199999999997</v>
      </c>
      <c r="H19" s="59">
        <f>E19*Parameters!K$24</f>
        <v>1.7394119999999997</v>
      </c>
      <c r="I19" s="57">
        <f>C19*Parameters!I$27</f>
        <v>0.98496000000000006</v>
      </c>
      <c r="J19" s="58">
        <f>D19*Parameters!J$27</f>
        <v>2.1258720000000002</v>
      </c>
      <c r="K19" s="59">
        <f>E19*Parameters!K$27</f>
        <v>4.6384319999999999</v>
      </c>
      <c r="L19" s="57">
        <f>F19*Parameters!I$27</f>
        <v>0.29548800000000003</v>
      </c>
      <c r="M19" s="58">
        <f>G19*Parameters!J$27</f>
        <v>0.63776160000000004</v>
      </c>
      <c r="N19" s="59">
        <f>H19*Parameters!K$27</f>
        <v>1.3915295999999999</v>
      </c>
      <c r="O19" s="57">
        <f t="shared" si="1"/>
        <v>0.24624000000000001</v>
      </c>
      <c r="P19" s="58">
        <f t="shared" si="2"/>
        <v>0.53146799999999983</v>
      </c>
      <c r="Q19" s="59">
        <f t="shared" si="3"/>
        <v>1.1596079999999995</v>
      </c>
      <c r="R19" s="57">
        <f t="shared" si="4"/>
        <v>7.3871999999999993E-2</v>
      </c>
      <c r="S19" s="58">
        <f t="shared" si="5"/>
        <v>0.15944039999999993</v>
      </c>
      <c r="T19" s="59">
        <f t="shared" si="6"/>
        <v>0.34788239999999981</v>
      </c>
    </row>
    <row r="20" spans="1:20" x14ac:dyDescent="0.2">
      <c r="A20" s="4" t="s">
        <v>37</v>
      </c>
      <c r="B20" s="4" t="s">
        <v>17</v>
      </c>
      <c r="C20" s="57">
        <f>Node_List!Z20*Parameters!D$20</f>
        <v>5.9146679999999998</v>
      </c>
      <c r="D20" s="58">
        <f>Node_List!AA20*Parameters!E$20</f>
        <v>15.7265751</v>
      </c>
      <c r="E20" s="59">
        <f>Node_List!AB20*Parameters!F$20</f>
        <v>37.484760600000001</v>
      </c>
      <c r="F20" s="57">
        <f>C20*Parameters!I$24</f>
        <v>1.7744004</v>
      </c>
      <c r="G20" s="58">
        <f>D20*Parameters!J$24</f>
        <v>4.7179725299999999</v>
      </c>
      <c r="H20" s="59">
        <f>E20*Parameters!K$24</f>
        <v>11.245428179999999</v>
      </c>
      <c r="I20" s="57">
        <f>C20*Parameters!I$27</f>
        <v>4.7317343999999997</v>
      </c>
      <c r="J20" s="58">
        <f>D20*Parameters!J$27</f>
        <v>12.58126008</v>
      </c>
      <c r="K20" s="59">
        <f>E20*Parameters!K$27</f>
        <v>29.987808480000002</v>
      </c>
      <c r="L20" s="57">
        <f>F20*Parameters!I$27</f>
        <v>1.4195203200000002</v>
      </c>
      <c r="M20" s="58">
        <f>G20*Parameters!J$27</f>
        <v>3.7743780240000002</v>
      </c>
      <c r="N20" s="59">
        <f>H20*Parameters!K$27</f>
        <v>8.9963425439999991</v>
      </c>
      <c r="O20" s="57">
        <f t="shared" si="1"/>
        <v>1.1829336000000001</v>
      </c>
      <c r="P20" s="58">
        <f t="shared" si="2"/>
        <v>3.14531502</v>
      </c>
      <c r="Q20" s="59">
        <f t="shared" si="3"/>
        <v>7.4969521199999996</v>
      </c>
      <c r="R20" s="57">
        <f t="shared" si="4"/>
        <v>0.35488007999999982</v>
      </c>
      <c r="S20" s="58">
        <f t="shared" si="5"/>
        <v>0.94359450599999972</v>
      </c>
      <c r="T20" s="59">
        <f t="shared" si="6"/>
        <v>2.2490856360000002</v>
      </c>
    </row>
    <row r="21" spans="1:20" x14ac:dyDescent="0.2">
      <c r="A21" s="4" t="s">
        <v>38</v>
      </c>
      <c r="B21" s="4" t="s">
        <v>20</v>
      </c>
      <c r="C21" s="57">
        <f>Node_List!Z21*Parameters!D$20</f>
        <v>2.5842000000000001</v>
      </c>
      <c r="D21" s="58">
        <f>Node_List!AA21*Parameters!E$20</f>
        <v>8.230064999999998</v>
      </c>
      <c r="E21" s="59">
        <f>Node_List!AB21*Parameters!F$20</f>
        <v>20.956890000000001</v>
      </c>
      <c r="F21" s="57">
        <f>C21*Parameters!I$24</f>
        <v>0.77525999999999995</v>
      </c>
      <c r="G21" s="58">
        <f>D21*Parameters!J$24</f>
        <v>2.4690194999999995</v>
      </c>
      <c r="H21" s="59">
        <f>E21*Parameters!K$24</f>
        <v>6.2870670000000004</v>
      </c>
      <c r="I21" s="57">
        <f>C21*Parameters!I$27</f>
        <v>2.0673600000000003</v>
      </c>
      <c r="J21" s="58">
        <f>D21*Parameters!J$27</f>
        <v>6.5840519999999989</v>
      </c>
      <c r="K21" s="59">
        <f>E21*Parameters!K$27</f>
        <v>16.765512000000001</v>
      </c>
      <c r="L21" s="57">
        <f>F21*Parameters!I$27</f>
        <v>0.62020799999999998</v>
      </c>
      <c r="M21" s="58">
        <f>G21*Parameters!J$27</f>
        <v>1.9752155999999996</v>
      </c>
      <c r="N21" s="59">
        <f>H21*Parameters!K$27</f>
        <v>5.0296536000000005</v>
      </c>
      <c r="O21" s="57">
        <f t="shared" si="1"/>
        <v>0.51683999999999974</v>
      </c>
      <c r="P21" s="58">
        <f t="shared" si="2"/>
        <v>1.6460129999999991</v>
      </c>
      <c r="Q21" s="59">
        <f t="shared" si="3"/>
        <v>4.1913780000000003</v>
      </c>
      <c r="R21" s="57">
        <f t="shared" si="4"/>
        <v>0.15505199999999997</v>
      </c>
      <c r="S21" s="58">
        <f t="shared" si="5"/>
        <v>0.49380389999999985</v>
      </c>
      <c r="T21" s="59">
        <f t="shared" si="6"/>
        <v>1.2574133999999999</v>
      </c>
    </row>
    <row r="22" spans="1:20" x14ac:dyDescent="0.2">
      <c r="A22" s="4" t="s">
        <v>39</v>
      </c>
      <c r="B22" s="4" t="s">
        <v>17</v>
      </c>
      <c r="C22" s="57">
        <f>Node_List!Z22*Parameters!D$20</f>
        <v>3.3616799999999993</v>
      </c>
      <c r="D22" s="58">
        <f>Node_List!AA22*Parameters!E$20</f>
        <v>8.7991260000000011</v>
      </c>
      <c r="E22" s="59">
        <f>Node_List!AB22*Parameters!F$20</f>
        <v>20.743355999999999</v>
      </c>
      <c r="F22" s="57">
        <f>C22*Parameters!I$24</f>
        <v>1.0085039999999998</v>
      </c>
      <c r="G22" s="58">
        <f>D22*Parameters!J$24</f>
        <v>2.6397378000000002</v>
      </c>
      <c r="H22" s="59">
        <f>E22*Parameters!K$24</f>
        <v>6.2230067999999994</v>
      </c>
      <c r="I22" s="57">
        <f>C22*Parameters!I$27</f>
        <v>2.6893439999999997</v>
      </c>
      <c r="J22" s="58">
        <f>D22*Parameters!J$27</f>
        <v>7.0393008000000012</v>
      </c>
      <c r="K22" s="59">
        <f>E22*Parameters!K$27</f>
        <v>16.5946848</v>
      </c>
      <c r="L22" s="57">
        <f>F22*Parameters!I$27</f>
        <v>0.80680319999999994</v>
      </c>
      <c r="M22" s="58">
        <f>G22*Parameters!J$27</f>
        <v>2.1117902400000004</v>
      </c>
      <c r="N22" s="59">
        <f>H22*Parameters!K$27</f>
        <v>4.9784054399999995</v>
      </c>
      <c r="O22" s="57">
        <f t="shared" si="1"/>
        <v>0.6723359999999996</v>
      </c>
      <c r="P22" s="58">
        <f t="shared" si="2"/>
        <v>1.7598251999999999</v>
      </c>
      <c r="Q22" s="59">
        <f t="shared" si="3"/>
        <v>4.148671199999999</v>
      </c>
      <c r="R22" s="57">
        <f t="shared" si="4"/>
        <v>0.2017007999999999</v>
      </c>
      <c r="S22" s="58">
        <f t="shared" si="5"/>
        <v>0.52794755999999987</v>
      </c>
      <c r="T22" s="59">
        <f t="shared" si="6"/>
        <v>1.2446013599999999</v>
      </c>
    </row>
    <row r="23" spans="1:20" x14ac:dyDescent="0.2">
      <c r="A23" s="4" t="s">
        <v>40</v>
      </c>
      <c r="B23" s="4" t="s">
        <v>17</v>
      </c>
      <c r="C23" s="57">
        <f>Node_List!Z23*Parameters!D$20</f>
        <v>4.2067199999999998</v>
      </c>
      <c r="D23" s="58">
        <f>Node_List!AA23*Parameters!E$20</f>
        <v>13.343753999999999</v>
      </c>
      <c r="E23" s="59">
        <f>Node_List!AB23*Parameters!F$20</f>
        <v>33.753923999999998</v>
      </c>
      <c r="F23" s="57">
        <f>C23*Parameters!I$24</f>
        <v>1.2620159999999998</v>
      </c>
      <c r="G23" s="58">
        <f>D23*Parameters!J$24</f>
        <v>4.0031261999999996</v>
      </c>
      <c r="H23" s="59">
        <f>E23*Parameters!K$24</f>
        <v>10.126177199999999</v>
      </c>
      <c r="I23" s="57">
        <f>C23*Parameters!I$27</f>
        <v>3.3653759999999999</v>
      </c>
      <c r="J23" s="58">
        <f>D23*Parameters!J$27</f>
        <v>10.675003199999999</v>
      </c>
      <c r="K23" s="59">
        <f>E23*Parameters!K$27</f>
        <v>27.0031392</v>
      </c>
      <c r="L23" s="57">
        <f>F23*Parameters!I$27</f>
        <v>1.0096128</v>
      </c>
      <c r="M23" s="58">
        <f>G23*Parameters!J$27</f>
        <v>3.2025009600000001</v>
      </c>
      <c r="N23" s="59">
        <f>H23*Parameters!K$27</f>
        <v>8.1009417599999995</v>
      </c>
      <c r="O23" s="57">
        <f t="shared" si="1"/>
        <v>0.84134399999999987</v>
      </c>
      <c r="P23" s="58">
        <f t="shared" si="2"/>
        <v>2.6687507999999998</v>
      </c>
      <c r="Q23" s="59">
        <f t="shared" si="3"/>
        <v>6.7507847999999981</v>
      </c>
      <c r="R23" s="57">
        <f t="shared" si="4"/>
        <v>0.25240319999999983</v>
      </c>
      <c r="S23" s="58">
        <f t="shared" si="5"/>
        <v>0.80062523999999957</v>
      </c>
      <c r="T23" s="59">
        <f t="shared" si="6"/>
        <v>2.0252354399999994</v>
      </c>
    </row>
    <row r="24" spans="1:20" x14ac:dyDescent="0.2">
      <c r="A24" s="4" t="s">
        <v>41</v>
      </c>
      <c r="B24" s="4" t="s">
        <v>20</v>
      </c>
      <c r="C24" s="57">
        <f>Node_List!Z24*Parameters!D$20</f>
        <v>1.5413880000000002</v>
      </c>
      <c r="D24" s="58">
        <f>Node_List!AA24*Parameters!E$20</f>
        <v>5.1558291000000009</v>
      </c>
      <c r="E24" s="59">
        <f>Node_List!AB24*Parameters!F$20</f>
        <v>12.933684600000001</v>
      </c>
      <c r="F24" s="57">
        <f>C24*Parameters!I$24</f>
        <v>0.46241640000000006</v>
      </c>
      <c r="G24" s="58">
        <f>D24*Parameters!J$24</f>
        <v>1.5467487300000002</v>
      </c>
      <c r="H24" s="59">
        <f>E24*Parameters!K$24</f>
        <v>3.8801053800000003</v>
      </c>
      <c r="I24" s="57">
        <f>C24*Parameters!I$27</f>
        <v>1.2331104000000002</v>
      </c>
      <c r="J24" s="58">
        <f>D24*Parameters!J$27</f>
        <v>4.1246632800000009</v>
      </c>
      <c r="K24" s="59">
        <f>E24*Parameters!K$27</f>
        <v>10.346947680000001</v>
      </c>
      <c r="L24" s="57">
        <f>F24*Parameters!I$27</f>
        <v>0.36993312000000006</v>
      </c>
      <c r="M24" s="58">
        <f>G24*Parameters!J$27</f>
        <v>1.2373989840000004</v>
      </c>
      <c r="N24" s="59">
        <f>H24*Parameters!K$27</f>
        <v>3.1040843040000006</v>
      </c>
      <c r="O24" s="57">
        <f t="shared" si="1"/>
        <v>0.30827760000000004</v>
      </c>
      <c r="P24" s="58">
        <f t="shared" si="2"/>
        <v>1.03116582</v>
      </c>
      <c r="Q24" s="59">
        <f t="shared" si="3"/>
        <v>2.5867369199999999</v>
      </c>
      <c r="R24" s="57">
        <f t="shared" si="4"/>
        <v>9.2483280000000001E-2</v>
      </c>
      <c r="S24" s="58">
        <f t="shared" si="5"/>
        <v>0.30934974599999987</v>
      </c>
      <c r="T24" s="59">
        <f t="shared" si="6"/>
        <v>0.7760210759999997</v>
      </c>
    </row>
    <row r="25" spans="1:20" x14ac:dyDescent="0.2">
      <c r="A25" s="4" t="s">
        <v>42</v>
      </c>
      <c r="B25" s="4" t="s">
        <v>17</v>
      </c>
      <c r="C25" s="57">
        <f>Node_List!Z25*Parameters!D$20</f>
        <v>12.250572000000002</v>
      </c>
      <c r="D25" s="58">
        <f>Node_List!AA25*Parameters!E$20</f>
        <v>33.799317899999998</v>
      </c>
      <c r="E25" s="59">
        <f>Node_List!AB25*Parameters!F$20</f>
        <v>82.277897400000001</v>
      </c>
      <c r="F25" s="57">
        <f>C25*Parameters!I$24</f>
        <v>3.6751716000000005</v>
      </c>
      <c r="G25" s="58">
        <f>D25*Parameters!J$24</f>
        <v>10.13979537</v>
      </c>
      <c r="H25" s="59">
        <f>E25*Parameters!K$24</f>
        <v>24.683369219999999</v>
      </c>
      <c r="I25" s="57">
        <f>C25*Parameters!I$27</f>
        <v>9.8004576000000014</v>
      </c>
      <c r="J25" s="58">
        <f>D25*Parameters!J$27</f>
        <v>27.039454320000001</v>
      </c>
      <c r="K25" s="59">
        <f>E25*Parameters!K$27</f>
        <v>65.822317920000003</v>
      </c>
      <c r="L25" s="57">
        <f>F25*Parameters!I$27</f>
        <v>2.9401372800000005</v>
      </c>
      <c r="M25" s="58">
        <f>G25*Parameters!J$27</f>
        <v>8.1118362959999999</v>
      </c>
      <c r="N25" s="59">
        <f>H25*Parameters!K$27</f>
        <v>19.746695376000002</v>
      </c>
      <c r="O25" s="57">
        <f t="shared" si="1"/>
        <v>2.4501144000000004</v>
      </c>
      <c r="P25" s="58">
        <f t="shared" si="2"/>
        <v>6.7598635799999975</v>
      </c>
      <c r="Q25" s="59">
        <f t="shared" si="3"/>
        <v>16.455579479999997</v>
      </c>
      <c r="R25" s="57">
        <f t="shared" si="4"/>
        <v>0.73503432000000002</v>
      </c>
      <c r="S25" s="58">
        <f t="shared" si="5"/>
        <v>2.027959074</v>
      </c>
      <c r="T25" s="59">
        <f t="shared" si="6"/>
        <v>4.9366738439999978</v>
      </c>
    </row>
    <row r="26" spans="1:20" x14ac:dyDescent="0.2">
      <c r="A26" s="4" t="s">
        <v>43</v>
      </c>
      <c r="B26" s="4" t="s">
        <v>17</v>
      </c>
      <c r="C26" s="57">
        <f>Node_List!Z26*Parameters!D$20</f>
        <v>7.2645720000000011</v>
      </c>
      <c r="D26" s="58">
        <f>Node_List!AA26*Parameters!E$20</f>
        <v>20.229117900000002</v>
      </c>
      <c r="E26" s="59">
        <f>Node_List!AB26*Parameters!F$20</f>
        <v>48.916697400000004</v>
      </c>
      <c r="F26" s="57">
        <f>C26*Parameters!I$24</f>
        <v>2.1793716000000001</v>
      </c>
      <c r="G26" s="58">
        <f>D26*Parameters!J$24</f>
        <v>6.0687353700000006</v>
      </c>
      <c r="H26" s="59">
        <f>E26*Parameters!K$24</f>
        <v>14.67500922</v>
      </c>
      <c r="I26" s="57">
        <f>C26*Parameters!I$27</f>
        <v>5.8116576000000011</v>
      </c>
      <c r="J26" s="58">
        <f>D26*Parameters!J$27</f>
        <v>16.183294320000002</v>
      </c>
      <c r="K26" s="59">
        <f>E26*Parameters!K$27</f>
        <v>39.133357920000009</v>
      </c>
      <c r="L26" s="57">
        <f>F26*Parameters!I$27</f>
        <v>1.7434972800000001</v>
      </c>
      <c r="M26" s="58">
        <f>G26*Parameters!J$27</f>
        <v>4.854988296000001</v>
      </c>
      <c r="N26" s="59">
        <f>H26*Parameters!K$27</f>
        <v>11.740007376000001</v>
      </c>
      <c r="O26" s="57">
        <f t="shared" si="1"/>
        <v>1.4529144000000001</v>
      </c>
      <c r="P26" s="58">
        <f t="shared" si="2"/>
        <v>4.0458235800000004</v>
      </c>
      <c r="Q26" s="59">
        <f t="shared" si="3"/>
        <v>9.7833394799999951</v>
      </c>
      <c r="R26" s="57">
        <f t="shared" si="4"/>
        <v>0.43587431999999993</v>
      </c>
      <c r="S26" s="58">
        <f t="shared" si="5"/>
        <v>1.2137470739999996</v>
      </c>
      <c r="T26" s="59">
        <f t="shared" si="6"/>
        <v>2.9350018439999985</v>
      </c>
    </row>
    <row r="27" spans="1:20" x14ac:dyDescent="0.2">
      <c r="A27" s="4" t="s">
        <v>44</v>
      </c>
      <c r="B27" s="4" t="s">
        <v>20</v>
      </c>
      <c r="C27" s="57">
        <f>Node_List!Z27*Parameters!D$20</f>
        <v>1.2061199999999999</v>
      </c>
      <c r="D27" s="58">
        <f>Node_List!AA27*Parameters!E$20</f>
        <v>3.0604590000000003</v>
      </c>
      <c r="E27" s="59">
        <f>Node_List!AB27*Parameters!F$20</f>
        <v>6.798654</v>
      </c>
      <c r="F27" s="57">
        <f>C27*Parameters!I$24</f>
        <v>0.36183599999999994</v>
      </c>
      <c r="G27" s="58">
        <f>D27*Parameters!J$24</f>
        <v>0.91813770000000006</v>
      </c>
      <c r="H27" s="59">
        <f>E27*Parameters!K$24</f>
        <v>2.0395962000000001</v>
      </c>
      <c r="I27" s="57">
        <f>C27*Parameters!I$27</f>
        <v>0.96489599999999998</v>
      </c>
      <c r="J27" s="58">
        <f>D27*Parameters!J$27</f>
        <v>2.4483672000000003</v>
      </c>
      <c r="K27" s="59">
        <f>E27*Parameters!K$27</f>
        <v>5.4389232000000005</v>
      </c>
      <c r="L27" s="57">
        <f>F27*Parameters!I$27</f>
        <v>0.28946879999999997</v>
      </c>
      <c r="M27" s="58">
        <f>G27*Parameters!J$27</f>
        <v>0.73451016000000013</v>
      </c>
      <c r="N27" s="59">
        <f>H27*Parameters!K$27</f>
        <v>1.6316769600000001</v>
      </c>
      <c r="O27" s="57">
        <f t="shared" si="1"/>
        <v>0.24122399999999988</v>
      </c>
      <c r="P27" s="58">
        <f t="shared" si="2"/>
        <v>0.61209179999999996</v>
      </c>
      <c r="Q27" s="59">
        <f t="shared" si="3"/>
        <v>1.3597307999999995</v>
      </c>
      <c r="R27" s="57">
        <f t="shared" si="4"/>
        <v>7.2367199999999965E-2</v>
      </c>
      <c r="S27" s="58">
        <f t="shared" si="5"/>
        <v>0.18362753999999992</v>
      </c>
      <c r="T27" s="59">
        <f t="shared" si="6"/>
        <v>0.40791924000000002</v>
      </c>
    </row>
    <row r="28" spans="1:20" x14ac:dyDescent="0.2">
      <c r="A28" s="4" t="s">
        <v>45</v>
      </c>
      <c r="B28" s="4" t="s">
        <v>17</v>
      </c>
      <c r="C28" s="57">
        <f>Node_List!Z28*Parameters!D$20</f>
        <v>8.9095080000000006</v>
      </c>
      <c r="D28" s="58">
        <f>Node_List!AA28*Parameters!E$20</f>
        <v>24.625688100000001</v>
      </c>
      <c r="E28" s="59">
        <f>Node_List!AB28*Parameters!F$20</f>
        <v>59.256738599999991</v>
      </c>
      <c r="F28" s="57">
        <f>C28*Parameters!I$24</f>
        <v>2.6728524</v>
      </c>
      <c r="G28" s="58">
        <f>D28*Parameters!J$24</f>
        <v>7.3877064299999997</v>
      </c>
      <c r="H28" s="59">
        <f>E28*Parameters!K$24</f>
        <v>17.777021579999996</v>
      </c>
      <c r="I28" s="57">
        <f>C28*Parameters!I$27</f>
        <v>7.1276064000000012</v>
      </c>
      <c r="J28" s="58">
        <f>D28*Parameters!J$27</f>
        <v>19.700550480000004</v>
      </c>
      <c r="K28" s="59">
        <f>E28*Parameters!K$27</f>
        <v>47.405390879999999</v>
      </c>
      <c r="L28" s="57">
        <f>F28*Parameters!I$27</f>
        <v>2.1382819200000003</v>
      </c>
      <c r="M28" s="58">
        <f>G28*Parameters!J$27</f>
        <v>5.9101651440000005</v>
      </c>
      <c r="N28" s="59">
        <f>H28*Parameters!K$27</f>
        <v>14.221617263999997</v>
      </c>
      <c r="O28" s="57">
        <f t="shared" si="1"/>
        <v>1.7819015999999994</v>
      </c>
      <c r="P28" s="58">
        <f t="shared" si="2"/>
        <v>4.9251376199999974</v>
      </c>
      <c r="Q28" s="59">
        <f t="shared" si="3"/>
        <v>11.851347719999993</v>
      </c>
      <c r="R28" s="57">
        <f t="shared" si="4"/>
        <v>0.53457047999999974</v>
      </c>
      <c r="S28" s="58">
        <f t="shared" si="5"/>
        <v>1.4775412859999992</v>
      </c>
      <c r="T28" s="59">
        <f t="shared" si="6"/>
        <v>3.5554043159999988</v>
      </c>
    </row>
    <row r="29" spans="1:20" x14ac:dyDescent="0.2">
      <c r="A29" s="4" t="s">
        <v>46</v>
      </c>
      <c r="B29" s="4" t="s">
        <v>17</v>
      </c>
      <c r="C29" s="57">
        <f>Node_List!Z29*Parameters!D$20</f>
        <v>11.902068</v>
      </c>
      <c r="D29" s="58">
        <f>Node_List!AA29*Parameters!E$20</f>
        <v>36.211880099999995</v>
      </c>
      <c r="E29" s="59">
        <f>Node_List!AB29*Parameters!F$20</f>
        <v>91.017090600000003</v>
      </c>
      <c r="F29" s="57">
        <f>C29*Parameters!I$24</f>
        <v>3.5706203999999997</v>
      </c>
      <c r="G29" s="58">
        <f>D29*Parameters!J$24</f>
        <v>10.863564029999997</v>
      </c>
      <c r="H29" s="59">
        <f>E29*Parameters!K$24</f>
        <v>27.305127179999999</v>
      </c>
      <c r="I29" s="57">
        <f>C29*Parameters!I$27</f>
        <v>9.521654400000001</v>
      </c>
      <c r="J29" s="58">
        <f>D29*Parameters!J$27</f>
        <v>28.969504079999997</v>
      </c>
      <c r="K29" s="59">
        <f>E29*Parameters!K$27</f>
        <v>72.813672480000008</v>
      </c>
      <c r="L29" s="57">
        <f>F29*Parameters!I$27</f>
        <v>2.8564963199999998</v>
      </c>
      <c r="M29" s="58">
        <f>G29*Parameters!J$27</f>
        <v>8.6908512239999975</v>
      </c>
      <c r="N29" s="59">
        <f>H29*Parameters!K$27</f>
        <v>21.844101744</v>
      </c>
      <c r="O29" s="57">
        <f t="shared" si="1"/>
        <v>2.3804135999999989</v>
      </c>
      <c r="P29" s="58">
        <f t="shared" si="2"/>
        <v>7.2423760199999982</v>
      </c>
      <c r="Q29" s="59">
        <f t="shared" si="3"/>
        <v>18.203418119999995</v>
      </c>
      <c r="R29" s="57">
        <f t="shared" si="4"/>
        <v>0.71412407999999994</v>
      </c>
      <c r="S29" s="58">
        <f t="shared" si="5"/>
        <v>2.1727128059999998</v>
      </c>
      <c r="T29" s="59">
        <f t="shared" si="6"/>
        <v>5.4610254359999999</v>
      </c>
    </row>
    <row r="30" spans="1:20" x14ac:dyDescent="0.2">
      <c r="A30" s="4" t="s">
        <v>47</v>
      </c>
      <c r="B30" s="4" t="s">
        <v>20</v>
      </c>
      <c r="C30" s="57">
        <f>Node_List!Z30*Parameters!D$20</f>
        <v>2.6781719999999996</v>
      </c>
      <c r="D30" s="58">
        <f>Node_List!AA30*Parameters!E$20</f>
        <v>7.8266378999999997</v>
      </c>
      <c r="E30" s="59">
        <f>Node_List!AB30*Parameters!F$20</f>
        <v>18.805817399999999</v>
      </c>
      <c r="F30" s="57">
        <f>C30*Parameters!I$24</f>
        <v>0.80345159999999982</v>
      </c>
      <c r="G30" s="58">
        <f>D30*Parameters!J$24</f>
        <v>2.3479913699999999</v>
      </c>
      <c r="H30" s="59">
        <f>E30*Parameters!K$24</f>
        <v>5.6417452199999998</v>
      </c>
      <c r="I30" s="57">
        <f>C30*Parameters!I$27</f>
        <v>2.1425375999999998</v>
      </c>
      <c r="J30" s="58">
        <f>D30*Parameters!J$27</f>
        <v>6.2613103199999998</v>
      </c>
      <c r="K30" s="59">
        <f>E30*Parameters!K$27</f>
        <v>15.04465392</v>
      </c>
      <c r="L30" s="57">
        <f>F30*Parameters!I$27</f>
        <v>0.64276127999999988</v>
      </c>
      <c r="M30" s="58">
        <f>G30*Parameters!J$27</f>
        <v>1.8783930959999999</v>
      </c>
      <c r="N30" s="59">
        <f>H30*Parameters!K$27</f>
        <v>4.5133961759999996</v>
      </c>
      <c r="O30" s="57">
        <f t="shared" si="1"/>
        <v>0.53563439999999973</v>
      </c>
      <c r="P30" s="58">
        <f t="shared" si="2"/>
        <v>1.5653275799999999</v>
      </c>
      <c r="Q30" s="59">
        <f t="shared" si="3"/>
        <v>3.7611634799999987</v>
      </c>
      <c r="R30" s="57">
        <f t="shared" si="4"/>
        <v>0.16069031999999994</v>
      </c>
      <c r="S30" s="58">
        <f t="shared" si="5"/>
        <v>0.46959827399999998</v>
      </c>
      <c r="T30" s="59">
        <f t="shared" si="6"/>
        <v>1.1283490440000001</v>
      </c>
    </row>
    <row r="31" spans="1:20" x14ac:dyDescent="0.2">
      <c r="A31" s="4" t="s">
        <v>48</v>
      </c>
      <c r="B31" s="4" t="s">
        <v>17</v>
      </c>
      <c r="C31" s="57">
        <f>Node_List!Z31*Parameters!D$20</f>
        <v>9.4393200000000004</v>
      </c>
      <c r="D31" s="58">
        <f>Node_List!AA31*Parameters!E$20</f>
        <v>25.357449000000003</v>
      </c>
      <c r="E31" s="59">
        <f>Node_List!AB31*Parameters!F$20</f>
        <v>60.795594000000001</v>
      </c>
      <c r="F31" s="57">
        <f>C31*Parameters!I$24</f>
        <v>2.8317960000000002</v>
      </c>
      <c r="G31" s="58">
        <f>D31*Parameters!J$24</f>
        <v>7.6072347000000002</v>
      </c>
      <c r="H31" s="59">
        <f>E31*Parameters!K$24</f>
        <v>18.238678199999999</v>
      </c>
      <c r="I31" s="57">
        <f>C31*Parameters!I$27</f>
        <v>7.5514560000000008</v>
      </c>
      <c r="J31" s="58">
        <f>D31*Parameters!J$27</f>
        <v>20.285959200000004</v>
      </c>
      <c r="K31" s="59">
        <f>E31*Parameters!K$27</f>
        <v>48.636475200000007</v>
      </c>
      <c r="L31" s="57">
        <f>F31*Parameters!I$27</f>
        <v>2.2654368000000003</v>
      </c>
      <c r="M31" s="58">
        <f>G31*Parameters!J$27</f>
        <v>6.0857877600000005</v>
      </c>
      <c r="N31" s="59">
        <f>H31*Parameters!K$27</f>
        <v>14.59094256</v>
      </c>
      <c r="O31" s="57">
        <f t="shared" si="1"/>
        <v>1.8878639999999995</v>
      </c>
      <c r="P31" s="58">
        <f t="shared" si="2"/>
        <v>5.0714897999999984</v>
      </c>
      <c r="Q31" s="59">
        <f t="shared" si="3"/>
        <v>12.159118799999995</v>
      </c>
      <c r="R31" s="57">
        <f t="shared" si="4"/>
        <v>0.56635919999999995</v>
      </c>
      <c r="S31" s="58">
        <f t="shared" si="5"/>
        <v>1.5214469399999997</v>
      </c>
      <c r="T31" s="59">
        <f t="shared" si="6"/>
        <v>3.6477356399999987</v>
      </c>
    </row>
    <row r="32" spans="1:20" x14ac:dyDescent="0.2">
      <c r="A32" s="4" t="s">
        <v>49</v>
      </c>
      <c r="B32" s="4" t="s">
        <v>17</v>
      </c>
      <c r="C32" s="57">
        <f>Node_List!Z32*Parameters!D$20</f>
        <v>10.324092</v>
      </c>
      <c r="D32" s="58">
        <f>Node_List!AA32*Parameters!E$20</f>
        <v>27.678831899999999</v>
      </c>
      <c r="E32" s="59">
        <f>Node_List!AB32*Parameters!F$20</f>
        <v>66.518381399999996</v>
      </c>
      <c r="F32" s="57">
        <f>C32*Parameters!I$24</f>
        <v>3.0972276000000001</v>
      </c>
      <c r="G32" s="58">
        <f>D32*Parameters!J$24</f>
        <v>8.3036495699999993</v>
      </c>
      <c r="H32" s="59">
        <f>E32*Parameters!K$24</f>
        <v>19.955514419999997</v>
      </c>
      <c r="I32" s="57">
        <f>C32*Parameters!I$27</f>
        <v>8.2592736000000002</v>
      </c>
      <c r="J32" s="58">
        <f>D32*Parameters!J$27</f>
        <v>22.14306552</v>
      </c>
      <c r="K32" s="59">
        <f>E32*Parameters!K$27</f>
        <v>53.214705119999998</v>
      </c>
      <c r="L32" s="57">
        <f>F32*Parameters!I$27</f>
        <v>2.4777820800000003</v>
      </c>
      <c r="M32" s="58">
        <f>G32*Parameters!J$27</f>
        <v>6.6429196560000001</v>
      </c>
      <c r="N32" s="59">
        <f>H32*Parameters!K$27</f>
        <v>15.964411535999998</v>
      </c>
      <c r="O32" s="57">
        <f t="shared" si="1"/>
        <v>2.0648184000000001</v>
      </c>
      <c r="P32" s="58">
        <f t="shared" si="2"/>
        <v>5.5357663799999983</v>
      </c>
      <c r="Q32" s="59">
        <f t="shared" si="3"/>
        <v>13.303676279999998</v>
      </c>
      <c r="R32" s="57">
        <f t="shared" si="4"/>
        <v>0.61944551999999975</v>
      </c>
      <c r="S32" s="58">
        <f t="shared" si="5"/>
        <v>1.6607299139999991</v>
      </c>
      <c r="T32" s="59">
        <f t="shared" si="6"/>
        <v>3.9911028839999982</v>
      </c>
    </row>
    <row r="33" spans="1:20" x14ac:dyDescent="0.2">
      <c r="A33" s="4" t="s">
        <v>50</v>
      </c>
      <c r="B33" s="4" t="s">
        <v>17</v>
      </c>
      <c r="C33" s="57">
        <f>Node_List!Z33*Parameters!D$20</f>
        <v>8.8737479999999991</v>
      </c>
      <c r="D33" s="58">
        <f>Node_List!AA33*Parameters!E$20</f>
        <v>23.919506100000003</v>
      </c>
      <c r="E33" s="59">
        <f>Node_List!AB33*Parameters!F$20</f>
        <v>57.613446600000003</v>
      </c>
      <c r="F33" s="57">
        <f>C33*Parameters!I$24</f>
        <v>2.6621243999999997</v>
      </c>
      <c r="G33" s="58">
        <f>D33*Parameters!J$24</f>
        <v>7.1758518300000009</v>
      </c>
      <c r="H33" s="59">
        <f>E33*Parameters!K$24</f>
        <v>17.28403398</v>
      </c>
      <c r="I33" s="57">
        <f>C33*Parameters!I$27</f>
        <v>7.0989983999999993</v>
      </c>
      <c r="J33" s="58">
        <f>D33*Parameters!J$27</f>
        <v>19.135604880000002</v>
      </c>
      <c r="K33" s="59">
        <f>E33*Parameters!K$27</f>
        <v>46.090757280000005</v>
      </c>
      <c r="L33" s="57">
        <f>F33*Parameters!I$27</f>
        <v>2.12969952</v>
      </c>
      <c r="M33" s="58">
        <f>G33*Parameters!J$27</f>
        <v>5.7406814640000015</v>
      </c>
      <c r="N33" s="59">
        <f>H33*Parameters!K$27</f>
        <v>13.827227184000002</v>
      </c>
      <c r="O33" s="57">
        <f t="shared" si="1"/>
        <v>1.7747495999999998</v>
      </c>
      <c r="P33" s="58">
        <f t="shared" si="2"/>
        <v>4.7839012200000006</v>
      </c>
      <c r="Q33" s="59">
        <f t="shared" si="3"/>
        <v>11.522689319999998</v>
      </c>
      <c r="R33" s="57">
        <f t="shared" si="4"/>
        <v>0.53242487999999977</v>
      </c>
      <c r="S33" s="58">
        <f t="shared" si="5"/>
        <v>1.4351703659999995</v>
      </c>
      <c r="T33" s="59">
        <f t="shared" si="6"/>
        <v>3.4568067959999986</v>
      </c>
    </row>
    <row r="34" spans="1:20" x14ac:dyDescent="0.2">
      <c r="A34" s="4" t="s">
        <v>51</v>
      </c>
      <c r="B34" s="4" t="s">
        <v>17</v>
      </c>
      <c r="C34" s="57">
        <f>Node_List!Z34*Parameters!D$20</f>
        <v>7.6928399999999986</v>
      </c>
      <c r="D34" s="58">
        <f>Node_List!AA34*Parameters!E$20</f>
        <v>19.038962999999999</v>
      </c>
      <c r="E34" s="59">
        <f>Node_List!AB34*Parameters!F$20</f>
        <v>43.896078000000003</v>
      </c>
      <c r="F34" s="57">
        <f>C34*Parameters!I$24</f>
        <v>2.3078519999999996</v>
      </c>
      <c r="G34" s="58">
        <f>D34*Parameters!J$24</f>
        <v>5.7116888999999995</v>
      </c>
      <c r="H34" s="59">
        <f>E34*Parameters!K$24</f>
        <v>13.168823400000001</v>
      </c>
      <c r="I34" s="57">
        <f>C34*Parameters!I$27</f>
        <v>6.1542719999999989</v>
      </c>
      <c r="J34" s="58">
        <f>D34*Parameters!J$27</f>
        <v>15.2311704</v>
      </c>
      <c r="K34" s="59">
        <f>E34*Parameters!K$27</f>
        <v>35.116862400000002</v>
      </c>
      <c r="L34" s="57">
        <f>F34*Parameters!I$27</f>
        <v>1.8462815999999997</v>
      </c>
      <c r="M34" s="58">
        <f>G34*Parameters!J$27</f>
        <v>4.5693511199999994</v>
      </c>
      <c r="N34" s="59">
        <f>H34*Parameters!K$27</f>
        <v>10.535058720000002</v>
      </c>
      <c r="O34" s="57">
        <f t="shared" si="1"/>
        <v>1.5385679999999997</v>
      </c>
      <c r="P34" s="58">
        <f t="shared" si="2"/>
        <v>3.8077925999999991</v>
      </c>
      <c r="Q34" s="59">
        <f t="shared" si="3"/>
        <v>8.7792156000000006</v>
      </c>
      <c r="R34" s="57">
        <f t="shared" si="4"/>
        <v>0.46157039999999983</v>
      </c>
      <c r="S34" s="58">
        <f t="shared" si="5"/>
        <v>1.1423377800000001</v>
      </c>
      <c r="T34" s="59">
        <f t="shared" si="6"/>
        <v>2.6337646799999987</v>
      </c>
    </row>
    <row r="35" spans="1:20" x14ac:dyDescent="0.2">
      <c r="A35" s="4" t="s">
        <v>52</v>
      </c>
      <c r="B35" s="4" t="s">
        <v>17</v>
      </c>
      <c r="C35" s="57">
        <f>Node_List!Z35*Parameters!D$20</f>
        <v>14.782679999999999</v>
      </c>
      <c r="D35" s="58">
        <f>Node_List!AA35*Parameters!E$20</f>
        <v>40.305201000000004</v>
      </c>
      <c r="E35" s="59">
        <f>Node_List!AB35*Parameters!F$20</f>
        <v>97.233305999999999</v>
      </c>
      <c r="F35" s="57">
        <f>C35*Parameters!I$24</f>
        <v>4.4348039999999997</v>
      </c>
      <c r="G35" s="58">
        <f>D35*Parameters!J$24</f>
        <v>12.091560300000001</v>
      </c>
      <c r="H35" s="59">
        <f>E35*Parameters!K$24</f>
        <v>29.169991799999998</v>
      </c>
      <c r="I35" s="57">
        <f>C35*Parameters!I$27</f>
        <v>11.826143999999999</v>
      </c>
      <c r="J35" s="58">
        <f>D35*Parameters!J$27</f>
        <v>32.244160800000003</v>
      </c>
      <c r="K35" s="59">
        <f>E35*Parameters!K$27</f>
        <v>77.786644800000005</v>
      </c>
      <c r="L35" s="57">
        <f>F35*Parameters!I$27</f>
        <v>3.5478432</v>
      </c>
      <c r="M35" s="58">
        <f>G35*Parameters!J$27</f>
        <v>9.6732482400000013</v>
      </c>
      <c r="N35" s="59">
        <f>H35*Parameters!K$27</f>
        <v>23.335993439999999</v>
      </c>
      <c r="O35" s="57">
        <f t="shared" si="1"/>
        <v>2.9565359999999998</v>
      </c>
      <c r="P35" s="58">
        <f t="shared" si="2"/>
        <v>8.0610402000000008</v>
      </c>
      <c r="Q35" s="59">
        <f t="shared" si="3"/>
        <v>19.446661199999994</v>
      </c>
      <c r="R35" s="57">
        <f t="shared" si="4"/>
        <v>0.88696079999999977</v>
      </c>
      <c r="S35" s="58">
        <f t="shared" si="5"/>
        <v>2.4183120599999999</v>
      </c>
      <c r="T35" s="59">
        <f t="shared" si="6"/>
        <v>5.8339983599999989</v>
      </c>
    </row>
    <row r="36" spans="1:20" x14ac:dyDescent="0.2">
      <c r="A36" s="4" t="s">
        <v>53</v>
      </c>
      <c r="B36" s="4" t="s">
        <v>17</v>
      </c>
      <c r="C36" s="57">
        <f>Node_List!Z36*Parameters!D$20</f>
        <v>9.3826799999999988</v>
      </c>
      <c r="D36" s="58">
        <f>Node_List!AA36*Parameters!E$20</f>
        <v>24.469700999999997</v>
      </c>
      <c r="E36" s="59">
        <f>Node_List!AB36*Parameters!F$20</f>
        <v>57.966306000000003</v>
      </c>
      <c r="F36" s="57">
        <f>C36*Parameters!I$24</f>
        <v>2.8148039999999996</v>
      </c>
      <c r="G36" s="58">
        <f>D36*Parameters!J$24</f>
        <v>7.3409102999999991</v>
      </c>
      <c r="H36" s="59">
        <f>E36*Parameters!K$24</f>
        <v>17.389891800000001</v>
      </c>
      <c r="I36" s="57">
        <f>C36*Parameters!I$27</f>
        <v>7.506143999999999</v>
      </c>
      <c r="J36" s="58">
        <f>D36*Parameters!J$27</f>
        <v>19.575760799999998</v>
      </c>
      <c r="K36" s="59">
        <f>E36*Parameters!K$27</f>
        <v>46.373044800000002</v>
      </c>
      <c r="L36" s="57">
        <f>F36*Parameters!I$27</f>
        <v>2.2518431999999997</v>
      </c>
      <c r="M36" s="58">
        <f>G36*Parameters!J$27</f>
        <v>5.8727282399999998</v>
      </c>
      <c r="N36" s="59">
        <f>H36*Parameters!K$27</f>
        <v>13.911913440000001</v>
      </c>
      <c r="O36" s="57">
        <f t="shared" si="1"/>
        <v>1.8765359999999998</v>
      </c>
      <c r="P36" s="58">
        <f t="shared" si="2"/>
        <v>4.8939401999999994</v>
      </c>
      <c r="Q36" s="59">
        <f t="shared" si="3"/>
        <v>11.593261200000001</v>
      </c>
      <c r="R36" s="57">
        <f t="shared" si="4"/>
        <v>0.56296079999999993</v>
      </c>
      <c r="S36" s="58">
        <f t="shared" si="5"/>
        <v>1.4681820599999993</v>
      </c>
      <c r="T36" s="59">
        <f t="shared" si="6"/>
        <v>3.4779783599999998</v>
      </c>
    </row>
    <row r="37" spans="1:20" x14ac:dyDescent="0.2">
      <c r="A37" s="4" t="s">
        <v>54</v>
      </c>
      <c r="B37" s="4" t="s">
        <v>17</v>
      </c>
      <c r="C37" s="57">
        <f>Node_List!Z37*Parameters!D$20</f>
        <v>4.9341720000000002</v>
      </c>
      <c r="D37" s="58">
        <f>Node_List!AA37*Parameters!E$20</f>
        <v>14.022087900000001</v>
      </c>
      <c r="E37" s="59">
        <f>Node_List!AB37*Parameters!F$20</f>
        <v>34.423517400000001</v>
      </c>
      <c r="F37" s="57">
        <f>C37*Parameters!I$24</f>
        <v>1.4802516000000001</v>
      </c>
      <c r="G37" s="58">
        <f>D37*Parameters!J$24</f>
        <v>4.2066263700000004</v>
      </c>
      <c r="H37" s="59">
        <f>E37*Parameters!K$24</f>
        <v>10.32705522</v>
      </c>
      <c r="I37" s="57">
        <f>C37*Parameters!I$27</f>
        <v>3.9473376000000004</v>
      </c>
      <c r="J37" s="58">
        <f>D37*Parameters!J$27</f>
        <v>11.217670320000002</v>
      </c>
      <c r="K37" s="59">
        <f>E37*Parameters!K$27</f>
        <v>27.538813920000003</v>
      </c>
      <c r="L37" s="57">
        <f>F37*Parameters!I$27</f>
        <v>1.1842012800000001</v>
      </c>
      <c r="M37" s="58">
        <f>G37*Parameters!J$27</f>
        <v>3.3653010960000005</v>
      </c>
      <c r="N37" s="59">
        <f>H37*Parameters!K$27</f>
        <v>8.2616441760000008</v>
      </c>
      <c r="O37" s="57">
        <f t="shared" si="1"/>
        <v>0.98683439999999978</v>
      </c>
      <c r="P37" s="58">
        <f t="shared" si="2"/>
        <v>2.8044175799999991</v>
      </c>
      <c r="Q37" s="59">
        <f t="shared" si="3"/>
        <v>6.8847034799999989</v>
      </c>
      <c r="R37" s="57">
        <f t="shared" si="4"/>
        <v>0.29605031999999998</v>
      </c>
      <c r="S37" s="58">
        <f t="shared" si="5"/>
        <v>0.8413252739999999</v>
      </c>
      <c r="T37" s="59">
        <f t="shared" si="6"/>
        <v>2.0654110439999993</v>
      </c>
    </row>
    <row r="39" spans="1:20" x14ac:dyDescent="0.2">
      <c r="C39" s="56">
        <f>SUM(C2:C37)</f>
        <v>229.44485999999998</v>
      </c>
      <c r="D39" s="56">
        <f t="shared" ref="D39:K39" si="7">SUM(D2:D37)</f>
        <v>648.10273949999987</v>
      </c>
      <c r="E39" s="56">
        <f t="shared" si="7"/>
        <v>1578.0453870000001</v>
      </c>
      <c r="F39" s="56">
        <f>SUM(F2:F37)</f>
        <v>68.833457999999993</v>
      </c>
      <c r="G39" s="56">
        <f t="shared" si="7"/>
        <v>194.43082185</v>
      </c>
      <c r="H39" s="56">
        <f t="shared" si="7"/>
        <v>473.4136160999999</v>
      </c>
      <c r="I39" s="56">
        <f>SUM(I2:I37)</f>
        <v>183.55588799999998</v>
      </c>
      <c r="J39" s="56">
        <f t="shared" si="7"/>
        <v>518.48219159999996</v>
      </c>
      <c r="K39" s="56">
        <f t="shared" si="7"/>
        <v>1262.4363095999997</v>
      </c>
      <c r="L39" s="56">
        <f>SUM(L2:L37)</f>
        <v>55.066766400000013</v>
      </c>
      <c r="M39" s="56">
        <f t="shared" ref="M39:N39" si="8">SUM(M2:M37)</f>
        <v>155.54465747999996</v>
      </c>
      <c r="N39" s="56">
        <f t="shared" si="8"/>
        <v>378.73089287999989</v>
      </c>
      <c r="O39" s="56">
        <f>SUM(O2:O37)</f>
        <v>45.888971999999981</v>
      </c>
      <c r="P39" s="56">
        <f t="shared" ref="P39:Q39" si="9">SUM(P2:P37)</f>
        <v>129.62054789999999</v>
      </c>
      <c r="Q39" s="56">
        <f t="shared" si="9"/>
        <v>315.60907739999982</v>
      </c>
      <c r="R39" s="56">
        <f>SUM(R2:R37)</f>
        <v>13.766691599999998</v>
      </c>
      <c r="S39" s="56">
        <f t="shared" ref="S39:T39" si="10">SUM(S2:S37)</f>
        <v>38.886164369999982</v>
      </c>
      <c r="T39" s="56">
        <f t="shared" si="10"/>
        <v>94.682723219999971</v>
      </c>
    </row>
    <row r="41" spans="1:20" x14ac:dyDescent="0.2">
      <c r="I41">
        <f>I39/C39</f>
        <v>0.8</v>
      </c>
      <c r="J41">
        <f t="shared" ref="J41:N41" si="11">J39/D39</f>
        <v>0.80000000000000016</v>
      </c>
      <c r="K41">
        <f t="shared" si="11"/>
        <v>0.79999999999999982</v>
      </c>
      <c r="L41">
        <f t="shared" si="11"/>
        <v>0.80000000000000027</v>
      </c>
      <c r="M41">
        <f t="shared" si="11"/>
        <v>0.79999999999999971</v>
      </c>
      <c r="N41">
        <f t="shared" si="11"/>
        <v>0.79999999999999993</v>
      </c>
      <c r="O41">
        <f>O39/C39</f>
        <v>0.19999999999999993</v>
      </c>
      <c r="P41">
        <f t="shared" ref="P41:S41" si="12">P39/D39</f>
        <v>0.20000000000000004</v>
      </c>
      <c r="Q41">
        <f t="shared" si="12"/>
        <v>0.19999999999999987</v>
      </c>
      <c r="R41">
        <f t="shared" si="12"/>
        <v>0.19999999999999998</v>
      </c>
      <c r="S41">
        <f t="shared" si="12"/>
        <v>0.1999999999999999</v>
      </c>
      <c r="T41">
        <f>T39/H39</f>
        <v>0.19999999999999998</v>
      </c>
    </row>
    <row r="43" spans="1:20" s="12" customFormat="1" x14ac:dyDescent="0.2">
      <c r="A43" s="11"/>
      <c r="B43" s="11"/>
      <c r="C43" s="113" t="s">
        <v>180</v>
      </c>
      <c r="D43" s="113"/>
      <c r="E43" s="113"/>
      <c r="F43" s="113"/>
      <c r="G43" s="113"/>
      <c r="H43" s="113"/>
      <c r="I43" s="114" t="s">
        <v>181</v>
      </c>
      <c r="J43" s="115"/>
      <c r="K43" s="115"/>
      <c r="L43" s="115"/>
      <c r="M43" s="115"/>
      <c r="N43" s="115"/>
      <c r="O43" s="114" t="s">
        <v>182</v>
      </c>
      <c r="P43" s="115"/>
      <c r="Q43" s="115"/>
      <c r="R43" s="115"/>
      <c r="S43" s="115"/>
      <c r="T43" s="115"/>
    </row>
    <row r="44" spans="1:20" x14ac:dyDescent="0.2">
      <c r="C44" s="113" t="s">
        <v>77</v>
      </c>
      <c r="D44" s="113"/>
      <c r="E44" s="113"/>
      <c r="F44" s="113" t="s">
        <v>76</v>
      </c>
      <c r="G44" s="113"/>
      <c r="H44" s="113"/>
      <c r="I44" s="113" t="s">
        <v>77</v>
      </c>
      <c r="J44" s="113"/>
      <c r="K44" s="113"/>
      <c r="L44" s="113" t="s">
        <v>76</v>
      </c>
      <c r="M44" s="113"/>
      <c r="N44" s="113"/>
      <c r="O44" s="113" t="s">
        <v>77</v>
      </c>
      <c r="P44" s="113"/>
      <c r="Q44" s="113"/>
      <c r="R44" s="113" t="s">
        <v>76</v>
      </c>
      <c r="S44" s="113"/>
      <c r="T44" s="113"/>
    </row>
  </sheetData>
  <mergeCells count="9">
    <mergeCell ref="O43:T43"/>
    <mergeCell ref="O44:Q44"/>
    <mergeCell ref="R44:T44"/>
    <mergeCell ref="C43:H43"/>
    <mergeCell ref="I43:N43"/>
    <mergeCell ref="C44:E44"/>
    <mergeCell ref="F44:H44"/>
    <mergeCell ref="I44:K44"/>
    <mergeCell ref="L44:N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4"/>
  <sheetViews>
    <sheetView tabSelected="1" workbookViewId="0">
      <selection sqref="A1:XFD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32" width="10.7109375" customWidth="1"/>
  </cols>
  <sheetData>
    <row r="1" spans="1:32" ht="21.75" customHeight="1" x14ac:dyDescent="0.2">
      <c r="A1" s="61" t="s">
        <v>7</v>
      </c>
      <c r="B1" s="61" t="s">
        <v>2</v>
      </c>
      <c r="C1" s="53" t="s">
        <v>174</v>
      </c>
      <c r="D1" s="54" t="s">
        <v>175</v>
      </c>
      <c r="E1" s="55" t="s">
        <v>176</v>
      </c>
      <c r="F1" s="53" t="s">
        <v>177</v>
      </c>
      <c r="G1" s="54" t="s">
        <v>178</v>
      </c>
      <c r="H1" s="55" t="s">
        <v>179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O1" s="53">
        <v>2019</v>
      </c>
      <c r="P1" s="54">
        <v>2022</v>
      </c>
      <c r="Q1" s="55">
        <v>2025</v>
      </c>
      <c r="R1" s="53">
        <v>2019</v>
      </c>
      <c r="S1" s="54">
        <v>2022</v>
      </c>
      <c r="T1" s="55">
        <v>2025</v>
      </c>
      <c r="U1" s="53">
        <v>2019</v>
      </c>
      <c r="V1" s="54">
        <v>2022</v>
      </c>
      <c r="W1" s="55">
        <v>2025</v>
      </c>
      <c r="X1" s="53">
        <v>2019</v>
      </c>
      <c r="Y1" s="54">
        <v>2022</v>
      </c>
      <c r="Z1" s="55">
        <v>2025</v>
      </c>
      <c r="AA1" s="53">
        <v>2019</v>
      </c>
      <c r="AB1" s="54">
        <v>2022</v>
      </c>
      <c r="AC1" s="55">
        <v>2025</v>
      </c>
      <c r="AD1" s="53">
        <v>2019</v>
      </c>
      <c r="AE1" s="54">
        <v>2022</v>
      </c>
      <c r="AF1" s="55">
        <v>2025</v>
      </c>
    </row>
    <row r="2" spans="1:32" x14ac:dyDescent="0.2">
      <c r="A2" s="4" t="s">
        <v>16</v>
      </c>
      <c r="B2" s="4" t="s">
        <v>17</v>
      </c>
      <c r="C2" s="57">
        <f>Node_List!Z2*Parameters!D$21</f>
        <v>10.542000000000002</v>
      </c>
      <c r="D2" s="58">
        <f>Node_List!AA2*Parameters!E$21</f>
        <v>30.892650000000003</v>
      </c>
      <c r="E2" s="59">
        <f>Node_List!AB2*Parameters!F$21</f>
        <v>75.456900000000005</v>
      </c>
      <c r="F2" s="57">
        <f>C2*Parameters!N$24</f>
        <v>1.0542000000000002</v>
      </c>
      <c r="G2" s="58">
        <f>D2*Parameters!O$24</f>
        <v>3.0892650000000006</v>
      </c>
      <c r="H2" s="59">
        <f>E2*Parameters!P$24</f>
        <v>7.5456900000000005</v>
      </c>
      <c r="I2" s="57">
        <f>C2*Parameters!N$27</f>
        <v>2.6355000000000004</v>
      </c>
      <c r="J2" s="58">
        <f>D2*Parameters!O$27</f>
        <v>7.7231625000000008</v>
      </c>
      <c r="K2" s="59">
        <f>E2*Parameters!P$27</f>
        <v>18.864225000000001</v>
      </c>
      <c r="L2" s="57">
        <f>F2*Parameters!N$27</f>
        <v>0.26355000000000006</v>
      </c>
      <c r="M2" s="58">
        <f>G2*Parameters!O$27</f>
        <v>0.77231625000000015</v>
      </c>
      <c r="N2" s="59">
        <f>H2*Parameters!P$27</f>
        <v>1.8864225000000001</v>
      </c>
      <c r="O2" s="57">
        <f>C2*Parameters!N$29</f>
        <v>2.6355000000000004</v>
      </c>
      <c r="P2" s="58">
        <f>D2*Parameters!O$29</f>
        <v>7.7231625000000008</v>
      </c>
      <c r="Q2" s="59">
        <f>E2*Parameters!P$29</f>
        <v>18.864225000000001</v>
      </c>
      <c r="R2" s="57">
        <f>F2*Parameters!N$29</f>
        <v>0.26355000000000006</v>
      </c>
      <c r="S2" s="58">
        <f>G2*Parameters!O$27</f>
        <v>0.77231625000000015</v>
      </c>
      <c r="T2" s="59">
        <f>H2*Parameters!P$27</f>
        <v>1.8864225000000001</v>
      </c>
      <c r="U2" s="57">
        <f>C2*Parameters!N$30</f>
        <v>2.6355000000000004</v>
      </c>
      <c r="V2" s="58">
        <f>D2*Parameters!O$30</f>
        <v>7.7231625000000008</v>
      </c>
      <c r="W2" s="59">
        <f>E2*Parameters!P$30</f>
        <v>18.864225000000001</v>
      </c>
      <c r="X2" s="57">
        <f>F2*Parameters!N$30</f>
        <v>0.26355000000000006</v>
      </c>
      <c r="Y2" s="58">
        <f>G2*Parameters!O$30</f>
        <v>0.77231625000000015</v>
      </c>
      <c r="Z2" s="59">
        <f>H2*Parameters!P$30</f>
        <v>1.8864225000000001</v>
      </c>
      <c r="AA2" s="57">
        <f>C2*Parameters!N$31</f>
        <v>2.6355000000000004</v>
      </c>
      <c r="AB2" s="58">
        <f>D2*Parameters!O$31</f>
        <v>7.7231625000000008</v>
      </c>
      <c r="AC2" s="59">
        <f>E2*Parameters!P$31</f>
        <v>18.864225000000001</v>
      </c>
      <c r="AD2" s="57">
        <f>F2*Parameters!N$31</f>
        <v>0.26355000000000006</v>
      </c>
      <c r="AE2" s="58">
        <f>G2*Parameters!O$31</f>
        <v>0.77231625000000015</v>
      </c>
      <c r="AF2" s="59">
        <f>H2*Parameters!P$31</f>
        <v>1.8864225000000001</v>
      </c>
    </row>
    <row r="3" spans="1:32" x14ac:dyDescent="0.2">
      <c r="A3" s="4" t="s">
        <v>18</v>
      </c>
      <c r="B3" s="4" t="s">
        <v>17</v>
      </c>
      <c r="C3" s="57">
        <f>Node_List!Z3*Parameters!D$21</f>
        <v>18.713520000000003</v>
      </c>
      <c r="D3" s="58">
        <f>Node_List!AA3*Parameters!E$21</f>
        <v>52.187514000000007</v>
      </c>
      <c r="E3" s="59">
        <f>Node_List!AB3*Parameters!F$21</f>
        <v>126.48848400000003</v>
      </c>
      <c r="F3" s="57">
        <f>C3*Parameters!N$24</f>
        <v>1.8713520000000003</v>
      </c>
      <c r="G3" s="58">
        <f>D3*Parameters!O$24</f>
        <v>5.2187514000000013</v>
      </c>
      <c r="H3" s="59">
        <f>E3*Parameters!P$24</f>
        <v>12.648848400000004</v>
      </c>
      <c r="I3" s="57">
        <f>C3*Parameters!N$27</f>
        <v>4.6783800000000006</v>
      </c>
      <c r="J3" s="58">
        <f>D3*Parameters!O$27</f>
        <v>13.046878500000002</v>
      </c>
      <c r="K3" s="59">
        <f>E3*Parameters!P$27</f>
        <v>31.622121000000007</v>
      </c>
      <c r="L3" s="57">
        <f>F3*Parameters!N$27</f>
        <v>0.46783800000000009</v>
      </c>
      <c r="M3" s="58">
        <f>G3*Parameters!O$27</f>
        <v>1.3046878500000003</v>
      </c>
      <c r="N3" s="59">
        <f>H3*Parameters!P$27</f>
        <v>3.162212100000001</v>
      </c>
      <c r="O3" s="57">
        <f>C3*Parameters!N$29</f>
        <v>4.6783800000000006</v>
      </c>
      <c r="P3" s="58">
        <f>D3*Parameters!O$29</f>
        <v>13.046878500000002</v>
      </c>
      <c r="Q3" s="59">
        <f>E3*Parameters!P$29</f>
        <v>31.622121000000007</v>
      </c>
      <c r="R3" s="57">
        <f>F3*Parameters!N$29</f>
        <v>0.46783800000000009</v>
      </c>
      <c r="S3" s="58">
        <f>G3*Parameters!O$27</f>
        <v>1.3046878500000003</v>
      </c>
      <c r="T3" s="59">
        <f>H3*Parameters!P$27</f>
        <v>3.162212100000001</v>
      </c>
      <c r="U3" s="57">
        <f>C3*Parameters!N$30</f>
        <v>4.6783800000000006</v>
      </c>
      <c r="V3" s="58">
        <f>D3*Parameters!O$30</f>
        <v>13.046878500000002</v>
      </c>
      <c r="W3" s="59">
        <f>E3*Parameters!P$30</f>
        <v>31.622121000000007</v>
      </c>
      <c r="X3" s="57">
        <f>F3*Parameters!N$30</f>
        <v>0.46783800000000009</v>
      </c>
      <c r="Y3" s="58">
        <f>G3*Parameters!O$30</f>
        <v>1.3046878500000003</v>
      </c>
      <c r="Z3" s="59">
        <f>H3*Parameters!P$30</f>
        <v>3.162212100000001</v>
      </c>
      <c r="AA3" s="57">
        <f>C3*Parameters!N$31</f>
        <v>4.6783800000000006</v>
      </c>
      <c r="AB3" s="58">
        <f>D3*Parameters!O$31</f>
        <v>13.046878500000002</v>
      </c>
      <c r="AC3" s="59">
        <f>E3*Parameters!P$31</f>
        <v>31.622121000000007</v>
      </c>
      <c r="AD3" s="57">
        <f>F3*Parameters!N$31</f>
        <v>0.46783800000000009</v>
      </c>
      <c r="AE3" s="58">
        <f>G3*Parameters!O$31</f>
        <v>1.3046878500000003</v>
      </c>
      <c r="AF3" s="59">
        <f>H3*Parameters!P$31</f>
        <v>3.162212100000001</v>
      </c>
    </row>
    <row r="4" spans="1:32" x14ac:dyDescent="0.2">
      <c r="A4" s="4" t="s">
        <v>19</v>
      </c>
      <c r="B4" s="4" t="s">
        <v>20</v>
      </c>
      <c r="C4" s="57">
        <f>Node_List!Z4*Parameters!D$21</f>
        <v>8.7208800000000011</v>
      </c>
      <c r="D4" s="58">
        <f>Node_List!AA4*Parameters!E$21</f>
        <v>23.304066000000006</v>
      </c>
      <c r="E4" s="59">
        <f>Node_List!AB4*Parameters!F$21</f>
        <v>55.530996000000009</v>
      </c>
      <c r="F4" s="57">
        <f>C4*Parameters!N$24</f>
        <v>0.8720880000000002</v>
      </c>
      <c r="G4" s="58">
        <f>D4*Parameters!O$24</f>
        <v>2.3304066000000008</v>
      </c>
      <c r="H4" s="59">
        <f>E4*Parameters!P$24</f>
        <v>5.5530996000000012</v>
      </c>
      <c r="I4" s="57">
        <f>C4*Parameters!N$27</f>
        <v>2.1802200000000003</v>
      </c>
      <c r="J4" s="58">
        <f>D4*Parameters!O$27</f>
        <v>5.8260165000000015</v>
      </c>
      <c r="K4" s="59">
        <f>E4*Parameters!P$27</f>
        <v>13.882749000000002</v>
      </c>
      <c r="L4" s="57">
        <f>F4*Parameters!N$27</f>
        <v>0.21802200000000005</v>
      </c>
      <c r="M4" s="58">
        <f>G4*Parameters!O$27</f>
        <v>0.58260165000000019</v>
      </c>
      <c r="N4" s="59">
        <f>H4*Parameters!P$27</f>
        <v>1.3882749000000003</v>
      </c>
      <c r="O4" s="57">
        <f>C4*Parameters!N$29</f>
        <v>2.1802200000000003</v>
      </c>
      <c r="P4" s="58">
        <f>D4*Parameters!O$29</f>
        <v>5.8260165000000015</v>
      </c>
      <c r="Q4" s="59">
        <f>E4*Parameters!P$29</f>
        <v>13.882749000000002</v>
      </c>
      <c r="R4" s="57">
        <f>F4*Parameters!N$29</f>
        <v>0.21802200000000005</v>
      </c>
      <c r="S4" s="58">
        <f>G4*Parameters!O$27</f>
        <v>0.58260165000000019</v>
      </c>
      <c r="T4" s="59">
        <f>H4*Parameters!P$27</f>
        <v>1.3882749000000003</v>
      </c>
      <c r="U4" s="57">
        <f>C4*Parameters!N$30</f>
        <v>2.1802200000000003</v>
      </c>
      <c r="V4" s="58">
        <f>D4*Parameters!O$30</f>
        <v>5.8260165000000015</v>
      </c>
      <c r="W4" s="59">
        <f>E4*Parameters!P$30</f>
        <v>13.882749000000002</v>
      </c>
      <c r="X4" s="57">
        <f>F4*Parameters!N$30</f>
        <v>0.21802200000000005</v>
      </c>
      <c r="Y4" s="58">
        <f>G4*Parameters!O$30</f>
        <v>0.58260165000000019</v>
      </c>
      <c r="Z4" s="59">
        <f>H4*Parameters!P$30</f>
        <v>1.3882749000000003</v>
      </c>
      <c r="AA4" s="57">
        <f>C4*Parameters!N$31</f>
        <v>2.1802200000000003</v>
      </c>
      <c r="AB4" s="58">
        <f>D4*Parameters!O$31</f>
        <v>5.8260165000000015</v>
      </c>
      <c r="AC4" s="59">
        <f>E4*Parameters!P$31</f>
        <v>13.882749000000002</v>
      </c>
      <c r="AD4" s="57">
        <f>F4*Parameters!N$31</f>
        <v>0.21802200000000005</v>
      </c>
      <c r="AE4" s="58">
        <f>G4*Parameters!O$31</f>
        <v>0.58260165000000019</v>
      </c>
      <c r="AF4" s="59">
        <f>H4*Parameters!P$31</f>
        <v>1.3882749000000003</v>
      </c>
    </row>
    <row r="5" spans="1:32" x14ac:dyDescent="0.2">
      <c r="A5" s="4" t="s">
        <v>21</v>
      </c>
      <c r="B5" s="4" t="s">
        <v>20</v>
      </c>
      <c r="C5" s="57">
        <f>Node_List!Z5*Parameters!D$21</f>
        <v>9.3750960000000028</v>
      </c>
      <c r="D5" s="58">
        <f>Node_List!AA5*Parameters!E$21</f>
        <v>27.0705822</v>
      </c>
      <c r="E5" s="59">
        <f>Node_List!AB5*Parameters!F$21</f>
        <v>65.649313200000009</v>
      </c>
      <c r="F5" s="57">
        <f>C5*Parameters!N$24</f>
        <v>0.93750960000000028</v>
      </c>
      <c r="G5" s="58">
        <f>D5*Parameters!O$24</f>
        <v>2.7070582200000004</v>
      </c>
      <c r="H5" s="59">
        <f>E5*Parameters!P$24</f>
        <v>6.5649313200000012</v>
      </c>
      <c r="I5" s="57">
        <f>C5*Parameters!N$27</f>
        <v>2.3437740000000007</v>
      </c>
      <c r="J5" s="58">
        <f>D5*Parameters!O$27</f>
        <v>6.7676455500000001</v>
      </c>
      <c r="K5" s="59">
        <f>E5*Parameters!P$27</f>
        <v>16.412328300000002</v>
      </c>
      <c r="L5" s="57">
        <f>F5*Parameters!N$27</f>
        <v>0.23437740000000007</v>
      </c>
      <c r="M5" s="58">
        <f>G5*Parameters!O$27</f>
        <v>0.6767645550000001</v>
      </c>
      <c r="N5" s="59">
        <f>H5*Parameters!P$27</f>
        <v>1.6412328300000003</v>
      </c>
      <c r="O5" s="57">
        <f>C5*Parameters!N$29</f>
        <v>2.3437740000000007</v>
      </c>
      <c r="P5" s="58">
        <f>D5*Parameters!O$29</f>
        <v>6.7676455500000001</v>
      </c>
      <c r="Q5" s="59">
        <f>E5*Parameters!P$29</f>
        <v>16.412328300000002</v>
      </c>
      <c r="R5" s="57">
        <f>F5*Parameters!N$29</f>
        <v>0.23437740000000007</v>
      </c>
      <c r="S5" s="58">
        <f>G5*Parameters!O$27</f>
        <v>0.6767645550000001</v>
      </c>
      <c r="T5" s="59">
        <f>H5*Parameters!P$27</f>
        <v>1.6412328300000003</v>
      </c>
      <c r="U5" s="57">
        <f>C5*Parameters!N$30</f>
        <v>2.3437740000000007</v>
      </c>
      <c r="V5" s="58">
        <f>D5*Parameters!O$30</f>
        <v>6.7676455500000001</v>
      </c>
      <c r="W5" s="59">
        <f>E5*Parameters!P$30</f>
        <v>16.412328300000002</v>
      </c>
      <c r="X5" s="57">
        <f>F5*Parameters!N$30</f>
        <v>0.23437740000000007</v>
      </c>
      <c r="Y5" s="58">
        <f>G5*Parameters!O$30</f>
        <v>0.6767645550000001</v>
      </c>
      <c r="Z5" s="59">
        <f>H5*Parameters!P$30</f>
        <v>1.6412328300000003</v>
      </c>
      <c r="AA5" s="57">
        <f>C5*Parameters!N$31</f>
        <v>2.3437740000000007</v>
      </c>
      <c r="AB5" s="58">
        <f>D5*Parameters!O$31</f>
        <v>6.7676455500000001</v>
      </c>
      <c r="AC5" s="59">
        <f>E5*Parameters!P$31</f>
        <v>16.412328300000002</v>
      </c>
      <c r="AD5" s="57">
        <f>F5*Parameters!N$31</f>
        <v>0.23437740000000007</v>
      </c>
      <c r="AE5" s="58">
        <f>G5*Parameters!O$31</f>
        <v>0.6767645550000001</v>
      </c>
      <c r="AF5" s="59">
        <f>H5*Parameters!P$31</f>
        <v>1.6412328300000003</v>
      </c>
    </row>
    <row r="6" spans="1:32" x14ac:dyDescent="0.2">
      <c r="A6" s="4" t="s">
        <v>22</v>
      </c>
      <c r="B6" s="4" t="s">
        <v>23</v>
      </c>
      <c r="C6" s="57">
        <f>Node_List!Z6*Parameters!D$21</f>
        <v>11.131944000000003</v>
      </c>
      <c r="D6" s="58">
        <f>Node_List!AA6*Parameters!E$21</f>
        <v>30.291445800000005</v>
      </c>
      <c r="E6" s="59">
        <f>Node_List!AB6*Parameters!F$21</f>
        <v>72.397654800000012</v>
      </c>
      <c r="F6" s="57">
        <f>C6*Parameters!N$24</f>
        <v>1.1131944000000003</v>
      </c>
      <c r="G6" s="58">
        <f>D6*Parameters!O$24</f>
        <v>3.0291445800000005</v>
      </c>
      <c r="H6" s="59">
        <f>E6*Parameters!P$24</f>
        <v>7.2397654800000018</v>
      </c>
      <c r="I6" s="57">
        <f>C6*Parameters!N$27</f>
        <v>2.7829860000000006</v>
      </c>
      <c r="J6" s="58">
        <f>D6*Parameters!O$27</f>
        <v>7.5728614500000013</v>
      </c>
      <c r="K6" s="59">
        <f>E6*Parameters!P$27</f>
        <v>18.099413700000003</v>
      </c>
      <c r="L6" s="57">
        <f>F6*Parameters!N$27</f>
        <v>0.27829860000000006</v>
      </c>
      <c r="M6" s="58">
        <f>G6*Parameters!O$27</f>
        <v>0.75728614500000013</v>
      </c>
      <c r="N6" s="59">
        <f>H6*Parameters!P$27</f>
        <v>1.8099413700000004</v>
      </c>
      <c r="O6" s="57">
        <f>C6*Parameters!N$29</f>
        <v>2.7829860000000006</v>
      </c>
      <c r="P6" s="58">
        <f>D6*Parameters!O$29</f>
        <v>7.5728614500000013</v>
      </c>
      <c r="Q6" s="59">
        <f>E6*Parameters!P$29</f>
        <v>18.099413700000003</v>
      </c>
      <c r="R6" s="57">
        <f>F6*Parameters!N$29</f>
        <v>0.27829860000000006</v>
      </c>
      <c r="S6" s="58">
        <f>G6*Parameters!O$27</f>
        <v>0.75728614500000013</v>
      </c>
      <c r="T6" s="59">
        <f>H6*Parameters!P$27</f>
        <v>1.8099413700000004</v>
      </c>
      <c r="U6" s="57">
        <f>C6*Parameters!N$30</f>
        <v>2.7829860000000006</v>
      </c>
      <c r="V6" s="58">
        <f>D6*Parameters!O$30</f>
        <v>7.5728614500000013</v>
      </c>
      <c r="W6" s="59">
        <f>E6*Parameters!P$30</f>
        <v>18.099413700000003</v>
      </c>
      <c r="X6" s="57">
        <f>F6*Parameters!N$30</f>
        <v>0.27829860000000006</v>
      </c>
      <c r="Y6" s="58">
        <f>G6*Parameters!O$30</f>
        <v>0.75728614500000013</v>
      </c>
      <c r="Z6" s="59">
        <f>H6*Parameters!P$30</f>
        <v>1.8099413700000004</v>
      </c>
      <c r="AA6" s="57">
        <f>C6*Parameters!N$31</f>
        <v>2.7829860000000006</v>
      </c>
      <c r="AB6" s="58">
        <f>D6*Parameters!O$31</f>
        <v>7.5728614500000013</v>
      </c>
      <c r="AC6" s="59">
        <f>E6*Parameters!P$31</f>
        <v>18.099413700000003</v>
      </c>
      <c r="AD6" s="57">
        <f>F6*Parameters!N$31</f>
        <v>0.27829860000000006</v>
      </c>
      <c r="AE6" s="58">
        <f>G6*Parameters!O$31</f>
        <v>0.75728614500000013</v>
      </c>
      <c r="AF6" s="59">
        <f>H6*Parameters!P$31</f>
        <v>1.8099413700000004</v>
      </c>
    </row>
    <row r="7" spans="1:32" x14ac:dyDescent="0.2">
      <c r="A7" s="4" t="s">
        <v>24</v>
      </c>
      <c r="B7" s="4" t="s">
        <v>17</v>
      </c>
      <c r="C7" s="57">
        <f>Node_List!Z7*Parameters!D$21</f>
        <v>12.983784000000002</v>
      </c>
      <c r="D7" s="58">
        <f>Node_List!AA7*Parameters!E$21</f>
        <v>38.95183380000001</v>
      </c>
      <c r="E7" s="59">
        <f>Node_List!AB7*Parameters!F$21</f>
        <v>96.230782800000014</v>
      </c>
      <c r="F7" s="57">
        <f>C7*Parameters!N$24</f>
        <v>1.2983784000000003</v>
      </c>
      <c r="G7" s="58">
        <f>D7*Parameters!O$24</f>
        <v>3.8951833800000011</v>
      </c>
      <c r="H7" s="59">
        <f>E7*Parameters!P$24</f>
        <v>9.6230782800000014</v>
      </c>
      <c r="I7" s="57">
        <f>C7*Parameters!N$27</f>
        <v>3.2459460000000004</v>
      </c>
      <c r="J7" s="58">
        <f>D7*Parameters!O$27</f>
        <v>9.7379584500000025</v>
      </c>
      <c r="K7" s="59">
        <f>E7*Parameters!P$27</f>
        <v>24.057695700000004</v>
      </c>
      <c r="L7" s="57">
        <f>F7*Parameters!N$27</f>
        <v>0.32459460000000007</v>
      </c>
      <c r="M7" s="58">
        <f>G7*Parameters!O$27</f>
        <v>0.97379584500000027</v>
      </c>
      <c r="N7" s="59">
        <f>H7*Parameters!P$27</f>
        <v>2.4057695700000004</v>
      </c>
      <c r="O7" s="57">
        <f>C7*Parameters!N$29</f>
        <v>3.2459460000000004</v>
      </c>
      <c r="P7" s="58">
        <f>D7*Parameters!O$29</f>
        <v>9.7379584500000025</v>
      </c>
      <c r="Q7" s="59">
        <f>E7*Parameters!P$29</f>
        <v>24.057695700000004</v>
      </c>
      <c r="R7" s="57">
        <f>F7*Parameters!N$29</f>
        <v>0.32459460000000007</v>
      </c>
      <c r="S7" s="58">
        <f>G7*Parameters!O$27</f>
        <v>0.97379584500000027</v>
      </c>
      <c r="T7" s="59">
        <f>H7*Parameters!P$27</f>
        <v>2.4057695700000004</v>
      </c>
      <c r="U7" s="57">
        <f>C7*Parameters!N$30</f>
        <v>3.2459460000000004</v>
      </c>
      <c r="V7" s="58">
        <f>D7*Parameters!O$30</f>
        <v>9.7379584500000025</v>
      </c>
      <c r="W7" s="59">
        <f>E7*Parameters!P$30</f>
        <v>24.057695700000004</v>
      </c>
      <c r="X7" s="57">
        <f>F7*Parameters!N$30</f>
        <v>0.32459460000000007</v>
      </c>
      <c r="Y7" s="58">
        <f>G7*Parameters!O$30</f>
        <v>0.97379584500000027</v>
      </c>
      <c r="Z7" s="59">
        <f>H7*Parameters!P$30</f>
        <v>2.4057695700000004</v>
      </c>
      <c r="AA7" s="57">
        <f>C7*Parameters!N$31</f>
        <v>3.2459460000000004</v>
      </c>
      <c r="AB7" s="58">
        <f>D7*Parameters!O$31</f>
        <v>9.7379584500000025</v>
      </c>
      <c r="AC7" s="59">
        <f>E7*Parameters!P$31</f>
        <v>24.057695700000004</v>
      </c>
      <c r="AD7" s="57">
        <f>F7*Parameters!N$31</f>
        <v>0.32459460000000007</v>
      </c>
      <c r="AE7" s="58">
        <f>G7*Parameters!O$31</f>
        <v>0.97379584500000027</v>
      </c>
      <c r="AF7" s="59">
        <f>H7*Parameters!P$31</f>
        <v>2.4057695700000004</v>
      </c>
    </row>
    <row r="8" spans="1:32" x14ac:dyDescent="0.2">
      <c r="A8" s="4" t="s">
        <v>25</v>
      </c>
      <c r="B8" s="4" t="s">
        <v>17</v>
      </c>
      <c r="C8" s="57">
        <f>Node_List!Z8*Parameters!D$21</f>
        <v>16.817352000000003</v>
      </c>
      <c r="D8" s="58">
        <f>Node_List!AA8*Parameters!E$21</f>
        <v>45.785951400000009</v>
      </c>
      <c r="E8" s="59">
        <f>Node_List!AB8*Parameters!F$21</f>
        <v>110.68404840000002</v>
      </c>
      <c r="F8" s="57">
        <f>C8*Parameters!N$24</f>
        <v>1.6817352000000003</v>
      </c>
      <c r="G8" s="58">
        <f>D8*Parameters!O$24</f>
        <v>4.5785951400000009</v>
      </c>
      <c r="H8" s="59">
        <f>E8*Parameters!P$24</f>
        <v>11.068404840000003</v>
      </c>
      <c r="I8" s="57">
        <f>C8*Parameters!N$27</f>
        <v>4.2043380000000008</v>
      </c>
      <c r="J8" s="58">
        <f>D8*Parameters!O$27</f>
        <v>11.446487850000002</v>
      </c>
      <c r="K8" s="59">
        <f>E8*Parameters!P$27</f>
        <v>27.671012100000006</v>
      </c>
      <c r="L8" s="57">
        <f>F8*Parameters!N$27</f>
        <v>0.42043380000000008</v>
      </c>
      <c r="M8" s="58">
        <f>G8*Parameters!O$27</f>
        <v>1.1446487850000002</v>
      </c>
      <c r="N8" s="59">
        <f>H8*Parameters!P$27</f>
        <v>2.7671012100000008</v>
      </c>
      <c r="O8" s="57">
        <f>C8*Parameters!N$29</f>
        <v>4.2043380000000008</v>
      </c>
      <c r="P8" s="58">
        <f>D8*Parameters!O$29</f>
        <v>11.446487850000002</v>
      </c>
      <c r="Q8" s="59">
        <f>E8*Parameters!P$29</f>
        <v>27.671012100000006</v>
      </c>
      <c r="R8" s="57">
        <f>F8*Parameters!N$29</f>
        <v>0.42043380000000008</v>
      </c>
      <c r="S8" s="58">
        <f>G8*Parameters!O$27</f>
        <v>1.1446487850000002</v>
      </c>
      <c r="T8" s="59">
        <f>H8*Parameters!P$27</f>
        <v>2.7671012100000008</v>
      </c>
      <c r="U8" s="57">
        <f>C8*Parameters!N$30</f>
        <v>4.2043380000000008</v>
      </c>
      <c r="V8" s="58">
        <f>D8*Parameters!O$30</f>
        <v>11.446487850000002</v>
      </c>
      <c r="W8" s="59">
        <f>E8*Parameters!P$30</f>
        <v>27.671012100000006</v>
      </c>
      <c r="X8" s="57">
        <f>F8*Parameters!N$30</f>
        <v>0.42043380000000008</v>
      </c>
      <c r="Y8" s="58">
        <f>G8*Parameters!O$30</f>
        <v>1.1446487850000002</v>
      </c>
      <c r="Z8" s="59">
        <f>H8*Parameters!P$30</f>
        <v>2.7671012100000008</v>
      </c>
      <c r="AA8" s="57">
        <f>C8*Parameters!N$31</f>
        <v>4.2043380000000008</v>
      </c>
      <c r="AB8" s="58">
        <f>D8*Parameters!O$31</f>
        <v>11.446487850000002</v>
      </c>
      <c r="AC8" s="59">
        <f>E8*Parameters!P$31</f>
        <v>27.671012100000006</v>
      </c>
      <c r="AD8" s="57">
        <f>F8*Parameters!N$31</f>
        <v>0.42043380000000008</v>
      </c>
      <c r="AE8" s="58">
        <f>G8*Parameters!O$31</f>
        <v>1.1446487850000002</v>
      </c>
      <c r="AF8" s="59">
        <f>H8*Parameters!P$31</f>
        <v>2.7671012100000008</v>
      </c>
    </row>
    <row r="9" spans="1:32" x14ac:dyDescent="0.2">
      <c r="A9" s="4" t="s">
        <v>26</v>
      </c>
      <c r="B9" s="4" t="s">
        <v>17</v>
      </c>
      <c r="C9" s="57">
        <f>Node_List!Z9*Parameters!D$21</f>
        <v>14.799336000000004</v>
      </c>
      <c r="D9" s="58">
        <f>Node_List!AA9*Parameters!E$21</f>
        <v>45.133900200000006</v>
      </c>
      <c r="E9" s="59">
        <f>Node_List!AB9*Parameters!F$21</f>
        <v>112.6930212</v>
      </c>
      <c r="F9" s="57">
        <f>C9*Parameters!N$24</f>
        <v>1.4799336000000005</v>
      </c>
      <c r="G9" s="58">
        <f>D9*Parameters!O$24</f>
        <v>4.513390020000001</v>
      </c>
      <c r="H9" s="59">
        <f>E9*Parameters!P$24</f>
        <v>11.269302120000001</v>
      </c>
      <c r="I9" s="57">
        <f>C9*Parameters!N$27</f>
        <v>3.699834000000001</v>
      </c>
      <c r="J9" s="58">
        <f>D9*Parameters!O$27</f>
        <v>11.283475050000002</v>
      </c>
      <c r="K9" s="59">
        <f>E9*Parameters!P$27</f>
        <v>28.173255300000001</v>
      </c>
      <c r="L9" s="57">
        <f>F9*Parameters!N$27</f>
        <v>0.36998340000000013</v>
      </c>
      <c r="M9" s="58">
        <f>G9*Parameters!O$27</f>
        <v>1.1283475050000003</v>
      </c>
      <c r="N9" s="59">
        <f>H9*Parameters!P$27</f>
        <v>2.8173255300000002</v>
      </c>
      <c r="O9" s="57">
        <f>C9*Parameters!N$29</f>
        <v>3.699834000000001</v>
      </c>
      <c r="P9" s="58">
        <f>D9*Parameters!O$29</f>
        <v>11.283475050000002</v>
      </c>
      <c r="Q9" s="59">
        <f>E9*Parameters!P$29</f>
        <v>28.173255300000001</v>
      </c>
      <c r="R9" s="57">
        <f>F9*Parameters!N$29</f>
        <v>0.36998340000000013</v>
      </c>
      <c r="S9" s="58">
        <f>G9*Parameters!O$27</f>
        <v>1.1283475050000003</v>
      </c>
      <c r="T9" s="59">
        <f>H9*Parameters!P$27</f>
        <v>2.8173255300000002</v>
      </c>
      <c r="U9" s="57">
        <f>C9*Parameters!N$30</f>
        <v>3.699834000000001</v>
      </c>
      <c r="V9" s="58">
        <f>D9*Parameters!O$30</f>
        <v>11.283475050000002</v>
      </c>
      <c r="W9" s="59">
        <f>E9*Parameters!P$30</f>
        <v>28.173255300000001</v>
      </c>
      <c r="X9" s="57">
        <f>F9*Parameters!N$30</f>
        <v>0.36998340000000013</v>
      </c>
      <c r="Y9" s="58">
        <f>G9*Parameters!O$30</f>
        <v>1.1283475050000003</v>
      </c>
      <c r="Z9" s="59">
        <f>H9*Parameters!P$30</f>
        <v>2.8173255300000002</v>
      </c>
      <c r="AA9" s="57">
        <f>C9*Parameters!N$31</f>
        <v>3.699834000000001</v>
      </c>
      <c r="AB9" s="58">
        <f>D9*Parameters!O$31</f>
        <v>11.283475050000002</v>
      </c>
      <c r="AC9" s="59">
        <f>E9*Parameters!P$31</f>
        <v>28.173255300000001</v>
      </c>
      <c r="AD9" s="57">
        <f>F9*Parameters!N$31</f>
        <v>0.36998340000000013</v>
      </c>
      <c r="AE9" s="58">
        <f>G9*Parameters!O$31</f>
        <v>1.1283475050000003</v>
      </c>
      <c r="AF9" s="59">
        <f>H9*Parameters!P$31</f>
        <v>2.8173255300000002</v>
      </c>
    </row>
    <row r="10" spans="1:32" x14ac:dyDescent="0.2">
      <c r="A10" s="4" t="s">
        <v>27</v>
      </c>
      <c r="B10" s="4" t="s">
        <v>17</v>
      </c>
      <c r="C10" s="57">
        <f>Node_List!Z10*Parameters!D$21</f>
        <v>23.907120000000003</v>
      </c>
      <c r="D10" s="58">
        <f>Node_List!AA10*Parameters!E$21</f>
        <v>73.839534000000015</v>
      </c>
      <c r="E10" s="59">
        <f>Node_List!AB10*Parameters!F$21</f>
        <v>187.082604</v>
      </c>
      <c r="F10" s="57">
        <f>C10*Parameters!N$24</f>
        <v>2.3907120000000002</v>
      </c>
      <c r="G10" s="58">
        <f>D10*Parameters!O$24</f>
        <v>7.383953400000002</v>
      </c>
      <c r="H10" s="59">
        <f>E10*Parameters!P$24</f>
        <v>18.7082604</v>
      </c>
      <c r="I10" s="57">
        <f>C10*Parameters!N$27</f>
        <v>5.9767800000000006</v>
      </c>
      <c r="J10" s="58">
        <f>D10*Parameters!O$27</f>
        <v>18.459883500000004</v>
      </c>
      <c r="K10" s="59">
        <f>E10*Parameters!P$27</f>
        <v>46.770651000000001</v>
      </c>
      <c r="L10" s="57">
        <f>F10*Parameters!N$27</f>
        <v>0.59767800000000004</v>
      </c>
      <c r="M10" s="58">
        <f>G10*Parameters!O$27</f>
        <v>1.8459883500000005</v>
      </c>
      <c r="N10" s="59">
        <f>H10*Parameters!P$27</f>
        <v>4.6770651000000001</v>
      </c>
      <c r="O10" s="57">
        <f>C10*Parameters!N$29</f>
        <v>5.9767800000000006</v>
      </c>
      <c r="P10" s="58">
        <f>D10*Parameters!O$29</f>
        <v>18.459883500000004</v>
      </c>
      <c r="Q10" s="59">
        <f>E10*Parameters!P$29</f>
        <v>46.770651000000001</v>
      </c>
      <c r="R10" s="57">
        <f>F10*Parameters!N$29</f>
        <v>0.59767800000000004</v>
      </c>
      <c r="S10" s="58">
        <f>G10*Parameters!O$27</f>
        <v>1.8459883500000005</v>
      </c>
      <c r="T10" s="59">
        <f>H10*Parameters!P$27</f>
        <v>4.6770651000000001</v>
      </c>
      <c r="U10" s="57">
        <f>C10*Parameters!N$30</f>
        <v>5.9767800000000006</v>
      </c>
      <c r="V10" s="58">
        <f>D10*Parameters!O$30</f>
        <v>18.459883500000004</v>
      </c>
      <c r="W10" s="59">
        <f>E10*Parameters!P$30</f>
        <v>46.770651000000001</v>
      </c>
      <c r="X10" s="57">
        <f>F10*Parameters!N$30</f>
        <v>0.59767800000000004</v>
      </c>
      <c r="Y10" s="58">
        <f>G10*Parameters!O$30</f>
        <v>1.8459883500000005</v>
      </c>
      <c r="Z10" s="59">
        <f>H10*Parameters!P$30</f>
        <v>4.6770651000000001</v>
      </c>
      <c r="AA10" s="57">
        <f>C10*Parameters!N$31</f>
        <v>5.9767800000000006</v>
      </c>
      <c r="AB10" s="58">
        <f>D10*Parameters!O$31</f>
        <v>18.459883500000004</v>
      </c>
      <c r="AC10" s="59">
        <f>E10*Parameters!P$31</f>
        <v>46.770651000000001</v>
      </c>
      <c r="AD10" s="57">
        <f>F10*Parameters!N$31</f>
        <v>0.59767800000000004</v>
      </c>
      <c r="AE10" s="58">
        <f>G10*Parameters!O$31</f>
        <v>1.8459883500000005</v>
      </c>
      <c r="AF10" s="59">
        <f>H10*Parameters!P$31</f>
        <v>4.6770651000000001</v>
      </c>
    </row>
    <row r="11" spans="1:32" x14ac:dyDescent="0.2">
      <c r="A11" s="4" t="s">
        <v>28</v>
      </c>
      <c r="B11" s="4" t="s">
        <v>17</v>
      </c>
      <c r="C11" s="57">
        <f>Node_List!Z11*Parameters!D$21</f>
        <v>11.910960000000001</v>
      </c>
      <c r="D11" s="58">
        <f>Node_List!AA11*Parameters!E$21</f>
        <v>33.801822000000008</v>
      </c>
      <c r="E11" s="59">
        <f>Node_List!AB11*Parameters!F$21</f>
        <v>81.741132000000007</v>
      </c>
      <c r="F11" s="57">
        <f>C11*Parameters!N$24</f>
        <v>1.1910960000000002</v>
      </c>
      <c r="G11" s="58">
        <f>D11*Parameters!O$24</f>
        <v>3.380182200000001</v>
      </c>
      <c r="H11" s="59">
        <f>E11*Parameters!P$24</f>
        <v>8.1741132000000007</v>
      </c>
      <c r="I11" s="57">
        <f>C11*Parameters!N$27</f>
        <v>2.9777400000000003</v>
      </c>
      <c r="J11" s="58">
        <f>D11*Parameters!O$27</f>
        <v>8.4504555000000021</v>
      </c>
      <c r="K11" s="59">
        <f>E11*Parameters!P$27</f>
        <v>20.435283000000002</v>
      </c>
      <c r="L11" s="57">
        <f>F11*Parameters!N$27</f>
        <v>0.29777400000000004</v>
      </c>
      <c r="M11" s="58">
        <f>G11*Parameters!O$27</f>
        <v>0.84504555000000026</v>
      </c>
      <c r="N11" s="59">
        <f>H11*Parameters!P$27</f>
        <v>2.0435283000000002</v>
      </c>
      <c r="O11" s="57">
        <f>C11*Parameters!N$29</f>
        <v>2.9777400000000003</v>
      </c>
      <c r="P11" s="58">
        <f>D11*Parameters!O$29</f>
        <v>8.4504555000000021</v>
      </c>
      <c r="Q11" s="59">
        <f>E11*Parameters!P$29</f>
        <v>20.435283000000002</v>
      </c>
      <c r="R11" s="57">
        <f>F11*Parameters!N$29</f>
        <v>0.29777400000000004</v>
      </c>
      <c r="S11" s="58">
        <f>G11*Parameters!O$27</f>
        <v>0.84504555000000026</v>
      </c>
      <c r="T11" s="59">
        <f>H11*Parameters!P$27</f>
        <v>2.0435283000000002</v>
      </c>
      <c r="U11" s="57">
        <f>C11*Parameters!N$30</f>
        <v>2.9777400000000003</v>
      </c>
      <c r="V11" s="58">
        <f>D11*Parameters!O$30</f>
        <v>8.4504555000000021</v>
      </c>
      <c r="W11" s="59">
        <f>E11*Parameters!P$30</f>
        <v>20.435283000000002</v>
      </c>
      <c r="X11" s="57">
        <f>F11*Parameters!N$30</f>
        <v>0.29777400000000004</v>
      </c>
      <c r="Y11" s="58">
        <f>G11*Parameters!O$30</f>
        <v>0.84504555000000026</v>
      </c>
      <c r="Z11" s="59">
        <f>H11*Parameters!P$30</f>
        <v>2.0435283000000002</v>
      </c>
      <c r="AA11" s="57">
        <f>C11*Parameters!N$31</f>
        <v>2.9777400000000003</v>
      </c>
      <c r="AB11" s="58">
        <f>D11*Parameters!O$31</f>
        <v>8.4504555000000021</v>
      </c>
      <c r="AC11" s="59">
        <f>E11*Parameters!P$31</f>
        <v>20.435283000000002</v>
      </c>
      <c r="AD11" s="57">
        <f>F11*Parameters!N$31</f>
        <v>0.29777400000000004</v>
      </c>
      <c r="AE11" s="58">
        <f>G11*Parameters!O$31</f>
        <v>0.84504555000000026</v>
      </c>
      <c r="AF11" s="59">
        <f>H11*Parameters!P$31</f>
        <v>2.0435283000000002</v>
      </c>
    </row>
    <row r="12" spans="1:32" x14ac:dyDescent="0.2">
      <c r="A12" s="4" t="s">
        <v>29</v>
      </c>
      <c r="B12" s="4" t="s">
        <v>17</v>
      </c>
      <c r="C12" s="57">
        <f>Node_List!Z12*Parameters!D$21</f>
        <v>11.359896000000004</v>
      </c>
      <c r="D12" s="58">
        <f>Node_List!AA12*Parameters!E$21</f>
        <v>34.006942200000012</v>
      </c>
      <c r="E12" s="59">
        <f>Node_List!AB12*Parameters!F$21</f>
        <v>84.983473200000006</v>
      </c>
      <c r="F12" s="57">
        <f>C12*Parameters!N$24</f>
        <v>1.1359896000000005</v>
      </c>
      <c r="G12" s="58">
        <f>D12*Parameters!O$24</f>
        <v>3.4006942200000014</v>
      </c>
      <c r="H12" s="59">
        <f>E12*Parameters!P$24</f>
        <v>8.4983473200000006</v>
      </c>
      <c r="I12" s="57">
        <f>C12*Parameters!N$27</f>
        <v>2.8399740000000011</v>
      </c>
      <c r="J12" s="58">
        <f>D12*Parameters!O$27</f>
        <v>8.5017355500000029</v>
      </c>
      <c r="K12" s="59">
        <f>E12*Parameters!P$27</f>
        <v>21.245868300000001</v>
      </c>
      <c r="L12" s="57">
        <f>F12*Parameters!N$27</f>
        <v>0.28399740000000012</v>
      </c>
      <c r="M12" s="58">
        <f>G12*Parameters!O$27</f>
        <v>0.85017355500000036</v>
      </c>
      <c r="N12" s="59">
        <f>H12*Parameters!P$27</f>
        <v>2.1245868300000001</v>
      </c>
      <c r="O12" s="57">
        <f>C12*Parameters!N$29</f>
        <v>2.8399740000000011</v>
      </c>
      <c r="P12" s="58">
        <f>D12*Parameters!O$29</f>
        <v>8.5017355500000029</v>
      </c>
      <c r="Q12" s="59">
        <f>E12*Parameters!P$29</f>
        <v>21.245868300000001</v>
      </c>
      <c r="R12" s="57">
        <f>F12*Parameters!N$29</f>
        <v>0.28399740000000012</v>
      </c>
      <c r="S12" s="58">
        <f>G12*Parameters!O$27</f>
        <v>0.85017355500000036</v>
      </c>
      <c r="T12" s="59">
        <f>H12*Parameters!P$27</f>
        <v>2.1245868300000001</v>
      </c>
      <c r="U12" s="57">
        <f>C12*Parameters!N$30</f>
        <v>2.8399740000000011</v>
      </c>
      <c r="V12" s="58">
        <f>D12*Parameters!O$30</f>
        <v>8.5017355500000029</v>
      </c>
      <c r="W12" s="59">
        <f>E12*Parameters!P$30</f>
        <v>21.245868300000001</v>
      </c>
      <c r="X12" s="57">
        <f>F12*Parameters!N$30</f>
        <v>0.28399740000000012</v>
      </c>
      <c r="Y12" s="58">
        <f>G12*Parameters!O$30</f>
        <v>0.85017355500000036</v>
      </c>
      <c r="Z12" s="59">
        <f>H12*Parameters!P$30</f>
        <v>2.1245868300000001</v>
      </c>
      <c r="AA12" s="57">
        <f>C12*Parameters!N$31</f>
        <v>2.8399740000000011</v>
      </c>
      <c r="AB12" s="58">
        <f>D12*Parameters!O$31</f>
        <v>8.5017355500000029</v>
      </c>
      <c r="AC12" s="59">
        <f>E12*Parameters!P$31</f>
        <v>21.245868300000001</v>
      </c>
      <c r="AD12" s="57">
        <f>F12*Parameters!N$31</f>
        <v>0.28399740000000012</v>
      </c>
      <c r="AE12" s="58">
        <f>G12*Parameters!O$31</f>
        <v>0.85017355500000036</v>
      </c>
      <c r="AF12" s="59">
        <f>H12*Parameters!P$31</f>
        <v>2.1245868300000001</v>
      </c>
    </row>
    <row r="13" spans="1:32" x14ac:dyDescent="0.2">
      <c r="A13" s="4" t="s">
        <v>30</v>
      </c>
      <c r="B13" s="4" t="s">
        <v>17</v>
      </c>
      <c r="C13" s="57">
        <f>Node_List!Z13*Parameters!D$21</f>
        <v>10.853304000000003</v>
      </c>
      <c r="D13" s="58">
        <f>Node_List!AA13*Parameters!E$21</f>
        <v>31.610047800000007</v>
      </c>
      <c r="E13" s="59">
        <f>Node_List!AB13*Parameters!F$21</f>
        <v>77.08546680000002</v>
      </c>
      <c r="F13" s="57">
        <f>C13*Parameters!N$24</f>
        <v>1.0853304000000004</v>
      </c>
      <c r="G13" s="58">
        <f>D13*Parameters!O$24</f>
        <v>3.1610047800000007</v>
      </c>
      <c r="H13" s="59">
        <f>E13*Parameters!P$24</f>
        <v>7.7085466800000022</v>
      </c>
      <c r="I13" s="57">
        <f>C13*Parameters!N$27</f>
        <v>2.7133260000000008</v>
      </c>
      <c r="J13" s="58">
        <f>D13*Parameters!O$27</f>
        <v>7.9025119500000018</v>
      </c>
      <c r="K13" s="59">
        <f>E13*Parameters!P$27</f>
        <v>19.271366700000005</v>
      </c>
      <c r="L13" s="57">
        <f>F13*Parameters!N$27</f>
        <v>0.27133260000000009</v>
      </c>
      <c r="M13" s="58">
        <f>G13*Parameters!O$27</f>
        <v>0.79025119500000018</v>
      </c>
      <c r="N13" s="59">
        <f>H13*Parameters!P$27</f>
        <v>1.9271366700000006</v>
      </c>
      <c r="O13" s="57">
        <f>C13*Parameters!N$29</f>
        <v>2.7133260000000008</v>
      </c>
      <c r="P13" s="58">
        <f>D13*Parameters!O$29</f>
        <v>7.9025119500000018</v>
      </c>
      <c r="Q13" s="59">
        <f>E13*Parameters!P$29</f>
        <v>19.271366700000005</v>
      </c>
      <c r="R13" s="57">
        <f>F13*Parameters!N$29</f>
        <v>0.27133260000000009</v>
      </c>
      <c r="S13" s="58">
        <f>G13*Parameters!O$27</f>
        <v>0.79025119500000018</v>
      </c>
      <c r="T13" s="59">
        <f>H13*Parameters!P$27</f>
        <v>1.9271366700000006</v>
      </c>
      <c r="U13" s="57">
        <f>C13*Parameters!N$30</f>
        <v>2.7133260000000008</v>
      </c>
      <c r="V13" s="58">
        <f>D13*Parameters!O$30</f>
        <v>7.9025119500000018</v>
      </c>
      <c r="W13" s="59">
        <f>E13*Parameters!P$30</f>
        <v>19.271366700000005</v>
      </c>
      <c r="X13" s="57">
        <f>F13*Parameters!N$30</f>
        <v>0.27133260000000009</v>
      </c>
      <c r="Y13" s="58">
        <f>G13*Parameters!O$30</f>
        <v>0.79025119500000018</v>
      </c>
      <c r="Z13" s="59">
        <f>H13*Parameters!P$30</f>
        <v>1.9271366700000006</v>
      </c>
      <c r="AA13" s="57">
        <f>C13*Parameters!N$31</f>
        <v>2.7133260000000008</v>
      </c>
      <c r="AB13" s="58">
        <f>D13*Parameters!O$31</f>
        <v>7.9025119500000018</v>
      </c>
      <c r="AC13" s="59">
        <f>E13*Parameters!P$31</f>
        <v>19.271366700000005</v>
      </c>
      <c r="AD13" s="57">
        <f>F13*Parameters!N$31</f>
        <v>0.27133260000000009</v>
      </c>
      <c r="AE13" s="58">
        <f>G13*Parameters!O$31</f>
        <v>0.79025119500000018</v>
      </c>
      <c r="AF13" s="59">
        <f>H13*Parameters!P$31</f>
        <v>1.9271366700000006</v>
      </c>
    </row>
    <row r="14" spans="1:32" x14ac:dyDescent="0.2">
      <c r="A14" s="4" t="s">
        <v>31</v>
      </c>
      <c r="B14" s="4" t="s">
        <v>20</v>
      </c>
      <c r="C14" s="57">
        <f>Node_List!Z14*Parameters!D$21</f>
        <v>9.3624240000000025</v>
      </c>
      <c r="D14" s="58">
        <f>Node_List!AA14*Parameters!E$21</f>
        <v>29.987731800000006</v>
      </c>
      <c r="E14" s="59">
        <f>Node_List!AB14*Parameters!F$21</f>
        <v>75.975970800000013</v>
      </c>
      <c r="F14" s="57">
        <f>C14*Parameters!N$24</f>
        <v>0.93624240000000025</v>
      </c>
      <c r="G14" s="58">
        <f>D14*Parameters!O$24</f>
        <v>2.9987731800000006</v>
      </c>
      <c r="H14" s="59">
        <f>E14*Parameters!P$24</f>
        <v>7.5975970800000017</v>
      </c>
      <c r="I14" s="57">
        <f>C14*Parameters!N$27</f>
        <v>2.3406060000000006</v>
      </c>
      <c r="J14" s="58">
        <f>D14*Parameters!O$27</f>
        <v>7.4969329500000015</v>
      </c>
      <c r="K14" s="59">
        <f>E14*Parameters!P$27</f>
        <v>18.993992700000003</v>
      </c>
      <c r="L14" s="57">
        <f>F14*Parameters!N$27</f>
        <v>0.23406060000000006</v>
      </c>
      <c r="M14" s="58">
        <f>G14*Parameters!O$27</f>
        <v>0.74969329500000015</v>
      </c>
      <c r="N14" s="59">
        <f>H14*Parameters!P$27</f>
        <v>1.8993992700000004</v>
      </c>
      <c r="O14" s="57">
        <f>C14*Parameters!N$29</f>
        <v>2.3406060000000006</v>
      </c>
      <c r="P14" s="58">
        <f>D14*Parameters!O$29</f>
        <v>7.4969329500000015</v>
      </c>
      <c r="Q14" s="59">
        <f>E14*Parameters!P$29</f>
        <v>18.993992700000003</v>
      </c>
      <c r="R14" s="57">
        <f>F14*Parameters!N$29</f>
        <v>0.23406060000000006</v>
      </c>
      <c r="S14" s="58">
        <f>G14*Parameters!O$27</f>
        <v>0.74969329500000015</v>
      </c>
      <c r="T14" s="59">
        <f>H14*Parameters!P$27</f>
        <v>1.8993992700000004</v>
      </c>
      <c r="U14" s="57">
        <f>C14*Parameters!N$30</f>
        <v>2.3406060000000006</v>
      </c>
      <c r="V14" s="58">
        <f>D14*Parameters!O$30</f>
        <v>7.4969329500000015</v>
      </c>
      <c r="W14" s="59">
        <f>E14*Parameters!P$30</f>
        <v>18.993992700000003</v>
      </c>
      <c r="X14" s="57">
        <f>F14*Parameters!N$30</f>
        <v>0.23406060000000006</v>
      </c>
      <c r="Y14" s="58">
        <f>G14*Parameters!O$30</f>
        <v>0.74969329500000015</v>
      </c>
      <c r="Z14" s="59">
        <f>H14*Parameters!P$30</f>
        <v>1.8993992700000004</v>
      </c>
      <c r="AA14" s="57">
        <f>C14*Parameters!N$31</f>
        <v>2.3406060000000006</v>
      </c>
      <c r="AB14" s="58">
        <f>D14*Parameters!O$31</f>
        <v>7.4969329500000015</v>
      </c>
      <c r="AC14" s="59">
        <f>E14*Parameters!P$31</f>
        <v>18.993992700000003</v>
      </c>
      <c r="AD14" s="57">
        <f>F14*Parameters!N$31</f>
        <v>0.23406060000000006</v>
      </c>
      <c r="AE14" s="58">
        <f>G14*Parameters!O$31</f>
        <v>0.74969329500000015</v>
      </c>
      <c r="AF14" s="59">
        <f>H14*Parameters!P$31</f>
        <v>1.8993992700000004</v>
      </c>
    </row>
    <row r="15" spans="1:32" x14ac:dyDescent="0.2">
      <c r="A15" s="4" t="s">
        <v>32</v>
      </c>
      <c r="B15" s="4" t="s">
        <v>20</v>
      </c>
      <c r="C15" s="57">
        <f>Node_List!Z15*Parameters!D$21</f>
        <v>4.2474960000000008</v>
      </c>
      <c r="D15" s="58">
        <f>Node_List!AA15*Parameters!E$21</f>
        <v>11.431012200000003</v>
      </c>
      <c r="E15" s="59">
        <f>Node_List!AB15*Parameters!F$21</f>
        <v>26.714893200000006</v>
      </c>
      <c r="F15" s="57">
        <f>C15*Parameters!N$24</f>
        <v>0.42474960000000012</v>
      </c>
      <c r="G15" s="58">
        <f>D15*Parameters!O$24</f>
        <v>1.1431012200000004</v>
      </c>
      <c r="H15" s="59">
        <f>E15*Parameters!P$24</f>
        <v>2.6714893200000009</v>
      </c>
      <c r="I15" s="57">
        <f>C15*Parameters!N$27</f>
        <v>1.0618740000000002</v>
      </c>
      <c r="J15" s="58">
        <f>D15*Parameters!O$27</f>
        <v>2.8577530500000008</v>
      </c>
      <c r="K15" s="59">
        <f>E15*Parameters!P$27</f>
        <v>6.6787233000000015</v>
      </c>
      <c r="L15" s="57">
        <f>F15*Parameters!N$27</f>
        <v>0.10618740000000003</v>
      </c>
      <c r="M15" s="58">
        <f>G15*Parameters!O$27</f>
        <v>0.28577530500000009</v>
      </c>
      <c r="N15" s="59">
        <f>H15*Parameters!P$27</f>
        <v>0.66787233000000024</v>
      </c>
      <c r="O15" s="57">
        <f>C15*Parameters!N$29</f>
        <v>1.0618740000000002</v>
      </c>
      <c r="P15" s="58">
        <f>D15*Parameters!O$29</f>
        <v>2.8577530500000008</v>
      </c>
      <c r="Q15" s="59">
        <f>E15*Parameters!P$29</f>
        <v>6.6787233000000015</v>
      </c>
      <c r="R15" s="57">
        <f>F15*Parameters!N$29</f>
        <v>0.10618740000000003</v>
      </c>
      <c r="S15" s="58">
        <f>G15*Parameters!O$27</f>
        <v>0.28577530500000009</v>
      </c>
      <c r="T15" s="59">
        <f>H15*Parameters!P$27</f>
        <v>0.66787233000000024</v>
      </c>
      <c r="U15" s="57">
        <f>C15*Parameters!N$30</f>
        <v>1.0618740000000002</v>
      </c>
      <c r="V15" s="58">
        <f>D15*Parameters!O$30</f>
        <v>2.8577530500000008</v>
      </c>
      <c r="W15" s="59">
        <f>E15*Parameters!P$30</f>
        <v>6.6787233000000015</v>
      </c>
      <c r="X15" s="57">
        <f>F15*Parameters!N$30</f>
        <v>0.10618740000000003</v>
      </c>
      <c r="Y15" s="58">
        <f>G15*Parameters!O$30</f>
        <v>0.28577530500000009</v>
      </c>
      <c r="Z15" s="59">
        <f>H15*Parameters!P$30</f>
        <v>0.66787233000000024</v>
      </c>
      <c r="AA15" s="57">
        <f>C15*Parameters!N$31</f>
        <v>1.0618740000000002</v>
      </c>
      <c r="AB15" s="58">
        <f>D15*Parameters!O$31</f>
        <v>2.8577530500000008</v>
      </c>
      <c r="AC15" s="59">
        <f>E15*Parameters!P$31</f>
        <v>6.6787233000000015</v>
      </c>
      <c r="AD15" s="57">
        <f>F15*Parameters!N$31</f>
        <v>0.10618740000000003</v>
      </c>
      <c r="AE15" s="58">
        <f>G15*Parameters!O$31</f>
        <v>0.28577530500000009</v>
      </c>
      <c r="AF15" s="59">
        <f>H15*Parameters!P$31</f>
        <v>0.66787233000000024</v>
      </c>
    </row>
    <row r="16" spans="1:32" x14ac:dyDescent="0.2">
      <c r="A16" s="4" t="s">
        <v>33</v>
      </c>
      <c r="B16" s="4" t="s">
        <v>17</v>
      </c>
      <c r="C16" s="57">
        <f>Node_List!Z16*Parameters!D$21</f>
        <v>6.9470400000000012</v>
      </c>
      <c r="D16" s="58">
        <f>Node_List!AA16*Parameters!E$21</f>
        <v>21.350028000000005</v>
      </c>
      <c r="E16" s="59">
        <f>Node_List!AB16*Parameters!F$21</f>
        <v>53.01496800000001</v>
      </c>
      <c r="F16" s="57">
        <f>C16*Parameters!N$24</f>
        <v>0.69470400000000021</v>
      </c>
      <c r="G16" s="58">
        <f>D16*Parameters!O$24</f>
        <v>2.1350028000000005</v>
      </c>
      <c r="H16" s="59">
        <f>E16*Parameters!P$24</f>
        <v>5.3014968000000016</v>
      </c>
      <c r="I16" s="57">
        <f>C16*Parameters!N$27</f>
        <v>1.7367600000000003</v>
      </c>
      <c r="J16" s="58">
        <f>D16*Parameters!O$27</f>
        <v>5.3375070000000013</v>
      </c>
      <c r="K16" s="59">
        <f>E16*Parameters!P$27</f>
        <v>13.253742000000003</v>
      </c>
      <c r="L16" s="57">
        <f>F16*Parameters!N$27</f>
        <v>0.17367600000000005</v>
      </c>
      <c r="M16" s="58">
        <f>G16*Parameters!O$27</f>
        <v>0.53375070000000013</v>
      </c>
      <c r="N16" s="59">
        <f>H16*Parameters!P$27</f>
        <v>1.3253742000000004</v>
      </c>
      <c r="O16" s="57">
        <f>C16*Parameters!N$29</f>
        <v>1.7367600000000003</v>
      </c>
      <c r="P16" s="58">
        <f>D16*Parameters!O$29</f>
        <v>5.3375070000000013</v>
      </c>
      <c r="Q16" s="59">
        <f>E16*Parameters!P$29</f>
        <v>13.253742000000003</v>
      </c>
      <c r="R16" s="57">
        <f>F16*Parameters!N$29</f>
        <v>0.17367600000000005</v>
      </c>
      <c r="S16" s="58">
        <f>G16*Parameters!O$27</f>
        <v>0.53375070000000013</v>
      </c>
      <c r="T16" s="59">
        <f>H16*Parameters!P$27</f>
        <v>1.3253742000000004</v>
      </c>
      <c r="U16" s="57">
        <f>C16*Parameters!N$30</f>
        <v>1.7367600000000003</v>
      </c>
      <c r="V16" s="58">
        <f>D16*Parameters!O$30</f>
        <v>5.3375070000000013</v>
      </c>
      <c r="W16" s="59">
        <f>E16*Parameters!P$30</f>
        <v>13.253742000000003</v>
      </c>
      <c r="X16" s="57">
        <f>F16*Parameters!N$30</f>
        <v>0.17367600000000005</v>
      </c>
      <c r="Y16" s="58">
        <f>G16*Parameters!O$30</f>
        <v>0.53375070000000013</v>
      </c>
      <c r="Z16" s="59">
        <f>H16*Parameters!P$30</f>
        <v>1.3253742000000004</v>
      </c>
      <c r="AA16" s="57">
        <f>C16*Parameters!N$31</f>
        <v>1.7367600000000003</v>
      </c>
      <c r="AB16" s="58">
        <f>D16*Parameters!O$31</f>
        <v>5.3375070000000013</v>
      </c>
      <c r="AC16" s="59">
        <f>E16*Parameters!P$31</f>
        <v>13.253742000000003</v>
      </c>
      <c r="AD16" s="57">
        <f>F16*Parameters!N$31</f>
        <v>0.17367600000000005</v>
      </c>
      <c r="AE16" s="58">
        <f>G16*Parameters!O$31</f>
        <v>0.53375070000000013</v>
      </c>
      <c r="AF16" s="59">
        <f>H16*Parameters!P$31</f>
        <v>1.3253742000000004</v>
      </c>
    </row>
    <row r="17" spans="1:32" x14ac:dyDescent="0.2">
      <c r="A17" s="4" t="s">
        <v>34</v>
      </c>
      <c r="B17" s="4" t="s">
        <v>17</v>
      </c>
      <c r="C17" s="57">
        <f>Node_List!Z17*Parameters!D$21</f>
        <v>10.840344000000004</v>
      </c>
      <c r="D17" s="58">
        <f>Node_List!AA17*Parameters!E$21</f>
        <v>30.142075800000004</v>
      </c>
      <c r="E17" s="59">
        <f>Node_List!AB17*Parameters!F$21</f>
        <v>72.224434800000012</v>
      </c>
      <c r="F17" s="57">
        <f>C17*Parameters!N$24</f>
        <v>1.0840344000000004</v>
      </c>
      <c r="G17" s="58">
        <f>D17*Parameters!O$24</f>
        <v>3.0142075800000008</v>
      </c>
      <c r="H17" s="59">
        <f>E17*Parameters!P$24</f>
        <v>7.2224434800000017</v>
      </c>
      <c r="I17" s="57">
        <f>C17*Parameters!N$27</f>
        <v>2.7100860000000009</v>
      </c>
      <c r="J17" s="58">
        <f>D17*Parameters!O$27</f>
        <v>7.535518950000001</v>
      </c>
      <c r="K17" s="59">
        <f>E17*Parameters!P$27</f>
        <v>18.056108700000003</v>
      </c>
      <c r="L17" s="57">
        <f>F17*Parameters!N$27</f>
        <v>0.2710086000000001</v>
      </c>
      <c r="M17" s="58">
        <f>G17*Parameters!O$27</f>
        <v>0.75355189500000019</v>
      </c>
      <c r="N17" s="59">
        <f>H17*Parameters!P$27</f>
        <v>1.8056108700000004</v>
      </c>
      <c r="O17" s="57">
        <f>C17*Parameters!N$29</f>
        <v>2.7100860000000009</v>
      </c>
      <c r="P17" s="58">
        <f>D17*Parameters!O$29</f>
        <v>7.535518950000001</v>
      </c>
      <c r="Q17" s="59">
        <f>E17*Parameters!P$29</f>
        <v>18.056108700000003</v>
      </c>
      <c r="R17" s="57">
        <f>F17*Parameters!N$29</f>
        <v>0.2710086000000001</v>
      </c>
      <c r="S17" s="58">
        <f>G17*Parameters!O$27</f>
        <v>0.75355189500000019</v>
      </c>
      <c r="T17" s="59">
        <f>H17*Parameters!P$27</f>
        <v>1.8056108700000004</v>
      </c>
      <c r="U17" s="57">
        <f>C17*Parameters!N$30</f>
        <v>2.7100860000000009</v>
      </c>
      <c r="V17" s="58">
        <f>D17*Parameters!O$30</f>
        <v>7.535518950000001</v>
      </c>
      <c r="W17" s="59">
        <f>E17*Parameters!P$30</f>
        <v>18.056108700000003</v>
      </c>
      <c r="X17" s="57">
        <f>F17*Parameters!N$30</f>
        <v>0.2710086000000001</v>
      </c>
      <c r="Y17" s="58">
        <f>G17*Parameters!O$30</f>
        <v>0.75355189500000019</v>
      </c>
      <c r="Z17" s="59">
        <f>H17*Parameters!P$30</f>
        <v>1.8056108700000004</v>
      </c>
      <c r="AA17" s="57">
        <f>C17*Parameters!N$31</f>
        <v>2.7100860000000009</v>
      </c>
      <c r="AB17" s="58">
        <f>D17*Parameters!O$31</f>
        <v>7.535518950000001</v>
      </c>
      <c r="AC17" s="59">
        <f>E17*Parameters!P$31</f>
        <v>18.056108700000003</v>
      </c>
      <c r="AD17" s="57">
        <f>F17*Parameters!N$31</f>
        <v>0.2710086000000001</v>
      </c>
      <c r="AE17" s="58">
        <f>G17*Parameters!O$31</f>
        <v>0.75355189500000019</v>
      </c>
      <c r="AF17" s="59">
        <f>H17*Parameters!P$31</f>
        <v>1.8056108700000004</v>
      </c>
    </row>
    <row r="18" spans="1:32" x14ac:dyDescent="0.2">
      <c r="A18" s="4" t="s">
        <v>35</v>
      </c>
      <c r="B18" s="4" t="s">
        <v>17</v>
      </c>
      <c r="C18" s="57">
        <f>Node_List!Z18*Parameters!D$21</f>
        <v>9.4164240000000028</v>
      </c>
      <c r="D18" s="58">
        <f>Node_List!AA18*Parameters!E$21</f>
        <v>27.503281800000003</v>
      </c>
      <c r="E18" s="59">
        <f>Node_List!AB18*Parameters!F$21</f>
        <v>67.75627080000001</v>
      </c>
      <c r="F18" s="57">
        <f>C18*Parameters!N$24</f>
        <v>0.94164240000000032</v>
      </c>
      <c r="G18" s="58">
        <f>D18*Parameters!O$24</f>
        <v>2.7503281800000003</v>
      </c>
      <c r="H18" s="59">
        <f>E18*Parameters!P$24</f>
        <v>6.7756270800000014</v>
      </c>
      <c r="I18" s="57">
        <f>C18*Parameters!N$27</f>
        <v>2.3541060000000007</v>
      </c>
      <c r="J18" s="58">
        <f>D18*Parameters!O$27</f>
        <v>6.8758204500000009</v>
      </c>
      <c r="K18" s="59">
        <f>E18*Parameters!P$27</f>
        <v>16.939067700000003</v>
      </c>
      <c r="L18" s="57">
        <f>F18*Parameters!N$27</f>
        <v>0.23541060000000008</v>
      </c>
      <c r="M18" s="58">
        <f>G18*Parameters!O$27</f>
        <v>0.68758204500000009</v>
      </c>
      <c r="N18" s="59">
        <f>H18*Parameters!P$27</f>
        <v>1.6939067700000003</v>
      </c>
      <c r="O18" s="57">
        <f>C18*Parameters!N$29</f>
        <v>2.3541060000000007</v>
      </c>
      <c r="P18" s="58">
        <f>D18*Parameters!O$29</f>
        <v>6.8758204500000009</v>
      </c>
      <c r="Q18" s="59">
        <f>E18*Parameters!P$29</f>
        <v>16.939067700000003</v>
      </c>
      <c r="R18" s="57">
        <f>F18*Parameters!N$29</f>
        <v>0.23541060000000008</v>
      </c>
      <c r="S18" s="58">
        <f>G18*Parameters!O$27</f>
        <v>0.68758204500000009</v>
      </c>
      <c r="T18" s="59">
        <f>H18*Parameters!P$27</f>
        <v>1.6939067700000003</v>
      </c>
      <c r="U18" s="57">
        <f>C18*Parameters!N$30</f>
        <v>2.3541060000000007</v>
      </c>
      <c r="V18" s="58">
        <f>D18*Parameters!O$30</f>
        <v>6.8758204500000009</v>
      </c>
      <c r="W18" s="59">
        <f>E18*Parameters!P$30</f>
        <v>16.939067700000003</v>
      </c>
      <c r="X18" s="57">
        <f>F18*Parameters!N$30</f>
        <v>0.23541060000000008</v>
      </c>
      <c r="Y18" s="58">
        <f>G18*Parameters!O$30</f>
        <v>0.68758204500000009</v>
      </c>
      <c r="Z18" s="59">
        <f>H18*Parameters!P$30</f>
        <v>1.6939067700000003</v>
      </c>
      <c r="AA18" s="57">
        <f>C18*Parameters!N$31</f>
        <v>2.3541060000000007</v>
      </c>
      <c r="AB18" s="58">
        <f>D18*Parameters!O$31</f>
        <v>6.8758204500000009</v>
      </c>
      <c r="AC18" s="59">
        <f>E18*Parameters!P$31</f>
        <v>16.939067700000003</v>
      </c>
      <c r="AD18" s="57">
        <f>F18*Parameters!N$31</f>
        <v>0.23541060000000008</v>
      </c>
      <c r="AE18" s="58">
        <f>G18*Parameters!O$31</f>
        <v>0.68758204500000009</v>
      </c>
      <c r="AF18" s="59">
        <f>H18*Parameters!P$31</f>
        <v>1.6939067700000003</v>
      </c>
    </row>
    <row r="19" spans="1:32" x14ac:dyDescent="0.2">
      <c r="A19" s="4" t="s">
        <v>36</v>
      </c>
      <c r="B19" s="4" t="s">
        <v>23</v>
      </c>
      <c r="C19" s="57">
        <f>Node_List!Z19*Parameters!D$21</f>
        <v>2.4624000000000006</v>
      </c>
      <c r="D19" s="58">
        <f>Node_List!AA19*Parameters!E$21</f>
        <v>5.314680000000001</v>
      </c>
      <c r="E19" s="59">
        <f>Node_List!AB19*Parameters!F$21</f>
        <v>11.596080000000001</v>
      </c>
      <c r="F19" s="57">
        <f>C19*Parameters!N$24</f>
        <v>0.24624000000000007</v>
      </c>
      <c r="G19" s="58">
        <f>D19*Parameters!O$24</f>
        <v>0.53146800000000016</v>
      </c>
      <c r="H19" s="59">
        <f>E19*Parameters!P$24</f>
        <v>1.1596080000000002</v>
      </c>
      <c r="I19" s="57">
        <f>C19*Parameters!N$27</f>
        <v>0.61560000000000015</v>
      </c>
      <c r="J19" s="58">
        <f>D19*Parameters!O$27</f>
        <v>1.3286700000000002</v>
      </c>
      <c r="K19" s="59">
        <f>E19*Parameters!P$27</f>
        <v>2.8990200000000002</v>
      </c>
      <c r="L19" s="57">
        <f>F19*Parameters!N$27</f>
        <v>6.1560000000000017E-2</v>
      </c>
      <c r="M19" s="58">
        <f>G19*Parameters!O$27</f>
        <v>0.13286700000000004</v>
      </c>
      <c r="N19" s="59">
        <f>H19*Parameters!P$27</f>
        <v>0.28990200000000005</v>
      </c>
      <c r="O19" s="57">
        <f>C19*Parameters!N$29</f>
        <v>0.61560000000000015</v>
      </c>
      <c r="P19" s="58">
        <f>D19*Parameters!O$29</f>
        <v>1.3286700000000002</v>
      </c>
      <c r="Q19" s="59">
        <f>E19*Parameters!P$29</f>
        <v>2.8990200000000002</v>
      </c>
      <c r="R19" s="57">
        <f>F19*Parameters!N$29</f>
        <v>6.1560000000000017E-2</v>
      </c>
      <c r="S19" s="58">
        <f>G19*Parameters!O$27</f>
        <v>0.13286700000000004</v>
      </c>
      <c r="T19" s="59">
        <f>H19*Parameters!P$27</f>
        <v>0.28990200000000005</v>
      </c>
      <c r="U19" s="57">
        <f>C19*Parameters!N$30</f>
        <v>0.61560000000000015</v>
      </c>
      <c r="V19" s="58">
        <f>D19*Parameters!O$30</f>
        <v>1.3286700000000002</v>
      </c>
      <c r="W19" s="59">
        <f>E19*Parameters!P$30</f>
        <v>2.8990200000000002</v>
      </c>
      <c r="X19" s="57">
        <f>F19*Parameters!N$30</f>
        <v>6.1560000000000017E-2</v>
      </c>
      <c r="Y19" s="58">
        <f>G19*Parameters!O$30</f>
        <v>0.13286700000000004</v>
      </c>
      <c r="Z19" s="59">
        <f>H19*Parameters!P$30</f>
        <v>0.28990200000000005</v>
      </c>
      <c r="AA19" s="57">
        <f>C19*Parameters!N$31</f>
        <v>0.61560000000000015</v>
      </c>
      <c r="AB19" s="58">
        <f>D19*Parameters!O$31</f>
        <v>1.3286700000000002</v>
      </c>
      <c r="AC19" s="59">
        <f>E19*Parameters!P$31</f>
        <v>2.8990200000000002</v>
      </c>
      <c r="AD19" s="57">
        <f>F19*Parameters!N$31</f>
        <v>6.1560000000000017E-2</v>
      </c>
      <c r="AE19" s="58">
        <f>G19*Parameters!O$31</f>
        <v>0.13286700000000004</v>
      </c>
      <c r="AF19" s="59">
        <f>H19*Parameters!P$31</f>
        <v>0.28990200000000005</v>
      </c>
    </row>
    <row r="20" spans="1:32" x14ac:dyDescent="0.2">
      <c r="A20" s="4" t="s">
        <v>37</v>
      </c>
      <c r="B20" s="4" t="s">
        <v>17</v>
      </c>
      <c r="C20" s="57">
        <f>Node_List!Z20*Parameters!D$21</f>
        <v>11.829336000000001</v>
      </c>
      <c r="D20" s="58">
        <f>Node_List!AA20*Parameters!E$21</f>
        <v>31.453150200000007</v>
      </c>
      <c r="E20" s="59">
        <f>Node_List!AB20*Parameters!F$21</f>
        <v>74.969521200000017</v>
      </c>
      <c r="F20" s="57">
        <f>C20*Parameters!N$24</f>
        <v>1.1829336000000001</v>
      </c>
      <c r="G20" s="58">
        <f>D20*Parameters!O$24</f>
        <v>3.1453150200000008</v>
      </c>
      <c r="H20" s="59">
        <f>E20*Parameters!P$24</f>
        <v>7.4969521200000022</v>
      </c>
      <c r="I20" s="57">
        <f>C20*Parameters!N$27</f>
        <v>2.9573340000000004</v>
      </c>
      <c r="J20" s="58">
        <f>D20*Parameters!O$27</f>
        <v>7.8632875500000017</v>
      </c>
      <c r="K20" s="59">
        <f>E20*Parameters!P$27</f>
        <v>18.742380300000004</v>
      </c>
      <c r="L20" s="57">
        <f>F20*Parameters!N$27</f>
        <v>0.29573340000000004</v>
      </c>
      <c r="M20" s="58">
        <f>G20*Parameters!O$27</f>
        <v>0.78632875500000021</v>
      </c>
      <c r="N20" s="59">
        <f>H20*Parameters!P$27</f>
        <v>1.8742380300000006</v>
      </c>
      <c r="O20" s="57">
        <f>C20*Parameters!N$29</f>
        <v>2.9573340000000004</v>
      </c>
      <c r="P20" s="58">
        <f>D20*Parameters!O$29</f>
        <v>7.8632875500000017</v>
      </c>
      <c r="Q20" s="59">
        <f>E20*Parameters!P$29</f>
        <v>18.742380300000004</v>
      </c>
      <c r="R20" s="57">
        <f>F20*Parameters!N$29</f>
        <v>0.29573340000000004</v>
      </c>
      <c r="S20" s="58">
        <f>G20*Parameters!O$27</f>
        <v>0.78632875500000021</v>
      </c>
      <c r="T20" s="59">
        <f>H20*Parameters!P$27</f>
        <v>1.8742380300000006</v>
      </c>
      <c r="U20" s="57">
        <f>C20*Parameters!N$30</f>
        <v>2.9573340000000004</v>
      </c>
      <c r="V20" s="58">
        <f>D20*Parameters!O$30</f>
        <v>7.8632875500000017</v>
      </c>
      <c r="W20" s="59">
        <f>E20*Parameters!P$30</f>
        <v>18.742380300000004</v>
      </c>
      <c r="X20" s="57">
        <f>F20*Parameters!N$30</f>
        <v>0.29573340000000004</v>
      </c>
      <c r="Y20" s="58">
        <f>G20*Parameters!O$30</f>
        <v>0.78632875500000021</v>
      </c>
      <c r="Z20" s="59">
        <f>H20*Parameters!P$30</f>
        <v>1.8742380300000006</v>
      </c>
      <c r="AA20" s="57">
        <f>C20*Parameters!N$31</f>
        <v>2.9573340000000004</v>
      </c>
      <c r="AB20" s="58">
        <f>D20*Parameters!O$31</f>
        <v>7.8632875500000017</v>
      </c>
      <c r="AC20" s="59">
        <f>E20*Parameters!P$31</f>
        <v>18.742380300000004</v>
      </c>
      <c r="AD20" s="57">
        <f>F20*Parameters!N$31</f>
        <v>0.29573340000000004</v>
      </c>
      <c r="AE20" s="58">
        <f>G20*Parameters!O$31</f>
        <v>0.78632875500000021</v>
      </c>
      <c r="AF20" s="59">
        <f>H20*Parameters!P$31</f>
        <v>1.8742380300000006</v>
      </c>
    </row>
    <row r="21" spans="1:32" x14ac:dyDescent="0.2">
      <c r="A21" s="4" t="s">
        <v>38</v>
      </c>
      <c r="B21" s="4" t="s">
        <v>20</v>
      </c>
      <c r="C21" s="57">
        <f>Node_List!Z21*Parameters!D$21</f>
        <v>5.168400000000001</v>
      </c>
      <c r="D21" s="58">
        <f>Node_List!AA21*Parameters!E$21</f>
        <v>16.460129999999999</v>
      </c>
      <c r="E21" s="59">
        <f>Node_List!AB21*Parameters!F$21</f>
        <v>41.91378000000001</v>
      </c>
      <c r="F21" s="57">
        <f>C21*Parameters!N$24</f>
        <v>0.51684000000000008</v>
      </c>
      <c r="G21" s="58">
        <f>D21*Parameters!O$24</f>
        <v>1.6460129999999999</v>
      </c>
      <c r="H21" s="59">
        <f>E21*Parameters!P$24</f>
        <v>4.1913780000000012</v>
      </c>
      <c r="I21" s="57">
        <f>C21*Parameters!N$27</f>
        <v>1.2921000000000002</v>
      </c>
      <c r="J21" s="58">
        <f>D21*Parameters!O$27</f>
        <v>4.1150324999999999</v>
      </c>
      <c r="K21" s="59">
        <f>E21*Parameters!P$27</f>
        <v>10.478445000000002</v>
      </c>
      <c r="L21" s="57">
        <f>F21*Parameters!N$27</f>
        <v>0.12921000000000002</v>
      </c>
      <c r="M21" s="58">
        <f>G21*Parameters!O$27</f>
        <v>0.41150324999999999</v>
      </c>
      <c r="N21" s="59">
        <f>H21*Parameters!P$27</f>
        <v>1.0478445000000003</v>
      </c>
      <c r="O21" s="57">
        <f>C21*Parameters!N$29</f>
        <v>1.2921000000000002</v>
      </c>
      <c r="P21" s="58">
        <f>D21*Parameters!O$29</f>
        <v>4.1150324999999999</v>
      </c>
      <c r="Q21" s="59">
        <f>E21*Parameters!P$29</f>
        <v>10.478445000000002</v>
      </c>
      <c r="R21" s="57">
        <f>F21*Parameters!N$29</f>
        <v>0.12921000000000002</v>
      </c>
      <c r="S21" s="58">
        <f>G21*Parameters!O$27</f>
        <v>0.41150324999999999</v>
      </c>
      <c r="T21" s="59">
        <f>H21*Parameters!P$27</f>
        <v>1.0478445000000003</v>
      </c>
      <c r="U21" s="57">
        <f>C21*Parameters!N$30</f>
        <v>1.2921000000000002</v>
      </c>
      <c r="V21" s="58">
        <f>D21*Parameters!O$30</f>
        <v>4.1150324999999999</v>
      </c>
      <c r="W21" s="59">
        <f>E21*Parameters!P$30</f>
        <v>10.478445000000002</v>
      </c>
      <c r="X21" s="57">
        <f>F21*Parameters!N$30</f>
        <v>0.12921000000000002</v>
      </c>
      <c r="Y21" s="58">
        <f>G21*Parameters!O$30</f>
        <v>0.41150324999999999</v>
      </c>
      <c r="Z21" s="59">
        <f>H21*Parameters!P$30</f>
        <v>1.0478445000000003</v>
      </c>
      <c r="AA21" s="57">
        <f>C21*Parameters!N$31</f>
        <v>1.2921000000000002</v>
      </c>
      <c r="AB21" s="58">
        <f>D21*Parameters!O$31</f>
        <v>4.1150324999999999</v>
      </c>
      <c r="AC21" s="59">
        <f>E21*Parameters!P$31</f>
        <v>10.478445000000002</v>
      </c>
      <c r="AD21" s="57">
        <f>F21*Parameters!N$31</f>
        <v>0.12921000000000002</v>
      </c>
      <c r="AE21" s="58">
        <f>G21*Parameters!O$31</f>
        <v>0.41150324999999999</v>
      </c>
      <c r="AF21" s="59">
        <f>H21*Parameters!P$31</f>
        <v>1.0478445000000003</v>
      </c>
    </row>
    <row r="22" spans="1:32" x14ac:dyDescent="0.2">
      <c r="A22" s="4" t="s">
        <v>39</v>
      </c>
      <c r="B22" s="4" t="s">
        <v>17</v>
      </c>
      <c r="C22" s="57">
        <f>Node_List!Z22*Parameters!D$21</f>
        <v>6.7233600000000004</v>
      </c>
      <c r="D22" s="58">
        <f>Node_List!AA22*Parameters!E$21</f>
        <v>17.598252000000006</v>
      </c>
      <c r="E22" s="59">
        <f>Node_List!AB22*Parameters!F$21</f>
        <v>41.486712000000004</v>
      </c>
      <c r="F22" s="57">
        <f>C22*Parameters!N$24</f>
        <v>0.67233600000000004</v>
      </c>
      <c r="G22" s="58">
        <f>D22*Parameters!O$24</f>
        <v>1.7598252000000008</v>
      </c>
      <c r="H22" s="59">
        <f>E22*Parameters!P$24</f>
        <v>4.1486712000000008</v>
      </c>
      <c r="I22" s="57">
        <f>C22*Parameters!N$27</f>
        <v>1.6808400000000001</v>
      </c>
      <c r="J22" s="58">
        <f>D22*Parameters!O$27</f>
        <v>4.3995630000000014</v>
      </c>
      <c r="K22" s="59">
        <f>E22*Parameters!P$27</f>
        <v>10.371678000000001</v>
      </c>
      <c r="L22" s="57">
        <f>F22*Parameters!N$27</f>
        <v>0.16808400000000001</v>
      </c>
      <c r="M22" s="58">
        <f>G22*Parameters!O$27</f>
        <v>0.43995630000000019</v>
      </c>
      <c r="N22" s="59">
        <f>H22*Parameters!P$27</f>
        <v>1.0371678000000002</v>
      </c>
      <c r="O22" s="57">
        <f>C22*Parameters!N$29</f>
        <v>1.6808400000000001</v>
      </c>
      <c r="P22" s="58">
        <f>D22*Parameters!O$29</f>
        <v>4.3995630000000014</v>
      </c>
      <c r="Q22" s="59">
        <f>E22*Parameters!P$29</f>
        <v>10.371678000000001</v>
      </c>
      <c r="R22" s="57">
        <f>F22*Parameters!N$29</f>
        <v>0.16808400000000001</v>
      </c>
      <c r="S22" s="58">
        <f>G22*Parameters!O$27</f>
        <v>0.43995630000000019</v>
      </c>
      <c r="T22" s="59">
        <f>H22*Parameters!P$27</f>
        <v>1.0371678000000002</v>
      </c>
      <c r="U22" s="57">
        <f>C22*Parameters!N$30</f>
        <v>1.6808400000000001</v>
      </c>
      <c r="V22" s="58">
        <f>D22*Parameters!O$30</f>
        <v>4.3995630000000014</v>
      </c>
      <c r="W22" s="59">
        <f>E22*Parameters!P$30</f>
        <v>10.371678000000001</v>
      </c>
      <c r="X22" s="57">
        <f>F22*Parameters!N$30</f>
        <v>0.16808400000000001</v>
      </c>
      <c r="Y22" s="58">
        <f>G22*Parameters!O$30</f>
        <v>0.43995630000000019</v>
      </c>
      <c r="Z22" s="59">
        <f>H22*Parameters!P$30</f>
        <v>1.0371678000000002</v>
      </c>
      <c r="AA22" s="57">
        <f>C22*Parameters!N$31</f>
        <v>1.6808400000000001</v>
      </c>
      <c r="AB22" s="58">
        <f>D22*Parameters!O$31</f>
        <v>4.3995630000000014</v>
      </c>
      <c r="AC22" s="59">
        <f>E22*Parameters!P$31</f>
        <v>10.371678000000001</v>
      </c>
      <c r="AD22" s="57">
        <f>F22*Parameters!N$31</f>
        <v>0.16808400000000001</v>
      </c>
      <c r="AE22" s="58">
        <f>G22*Parameters!O$31</f>
        <v>0.43995630000000019</v>
      </c>
      <c r="AF22" s="59">
        <f>H22*Parameters!P$31</f>
        <v>1.0371678000000002</v>
      </c>
    </row>
    <row r="23" spans="1:32" x14ac:dyDescent="0.2">
      <c r="A23" s="4" t="s">
        <v>40</v>
      </c>
      <c r="B23" s="4" t="s">
        <v>17</v>
      </c>
      <c r="C23" s="57">
        <f>Node_List!Z23*Parameters!D$21</f>
        <v>8.4134400000000014</v>
      </c>
      <c r="D23" s="58">
        <f>Node_List!AA23*Parameters!E$21</f>
        <v>26.687508000000005</v>
      </c>
      <c r="E23" s="59">
        <f>Node_List!AB23*Parameters!F$21</f>
        <v>67.50784800000001</v>
      </c>
      <c r="F23" s="57">
        <f>C23*Parameters!N$24</f>
        <v>0.8413440000000002</v>
      </c>
      <c r="G23" s="58">
        <f>D23*Parameters!O$24</f>
        <v>2.6687508000000006</v>
      </c>
      <c r="H23" s="59">
        <f>E23*Parameters!P$24</f>
        <v>6.7507848000000017</v>
      </c>
      <c r="I23" s="57">
        <f>C23*Parameters!N$27</f>
        <v>2.1033600000000003</v>
      </c>
      <c r="J23" s="58">
        <f>D23*Parameters!O$27</f>
        <v>6.6718770000000012</v>
      </c>
      <c r="K23" s="59">
        <f>E23*Parameters!P$27</f>
        <v>16.876962000000002</v>
      </c>
      <c r="L23" s="57">
        <f>F23*Parameters!N$27</f>
        <v>0.21033600000000005</v>
      </c>
      <c r="M23" s="58">
        <f>G23*Parameters!O$27</f>
        <v>0.66718770000000016</v>
      </c>
      <c r="N23" s="59">
        <f>H23*Parameters!P$27</f>
        <v>1.6876962000000004</v>
      </c>
      <c r="O23" s="57">
        <f>C23*Parameters!N$29</f>
        <v>2.1033600000000003</v>
      </c>
      <c r="P23" s="58">
        <f>D23*Parameters!O$29</f>
        <v>6.6718770000000012</v>
      </c>
      <c r="Q23" s="59">
        <f>E23*Parameters!P$29</f>
        <v>16.876962000000002</v>
      </c>
      <c r="R23" s="57">
        <f>F23*Parameters!N$29</f>
        <v>0.21033600000000005</v>
      </c>
      <c r="S23" s="58">
        <f>G23*Parameters!O$27</f>
        <v>0.66718770000000016</v>
      </c>
      <c r="T23" s="59">
        <f>H23*Parameters!P$27</f>
        <v>1.6876962000000004</v>
      </c>
      <c r="U23" s="57">
        <f>C23*Parameters!N$30</f>
        <v>2.1033600000000003</v>
      </c>
      <c r="V23" s="58">
        <f>D23*Parameters!O$30</f>
        <v>6.6718770000000012</v>
      </c>
      <c r="W23" s="59">
        <f>E23*Parameters!P$30</f>
        <v>16.876962000000002</v>
      </c>
      <c r="X23" s="57">
        <f>F23*Parameters!N$30</f>
        <v>0.21033600000000005</v>
      </c>
      <c r="Y23" s="58">
        <f>G23*Parameters!O$30</f>
        <v>0.66718770000000016</v>
      </c>
      <c r="Z23" s="59">
        <f>H23*Parameters!P$30</f>
        <v>1.6876962000000004</v>
      </c>
      <c r="AA23" s="57">
        <f>C23*Parameters!N$31</f>
        <v>2.1033600000000003</v>
      </c>
      <c r="AB23" s="58">
        <f>D23*Parameters!O$31</f>
        <v>6.6718770000000012</v>
      </c>
      <c r="AC23" s="59">
        <f>E23*Parameters!P$31</f>
        <v>16.876962000000002</v>
      </c>
      <c r="AD23" s="57">
        <f>F23*Parameters!N$31</f>
        <v>0.21033600000000005</v>
      </c>
      <c r="AE23" s="58">
        <f>G23*Parameters!O$31</f>
        <v>0.66718770000000016</v>
      </c>
      <c r="AF23" s="59">
        <f>H23*Parameters!P$31</f>
        <v>1.6876962000000004</v>
      </c>
    </row>
    <row r="24" spans="1:32" x14ac:dyDescent="0.2">
      <c r="A24" s="4" t="s">
        <v>41</v>
      </c>
      <c r="B24" s="4" t="s">
        <v>20</v>
      </c>
      <c r="C24" s="57">
        <f>Node_List!Z24*Parameters!D$21</f>
        <v>3.0827760000000008</v>
      </c>
      <c r="D24" s="58">
        <f>Node_List!AA24*Parameters!E$21</f>
        <v>10.311658200000004</v>
      </c>
      <c r="E24" s="59">
        <f>Node_List!AB24*Parameters!F$21</f>
        <v>25.867369200000009</v>
      </c>
      <c r="F24" s="57">
        <f>C24*Parameters!N$24</f>
        <v>0.3082776000000001</v>
      </c>
      <c r="G24" s="58">
        <f>D24*Parameters!O$24</f>
        <v>1.0311658200000005</v>
      </c>
      <c r="H24" s="59">
        <f>E24*Parameters!P$24</f>
        <v>2.5867369200000012</v>
      </c>
      <c r="I24" s="57">
        <f>C24*Parameters!N$27</f>
        <v>0.77069400000000021</v>
      </c>
      <c r="J24" s="58">
        <f>D24*Parameters!O$27</f>
        <v>2.5779145500000009</v>
      </c>
      <c r="K24" s="59">
        <f>E24*Parameters!P$27</f>
        <v>6.4668423000000024</v>
      </c>
      <c r="L24" s="57">
        <f>F24*Parameters!N$27</f>
        <v>7.7069400000000024E-2</v>
      </c>
      <c r="M24" s="58">
        <f>G24*Parameters!O$27</f>
        <v>0.25779145500000011</v>
      </c>
      <c r="N24" s="59">
        <f>H24*Parameters!P$27</f>
        <v>0.6466842300000003</v>
      </c>
      <c r="O24" s="57">
        <f>C24*Parameters!N$29</f>
        <v>0.77069400000000021</v>
      </c>
      <c r="P24" s="58">
        <f>D24*Parameters!O$29</f>
        <v>2.5779145500000009</v>
      </c>
      <c r="Q24" s="59">
        <f>E24*Parameters!P$29</f>
        <v>6.4668423000000024</v>
      </c>
      <c r="R24" s="57">
        <f>F24*Parameters!N$29</f>
        <v>7.7069400000000024E-2</v>
      </c>
      <c r="S24" s="58">
        <f>G24*Parameters!O$27</f>
        <v>0.25779145500000011</v>
      </c>
      <c r="T24" s="59">
        <f>H24*Parameters!P$27</f>
        <v>0.6466842300000003</v>
      </c>
      <c r="U24" s="57">
        <f>C24*Parameters!N$30</f>
        <v>0.77069400000000021</v>
      </c>
      <c r="V24" s="58">
        <f>D24*Parameters!O$30</f>
        <v>2.5779145500000009</v>
      </c>
      <c r="W24" s="59">
        <f>E24*Parameters!P$30</f>
        <v>6.4668423000000024</v>
      </c>
      <c r="X24" s="57">
        <f>F24*Parameters!N$30</f>
        <v>7.7069400000000024E-2</v>
      </c>
      <c r="Y24" s="58">
        <f>G24*Parameters!O$30</f>
        <v>0.25779145500000011</v>
      </c>
      <c r="Z24" s="59">
        <f>H24*Parameters!P$30</f>
        <v>0.6466842300000003</v>
      </c>
      <c r="AA24" s="57">
        <f>C24*Parameters!N$31</f>
        <v>0.77069400000000021</v>
      </c>
      <c r="AB24" s="58">
        <f>D24*Parameters!O$31</f>
        <v>2.5779145500000009</v>
      </c>
      <c r="AC24" s="59">
        <f>E24*Parameters!P$31</f>
        <v>6.4668423000000024</v>
      </c>
      <c r="AD24" s="57">
        <f>F24*Parameters!N$31</f>
        <v>7.7069400000000024E-2</v>
      </c>
      <c r="AE24" s="58">
        <f>G24*Parameters!O$31</f>
        <v>0.25779145500000011</v>
      </c>
      <c r="AF24" s="59">
        <f>H24*Parameters!P$31</f>
        <v>0.6466842300000003</v>
      </c>
    </row>
    <row r="25" spans="1:32" x14ac:dyDescent="0.2">
      <c r="A25" s="4" t="s">
        <v>42</v>
      </c>
      <c r="B25" s="4" t="s">
        <v>17</v>
      </c>
      <c r="C25" s="57">
        <f>Node_List!Z25*Parameters!D$21</f>
        <v>24.501144000000007</v>
      </c>
      <c r="D25" s="58">
        <f>Node_List!AA25*Parameters!E$21</f>
        <v>67.598635800000011</v>
      </c>
      <c r="E25" s="59">
        <f>Node_List!AB25*Parameters!F$21</f>
        <v>164.55579480000003</v>
      </c>
      <c r="F25" s="57">
        <f>C25*Parameters!N$24</f>
        <v>2.4501144000000008</v>
      </c>
      <c r="G25" s="58">
        <f>D25*Parameters!O$24</f>
        <v>6.7598635800000011</v>
      </c>
      <c r="H25" s="59">
        <f>E25*Parameters!P$24</f>
        <v>16.455579480000004</v>
      </c>
      <c r="I25" s="57">
        <f>C25*Parameters!N$27</f>
        <v>6.1252860000000018</v>
      </c>
      <c r="J25" s="58">
        <f>D25*Parameters!O$27</f>
        <v>16.899658950000003</v>
      </c>
      <c r="K25" s="59">
        <f>E25*Parameters!P$27</f>
        <v>41.138948700000007</v>
      </c>
      <c r="L25" s="57">
        <f>F25*Parameters!N$27</f>
        <v>0.6125286000000002</v>
      </c>
      <c r="M25" s="58">
        <f>G25*Parameters!O$27</f>
        <v>1.6899658950000003</v>
      </c>
      <c r="N25" s="59">
        <f>H25*Parameters!P$27</f>
        <v>4.1138948700000011</v>
      </c>
      <c r="O25" s="57">
        <f>C25*Parameters!N$29</f>
        <v>6.1252860000000018</v>
      </c>
      <c r="P25" s="58">
        <f>D25*Parameters!O$29</f>
        <v>16.899658950000003</v>
      </c>
      <c r="Q25" s="59">
        <f>E25*Parameters!P$29</f>
        <v>41.138948700000007</v>
      </c>
      <c r="R25" s="57">
        <f>F25*Parameters!N$29</f>
        <v>0.6125286000000002</v>
      </c>
      <c r="S25" s="58">
        <f>G25*Parameters!O$27</f>
        <v>1.6899658950000003</v>
      </c>
      <c r="T25" s="59">
        <f>H25*Parameters!P$27</f>
        <v>4.1138948700000011</v>
      </c>
      <c r="U25" s="57">
        <f>C25*Parameters!N$30</f>
        <v>6.1252860000000018</v>
      </c>
      <c r="V25" s="58">
        <f>D25*Parameters!O$30</f>
        <v>16.899658950000003</v>
      </c>
      <c r="W25" s="59">
        <f>E25*Parameters!P$30</f>
        <v>41.138948700000007</v>
      </c>
      <c r="X25" s="57">
        <f>F25*Parameters!N$30</f>
        <v>0.6125286000000002</v>
      </c>
      <c r="Y25" s="58">
        <f>G25*Parameters!O$30</f>
        <v>1.6899658950000003</v>
      </c>
      <c r="Z25" s="59">
        <f>H25*Parameters!P$30</f>
        <v>4.1138948700000011</v>
      </c>
      <c r="AA25" s="57">
        <f>C25*Parameters!N$31</f>
        <v>6.1252860000000018</v>
      </c>
      <c r="AB25" s="58">
        <f>D25*Parameters!O$31</f>
        <v>16.899658950000003</v>
      </c>
      <c r="AC25" s="59">
        <f>E25*Parameters!P$31</f>
        <v>41.138948700000007</v>
      </c>
      <c r="AD25" s="57">
        <f>F25*Parameters!N$31</f>
        <v>0.6125286000000002</v>
      </c>
      <c r="AE25" s="58">
        <f>G25*Parameters!O$31</f>
        <v>1.6899658950000003</v>
      </c>
      <c r="AF25" s="59">
        <f>H25*Parameters!P$31</f>
        <v>4.1138948700000011</v>
      </c>
    </row>
    <row r="26" spans="1:32" x14ac:dyDescent="0.2">
      <c r="A26" s="4" t="s">
        <v>43</v>
      </c>
      <c r="B26" s="4" t="s">
        <v>17</v>
      </c>
      <c r="C26" s="57">
        <f>Node_List!Z26*Parameters!D$21</f>
        <v>14.529144000000006</v>
      </c>
      <c r="D26" s="58">
        <f>Node_List!AA26*Parameters!E$21</f>
        <v>40.458235800000011</v>
      </c>
      <c r="E26" s="59">
        <f>Node_List!AB26*Parameters!F$21</f>
        <v>97.833394800000022</v>
      </c>
      <c r="F26" s="57">
        <f>C26*Parameters!N$24</f>
        <v>1.4529144000000007</v>
      </c>
      <c r="G26" s="58">
        <f>D26*Parameters!O$24</f>
        <v>4.0458235800000013</v>
      </c>
      <c r="H26" s="59">
        <f>E26*Parameters!P$24</f>
        <v>9.7833394800000022</v>
      </c>
      <c r="I26" s="57">
        <f>C26*Parameters!N$27</f>
        <v>3.6322860000000015</v>
      </c>
      <c r="J26" s="58">
        <f>D26*Parameters!O$27</f>
        <v>10.114558950000003</v>
      </c>
      <c r="K26" s="59">
        <f>E26*Parameters!P$27</f>
        <v>24.458348700000005</v>
      </c>
      <c r="L26" s="57">
        <f>F26*Parameters!N$27</f>
        <v>0.36322860000000018</v>
      </c>
      <c r="M26" s="58">
        <f>G26*Parameters!O$27</f>
        <v>1.0114558950000003</v>
      </c>
      <c r="N26" s="59">
        <f>H26*Parameters!P$27</f>
        <v>2.4458348700000005</v>
      </c>
      <c r="O26" s="57">
        <f>C26*Parameters!N$29</f>
        <v>3.6322860000000015</v>
      </c>
      <c r="P26" s="58">
        <f>D26*Parameters!O$29</f>
        <v>10.114558950000003</v>
      </c>
      <c r="Q26" s="59">
        <f>E26*Parameters!P$29</f>
        <v>24.458348700000005</v>
      </c>
      <c r="R26" s="57">
        <f>F26*Parameters!N$29</f>
        <v>0.36322860000000018</v>
      </c>
      <c r="S26" s="58">
        <f>G26*Parameters!O$27</f>
        <v>1.0114558950000003</v>
      </c>
      <c r="T26" s="59">
        <f>H26*Parameters!P$27</f>
        <v>2.4458348700000005</v>
      </c>
      <c r="U26" s="57">
        <f>C26*Parameters!N$30</f>
        <v>3.6322860000000015</v>
      </c>
      <c r="V26" s="58">
        <f>D26*Parameters!O$30</f>
        <v>10.114558950000003</v>
      </c>
      <c r="W26" s="59">
        <f>E26*Parameters!P$30</f>
        <v>24.458348700000005</v>
      </c>
      <c r="X26" s="57">
        <f>F26*Parameters!N$30</f>
        <v>0.36322860000000018</v>
      </c>
      <c r="Y26" s="58">
        <f>G26*Parameters!O$30</f>
        <v>1.0114558950000003</v>
      </c>
      <c r="Z26" s="59">
        <f>H26*Parameters!P$30</f>
        <v>2.4458348700000005</v>
      </c>
      <c r="AA26" s="57">
        <f>C26*Parameters!N$31</f>
        <v>3.6322860000000015</v>
      </c>
      <c r="AB26" s="58">
        <f>D26*Parameters!O$31</f>
        <v>10.114558950000003</v>
      </c>
      <c r="AC26" s="59">
        <f>E26*Parameters!P$31</f>
        <v>24.458348700000005</v>
      </c>
      <c r="AD26" s="57">
        <f>F26*Parameters!N$31</f>
        <v>0.36322860000000018</v>
      </c>
      <c r="AE26" s="58">
        <f>G26*Parameters!O$31</f>
        <v>1.0114558950000003</v>
      </c>
      <c r="AF26" s="59">
        <f>H26*Parameters!P$31</f>
        <v>2.4458348700000005</v>
      </c>
    </row>
    <row r="27" spans="1:32" x14ac:dyDescent="0.2">
      <c r="A27" s="4" t="s">
        <v>44</v>
      </c>
      <c r="B27" s="4" t="s">
        <v>20</v>
      </c>
      <c r="C27" s="57">
        <f>Node_List!Z27*Parameters!D$21</f>
        <v>2.4122400000000002</v>
      </c>
      <c r="D27" s="58">
        <f>Node_List!AA27*Parameters!E$21</f>
        <v>6.1209180000000023</v>
      </c>
      <c r="E27" s="59">
        <f>Node_List!AB27*Parameters!F$21</f>
        <v>13.597308000000002</v>
      </c>
      <c r="F27" s="57">
        <f>C27*Parameters!N$24</f>
        <v>0.24122400000000002</v>
      </c>
      <c r="G27" s="58">
        <f>D27*Parameters!O$24</f>
        <v>0.6120918000000003</v>
      </c>
      <c r="H27" s="59">
        <f>E27*Parameters!P$24</f>
        <v>1.3597308000000004</v>
      </c>
      <c r="I27" s="57">
        <f>C27*Parameters!N$27</f>
        <v>0.60306000000000004</v>
      </c>
      <c r="J27" s="58">
        <f>D27*Parameters!O$27</f>
        <v>1.5302295000000006</v>
      </c>
      <c r="K27" s="59">
        <f>E27*Parameters!P$27</f>
        <v>3.3993270000000004</v>
      </c>
      <c r="L27" s="57">
        <f>F27*Parameters!N$27</f>
        <v>6.0306000000000005E-2</v>
      </c>
      <c r="M27" s="58">
        <f>G27*Parameters!O$27</f>
        <v>0.15302295000000007</v>
      </c>
      <c r="N27" s="59">
        <f>H27*Parameters!P$27</f>
        <v>0.33993270000000009</v>
      </c>
      <c r="O27" s="57">
        <f>C27*Parameters!N$29</f>
        <v>0.60306000000000004</v>
      </c>
      <c r="P27" s="58">
        <f>D27*Parameters!O$29</f>
        <v>1.5302295000000006</v>
      </c>
      <c r="Q27" s="59">
        <f>E27*Parameters!P$29</f>
        <v>3.3993270000000004</v>
      </c>
      <c r="R27" s="57">
        <f>F27*Parameters!N$29</f>
        <v>6.0306000000000005E-2</v>
      </c>
      <c r="S27" s="58">
        <f>G27*Parameters!O$27</f>
        <v>0.15302295000000007</v>
      </c>
      <c r="T27" s="59">
        <f>H27*Parameters!P$27</f>
        <v>0.33993270000000009</v>
      </c>
      <c r="U27" s="57">
        <f>C27*Parameters!N$30</f>
        <v>0.60306000000000004</v>
      </c>
      <c r="V27" s="58">
        <f>D27*Parameters!O$30</f>
        <v>1.5302295000000006</v>
      </c>
      <c r="W27" s="59">
        <f>E27*Parameters!P$30</f>
        <v>3.3993270000000004</v>
      </c>
      <c r="X27" s="57">
        <f>F27*Parameters!N$30</f>
        <v>6.0306000000000005E-2</v>
      </c>
      <c r="Y27" s="58">
        <f>G27*Parameters!O$30</f>
        <v>0.15302295000000007</v>
      </c>
      <c r="Z27" s="59">
        <f>H27*Parameters!P$30</f>
        <v>0.33993270000000009</v>
      </c>
      <c r="AA27" s="57">
        <f>C27*Parameters!N$31</f>
        <v>0.60306000000000004</v>
      </c>
      <c r="AB27" s="58">
        <f>D27*Parameters!O$31</f>
        <v>1.5302295000000006</v>
      </c>
      <c r="AC27" s="59">
        <f>E27*Parameters!P$31</f>
        <v>3.3993270000000004</v>
      </c>
      <c r="AD27" s="57">
        <f>F27*Parameters!N$31</f>
        <v>6.0306000000000005E-2</v>
      </c>
      <c r="AE27" s="58">
        <f>G27*Parameters!O$31</f>
        <v>0.15302295000000007</v>
      </c>
      <c r="AF27" s="59">
        <f>H27*Parameters!P$31</f>
        <v>0.33993270000000009</v>
      </c>
    </row>
    <row r="28" spans="1:32" x14ac:dyDescent="0.2">
      <c r="A28" s="4" t="s">
        <v>45</v>
      </c>
      <c r="B28" s="4" t="s">
        <v>17</v>
      </c>
      <c r="C28" s="57">
        <f>Node_List!Z28*Parameters!D$21</f>
        <v>17.819016000000005</v>
      </c>
      <c r="D28" s="58">
        <f>Node_List!AA28*Parameters!E$21</f>
        <v>49.25137620000001</v>
      </c>
      <c r="E28" s="59">
        <f>Node_List!AB28*Parameters!F$21</f>
        <v>118.51347720000001</v>
      </c>
      <c r="F28" s="57">
        <f>C28*Parameters!N$24</f>
        <v>1.7819016000000005</v>
      </c>
      <c r="G28" s="58">
        <f>D28*Parameters!O$24</f>
        <v>4.925137620000001</v>
      </c>
      <c r="H28" s="59">
        <f>E28*Parameters!P$24</f>
        <v>11.851347720000001</v>
      </c>
      <c r="I28" s="57">
        <f>C28*Parameters!N$27</f>
        <v>4.4547540000000012</v>
      </c>
      <c r="J28" s="58">
        <f>D28*Parameters!O$27</f>
        <v>12.312844050000002</v>
      </c>
      <c r="K28" s="59">
        <f>E28*Parameters!P$27</f>
        <v>29.628369300000003</v>
      </c>
      <c r="L28" s="57">
        <f>F28*Parameters!N$27</f>
        <v>0.44547540000000013</v>
      </c>
      <c r="M28" s="58">
        <f>G28*Parameters!O$27</f>
        <v>1.2312844050000002</v>
      </c>
      <c r="N28" s="59">
        <f>H28*Parameters!P$27</f>
        <v>2.9628369300000004</v>
      </c>
      <c r="O28" s="57">
        <f>C28*Parameters!N$29</f>
        <v>4.4547540000000012</v>
      </c>
      <c r="P28" s="58">
        <f>D28*Parameters!O$29</f>
        <v>12.312844050000002</v>
      </c>
      <c r="Q28" s="59">
        <f>E28*Parameters!P$29</f>
        <v>29.628369300000003</v>
      </c>
      <c r="R28" s="57">
        <f>F28*Parameters!N$29</f>
        <v>0.44547540000000013</v>
      </c>
      <c r="S28" s="58">
        <f>G28*Parameters!O$27</f>
        <v>1.2312844050000002</v>
      </c>
      <c r="T28" s="59">
        <f>H28*Parameters!P$27</f>
        <v>2.9628369300000004</v>
      </c>
      <c r="U28" s="57">
        <f>C28*Parameters!N$30</f>
        <v>4.4547540000000012</v>
      </c>
      <c r="V28" s="58">
        <f>D28*Parameters!O$30</f>
        <v>12.312844050000002</v>
      </c>
      <c r="W28" s="59">
        <f>E28*Parameters!P$30</f>
        <v>29.628369300000003</v>
      </c>
      <c r="X28" s="57">
        <f>F28*Parameters!N$30</f>
        <v>0.44547540000000013</v>
      </c>
      <c r="Y28" s="58">
        <f>G28*Parameters!O$30</f>
        <v>1.2312844050000002</v>
      </c>
      <c r="Z28" s="59">
        <f>H28*Parameters!P$30</f>
        <v>2.9628369300000004</v>
      </c>
      <c r="AA28" s="57">
        <f>C28*Parameters!N$31</f>
        <v>4.4547540000000012</v>
      </c>
      <c r="AB28" s="58">
        <f>D28*Parameters!O$31</f>
        <v>12.312844050000002</v>
      </c>
      <c r="AC28" s="59">
        <f>E28*Parameters!P$31</f>
        <v>29.628369300000003</v>
      </c>
      <c r="AD28" s="57">
        <f>F28*Parameters!N$31</f>
        <v>0.44547540000000013</v>
      </c>
      <c r="AE28" s="58">
        <f>G28*Parameters!O$31</f>
        <v>1.2312844050000002</v>
      </c>
      <c r="AF28" s="59">
        <f>H28*Parameters!P$31</f>
        <v>2.9628369300000004</v>
      </c>
    </row>
    <row r="29" spans="1:32" x14ac:dyDescent="0.2">
      <c r="A29" s="4" t="s">
        <v>46</v>
      </c>
      <c r="B29" s="4" t="s">
        <v>17</v>
      </c>
      <c r="C29" s="57">
        <f>Node_List!Z29*Parameters!D$21</f>
        <v>23.804136000000003</v>
      </c>
      <c r="D29" s="58">
        <f>Node_List!AA29*Parameters!E$21</f>
        <v>72.423760200000004</v>
      </c>
      <c r="E29" s="59">
        <f>Node_List!AB29*Parameters!F$21</f>
        <v>182.03418120000003</v>
      </c>
      <c r="F29" s="57">
        <f>C29*Parameters!N$24</f>
        <v>2.3804136000000002</v>
      </c>
      <c r="G29" s="58">
        <f>D29*Parameters!O$24</f>
        <v>7.2423760200000009</v>
      </c>
      <c r="H29" s="59">
        <f>E29*Parameters!P$24</f>
        <v>18.203418120000006</v>
      </c>
      <c r="I29" s="57">
        <f>C29*Parameters!N$27</f>
        <v>5.9510340000000008</v>
      </c>
      <c r="J29" s="58">
        <f>D29*Parameters!O$27</f>
        <v>18.105940050000001</v>
      </c>
      <c r="K29" s="59">
        <f>E29*Parameters!P$27</f>
        <v>45.508545300000009</v>
      </c>
      <c r="L29" s="57">
        <f>F29*Parameters!N$27</f>
        <v>0.59510340000000006</v>
      </c>
      <c r="M29" s="58">
        <f>G29*Parameters!O$27</f>
        <v>1.8105940050000002</v>
      </c>
      <c r="N29" s="59">
        <f>H29*Parameters!P$27</f>
        <v>4.5508545300000014</v>
      </c>
      <c r="O29" s="57">
        <f>C29*Parameters!N$29</f>
        <v>5.9510340000000008</v>
      </c>
      <c r="P29" s="58">
        <f>D29*Parameters!O$29</f>
        <v>18.105940050000001</v>
      </c>
      <c r="Q29" s="59">
        <f>E29*Parameters!P$29</f>
        <v>45.508545300000009</v>
      </c>
      <c r="R29" s="57">
        <f>F29*Parameters!N$29</f>
        <v>0.59510340000000006</v>
      </c>
      <c r="S29" s="58">
        <f>G29*Parameters!O$27</f>
        <v>1.8105940050000002</v>
      </c>
      <c r="T29" s="59">
        <f>H29*Parameters!P$27</f>
        <v>4.5508545300000014</v>
      </c>
      <c r="U29" s="57">
        <f>C29*Parameters!N$30</f>
        <v>5.9510340000000008</v>
      </c>
      <c r="V29" s="58">
        <f>D29*Parameters!O$30</f>
        <v>18.105940050000001</v>
      </c>
      <c r="W29" s="59">
        <f>E29*Parameters!P$30</f>
        <v>45.508545300000009</v>
      </c>
      <c r="X29" s="57">
        <f>F29*Parameters!N$30</f>
        <v>0.59510340000000006</v>
      </c>
      <c r="Y29" s="58">
        <f>G29*Parameters!O$30</f>
        <v>1.8105940050000002</v>
      </c>
      <c r="Z29" s="59">
        <f>H29*Parameters!P$30</f>
        <v>4.5508545300000014</v>
      </c>
      <c r="AA29" s="57">
        <f>C29*Parameters!N$31</f>
        <v>5.9510340000000008</v>
      </c>
      <c r="AB29" s="58">
        <f>D29*Parameters!O$31</f>
        <v>18.105940050000001</v>
      </c>
      <c r="AC29" s="59">
        <f>E29*Parameters!P$31</f>
        <v>45.508545300000009</v>
      </c>
      <c r="AD29" s="57">
        <f>F29*Parameters!N$31</f>
        <v>0.59510340000000006</v>
      </c>
      <c r="AE29" s="58">
        <f>G29*Parameters!O$31</f>
        <v>1.8105940050000002</v>
      </c>
      <c r="AF29" s="59">
        <f>H29*Parameters!P$31</f>
        <v>4.5508545300000014</v>
      </c>
    </row>
    <row r="30" spans="1:32" x14ac:dyDescent="0.2">
      <c r="A30" s="4" t="s">
        <v>47</v>
      </c>
      <c r="B30" s="4" t="s">
        <v>20</v>
      </c>
      <c r="C30" s="57">
        <f>Node_List!Z30*Parameters!D$21</f>
        <v>5.356344</v>
      </c>
      <c r="D30" s="58">
        <f>Node_List!AA30*Parameters!E$21</f>
        <v>15.653275800000001</v>
      </c>
      <c r="E30" s="59">
        <f>Node_List!AB30*Parameters!F$21</f>
        <v>37.611634800000004</v>
      </c>
      <c r="F30" s="57">
        <f>C30*Parameters!N$24</f>
        <v>0.53563440000000007</v>
      </c>
      <c r="G30" s="58">
        <f>D30*Parameters!O$24</f>
        <v>1.5653275800000002</v>
      </c>
      <c r="H30" s="59">
        <f>E30*Parameters!P$24</f>
        <v>3.7611634800000004</v>
      </c>
      <c r="I30" s="57">
        <f>C30*Parameters!N$27</f>
        <v>1.339086</v>
      </c>
      <c r="J30" s="58">
        <f>D30*Parameters!O$27</f>
        <v>3.9133189500000003</v>
      </c>
      <c r="K30" s="59">
        <f>E30*Parameters!P$27</f>
        <v>9.4029087000000011</v>
      </c>
      <c r="L30" s="57">
        <f>F30*Parameters!N$27</f>
        <v>0.13390860000000002</v>
      </c>
      <c r="M30" s="58">
        <f>G30*Parameters!O$27</f>
        <v>0.39133189500000004</v>
      </c>
      <c r="N30" s="59">
        <f>H30*Parameters!P$27</f>
        <v>0.94029087000000011</v>
      </c>
      <c r="O30" s="57">
        <f>C30*Parameters!N$29</f>
        <v>1.339086</v>
      </c>
      <c r="P30" s="58">
        <f>D30*Parameters!O$29</f>
        <v>3.9133189500000003</v>
      </c>
      <c r="Q30" s="59">
        <f>E30*Parameters!P$29</f>
        <v>9.4029087000000011</v>
      </c>
      <c r="R30" s="57">
        <f>F30*Parameters!N$29</f>
        <v>0.13390860000000002</v>
      </c>
      <c r="S30" s="58">
        <f>G30*Parameters!O$27</f>
        <v>0.39133189500000004</v>
      </c>
      <c r="T30" s="59">
        <f>H30*Parameters!P$27</f>
        <v>0.94029087000000011</v>
      </c>
      <c r="U30" s="57">
        <f>C30*Parameters!N$30</f>
        <v>1.339086</v>
      </c>
      <c r="V30" s="58">
        <f>D30*Parameters!O$30</f>
        <v>3.9133189500000003</v>
      </c>
      <c r="W30" s="59">
        <f>E30*Parameters!P$30</f>
        <v>9.4029087000000011</v>
      </c>
      <c r="X30" s="57">
        <f>F30*Parameters!N$30</f>
        <v>0.13390860000000002</v>
      </c>
      <c r="Y30" s="58">
        <f>G30*Parameters!O$30</f>
        <v>0.39133189500000004</v>
      </c>
      <c r="Z30" s="59">
        <f>H30*Parameters!P$30</f>
        <v>0.94029087000000011</v>
      </c>
      <c r="AA30" s="57">
        <f>C30*Parameters!N$31</f>
        <v>1.339086</v>
      </c>
      <c r="AB30" s="58">
        <f>D30*Parameters!O$31</f>
        <v>3.9133189500000003</v>
      </c>
      <c r="AC30" s="59">
        <f>E30*Parameters!P$31</f>
        <v>9.4029087000000011</v>
      </c>
      <c r="AD30" s="57">
        <f>F30*Parameters!N$31</f>
        <v>0.13390860000000002</v>
      </c>
      <c r="AE30" s="58">
        <f>G30*Parameters!O$31</f>
        <v>0.39133189500000004</v>
      </c>
      <c r="AF30" s="59">
        <f>H30*Parameters!P$31</f>
        <v>0.94029087000000011</v>
      </c>
    </row>
    <row r="31" spans="1:32" x14ac:dyDescent="0.2">
      <c r="A31" s="4" t="s">
        <v>48</v>
      </c>
      <c r="B31" s="4" t="s">
        <v>17</v>
      </c>
      <c r="C31" s="57">
        <f>Node_List!Z31*Parameters!D$21</f>
        <v>18.878640000000004</v>
      </c>
      <c r="D31" s="58">
        <f>Node_List!AA31*Parameters!E$21</f>
        <v>50.714898000000012</v>
      </c>
      <c r="E31" s="59">
        <f>Node_List!AB31*Parameters!F$21</f>
        <v>121.59118800000002</v>
      </c>
      <c r="F31" s="57">
        <f>C31*Parameters!N$24</f>
        <v>1.8878640000000004</v>
      </c>
      <c r="G31" s="58">
        <f>D31*Parameters!O$24</f>
        <v>5.0714898000000019</v>
      </c>
      <c r="H31" s="59">
        <f>E31*Parameters!P$24</f>
        <v>12.159118800000002</v>
      </c>
      <c r="I31" s="57">
        <f>C31*Parameters!N$27</f>
        <v>4.7196600000000011</v>
      </c>
      <c r="J31" s="58">
        <f>D31*Parameters!O$27</f>
        <v>12.678724500000003</v>
      </c>
      <c r="K31" s="59">
        <f>E31*Parameters!P$27</f>
        <v>30.397797000000004</v>
      </c>
      <c r="L31" s="57">
        <f>F31*Parameters!N$27</f>
        <v>0.47196600000000011</v>
      </c>
      <c r="M31" s="58">
        <f>G31*Parameters!O$27</f>
        <v>1.2678724500000005</v>
      </c>
      <c r="N31" s="59">
        <f>H31*Parameters!P$27</f>
        <v>3.0397797000000004</v>
      </c>
      <c r="O31" s="57">
        <f>C31*Parameters!N$29</f>
        <v>4.7196600000000011</v>
      </c>
      <c r="P31" s="58">
        <f>D31*Parameters!O$29</f>
        <v>12.678724500000003</v>
      </c>
      <c r="Q31" s="59">
        <f>E31*Parameters!P$29</f>
        <v>30.397797000000004</v>
      </c>
      <c r="R31" s="57">
        <f>F31*Parameters!N$29</f>
        <v>0.47196600000000011</v>
      </c>
      <c r="S31" s="58">
        <f>G31*Parameters!O$27</f>
        <v>1.2678724500000005</v>
      </c>
      <c r="T31" s="59">
        <f>H31*Parameters!P$27</f>
        <v>3.0397797000000004</v>
      </c>
      <c r="U31" s="57">
        <f>C31*Parameters!N$30</f>
        <v>4.7196600000000011</v>
      </c>
      <c r="V31" s="58">
        <f>D31*Parameters!O$30</f>
        <v>12.678724500000003</v>
      </c>
      <c r="W31" s="59">
        <f>E31*Parameters!P$30</f>
        <v>30.397797000000004</v>
      </c>
      <c r="X31" s="57">
        <f>F31*Parameters!N$30</f>
        <v>0.47196600000000011</v>
      </c>
      <c r="Y31" s="58">
        <f>G31*Parameters!O$30</f>
        <v>1.2678724500000005</v>
      </c>
      <c r="Z31" s="59">
        <f>H31*Parameters!P$30</f>
        <v>3.0397797000000004</v>
      </c>
      <c r="AA31" s="57">
        <f>C31*Parameters!N$31</f>
        <v>4.7196600000000011</v>
      </c>
      <c r="AB31" s="58">
        <f>D31*Parameters!O$31</f>
        <v>12.678724500000003</v>
      </c>
      <c r="AC31" s="59">
        <f>E31*Parameters!P$31</f>
        <v>30.397797000000004</v>
      </c>
      <c r="AD31" s="57">
        <f>F31*Parameters!N$31</f>
        <v>0.47196600000000011</v>
      </c>
      <c r="AE31" s="58">
        <f>G31*Parameters!O$31</f>
        <v>1.2678724500000005</v>
      </c>
      <c r="AF31" s="59">
        <f>H31*Parameters!P$31</f>
        <v>3.0397797000000004</v>
      </c>
    </row>
    <row r="32" spans="1:32" x14ac:dyDescent="0.2">
      <c r="A32" s="4" t="s">
        <v>49</v>
      </c>
      <c r="B32" s="4" t="s">
        <v>17</v>
      </c>
      <c r="C32" s="57">
        <f>Node_List!Z32*Parameters!D$21</f>
        <v>20.648184000000004</v>
      </c>
      <c r="D32" s="58">
        <f>Node_List!AA32*Parameters!E$21</f>
        <v>55.357663800000005</v>
      </c>
      <c r="E32" s="59">
        <f>Node_List!AB32*Parameters!F$21</f>
        <v>133.03676280000002</v>
      </c>
      <c r="F32" s="57">
        <f>C32*Parameters!N$24</f>
        <v>2.0648184000000005</v>
      </c>
      <c r="G32" s="58">
        <f>D32*Parameters!O$24</f>
        <v>5.535766380000001</v>
      </c>
      <c r="H32" s="59">
        <f>E32*Parameters!P$24</f>
        <v>13.303676280000003</v>
      </c>
      <c r="I32" s="57">
        <f>C32*Parameters!N$27</f>
        <v>5.162046000000001</v>
      </c>
      <c r="J32" s="58">
        <f>D32*Parameters!O$27</f>
        <v>13.839415950000001</v>
      </c>
      <c r="K32" s="59">
        <f>E32*Parameters!P$27</f>
        <v>33.259190700000005</v>
      </c>
      <c r="L32" s="57">
        <f>F32*Parameters!N$27</f>
        <v>0.51620460000000012</v>
      </c>
      <c r="M32" s="58">
        <f>G32*Parameters!O$27</f>
        <v>1.3839415950000002</v>
      </c>
      <c r="N32" s="59">
        <f>H32*Parameters!P$27</f>
        <v>3.3259190700000008</v>
      </c>
      <c r="O32" s="57">
        <f>C32*Parameters!N$29</f>
        <v>5.162046000000001</v>
      </c>
      <c r="P32" s="58">
        <f>D32*Parameters!O$29</f>
        <v>13.839415950000001</v>
      </c>
      <c r="Q32" s="59">
        <f>E32*Parameters!P$29</f>
        <v>33.259190700000005</v>
      </c>
      <c r="R32" s="57">
        <f>F32*Parameters!N$29</f>
        <v>0.51620460000000012</v>
      </c>
      <c r="S32" s="58">
        <f>G32*Parameters!O$27</f>
        <v>1.3839415950000002</v>
      </c>
      <c r="T32" s="59">
        <f>H32*Parameters!P$27</f>
        <v>3.3259190700000008</v>
      </c>
      <c r="U32" s="57">
        <f>C32*Parameters!N$30</f>
        <v>5.162046000000001</v>
      </c>
      <c r="V32" s="58">
        <f>D32*Parameters!O$30</f>
        <v>13.839415950000001</v>
      </c>
      <c r="W32" s="59">
        <f>E32*Parameters!P$30</f>
        <v>33.259190700000005</v>
      </c>
      <c r="X32" s="57">
        <f>F32*Parameters!N$30</f>
        <v>0.51620460000000012</v>
      </c>
      <c r="Y32" s="58">
        <f>G32*Parameters!O$30</f>
        <v>1.3839415950000002</v>
      </c>
      <c r="Z32" s="59">
        <f>H32*Parameters!P$30</f>
        <v>3.3259190700000008</v>
      </c>
      <c r="AA32" s="57">
        <f>C32*Parameters!N$31</f>
        <v>5.162046000000001</v>
      </c>
      <c r="AB32" s="58">
        <f>D32*Parameters!O$31</f>
        <v>13.839415950000001</v>
      </c>
      <c r="AC32" s="59">
        <f>E32*Parameters!P$31</f>
        <v>33.259190700000005</v>
      </c>
      <c r="AD32" s="57">
        <f>F32*Parameters!N$31</f>
        <v>0.51620460000000012</v>
      </c>
      <c r="AE32" s="58">
        <f>G32*Parameters!O$31</f>
        <v>1.3839415950000002</v>
      </c>
      <c r="AF32" s="59">
        <f>H32*Parameters!P$31</f>
        <v>3.3259190700000008</v>
      </c>
    </row>
    <row r="33" spans="1:32" x14ac:dyDescent="0.2">
      <c r="A33" s="4" t="s">
        <v>50</v>
      </c>
      <c r="B33" s="4" t="s">
        <v>17</v>
      </c>
      <c r="C33" s="57">
        <f>Node_List!Z33*Parameters!D$21</f>
        <v>17.747496000000002</v>
      </c>
      <c r="D33" s="58">
        <f>Node_List!AA33*Parameters!E$21</f>
        <v>47.839012200000013</v>
      </c>
      <c r="E33" s="59">
        <f>Node_List!AB33*Parameters!F$21</f>
        <v>115.22689320000002</v>
      </c>
      <c r="F33" s="57">
        <f>C33*Parameters!N$24</f>
        <v>1.7747496000000003</v>
      </c>
      <c r="G33" s="58">
        <f>D33*Parameters!O$24</f>
        <v>4.7839012200000015</v>
      </c>
      <c r="H33" s="59">
        <f>E33*Parameters!P$24</f>
        <v>11.522689320000003</v>
      </c>
      <c r="I33" s="57">
        <f>C33*Parameters!N$27</f>
        <v>4.4368740000000004</v>
      </c>
      <c r="J33" s="58">
        <f>D33*Parameters!O$27</f>
        <v>11.959753050000003</v>
      </c>
      <c r="K33" s="59">
        <f>E33*Parameters!P$27</f>
        <v>28.806723300000005</v>
      </c>
      <c r="L33" s="57">
        <f>F33*Parameters!N$27</f>
        <v>0.44368740000000007</v>
      </c>
      <c r="M33" s="58">
        <f>G33*Parameters!O$27</f>
        <v>1.1959753050000004</v>
      </c>
      <c r="N33" s="59">
        <f>H33*Parameters!P$27</f>
        <v>2.8806723300000008</v>
      </c>
      <c r="O33" s="57">
        <f>C33*Parameters!N$29</f>
        <v>4.4368740000000004</v>
      </c>
      <c r="P33" s="58">
        <f>D33*Parameters!O$29</f>
        <v>11.959753050000003</v>
      </c>
      <c r="Q33" s="59">
        <f>E33*Parameters!P$29</f>
        <v>28.806723300000005</v>
      </c>
      <c r="R33" s="57">
        <f>F33*Parameters!N$29</f>
        <v>0.44368740000000007</v>
      </c>
      <c r="S33" s="58">
        <f>G33*Parameters!O$27</f>
        <v>1.1959753050000004</v>
      </c>
      <c r="T33" s="59">
        <f>H33*Parameters!P$27</f>
        <v>2.8806723300000008</v>
      </c>
      <c r="U33" s="57">
        <f>C33*Parameters!N$30</f>
        <v>4.4368740000000004</v>
      </c>
      <c r="V33" s="58">
        <f>D33*Parameters!O$30</f>
        <v>11.959753050000003</v>
      </c>
      <c r="W33" s="59">
        <f>E33*Parameters!P$30</f>
        <v>28.806723300000005</v>
      </c>
      <c r="X33" s="57">
        <f>F33*Parameters!N$30</f>
        <v>0.44368740000000007</v>
      </c>
      <c r="Y33" s="58">
        <f>G33*Parameters!O$30</f>
        <v>1.1959753050000004</v>
      </c>
      <c r="Z33" s="59">
        <f>H33*Parameters!P$30</f>
        <v>2.8806723300000008</v>
      </c>
      <c r="AA33" s="57">
        <f>C33*Parameters!N$31</f>
        <v>4.4368740000000004</v>
      </c>
      <c r="AB33" s="58">
        <f>D33*Parameters!O$31</f>
        <v>11.959753050000003</v>
      </c>
      <c r="AC33" s="59">
        <f>E33*Parameters!P$31</f>
        <v>28.806723300000005</v>
      </c>
      <c r="AD33" s="57">
        <f>F33*Parameters!N$31</f>
        <v>0.44368740000000007</v>
      </c>
      <c r="AE33" s="58">
        <f>G33*Parameters!O$31</f>
        <v>1.1959753050000004</v>
      </c>
      <c r="AF33" s="59">
        <f>H33*Parameters!P$31</f>
        <v>2.8806723300000008</v>
      </c>
    </row>
    <row r="34" spans="1:32" x14ac:dyDescent="0.2">
      <c r="A34" s="4" t="s">
        <v>51</v>
      </c>
      <c r="B34" s="4" t="s">
        <v>17</v>
      </c>
      <c r="C34" s="57">
        <f>Node_List!Z34*Parameters!D$21</f>
        <v>15.385680000000001</v>
      </c>
      <c r="D34" s="58">
        <f>Node_List!AA34*Parameters!E$21</f>
        <v>38.077926000000005</v>
      </c>
      <c r="E34" s="59">
        <f>Node_List!AB34*Parameters!F$21</f>
        <v>87.79215600000002</v>
      </c>
      <c r="F34" s="57">
        <f>C34*Parameters!N$24</f>
        <v>1.5385680000000002</v>
      </c>
      <c r="G34" s="58">
        <f>D34*Parameters!O$24</f>
        <v>3.8077926000000009</v>
      </c>
      <c r="H34" s="59">
        <f>E34*Parameters!P$24</f>
        <v>8.7792156000000023</v>
      </c>
      <c r="I34" s="57">
        <f>C34*Parameters!N$27</f>
        <v>3.8464200000000002</v>
      </c>
      <c r="J34" s="58">
        <f>D34*Parameters!O$27</f>
        <v>9.5194815000000013</v>
      </c>
      <c r="K34" s="59">
        <f>E34*Parameters!P$27</f>
        <v>21.948039000000005</v>
      </c>
      <c r="L34" s="57">
        <f>F34*Parameters!N$27</f>
        <v>0.38464200000000004</v>
      </c>
      <c r="M34" s="58">
        <f>G34*Parameters!O$27</f>
        <v>0.95194815000000021</v>
      </c>
      <c r="N34" s="59">
        <f>H34*Parameters!P$27</f>
        <v>2.1948039000000006</v>
      </c>
      <c r="O34" s="57">
        <f>C34*Parameters!N$29</f>
        <v>3.8464200000000002</v>
      </c>
      <c r="P34" s="58">
        <f>D34*Parameters!O$29</f>
        <v>9.5194815000000013</v>
      </c>
      <c r="Q34" s="59">
        <f>E34*Parameters!P$29</f>
        <v>21.948039000000005</v>
      </c>
      <c r="R34" s="57">
        <f>F34*Parameters!N$29</f>
        <v>0.38464200000000004</v>
      </c>
      <c r="S34" s="58">
        <f>G34*Parameters!O$27</f>
        <v>0.95194815000000021</v>
      </c>
      <c r="T34" s="59">
        <f>H34*Parameters!P$27</f>
        <v>2.1948039000000006</v>
      </c>
      <c r="U34" s="57">
        <f>C34*Parameters!N$30</f>
        <v>3.8464200000000002</v>
      </c>
      <c r="V34" s="58">
        <f>D34*Parameters!O$30</f>
        <v>9.5194815000000013</v>
      </c>
      <c r="W34" s="59">
        <f>E34*Parameters!P$30</f>
        <v>21.948039000000005</v>
      </c>
      <c r="X34" s="57">
        <f>F34*Parameters!N$30</f>
        <v>0.38464200000000004</v>
      </c>
      <c r="Y34" s="58">
        <f>G34*Parameters!O$30</f>
        <v>0.95194815000000021</v>
      </c>
      <c r="Z34" s="59">
        <f>H34*Parameters!P$30</f>
        <v>2.1948039000000006</v>
      </c>
      <c r="AA34" s="57">
        <f>C34*Parameters!N$31</f>
        <v>3.8464200000000002</v>
      </c>
      <c r="AB34" s="58">
        <f>D34*Parameters!O$31</f>
        <v>9.5194815000000013</v>
      </c>
      <c r="AC34" s="59">
        <f>E34*Parameters!P$31</f>
        <v>21.948039000000005</v>
      </c>
      <c r="AD34" s="57">
        <f>F34*Parameters!N$31</f>
        <v>0.38464200000000004</v>
      </c>
      <c r="AE34" s="58">
        <f>G34*Parameters!O$31</f>
        <v>0.95194815000000021</v>
      </c>
      <c r="AF34" s="59">
        <f>H34*Parameters!P$31</f>
        <v>2.1948039000000006</v>
      </c>
    </row>
    <row r="35" spans="1:32" x14ac:dyDescent="0.2">
      <c r="A35" s="4" t="s">
        <v>52</v>
      </c>
      <c r="B35" s="4" t="s">
        <v>17</v>
      </c>
      <c r="C35" s="57">
        <f>Node_List!Z35*Parameters!D$21</f>
        <v>29.565360000000002</v>
      </c>
      <c r="D35" s="58">
        <f>Node_List!AA35*Parameters!E$21</f>
        <v>80.610402000000022</v>
      </c>
      <c r="E35" s="59">
        <f>Node_List!AB35*Parameters!F$21</f>
        <v>194.46661200000003</v>
      </c>
      <c r="F35" s="57">
        <f>C35*Parameters!N$24</f>
        <v>2.9565360000000003</v>
      </c>
      <c r="G35" s="58">
        <f>D35*Parameters!O$24</f>
        <v>8.0610402000000025</v>
      </c>
      <c r="H35" s="59">
        <f>E35*Parameters!P$24</f>
        <v>19.446661200000005</v>
      </c>
      <c r="I35" s="57">
        <f>C35*Parameters!N$27</f>
        <v>7.3913400000000005</v>
      </c>
      <c r="J35" s="58">
        <f>D35*Parameters!O$27</f>
        <v>20.152600500000005</v>
      </c>
      <c r="K35" s="59">
        <f>E35*Parameters!P$27</f>
        <v>48.616653000000007</v>
      </c>
      <c r="L35" s="57">
        <f>F35*Parameters!N$27</f>
        <v>0.73913400000000007</v>
      </c>
      <c r="M35" s="58">
        <f>G35*Parameters!O$27</f>
        <v>2.0152600500000006</v>
      </c>
      <c r="N35" s="59">
        <f>H35*Parameters!P$27</f>
        <v>4.8616653000000012</v>
      </c>
      <c r="O35" s="57">
        <f>C35*Parameters!N$29</f>
        <v>7.3913400000000005</v>
      </c>
      <c r="P35" s="58">
        <f>D35*Parameters!O$29</f>
        <v>20.152600500000005</v>
      </c>
      <c r="Q35" s="59">
        <f>E35*Parameters!P$29</f>
        <v>48.616653000000007</v>
      </c>
      <c r="R35" s="57">
        <f>F35*Parameters!N$29</f>
        <v>0.73913400000000007</v>
      </c>
      <c r="S35" s="58">
        <f>G35*Parameters!O$27</f>
        <v>2.0152600500000006</v>
      </c>
      <c r="T35" s="59">
        <f>H35*Parameters!P$27</f>
        <v>4.8616653000000012</v>
      </c>
      <c r="U35" s="57">
        <f>C35*Parameters!N$30</f>
        <v>7.3913400000000005</v>
      </c>
      <c r="V35" s="58">
        <f>D35*Parameters!O$30</f>
        <v>20.152600500000005</v>
      </c>
      <c r="W35" s="59">
        <f>E35*Parameters!P$30</f>
        <v>48.616653000000007</v>
      </c>
      <c r="X35" s="57">
        <f>F35*Parameters!N$30</f>
        <v>0.73913400000000007</v>
      </c>
      <c r="Y35" s="58">
        <f>G35*Parameters!O$30</f>
        <v>2.0152600500000006</v>
      </c>
      <c r="Z35" s="59">
        <f>H35*Parameters!P$30</f>
        <v>4.8616653000000012</v>
      </c>
      <c r="AA35" s="57">
        <f>C35*Parameters!N$31</f>
        <v>7.3913400000000005</v>
      </c>
      <c r="AB35" s="58">
        <f>D35*Parameters!O$31</f>
        <v>20.152600500000005</v>
      </c>
      <c r="AC35" s="59">
        <f>E35*Parameters!P$31</f>
        <v>48.616653000000007</v>
      </c>
      <c r="AD35" s="57">
        <f>F35*Parameters!N$31</f>
        <v>0.73913400000000007</v>
      </c>
      <c r="AE35" s="58">
        <f>G35*Parameters!O$31</f>
        <v>2.0152600500000006</v>
      </c>
      <c r="AF35" s="59">
        <f>H35*Parameters!P$31</f>
        <v>4.8616653000000012</v>
      </c>
    </row>
    <row r="36" spans="1:32" x14ac:dyDescent="0.2">
      <c r="A36" s="4" t="s">
        <v>53</v>
      </c>
      <c r="B36" s="4" t="s">
        <v>17</v>
      </c>
      <c r="C36" s="57">
        <f>Node_List!Z36*Parameters!D$21</f>
        <v>18.765360000000001</v>
      </c>
      <c r="D36" s="58">
        <f>Node_List!AA36*Parameters!E$21</f>
        <v>48.939402000000008</v>
      </c>
      <c r="E36" s="59">
        <f>Node_List!AB36*Parameters!F$21</f>
        <v>115.93261200000002</v>
      </c>
      <c r="F36" s="57">
        <f>C36*Parameters!N$24</f>
        <v>1.8765360000000002</v>
      </c>
      <c r="G36" s="58">
        <f>D36*Parameters!O$24</f>
        <v>4.8939402000000012</v>
      </c>
      <c r="H36" s="59">
        <f>E36*Parameters!P$24</f>
        <v>11.593261200000002</v>
      </c>
      <c r="I36" s="57">
        <f>C36*Parameters!N$27</f>
        <v>4.6913400000000003</v>
      </c>
      <c r="J36" s="58">
        <f>D36*Parameters!O$27</f>
        <v>12.234850500000002</v>
      </c>
      <c r="K36" s="59">
        <f>E36*Parameters!P$27</f>
        <v>28.983153000000005</v>
      </c>
      <c r="L36" s="57">
        <f>F36*Parameters!N$27</f>
        <v>0.46913400000000005</v>
      </c>
      <c r="M36" s="58">
        <f>G36*Parameters!O$27</f>
        <v>1.2234850500000003</v>
      </c>
      <c r="N36" s="59">
        <f>H36*Parameters!P$27</f>
        <v>2.8983153000000006</v>
      </c>
      <c r="O36" s="57">
        <f>C36*Parameters!N$29</f>
        <v>4.6913400000000003</v>
      </c>
      <c r="P36" s="58">
        <f>D36*Parameters!O$29</f>
        <v>12.234850500000002</v>
      </c>
      <c r="Q36" s="59">
        <f>E36*Parameters!P$29</f>
        <v>28.983153000000005</v>
      </c>
      <c r="R36" s="57">
        <f>F36*Parameters!N$29</f>
        <v>0.46913400000000005</v>
      </c>
      <c r="S36" s="58">
        <f>G36*Parameters!O$27</f>
        <v>1.2234850500000003</v>
      </c>
      <c r="T36" s="59">
        <f>H36*Parameters!P$27</f>
        <v>2.8983153000000006</v>
      </c>
      <c r="U36" s="57">
        <f>C36*Parameters!N$30</f>
        <v>4.6913400000000003</v>
      </c>
      <c r="V36" s="58">
        <f>D36*Parameters!O$30</f>
        <v>12.234850500000002</v>
      </c>
      <c r="W36" s="59">
        <f>E36*Parameters!P$30</f>
        <v>28.983153000000005</v>
      </c>
      <c r="X36" s="57">
        <f>F36*Parameters!N$30</f>
        <v>0.46913400000000005</v>
      </c>
      <c r="Y36" s="58">
        <f>G36*Parameters!O$30</f>
        <v>1.2234850500000003</v>
      </c>
      <c r="Z36" s="59">
        <f>H36*Parameters!P$30</f>
        <v>2.8983153000000006</v>
      </c>
      <c r="AA36" s="57">
        <f>C36*Parameters!N$31</f>
        <v>4.6913400000000003</v>
      </c>
      <c r="AB36" s="58">
        <f>D36*Parameters!O$31</f>
        <v>12.234850500000002</v>
      </c>
      <c r="AC36" s="59">
        <f>E36*Parameters!P$31</f>
        <v>28.983153000000005</v>
      </c>
      <c r="AD36" s="57">
        <f>F36*Parameters!N$31</f>
        <v>0.46913400000000005</v>
      </c>
      <c r="AE36" s="58">
        <f>G36*Parameters!O$31</f>
        <v>1.2234850500000003</v>
      </c>
      <c r="AF36" s="59">
        <f>H36*Parameters!P$31</f>
        <v>2.8983153000000006</v>
      </c>
    </row>
    <row r="37" spans="1:32" x14ac:dyDescent="0.2">
      <c r="A37" s="4" t="s">
        <v>54</v>
      </c>
      <c r="B37" s="4" t="s">
        <v>17</v>
      </c>
      <c r="C37" s="57">
        <f>Node_List!Z37*Parameters!D$21</f>
        <v>9.8683440000000022</v>
      </c>
      <c r="D37" s="58">
        <f>Node_List!AA37*Parameters!E$21</f>
        <v>28.044175800000005</v>
      </c>
      <c r="E37" s="59">
        <f>Node_List!AB37*Parameters!F$21</f>
        <v>68.847034800000017</v>
      </c>
      <c r="F37" s="57">
        <f>C37*Parameters!N$24</f>
        <v>0.98683440000000022</v>
      </c>
      <c r="G37" s="58">
        <f>D37*Parameters!O$24</f>
        <v>2.8044175800000009</v>
      </c>
      <c r="H37" s="59">
        <f>E37*Parameters!P$24</f>
        <v>6.8847034800000024</v>
      </c>
      <c r="I37" s="57">
        <f>C37*Parameters!N$27</f>
        <v>2.4670860000000006</v>
      </c>
      <c r="J37" s="58">
        <f>D37*Parameters!O$27</f>
        <v>7.0110439500000012</v>
      </c>
      <c r="K37" s="59">
        <f>E37*Parameters!P$27</f>
        <v>17.211758700000004</v>
      </c>
      <c r="L37" s="57">
        <f>F37*Parameters!N$27</f>
        <v>0.24670860000000006</v>
      </c>
      <c r="M37" s="58">
        <f>G37*Parameters!O$27</f>
        <v>0.70110439500000021</v>
      </c>
      <c r="N37" s="59">
        <f>H37*Parameters!P$27</f>
        <v>1.7211758700000006</v>
      </c>
      <c r="O37" s="57">
        <f>C37*Parameters!N$29</f>
        <v>2.4670860000000006</v>
      </c>
      <c r="P37" s="58">
        <f>D37*Parameters!O$29</f>
        <v>7.0110439500000012</v>
      </c>
      <c r="Q37" s="59">
        <f>E37*Parameters!P$29</f>
        <v>17.211758700000004</v>
      </c>
      <c r="R37" s="57">
        <f>F37*Parameters!N$29</f>
        <v>0.24670860000000006</v>
      </c>
      <c r="S37" s="58">
        <f>G37*Parameters!O$27</f>
        <v>0.70110439500000021</v>
      </c>
      <c r="T37" s="59">
        <f>H37*Parameters!P$27</f>
        <v>1.7211758700000006</v>
      </c>
      <c r="U37" s="57">
        <f>C37*Parameters!N$30</f>
        <v>2.4670860000000006</v>
      </c>
      <c r="V37" s="58">
        <f>D37*Parameters!O$30</f>
        <v>7.0110439500000012</v>
      </c>
      <c r="W37" s="59">
        <f>E37*Parameters!P$30</f>
        <v>17.211758700000004</v>
      </c>
      <c r="X37" s="57">
        <f>F37*Parameters!N$30</f>
        <v>0.24670860000000006</v>
      </c>
      <c r="Y37" s="58">
        <f>G37*Parameters!O$30</f>
        <v>0.70110439500000021</v>
      </c>
      <c r="Z37" s="59">
        <f>H37*Parameters!P$30</f>
        <v>1.7211758700000006</v>
      </c>
      <c r="AA37" s="57">
        <f>C37*Parameters!N$31</f>
        <v>2.4670860000000006</v>
      </c>
      <c r="AB37" s="58">
        <f>D37*Parameters!O$31</f>
        <v>7.0110439500000012</v>
      </c>
      <c r="AC37" s="59">
        <f>E37*Parameters!P$31</f>
        <v>17.211758700000004</v>
      </c>
      <c r="AD37" s="57">
        <f>F37*Parameters!N$31</f>
        <v>0.24670860000000006</v>
      </c>
      <c r="AE37" s="58">
        <f>G37*Parameters!O$31</f>
        <v>0.70110439500000021</v>
      </c>
      <c r="AF37" s="59">
        <f>H37*Parameters!P$31</f>
        <v>1.7211758700000006</v>
      </c>
    </row>
    <row r="39" spans="1:32" x14ac:dyDescent="0.2">
      <c r="C39" s="56">
        <f>SUM(C2:C37)</f>
        <v>458.88972000000012</v>
      </c>
      <c r="D39" s="56">
        <f t="shared" ref="D39:N39" si="0">SUM(D2:D37)</f>
        <v>1296.205479</v>
      </c>
      <c r="E39" s="56">
        <f t="shared" si="0"/>
        <v>3156.0907740000002</v>
      </c>
      <c r="F39" s="56">
        <f t="shared" si="0"/>
        <v>45.888972000000003</v>
      </c>
      <c r="G39" s="56">
        <f t="shared" si="0"/>
        <v>129.62054790000002</v>
      </c>
      <c r="H39" s="56">
        <f t="shared" si="0"/>
        <v>315.60907739999999</v>
      </c>
      <c r="I39" s="56">
        <f t="shared" si="0"/>
        <v>114.72243000000003</v>
      </c>
      <c r="J39" s="56">
        <f t="shared" si="0"/>
        <v>324.05136974999999</v>
      </c>
      <c r="K39" s="56">
        <f t="shared" si="0"/>
        <v>789.02269350000006</v>
      </c>
      <c r="L39" s="56">
        <f t="shared" si="0"/>
        <v>11.472243000000001</v>
      </c>
      <c r="M39" s="56">
        <f t="shared" si="0"/>
        <v>32.405136975000005</v>
      </c>
      <c r="N39" s="56">
        <f t="shared" si="0"/>
        <v>78.902269349999997</v>
      </c>
      <c r="O39" s="56">
        <f t="shared" ref="O39:T39" si="1">SUM(O2:O37)</f>
        <v>114.72243000000003</v>
      </c>
      <c r="P39" s="56">
        <f t="shared" si="1"/>
        <v>324.05136974999999</v>
      </c>
      <c r="Q39" s="56">
        <f t="shared" si="1"/>
        <v>789.02269350000006</v>
      </c>
      <c r="R39" s="56">
        <f t="shared" si="1"/>
        <v>11.472243000000001</v>
      </c>
      <c r="S39" s="56">
        <f t="shared" si="1"/>
        <v>32.405136975000005</v>
      </c>
      <c r="T39" s="56">
        <f t="shared" si="1"/>
        <v>78.902269349999997</v>
      </c>
      <c r="U39" s="56">
        <f t="shared" ref="U39:Z39" si="2">SUM(U2:U37)</f>
        <v>114.72243000000003</v>
      </c>
      <c r="V39" s="56">
        <f t="shared" si="2"/>
        <v>324.05136974999999</v>
      </c>
      <c r="W39" s="56">
        <f t="shared" si="2"/>
        <v>789.02269350000006</v>
      </c>
      <c r="X39" s="56">
        <f t="shared" si="2"/>
        <v>11.472243000000001</v>
      </c>
      <c r="Y39" s="56">
        <f t="shared" si="2"/>
        <v>32.405136975000005</v>
      </c>
      <c r="Z39" s="56">
        <f t="shared" si="2"/>
        <v>78.902269349999997</v>
      </c>
      <c r="AA39" s="56">
        <f t="shared" ref="AA39:AF39" si="3">SUM(AA2:AA37)</f>
        <v>114.72243000000003</v>
      </c>
      <c r="AB39" s="56">
        <f t="shared" si="3"/>
        <v>324.05136974999999</v>
      </c>
      <c r="AC39" s="56">
        <f t="shared" si="3"/>
        <v>789.02269350000006</v>
      </c>
      <c r="AD39" s="56">
        <f t="shared" si="3"/>
        <v>11.472243000000001</v>
      </c>
      <c r="AE39" s="56">
        <f t="shared" si="3"/>
        <v>32.405136975000005</v>
      </c>
      <c r="AF39" s="56">
        <f t="shared" si="3"/>
        <v>78.902269349999997</v>
      </c>
    </row>
    <row r="41" spans="1:32" x14ac:dyDescent="0.2">
      <c r="I41">
        <f>I39/C39</f>
        <v>0.25</v>
      </c>
      <c r="J41">
        <f t="shared" ref="J41:N41" si="4">J39/D39</f>
        <v>0.25</v>
      </c>
      <c r="K41">
        <f t="shared" si="4"/>
        <v>0.25</v>
      </c>
      <c r="L41">
        <f t="shared" si="4"/>
        <v>0.25</v>
      </c>
      <c r="M41">
        <f t="shared" si="4"/>
        <v>0.25</v>
      </c>
      <c r="N41">
        <f t="shared" si="4"/>
        <v>0.25</v>
      </c>
      <c r="O41">
        <f>O39/C39</f>
        <v>0.25</v>
      </c>
      <c r="P41">
        <f t="shared" ref="P41:R41" si="5">P39/D39</f>
        <v>0.25</v>
      </c>
      <c r="Q41">
        <f t="shared" si="5"/>
        <v>0.25</v>
      </c>
      <c r="R41">
        <f t="shared" si="5"/>
        <v>0.25</v>
      </c>
      <c r="S41" s="62">
        <f t="shared" ref="S41" si="6">S39/G39</f>
        <v>0.25</v>
      </c>
      <c r="T41" s="62">
        <f t="shared" ref="T41" si="7">T39/H39</f>
        <v>0.25</v>
      </c>
      <c r="U41">
        <f>U39/C39</f>
        <v>0.25</v>
      </c>
      <c r="V41">
        <f t="shared" ref="V41:Z41" si="8">V39/D39</f>
        <v>0.25</v>
      </c>
      <c r="W41">
        <f t="shared" si="8"/>
        <v>0.25</v>
      </c>
      <c r="X41">
        <f t="shared" si="8"/>
        <v>0.25</v>
      </c>
      <c r="Y41">
        <f t="shared" si="8"/>
        <v>0.25</v>
      </c>
      <c r="Z41">
        <f t="shared" si="8"/>
        <v>0.25</v>
      </c>
      <c r="AA41">
        <f>AA39/C39</f>
        <v>0.25</v>
      </c>
      <c r="AB41">
        <f t="shared" ref="AB41:AF41" si="9">AB39/D39</f>
        <v>0.25</v>
      </c>
      <c r="AC41">
        <f t="shared" si="9"/>
        <v>0.25</v>
      </c>
      <c r="AD41">
        <f t="shared" si="9"/>
        <v>0.25</v>
      </c>
      <c r="AE41">
        <f t="shared" si="9"/>
        <v>0.25</v>
      </c>
      <c r="AF41">
        <f t="shared" si="9"/>
        <v>0.25</v>
      </c>
    </row>
    <row r="43" spans="1:32" ht="35.25" customHeight="1" x14ac:dyDescent="0.2">
      <c r="A43" s="11"/>
      <c r="B43" s="11"/>
      <c r="C43" s="113" t="s">
        <v>183</v>
      </c>
      <c r="D43" s="113"/>
      <c r="E43" s="113"/>
      <c r="F43" s="113"/>
      <c r="G43" s="113"/>
      <c r="H43" s="113"/>
      <c r="I43" s="114" t="s">
        <v>184</v>
      </c>
      <c r="J43" s="115"/>
      <c r="K43" s="115"/>
      <c r="L43" s="115"/>
      <c r="M43" s="115"/>
      <c r="N43" s="115"/>
      <c r="O43" s="114" t="s">
        <v>185</v>
      </c>
      <c r="P43" s="115"/>
      <c r="Q43" s="115"/>
      <c r="R43" s="115"/>
      <c r="S43" s="115"/>
      <c r="T43" s="115"/>
      <c r="U43" s="116" t="s">
        <v>186</v>
      </c>
      <c r="V43" s="116"/>
      <c r="W43" s="116"/>
      <c r="X43" s="116"/>
      <c r="Y43" s="116"/>
      <c r="Z43" s="116"/>
      <c r="AA43" s="116" t="s">
        <v>187</v>
      </c>
      <c r="AB43" s="116"/>
      <c r="AC43" s="116"/>
      <c r="AD43" s="116"/>
      <c r="AE43" s="116"/>
      <c r="AF43" s="116"/>
    </row>
    <row r="44" spans="1:32" ht="17.25" customHeight="1" x14ac:dyDescent="0.2">
      <c r="C44" s="113" t="s">
        <v>77</v>
      </c>
      <c r="D44" s="113"/>
      <c r="E44" s="113"/>
      <c r="F44" s="113" t="s">
        <v>76</v>
      </c>
      <c r="G44" s="113"/>
      <c r="H44" s="113"/>
      <c r="I44" s="113" t="s">
        <v>77</v>
      </c>
      <c r="J44" s="113"/>
      <c r="K44" s="113"/>
      <c r="L44" s="113" t="s">
        <v>76</v>
      </c>
      <c r="M44" s="113"/>
      <c r="N44" s="113"/>
      <c r="O44" s="113" t="s">
        <v>77</v>
      </c>
      <c r="P44" s="113"/>
      <c r="Q44" s="113"/>
      <c r="R44" s="113" t="s">
        <v>76</v>
      </c>
      <c r="S44" s="113"/>
      <c r="T44" s="113"/>
      <c r="U44" s="113" t="s">
        <v>77</v>
      </c>
      <c r="V44" s="113"/>
      <c r="W44" s="113"/>
      <c r="X44" s="113" t="s">
        <v>76</v>
      </c>
      <c r="Y44" s="113"/>
      <c r="Z44" s="113"/>
      <c r="AA44" s="113" t="s">
        <v>77</v>
      </c>
      <c r="AB44" s="113"/>
      <c r="AC44" s="113"/>
      <c r="AD44" s="113" t="s">
        <v>76</v>
      </c>
      <c r="AE44" s="113"/>
      <c r="AF44" s="113"/>
    </row>
  </sheetData>
  <mergeCells count="15">
    <mergeCell ref="R44:T44"/>
    <mergeCell ref="U44:W44"/>
    <mergeCell ref="X44:Z44"/>
    <mergeCell ref="AA44:AC44"/>
    <mergeCell ref="AD44:AF44"/>
    <mergeCell ref="C43:H43"/>
    <mergeCell ref="I43:N43"/>
    <mergeCell ref="O43:T43"/>
    <mergeCell ref="U43:Z43"/>
    <mergeCell ref="AA43:AF43"/>
    <mergeCell ref="C44:E44"/>
    <mergeCell ref="F44:H44"/>
    <mergeCell ref="I44:K44"/>
    <mergeCell ref="L44:N44"/>
    <mergeCell ref="O44:Q4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7" sqref="J17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</cols>
  <sheetData>
    <row r="1" spans="1:8" ht="24.75" customHeight="1" x14ac:dyDescent="0.2">
      <c r="A1" s="61" t="s">
        <v>7</v>
      </c>
      <c r="B1" s="61" t="s">
        <v>2</v>
      </c>
      <c r="C1" s="53">
        <v>2019</v>
      </c>
      <c r="D1" s="54">
        <v>2022</v>
      </c>
      <c r="E1" s="55">
        <v>2025</v>
      </c>
      <c r="F1" s="53">
        <v>2019</v>
      </c>
      <c r="G1" s="54">
        <v>2022</v>
      </c>
      <c r="H1" s="55">
        <v>2025</v>
      </c>
    </row>
    <row r="2" spans="1:8" x14ac:dyDescent="0.2">
      <c r="A2" s="4" t="s">
        <v>16</v>
      </c>
      <c r="B2" s="4" t="s">
        <v>17</v>
      </c>
      <c r="C2" s="57">
        <f>Peer2Peer!C2+Web!C2+Video!C2</f>
        <v>17.57</v>
      </c>
      <c r="D2" s="58">
        <f>Peer2Peer!D2+Web!D2+Video!D2</f>
        <v>51.487750000000005</v>
      </c>
      <c r="E2" s="59">
        <f>Peer2Peer!E2+Web!E2+Video!E2</f>
        <v>125.7615</v>
      </c>
      <c r="F2" s="57">
        <f>Peer2Peer!F2+Web!F2+Video!F2</f>
        <v>4.3925000000000001</v>
      </c>
      <c r="G2" s="58">
        <f>Peer2Peer!G2+Web!G2+Video!G2</f>
        <v>12.871937500000001</v>
      </c>
      <c r="H2" s="59">
        <f>Peer2Peer!H2+Web!H2+Video!H2</f>
        <v>31.440375</v>
      </c>
    </row>
    <row r="3" spans="1:8" x14ac:dyDescent="0.2">
      <c r="A3" s="4" t="s">
        <v>18</v>
      </c>
      <c r="B3" s="4" t="s">
        <v>17</v>
      </c>
      <c r="C3" s="57">
        <f>Peer2Peer!C3+Web!C3+Video!C3</f>
        <v>31.189200000000003</v>
      </c>
      <c r="D3" s="58">
        <f>Peer2Peer!D3+Web!D3+Video!D3</f>
        <v>86.979190000000017</v>
      </c>
      <c r="E3" s="59">
        <f>Peer2Peer!E3+Web!E3+Video!E3</f>
        <v>210.81414000000004</v>
      </c>
      <c r="F3" s="57">
        <f>Peer2Peer!F3+Web!F3+Video!F3</f>
        <v>7.7972999999999999</v>
      </c>
      <c r="G3" s="58">
        <f>Peer2Peer!G3+Web!G3+Video!G3</f>
        <v>21.744797500000004</v>
      </c>
      <c r="H3" s="59">
        <f>Peer2Peer!H3+Web!H3+Video!H3</f>
        <v>52.703535000000002</v>
      </c>
    </row>
    <row r="4" spans="1:8" x14ac:dyDescent="0.2">
      <c r="A4" s="4" t="s">
        <v>19</v>
      </c>
      <c r="B4" s="4" t="s">
        <v>20</v>
      </c>
      <c r="C4" s="57">
        <f>Peer2Peer!C4+Web!C4+Video!C4</f>
        <v>14.534800000000001</v>
      </c>
      <c r="D4" s="58">
        <f>Peer2Peer!D4+Web!D4+Video!D4</f>
        <v>38.84011000000001</v>
      </c>
      <c r="E4" s="59">
        <f>Peer2Peer!E4+Web!E4+Video!E4</f>
        <v>92.551659999999998</v>
      </c>
      <c r="F4" s="57">
        <f>Peer2Peer!F4+Web!F4+Video!F4</f>
        <v>3.6336999999999997</v>
      </c>
      <c r="G4" s="58">
        <f>Peer2Peer!G4+Web!G4+Video!G4</f>
        <v>9.7100275000000025</v>
      </c>
      <c r="H4" s="59">
        <f>Peer2Peer!H4+Web!H4+Video!H4</f>
        <v>23.137915</v>
      </c>
    </row>
    <row r="5" spans="1:8" x14ac:dyDescent="0.2">
      <c r="A5" s="4" t="s">
        <v>21</v>
      </c>
      <c r="B5" s="4" t="s">
        <v>20</v>
      </c>
      <c r="C5" s="57">
        <f>Peer2Peer!C5+Web!C5+Video!C5</f>
        <v>15.625160000000005</v>
      </c>
      <c r="D5" s="58">
        <f>Peer2Peer!D5+Web!D5+Video!D5</f>
        <v>45.117637000000002</v>
      </c>
      <c r="E5" s="59">
        <f>Peer2Peer!E5+Web!E5+Video!E5</f>
        <v>109.41552200000001</v>
      </c>
      <c r="F5" s="57">
        <f>Peer2Peer!F5+Web!F5+Video!F5</f>
        <v>3.9062900000000007</v>
      </c>
      <c r="G5" s="58">
        <f>Peer2Peer!G5+Web!G5+Video!G5</f>
        <v>11.27940925</v>
      </c>
      <c r="H5" s="59">
        <f>Peer2Peer!H5+Web!H5+Video!H5</f>
        <v>27.353880500000002</v>
      </c>
    </row>
    <row r="6" spans="1:8" x14ac:dyDescent="0.2">
      <c r="A6" s="4" t="s">
        <v>22</v>
      </c>
      <c r="B6" s="4" t="s">
        <v>23</v>
      </c>
      <c r="C6" s="57">
        <f>Peer2Peer!C6+Web!C6+Video!C6</f>
        <v>18.553240000000002</v>
      </c>
      <c r="D6" s="58">
        <f>Peer2Peer!D6+Web!D6+Video!D6</f>
        <v>50.485743000000006</v>
      </c>
      <c r="E6" s="59">
        <f>Peer2Peer!E6+Web!E6+Video!E6</f>
        <v>120.66275800000001</v>
      </c>
      <c r="F6" s="57">
        <f>Peer2Peer!F6+Web!F6+Video!F6</f>
        <v>4.6383100000000006</v>
      </c>
      <c r="G6" s="58">
        <f>Peer2Peer!G6+Web!G6+Video!G6</f>
        <v>12.62143575</v>
      </c>
      <c r="H6" s="59">
        <f>Peer2Peer!H6+Web!H6+Video!H6</f>
        <v>30.165689500000003</v>
      </c>
    </row>
    <row r="7" spans="1:8" x14ac:dyDescent="0.2">
      <c r="A7" s="4" t="s">
        <v>24</v>
      </c>
      <c r="B7" s="4" t="s">
        <v>17</v>
      </c>
      <c r="C7" s="57">
        <f>Peer2Peer!C7+Web!C7+Video!C7</f>
        <v>21.63964</v>
      </c>
      <c r="D7" s="58">
        <f>Peer2Peer!D7+Web!D7+Video!D7</f>
        <v>64.919723000000005</v>
      </c>
      <c r="E7" s="59">
        <f>Peer2Peer!E7+Web!E7+Video!E7</f>
        <v>160.384638</v>
      </c>
      <c r="F7" s="57">
        <f>Peer2Peer!F7+Web!F7+Video!F7</f>
        <v>5.40991</v>
      </c>
      <c r="G7" s="58">
        <f>Peer2Peer!G7+Web!G7+Video!G7</f>
        <v>16.229930750000001</v>
      </c>
      <c r="H7" s="59">
        <f>Peer2Peer!H7+Web!H7+Video!H7</f>
        <v>40.096159499999999</v>
      </c>
    </row>
    <row r="8" spans="1:8" x14ac:dyDescent="0.2">
      <c r="A8" s="4" t="s">
        <v>25</v>
      </c>
      <c r="B8" s="4" t="s">
        <v>17</v>
      </c>
      <c r="C8" s="57">
        <f>Peer2Peer!C8+Web!C8+Video!C8</f>
        <v>28.028920000000003</v>
      </c>
      <c r="D8" s="58">
        <f>Peer2Peer!D8+Web!D8+Video!D8</f>
        <v>76.309919000000008</v>
      </c>
      <c r="E8" s="59">
        <f>Peer2Peer!E8+Web!E8+Video!E8</f>
        <v>184.47341400000005</v>
      </c>
      <c r="F8" s="57">
        <f>Peer2Peer!F8+Web!F8+Video!F8</f>
        <v>7.0072300000000007</v>
      </c>
      <c r="G8" s="58">
        <f>Peer2Peer!G8+Web!G8+Video!G8</f>
        <v>19.077479750000002</v>
      </c>
      <c r="H8" s="59">
        <f>Peer2Peer!H8+Web!H8+Video!H8</f>
        <v>46.118353499999998</v>
      </c>
    </row>
    <row r="9" spans="1:8" x14ac:dyDescent="0.2">
      <c r="A9" s="4" t="s">
        <v>26</v>
      </c>
      <c r="B9" s="4" t="s">
        <v>17</v>
      </c>
      <c r="C9" s="57">
        <f>Peer2Peer!C9+Web!C9+Video!C9</f>
        <v>24.665560000000006</v>
      </c>
      <c r="D9" s="58">
        <f>Peer2Peer!D9+Web!D9+Video!D9</f>
        <v>75.223167000000004</v>
      </c>
      <c r="E9" s="59">
        <f>Peer2Peer!E9+Web!E9+Video!E9</f>
        <v>187.82170200000002</v>
      </c>
      <c r="F9" s="57">
        <f>Peer2Peer!F9+Web!F9+Video!F9</f>
        <v>6.1663900000000016</v>
      </c>
      <c r="G9" s="58">
        <f>Peer2Peer!G9+Web!G9+Video!G9</f>
        <v>18.805791750000004</v>
      </c>
      <c r="H9" s="59">
        <f>Peer2Peer!H9+Web!H9+Video!H9</f>
        <v>46.955425499999997</v>
      </c>
    </row>
    <row r="10" spans="1:8" x14ac:dyDescent="0.2">
      <c r="A10" s="4" t="s">
        <v>27</v>
      </c>
      <c r="B10" s="4" t="s">
        <v>17</v>
      </c>
      <c r="C10" s="57">
        <f>Peer2Peer!C10+Web!C10+Video!C10</f>
        <v>39.845200000000006</v>
      </c>
      <c r="D10" s="58">
        <f>Peer2Peer!D10+Web!D10+Video!D10</f>
        <v>123.06589000000002</v>
      </c>
      <c r="E10" s="59">
        <f>Peer2Peer!E10+Web!E10+Video!E10</f>
        <v>311.80434000000002</v>
      </c>
      <c r="F10" s="57">
        <f>Peer2Peer!F10+Web!F10+Video!F10</f>
        <v>9.9612999999999996</v>
      </c>
      <c r="G10" s="58">
        <f>Peer2Peer!G10+Web!G10+Video!G10</f>
        <v>30.766472500000006</v>
      </c>
      <c r="H10" s="59">
        <f>Peer2Peer!H10+Web!H10+Video!H10</f>
        <v>77.951084999999992</v>
      </c>
    </row>
    <row r="11" spans="1:8" x14ac:dyDescent="0.2">
      <c r="A11" s="4" t="s">
        <v>28</v>
      </c>
      <c r="B11" s="4" t="s">
        <v>17</v>
      </c>
      <c r="C11" s="57">
        <f>Peer2Peer!C11+Web!C11+Video!C11</f>
        <v>19.851599999999998</v>
      </c>
      <c r="D11" s="58">
        <f>Peer2Peer!D11+Web!D11+Video!D11</f>
        <v>56.336370000000009</v>
      </c>
      <c r="E11" s="59">
        <f>Peer2Peer!E11+Web!E11+Video!E11</f>
        <v>136.23522</v>
      </c>
      <c r="F11" s="57">
        <f>Peer2Peer!F11+Web!F11+Video!F11</f>
        <v>4.9628999999999994</v>
      </c>
      <c r="G11" s="58">
        <f>Peer2Peer!G11+Web!G11+Video!G11</f>
        <v>14.084092500000001</v>
      </c>
      <c r="H11" s="59">
        <f>Peer2Peer!H11+Web!H11+Video!H11</f>
        <v>34.058805</v>
      </c>
    </row>
    <row r="12" spans="1:8" x14ac:dyDescent="0.2">
      <c r="A12" s="4" t="s">
        <v>29</v>
      </c>
      <c r="B12" s="4" t="s">
        <v>17</v>
      </c>
      <c r="C12" s="57">
        <f>Peer2Peer!C12+Web!C12+Video!C12</f>
        <v>18.933160000000008</v>
      </c>
      <c r="D12" s="58">
        <f>Peer2Peer!D12+Web!D12+Video!D12</f>
        <v>56.678237000000017</v>
      </c>
      <c r="E12" s="59">
        <f>Peer2Peer!E12+Web!E12+Video!E12</f>
        <v>141.63912199999999</v>
      </c>
      <c r="F12" s="57">
        <f>Peer2Peer!F12+Web!F12+Video!F12</f>
        <v>4.7332900000000011</v>
      </c>
      <c r="G12" s="58">
        <f>Peer2Peer!G12+Web!G12+Video!G12</f>
        <v>14.169559250000002</v>
      </c>
      <c r="H12" s="59">
        <f>Peer2Peer!H12+Web!H12+Video!H12</f>
        <v>35.409780499999997</v>
      </c>
    </row>
    <row r="13" spans="1:8" x14ac:dyDescent="0.2">
      <c r="A13" s="4" t="s">
        <v>30</v>
      </c>
      <c r="B13" s="4" t="s">
        <v>17</v>
      </c>
      <c r="C13" s="57">
        <f>Peer2Peer!C13+Web!C13+Video!C13</f>
        <v>18.088840000000005</v>
      </c>
      <c r="D13" s="58">
        <f>Peer2Peer!D13+Web!D13+Video!D13</f>
        <v>52.683413000000009</v>
      </c>
      <c r="E13" s="59">
        <f>Peer2Peer!E13+Web!E13+Video!E13</f>
        <v>128.47577800000002</v>
      </c>
      <c r="F13" s="57">
        <f>Peer2Peer!F13+Web!F13+Video!F13</f>
        <v>4.5222100000000003</v>
      </c>
      <c r="G13" s="58">
        <f>Peer2Peer!G13+Web!G13+Video!G13</f>
        <v>13.170853250000002</v>
      </c>
      <c r="H13" s="59">
        <f>Peer2Peer!H13+Web!H13+Video!H13</f>
        <v>32.118944500000005</v>
      </c>
    </row>
    <row r="14" spans="1:8" x14ac:dyDescent="0.2">
      <c r="A14" s="4" t="s">
        <v>31</v>
      </c>
      <c r="B14" s="4" t="s">
        <v>20</v>
      </c>
      <c r="C14" s="57">
        <f>Peer2Peer!C14+Web!C14+Video!C14</f>
        <v>15.604040000000003</v>
      </c>
      <c r="D14" s="58">
        <f>Peer2Peer!D14+Web!D14+Video!D14</f>
        <v>49.97955300000001</v>
      </c>
      <c r="E14" s="59">
        <f>Peer2Peer!E14+Web!E14+Video!E14</f>
        <v>126.62661800000001</v>
      </c>
      <c r="F14" s="57">
        <f>Peer2Peer!F14+Web!F14+Video!F14</f>
        <v>3.9010100000000003</v>
      </c>
      <c r="G14" s="58">
        <f>Peer2Peer!G14+Web!G14+Video!G14</f>
        <v>12.494888250000002</v>
      </c>
      <c r="H14" s="59">
        <f>Peer2Peer!H14+Web!H14+Video!H14</f>
        <v>31.656654500000002</v>
      </c>
    </row>
    <row r="15" spans="1:8" x14ac:dyDescent="0.2">
      <c r="A15" s="4" t="s">
        <v>32</v>
      </c>
      <c r="B15" s="4" t="s">
        <v>20</v>
      </c>
      <c r="C15" s="57">
        <f>Peer2Peer!C15+Web!C15+Video!C15</f>
        <v>7.0791600000000008</v>
      </c>
      <c r="D15" s="58">
        <f>Peer2Peer!D15+Web!D15+Video!D15</f>
        <v>19.051687000000001</v>
      </c>
      <c r="E15" s="59">
        <f>Peer2Peer!E15+Web!E15+Video!E15</f>
        <v>44.524822000000007</v>
      </c>
      <c r="F15" s="57">
        <f>Peer2Peer!F15+Web!F15+Video!F15</f>
        <v>1.76979</v>
      </c>
      <c r="G15" s="58">
        <f>Peer2Peer!G15+Web!G15+Video!G15</f>
        <v>4.7629217500000003</v>
      </c>
      <c r="H15" s="59">
        <f>Peer2Peer!H15+Web!H15+Video!H15</f>
        <v>11.131205500000002</v>
      </c>
    </row>
    <row r="16" spans="1:8" x14ac:dyDescent="0.2">
      <c r="A16" s="4" t="s">
        <v>33</v>
      </c>
      <c r="B16" s="4" t="s">
        <v>17</v>
      </c>
      <c r="C16" s="57">
        <f>Peer2Peer!C16+Web!C16+Video!C16</f>
        <v>11.578400000000002</v>
      </c>
      <c r="D16" s="58">
        <f>Peer2Peer!D16+Web!D16+Video!D16</f>
        <v>35.583380000000005</v>
      </c>
      <c r="E16" s="59">
        <f>Peer2Peer!E16+Web!E16+Video!E16</f>
        <v>88.358280000000008</v>
      </c>
      <c r="F16" s="57">
        <f>Peer2Peer!F16+Web!F16+Video!F16</f>
        <v>2.8946000000000001</v>
      </c>
      <c r="G16" s="58">
        <f>Peer2Peer!G16+Web!G16+Video!G16</f>
        <v>8.8958450000000013</v>
      </c>
      <c r="H16" s="59">
        <f>Peer2Peer!H16+Web!H16+Video!H16</f>
        <v>22.089570000000002</v>
      </c>
    </row>
    <row r="17" spans="1:8" x14ac:dyDescent="0.2">
      <c r="A17" s="4" t="s">
        <v>34</v>
      </c>
      <c r="B17" s="4" t="s">
        <v>17</v>
      </c>
      <c r="C17" s="57">
        <f>Peer2Peer!C17+Web!C17+Video!C17</f>
        <v>18.067240000000005</v>
      </c>
      <c r="D17" s="58">
        <f>Peer2Peer!D17+Web!D17+Video!D17</f>
        <v>50.236793000000006</v>
      </c>
      <c r="E17" s="59">
        <f>Peer2Peer!E17+Web!E17+Video!E17</f>
        <v>120.37405800000002</v>
      </c>
      <c r="F17" s="57">
        <f>Peer2Peer!F17+Web!F17+Video!F17</f>
        <v>4.5168100000000004</v>
      </c>
      <c r="G17" s="58">
        <f>Peer2Peer!G17+Web!G17+Video!G17</f>
        <v>12.559198250000001</v>
      </c>
      <c r="H17" s="59">
        <f>Peer2Peer!H17+Web!H17+Video!H17</f>
        <v>30.093514500000005</v>
      </c>
    </row>
    <row r="18" spans="1:8" x14ac:dyDescent="0.2">
      <c r="A18" s="4" t="s">
        <v>35</v>
      </c>
      <c r="B18" s="4" t="s">
        <v>17</v>
      </c>
      <c r="C18" s="57">
        <f>Peer2Peer!C18+Web!C18+Video!C18</f>
        <v>15.694040000000005</v>
      </c>
      <c r="D18" s="58">
        <f>Peer2Peer!D18+Web!D18+Video!D18</f>
        <v>45.838802999999999</v>
      </c>
      <c r="E18" s="59">
        <f>Peer2Peer!E18+Web!E18+Video!E18</f>
        <v>112.92711800000001</v>
      </c>
      <c r="F18" s="57">
        <f>Peer2Peer!F18+Web!F18+Video!F18</f>
        <v>3.9235100000000003</v>
      </c>
      <c r="G18" s="58">
        <f>Peer2Peer!G18+Web!G18+Video!G18</f>
        <v>11.45970075</v>
      </c>
      <c r="H18" s="59">
        <f>Peer2Peer!H18+Web!H18+Video!H18</f>
        <v>28.231779500000002</v>
      </c>
    </row>
    <row r="19" spans="1:8" x14ac:dyDescent="0.2">
      <c r="A19" s="4" t="s">
        <v>36</v>
      </c>
      <c r="B19" s="4" t="s">
        <v>23</v>
      </c>
      <c r="C19" s="57">
        <f>Peer2Peer!C19+Web!C19+Video!C19</f>
        <v>4.104000000000001</v>
      </c>
      <c r="D19" s="58">
        <f>Peer2Peer!D19+Web!D19+Video!D19</f>
        <v>8.857800000000001</v>
      </c>
      <c r="E19" s="59">
        <f>Peer2Peer!E19+Web!E19+Video!E19</f>
        <v>19.326799999999999</v>
      </c>
      <c r="F19" s="57">
        <f>Peer2Peer!F19+Web!F19+Video!F19</f>
        <v>1.026</v>
      </c>
      <c r="G19" s="58">
        <f>Peer2Peer!G19+Web!G19+Video!G19</f>
        <v>2.2144500000000003</v>
      </c>
      <c r="H19" s="59">
        <f>Peer2Peer!H19+Web!H19+Video!H19</f>
        <v>4.8316999999999997</v>
      </c>
    </row>
    <row r="20" spans="1:8" x14ac:dyDescent="0.2">
      <c r="A20" s="4" t="s">
        <v>37</v>
      </c>
      <c r="B20" s="4" t="s">
        <v>17</v>
      </c>
      <c r="C20" s="57">
        <f>Peer2Peer!C20+Web!C20+Video!C20</f>
        <v>19.715560000000004</v>
      </c>
      <c r="D20" s="58">
        <f>Peer2Peer!D20+Web!D20+Video!D20</f>
        <v>52.421917000000008</v>
      </c>
      <c r="E20" s="59">
        <f>Peer2Peer!E20+Web!E20+Video!E20</f>
        <v>124.94920200000001</v>
      </c>
      <c r="F20" s="57">
        <f>Peer2Peer!F20+Web!F20+Video!F20</f>
        <v>4.92889</v>
      </c>
      <c r="G20" s="58">
        <f>Peer2Peer!G20+Web!G20+Video!G20</f>
        <v>13.105479250000002</v>
      </c>
      <c r="H20" s="59">
        <f>Peer2Peer!H20+Web!H20+Video!H20</f>
        <v>31.237300500000003</v>
      </c>
    </row>
    <row r="21" spans="1:8" x14ac:dyDescent="0.2">
      <c r="A21" s="4" t="s">
        <v>38</v>
      </c>
      <c r="B21" s="4" t="s">
        <v>20</v>
      </c>
      <c r="C21" s="57">
        <f>Peer2Peer!C21+Web!C21+Video!C21</f>
        <v>8.6140000000000008</v>
      </c>
      <c r="D21" s="58">
        <f>Peer2Peer!D21+Web!D21+Video!D21</f>
        <v>27.433549999999997</v>
      </c>
      <c r="E21" s="59">
        <f>Peer2Peer!E21+Web!E21+Video!E21</f>
        <v>69.856300000000005</v>
      </c>
      <c r="F21" s="57">
        <f>Peer2Peer!F21+Web!F21+Video!F21</f>
        <v>2.1535000000000002</v>
      </c>
      <c r="G21" s="58">
        <f>Peer2Peer!G21+Web!G21+Video!G21</f>
        <v>6.8583874999999992</v>
      </c>
      <c r="H21" s="59">
        <f>Peer2Peer!H21+Web!H21+Video!H21</f>
        <v>17.464075000000001</v>
      </c>
    </row>
    <row r="22" spans="1:8" x14ac:dyDescent="0.2">
      <c r="A22" s="4" t="s">
        <v>39</v>
      </c>
      <c r="B22" s="4" t="s">
        <v>17</v>
      </c>
      <c r="C22" s="57">
        <f>Peer2Peer!C22+Web!C22+Video!C22</f>
        <v>11.2056</v>
      </c>
      <c r="D22" s="58">
        <f>Peer2Peer!D22+Web!D22+Video!D22</f>
        <v>29.330420000000007</v>
      </c>
      <c r="E22" s="59">
        <f>Peer2Peer!E22+Web!E22+Video!E22</f>
        <v>69.14452</v>
      </c>
      <c r="F22" s="57">
        <f>Peer2Peer!F22+Web!F22+Video!F22</f>
        <v>2.8013999999999997</v>
      </c>
      <c r="G22" s="58">
        <f>Peer2Peer!G22+Web!G22+Video!G22</f>
        <v>7.3326050000000018</v>
      </c>
      <c r="H22" s="59">
        <f>Peer2Peer!H22+Web!H22+Video!H22</f>
        <v>17.28613</v>
      </c>
    </row>
    <row r="23" spans="1:8" x14ac:dyDescent="0.2">
      <c r="A23" s="4" t="s">
        <v>40</v>
      </c>
      <c r="B23" s="4" t="s">
        <v>17</v>
      </c>
      <c r="C23" s="57">
        <f>Peer2Peer!C23+Web!C23+Video!C23</f>
        <v>14.022400000000001</v>
      </c>
      <c r="D23" s="58">
        <f>Peer2Peer!D23+Web!D23+Video!D23</f>
        <v>44.479179999999999</v>
      </c>
      <c r="E23" s="59">
        <f>Peer2Peer!E23+Web!E23+Video!E23</f>
        <v>112.51308</v>
      </c>
      <c r="F23" s="57">
        <f>Peer2Peer!F23+Web!F23+Video!F23</f>
        <v>3.5056000000000003</v>
      </c>
      <c r="G23" s="58">
        <f>Peer2Peer!G23+Web!G23+Video!G23</f>
        <v>11.119795</v>
      </c>
      <c r="H23" s="59">
        <f>Peer2Peer!H23+Web!H23+Video!H23</f>
        <v>28.128270000000004</v>
      </c>
    </row>
    <row r="24" spans="1:8" x14ac:dyDescent="0.2">
      <c r="A24" s="4" t="s">
        <v>41</v>
      </c>
      <c r="B24" s="4" t="s">
        <v>20</v>
      </c>
      <c r="C24" s="57">
        <f>Peer2Peer!C24+Web!C24+Video!C24</f>
        <v>5.1379600000000014</v>
      </c>
      <c r="D24" s="58">
        <f>Peer2Peer!D24+Web!D24+Video!D24</f>
        <v>17.186097000000004</v>
      </c>
      <c r="E24" s="59">
        <f>Peer2Peer!E24+Web!E24+Video!E24</f>
        <v>43.112282000000008</v>
      </c>
      <c r="F24" s="57">
        <f>Peer2Peer!F24+Web!F24+Video!F24</f>
        <v>1.2844900000000001</v>
      </c>
      <c r="G24" s="58">
        <f>Peer2Peer!G24+Web!G24+Video!G24</f>
        <v>4.2965242500000009</v>
      </c>
      <c r="H24" s="59">
        <f>Peer2Peer!H24+Web!H24+Video!H24</f>
        <v>10.778070500000004</v>
      </c>
    </row>
    <row r="25" spans="1:8" x14ac:dyDescent="0.2">
      <c r="A25" s="4" t="s">
        <v>42</v>
      </c>
      <c r="B25" s="4" t="s">
        <v>17</v>
      </c>
      <c r="C25" s="57">
        <f>Peer2Peer!C25+Web!C25+Video!C25</f>
        <v>40.835240000000013</v>
      </c>
      <c r="D25" s="58">
        <f>Peer2Peer!D25+Web!D25+Video!D25</f>
        <v>112.66439300000002</v>
      </c>
      <c r="E25" s="59">
        <f>Peer2Peer!E25+Web!E25+Video!E25</f>
        <v>274.25965800000006</v>
      </c>
      <c r="F25" s="57">
        <f>Peer2Peer!F25+Web!F25+Video!F25</f>
        <v>10.208810000000001</v>
      </c>
      <c r="G25" s="58">
        <f>Peer2Peer!G25+Web!G25+Video!G25</f>
        <v>28.166098250000005</v>
      </c>
      <c r="H25" s="59">
        <f>Peer2Peer!H25+Web!H25+Video!H25</f>
        <v>68.564914500000015</v>
      </c>
    </row>
    <row r="26" spans="1:8" x14ac:dyDescent="0.2">
      <c r="A26" s="4" t="s">
        <v>43</v>
      </c>
      <c r="B26" s="4" t="s">
        <v>17</v>
      </c>
      <c r="C26" s="57">
        <f>Peer2Peer!C26+Web!C26+Video!C26</f>
        <v>24.215240000000009</v>
      </c>
      <c r="D26" s="58">
        <f>Peer2Peer!D26+Web!D26+Video!D26</f>
        <v>67.430393000000009</v>
      </c>
      <c r="E26" s="59">
        <f>Peer2Peer!E26+Web!E26+Video!E26</f>
        <v>163.05565800000005</v>
      </c>
      <c r="F26" s="57">
        <f>Peer2Peer!F26+Web!F26+Video!F26</f>
        <v>6.0538100000000021</v>
      </c>
      <c r="G26" s="58">
        <f>Peer2Peer!G26+Web!G26+Video!G26</f>
        <v>16.857598250000002</v>
      </c>
      <c r="H26" s="59">
        <f>Peer2Peer!H26+Web!H26+Video!H26</f>
        <v>40.763914500000006</v>
      </c>
    </row>
    <row r="27" spans="1:8" x14ac:dyDescent="0.2">
      <c r="A27" s="4" t="s">
        <v>44</v>
      </c>
      <c r="B27" s="4" t="s">
        <v>20</v>
      </c>
      <c r="C27" s="57">
        <f>Peer2Peer!C27+Web!C27+Video!C27</f>
        <v>4.0204000000000004</v>
      </c>
      <c r="D27" s="58">
        <f>Peer2Peer!D27+Web!D27+Video!D27</f>
        <v>10.201530000000002</v>
      </c>
      <c r="E27" s="59">
        <f>Peer2Peer!E27+Web!E27+Video!E27</f>
        <v>22.662179999999999</v>
      </c>
      <c r="F27" s="57">
        <f>Peer2Peer!F27+Web!F27+Video!F27</f>
        <v>1.0050999999999999</v>
      </c>
      <c r="G27" s="58">
        <f>Peer2Peer!G27+Web!G27+Video!G27</f>
        <v>2.5503825000000009</v>
      </c>
      <c r="H27" s="59">
        <f>Peer2Peer!H27+Web!H27+Video!H27</f>
        <v>5.6655450000000007</v>
      </c>
    </row>
    <row r="28" spans="1:8" x14ac:dyDescent="0.2">
      <c r="A28" s="4" t="s">
        <v>45</v>
      </c>
      <c r="B28" s="4" t="s">
        <v>17</v>
      </c>
      <c r="C28" s="57">
        <f>Peer2Peer!C28+Web!C28+Video!C28</f>
        <v>29.698360000000008</v>
      </c>
      <c r="D28" s="58">
        <f>Peer2Peer!D28+Web!D28+Video!D28</f>
        <v>82.085627000000017</v>
      </c>
      <c r="E28" s="59">
        <f>Peer2Peer!E28+Web!E28+Video!E28</f>
        <v>197.52246200000002</v>
      </c>
      <c r="F28" s="57">
        <f>Peer2Peer!F28+Web!F28+Video!F28</f>
        <v>7.4245900000000011</v>
      </c>
      <c r="G28" s="58">
        <f>Peer2Peer!G28+Web!G28+Video!G28</f>
        <v>20.521406750000001</v>
      </c>
      <c r="H28" s="59">
        <f>Peer2Peer!H28+Web!H28+Video!H28</f>
        <v>49.380615499999998</v>
      </c>
    </row>
    <row r="29" spans="1:8" x14ac:dyDescent="0.2">
      <c r="A29" s="4" t="s">
        <v>46</v>
      </c>
      <c r="B29" s="4" t="s">
        <v>17</v>
      </c>
      <c r="C29" s="57">
        <f>Peer2Peer!C29+Web!C29+Video!C29</f>
        <v>39.673560000000002</v>
      </c>
      <c r="D29" s="58">
        <f>Peer2Peer!D29+Web!D29+Video!D29</f>
        <v>120.706267</v>
      </c>
      <c r="E29" s="59">
        <f>Peer2Peer!E29+Web!E29+Video!E29</f>
        <v>303.39030200000002</v>
      </c>
      <c r="F29" s="57">
        <f>Peer2Peer!F29+Web!F29+Video!F29</f>
        <v>9.9183900000000005</v>
      </c>
      <c r="G29" s="58">
        <f>Peer2Peer!G29+Web!G29+Video!G29</f>
        <v>30.176566749999999</v>
      </c>
      <c r="H29" s="59">
        <f>Peer2Peer!H29+Web!H29+Video!H29</f>
        <v>75.847575500000005</v>
      </c>
    </row>
    <row r="30" spans="1:8" x14ac:dyDescent="0.2">
      <c r="A30" s="4" t="s">
        <v>47</v>
      </c>
      <c r="B30" s="4" t="s">
        <v>20</v>
      </c>
      <c r="C30" s="57">
        <f>Peer2Peer!C30+Web!C30+Video!C30</f>
        <v>8.9272399999999994</v>
      </c>
      <c r="D30" s="58">
        <f>Peer2Peer!D30+Web!D30+Video!D30</f>
        <v>26.088793000000003</v>
      </c>
      <c r="E30" s="59">
        <f>Peer2Peer!E30+Web!E30+Video!E30</f>
        <v>62.686058000000003</v>
      </c>
      <c r="F30" s="57">
        <f>Peer2Peer!F30+Web!F30+Video!F30</f>
        <v>2.2318099999999998</v>
      </c>
      <c r="G30" s="58">
        <f>Peer2Peer!G30+Web!G30+Video!G30</f>
        <v>6.5221982499999998</v>
      </c>
      <c r="H30" s="59">
        <f>Peer2Peer!H30+Web!H30+Video!H30</f>
        <v>15.671514500000001</v>
      </c>
    </row>
    <row r="31" spans="1:8" x14ac:dyDescent="0.2">
      <c r="A31" s="4" t="s">
        <v>48</v>
      </c>
      <c r="B31" s="4" t="s">
        <v>17</v>
      </c>
      <c r="C31" s="57">
        <f>Peer2Peer!C31+Web!C31+Video!C31</f>
        <v>31.464400000000005</v>
      </c>
      <c r="D31" s="58">
        <f>Peer2Peer!D31+Web!D31+Video!D31</f>
        <v>84.524830000000009</v>
      </c>
      <c r="E31" s="59">
        <f>Peer2Peer!E31+Web!E31+Video!E31</f>
        <v>202.65198000000004</v>
      </c>
      <c r="F31" s="57">
        <f>Peer2Peer!F31+Web!F31+Video!F31</f>
        <v>7.8661000000000012</v>
      </c>
      <c r="G31" s="58">
        <f>Peer2Peer!G31+Web!G31+Video!G31</f>
        <v>21.131207500000002</v>
      </c>
      <c r="H31" s="59">
        <f>Peer2Peer!H31+Web!H31+Video!H31</f>
        <v>50.662995000000002</v>
      </c>
    </row>
    <row r="32" spans="1:8" x14ac:dyDescent="0.2">
      <c r="A32" s="4" t="s">
        <v>49</v>
      </c>
      <c r="B32" s="4" t="s">
        <v>17</v>
      </c>
      <c r="C32" s="57">
        <f>Peer2Peer!C32+Web!C32+Video!C32</f>
        <v>34.413640000000001</v>
      </c>
      <c r="D32" s="58">
        <f>Peer2Peer!D32+Web!D32+Video!D32</f>
        <v>92.26277300000001</v>
      </c>
      <c r="E32" s="59">
        <f>Peer2Peer!E32+Web!E32+Video!E32</f>
        <v>221.72793800000002</v>
      </c>
      <c r="F32" s="57">
        <f>Peer2Peer!F32+Web!F32+Video!F32</f>
        <v>8.6034100000000002</v>
      </c>
      <c r="G32" s="58">
        <f>Peer2Peer!G32+Web!G32+Video!G32</f>
        <v>23.065693249999999</v>
      </c>
      <c r="H32" s="59">
        <f>Peer2Peer!H32+Web!H32+Video!H32</f>
        <v>55.431984499999999</v>
      </c>
    </row>
    <row r="33" spans="1:8" x14ac:dyDescent="0.2">
      <c r="A33" s="4" t="s">
        <v>50</v>
      </c>
      <c r="B33" s="4" t="s">
        <v>17</v>
      </c>
      <c r="C33" s="57">
        <f>Peer2Peer!C33+Web!C33+Video!C33</f>
        <v>29.579160000000002</v>
      </c>
      <c r="D33" s="58">
        <f>Peer2Peer!D33+Web!D33+Video!D33</f>
        <v>79.731687000000022</v>
      </c>
      <c r="E33" s="59">
        <f>Peer2Peer!E33+Web!E33+Video!E33</f>
        <v>192.04482200000001</v>
      </c>
      <c r="F33" s="57">
        <f>Peer2Peer!F33+Web!F33+Video!F33</f>
        <v>7.3947900000000004</v>
      </c>
      <c r="G33" s="58">
        <f>Peer2Peer!G33+Web!G33+Video!G33</f>
        <v>19.932921750000002</v>
      </c>
      <c r="H33" s="59">
        <f>Peer2Peer!H33+Web!H33+Video!H33</f>
        <v>48.01120550000001</v>
      </c>
    </row>
    <row r="34" spans="1:8" x14ac:dyDescent="0.2">
      <c r="A34" s="4" t="s">
        <v>51</v>
      </c>
      <c r="B34" s="4" t="s">
        <v>17</v>
      </c>
      <c r="C34" s="57">
        <f>Peer2Peer!C34+Web!C34+Video!C34</f>
        <v>25.642800000000001</v>
      </c>
      <c r="D34" s="58">
        <f>Peer2Peer!D34+Web!D34+Video!D34</f>
        <v>63.463210000000004</v>
      </c>
      <c r="E34" s="59">
        <f>Peer2Peer!E34+Web!E34+Video!E34</f>
        <v>146.32026000000002</v>
      </c>
      <c r="F34" s="57">
        <f>Peer2Peer!F34+Web!F34+Video!F34</f>
        <v>6.4107000000000003</v>
      </c>
      <c r="G34" s="58">
        <f>Peer2Peer!G34+Web!G34+Video!G34</f>
        <v>15.865802500000001</v>
      </c>
      <c r="H34" s="59">
        <f>Peer2Peer!H34+Web!H34+Video!H34</f>
        <v>36.580065000000005</v>
      </c>
    </row>
    <row r="35" spans="1:8" x14ac:dyDescent="0.2">
      <c r="A35" s="4" t="s">
        <v>52</v>
      </c>
      <c r="B35" s="4" t="s">
        <v>17</v>
      </c>
      <c r="C35" s="57">
        <f>Peer2Peer!C35+Web!C35+Video!C35</f>
        <v>49.275599999999997</v>
      </c>
      <c r="D35" s="58">
        <f>Peer2Peer!D35+Web!D35+Video!D35</f>
        <v>134.35067000000004</v>
      </c>
      <c r="E35" s="59">
        <f>Peer2Peer!E35+Web!E35+Video!E35</f>
        <v>324.11102000000005</v>
      </c>
      <c r="F35" s="57">
        <f>Peer2Peer!F35+Web!F35+Video!F35</f>
        <v>12.318899999999999</v>
      </c>
      <c r="G35" s="58">
        <f>Peer2Peer!G35+Web!G35+Video!G35</f>
        <v>33.587667500000002</v>
      </c>
      <c r="H35" s="59">
        <f>Peer2Peer!H35+Web!H35+Video!H35</f>
        <v>81.027754999999999</v>
      </c>
    </row>
    <row r="36" spans="1:8" x14ac:dyDescent="0.2">
      <c r="A36" s="4" t="s">
        <v>53</v>
      </c>
      <c r="B36" s="4" t="s">
        <v>17</v>
      </c>
      <c r="C36" s="57">
        <f>Peer2Peer!C36+Web!C36+Video!C36</f>
        <v>31.275600000000001</v>
      </c>
      <c r="D36" s="58">
        <f>Peer2Peer!D36+Web!D36+Video!D36</f>
        <v>81.565670000000011</v>
      </c>
      <c r="E36" s="59">
        <f>Peer2Peer!E36+Web!E36+Video!E36</f>
        <v>193.22102000000001</v>
      </c>
      <c r="F36" s="57">
        <f>Peer2Peer!F36+Web!F36+Video!F36</f>
        <v>7.8188999999999993</v>
      </c>
      <c r="G36" s="58">
        <f>Peer2Peer!G36+Web!G36+Video!G36</f>
        <v>20.391417500000003</v>
      </c>
      <c r="H36" s="59">
        <f>Peer2Peer!H36+Web!H36+Video!H36</f>
        <v>48.305255000000002</v>
      </c>
    </row>
    <row r="37" spans="1:8" x14ac:dyDescent="0.2">
      <c r="A37" s="4" t="s">
        <v>54</v>
      </c>
      <c r="B37" s="4" t="s">
        <v>17</v>
      </c>
      <c r="C37" s="57">
        <f>Peer2Peer!C37+Web!C37+Video!C37</f>
        <v>16.447240000000001</v>
      </c>
      <c r="D37" s="58">
        <f>Peer2Peer!D37+Web!D37+Video!D37</f>
        <v>46.740293000000008</v>
      </c>
      <c r="E37" s="59">
        <f>Peer2Peer!E37+Web!E37+Video!E37</f>
        <v>114.74505800000003</v>
      </c>
      <c r="F37" s="57">
        <f>Peer2Peer!F37+Web!F37+Video!F37</f>
        <v>4.1118100000000002</v>
      </c>
      <c r="G37" s="58">
        <f>Peer2Peer!G37+Web!G37+Video!G37</f>
        <v>11.68507325</v>
      </c>
      <c r="H37" s="59">
        <f>Peer2Peer!H37+Web!H37+Video!H37</f>
        <v>28.686264500000004</v>
      </c>
    </row>
    <row r="39" spans="1:8" x14ac:dyDescent="0.2">
      <c r="C39" s="90">
        <f>SUM(C2:C37)</f>
        <v>764.81619999999987</v>
      </c>
      <c r="D39" s="90">
        <f t="shared" ref="D39:H39" si="0">SUM(D2:D37)</f>
        <v>2160.3424650000002</v>
      </c>
      <c r="E39" s="90">
        <f t="shared" si="0"/>
        <v>5260.1512900000016</v>
      </c>
      <c r="F39" s="90">
        <f t="shared" si="0"/>
        <v>191.20404999999994</v>
      </c>
      <c r="G39" s="90">
        <f t="shared" si="0"/>
        <v>540.08561625000004</v>
      </c>
      <c r="H39" s="90">
        <f t="shared" si="0"/>
        <v>1315.0378225000002</v>
      </c>
    </row>
    <row r="40" spans="1:8" x14ac:dyDescent="0.2">
      <c r="C40" s="4"/>
      <c r="D40" s="4"/>
      <c r="E40" s="4"/>
      <c r="F40" s="4"/>
      <c r="G40" s="4"/>
      <c r="H40" s="4"/>
    </row>
    <row r="41" spans="1:8" x14ac:dyDescent="0.2">
      <c r="C41" s="4"/>
      <c r="D41" s="4"/>
      <c r="E41" s="4"/>
      <c r="F41" s="91">
        <f>F39/C39</f>
        <v>0.24999999999999997</v>
      </c>
      <c r="G41" s="91">
        <f t="shared" ref="G41:H41" si="1">G39/D39</f>
        <v>0.25</v>
      </c>
      <c r="H41" s="91">
        <f t="shared" si="1"/>
        <v>0.24999999999999994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Parameters</vt:lpstr>
      <vt:lpstr>Links</vt:lpstr>
      <vt:lpstr>Node_List</vt:lpstr>
      <vt:lpstr>Peer2Peer</vt:lpstr>
      <vt:lpstr>Web</vt:lpstr>
      <vt:lpstr>Video</vt:lpstr>
      <vt:lpstr>Total</vt:lpstr>
    </vt:vector>
  </TitlesOfParts>
  <Company>IT Telecom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Javier Moreno</cp:lastModifiedBy>
  <dcterms:created xsi:type="dcterms:W3CDTF">2013-01-08T11:13:55Z</dcterms:created>
  <dcterms:modified xsi:type="dcterms:W3CDTF">2019-07-16T10:24:30Z</dcterms:modified>
</cp:coreProperties>
</file>