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vie\Documents\GitLab\MetroHaulPlanner\resources\excelFiles\"/>
    </mc:Choice>
  </mc:AlternateContent>
  <bookViews>
    <workbookView xWindow="0" yWindow="0" windowWidth="28800" windowHeight="11475" firstSheet="1" activeTab="5"/>
  </bookViews>
  <sheets>
    <sheet name="Parameters" sheetId="15" r:id="rId1"/>
    <sheet name="Links" sheetId="17" r:id="rId2"/>
    <sheet name="Node_List" sheetId="7" r:id="rId3"/>
    <sheet name="Peer2Peer" sheetId="8" r:id="rId4"/>
    <sheet name="Web" sheetId="13" r:id="rId5"/>
    <sheet name="Video" sheetId="14" r:id="rId6"/>
    <sheet name="Total" sheetId="16" r:id="rId7"/>
  </sheets>
  <calcPr calcId="152511" calcMode="manual"/>
</workbook>
</file>

<file path=xl/calcChain.xml><?xml version="1.0" encoding="utf-8"?>
<calcChain xmlns="http://schemas.openxmlformats.org/spreadsheetml/2006/main">
  <c r="E3" i="7" l="1"/>
  <c r="R3" i="7" s="1"/>
  <c r="E4" i="7"/>
  <c r="Q4" i="7" s="1"/>
  <c r="E5" i="7"/>
  <c r="P5" i="7" s="1"/>
  <c r="E6" i="7"/>
  <c r="Q6" i="7" s="1"/>
  <c r="E7" i="7"/>
  <c r="R7" i="7" s="1"/>
  <c r="E8" i="7"/>
  <c r="Q8" i="7" s="1"/>
  <c r="E9" i="7"/>
  <c r="P9" i="7" s="1"/>
  <c r="E10" i="7"/>
  <c r="Q10" i="7" s="1"/>
  <c r="E11" i="7"/>
  <c r="R11" i="7" s="1"/>
  <c r="E12" i="7"/>
  <c r="Q12" i="7" s="1"/>
  <c r="E13" i="7"/>
  <c r="P13" i="7" s="1"/>
  <c r="E14" i="7"/>
  <c r="Q14" i="7" s="1"/>
  <c r="E15" i="7"/>
  <c r="R15" i="7" s="1"/>
  <c r="E16" i="7"/>
  <c r="Q16" i="7" s="1"/>
  <c r="E17" i="7"/>
  <c r="P17" i="7" s="1"/>
  <c r="E18" i="7"/>
  <c r="Q18" i="7" s="1"/>
  <c r="E19" i="7"/>
  <c r="R19" i="7" s="1"/>
  <c r="E20" i="7"/>
  <c r="Q20" i="7" s="1"/>
  <c r="E21" i="7"/>
  <c r="P21" i="7" s="1"/>
  <c r="E22" i="7"/>
  <c r="Q22" i="7" s="1"/>
  <c r="E23" i="7"/>
  <c r="R23" i="7" s="1"/>
  <c r="E24" i="7"/>
  <c r="Q24" i="7" s="1"/>
  <c r="E25" i="7"/>
  <c r="P25" i="7" s="1"/>
  <c r="E26" i="7"/>
  <c r="Q26" i="7" s="1"/>
  <c r="E27" i="7"/>
  <c r="R27" i="7" s="1"/>
  <c r="E28" i="7"/>
  <c r="Q28" i="7" s="1"/>
  <c r="E29" i="7"/>
  <c r="P29" i="7" s="1"/>
  <c r="E30" i="7"/>
  <c r="Q30" i="7" s="1"/>
  <c r="E31" i="7"/>
  <c r="R31" i="7" s="1"/>
  <c r="E32" i="7"/>
  <c r="Q32" i="7" s="1"/>
  <c r="E33" i="7"/>
  <c r="P33" i="7" s="1"/>
  <c r="E34" i="7"/>
  <c r="Q34" i="7" s="1"/>
  <c r="E35" i="7"/>
  <c r="R35" i="7" s="1"/>
  <c r="E36" i="7"/>
  <c r="Q36" i="7" s="1"/>
  <c r="E37" i="7"/>
  <c r="P37" i="7" s="1"/>
  <c r="E38" i="7"/>
  <c r="Q38" i="7" s="1"/>
  <c r="E39" i="7"/>
  <c r="R39" i="7" s="1"/>
  <c r="E40" i="7"/>
  <c r="Q40" i="7" s="1"/>
  <c r="E41" i="7"/>
  <c r="P41" i="7" s="1"/>
  <c r="E42" i="7"/>
  <c r="Q42" i="7" s="1"/>
  <c r="E43" i="7"/>
  <c r="R43" i="7" s="1"/>
  <c r="E44" i="7"/>
  <c r="Q44" i="7" s="1"/>
  <c r="E45" i="7"/>
  <c r="P45" i="7" s="1"/>
  <c r="E46" i="7"/>
  <c r="Q46" i="7" s="1"/>
  <c r="E47" i="7"/>
  <c r="R47" i="7" s="1"/>
  <c r="E48" i="7"/>
  <c r="Q48" i="7" s="1"/>
  <c r="E49" i="7"/>
  <c r="P49" i="7" s="1"/>
  <c r="E50" i="7"/>
  <c r="Q50" i="7" s="1"/>
  <c r="E51" i="7"/>
  <c r="R51" i="7" s="1"/>
  <c r="E52" i="7"/>
  <c r="Q52" i="7" s="1"/>
  <c r="E2" i="7"/>
  <c r="P2" i="7" s="1"/>
  <c r="Q5" i="7" l="1"/>
  <c r="R52" i="7"/>
  <c r="R40" i="7"/>
  <c r="R36" i="7"/>
  <c r="R24" i="7"/>
  <c r="Q2" i="7"/>
  <c r="R20" i="7"/>
  <c r="Q37" i="7"/>
  <c r="R8" i="7"/>
  <c r="Q21" i="7"/>
  <c r="R4" i="7"/>
  <c r="P50" i="7"/>
  <c r="P34" i="7"/>
  <c r="P18" i="7"/>
  <c r="P46" i="7"/>
  <c r="P30" i="7"/>
  <c r="P14" i="7"/>
  <c r="Q49" i="7"/>
  <c r="Q33" i="7"/>
  <c r="Q17" i="7"/>
  <c r="P42" i="7"/>
  <c r="P26" i="7"/>
  <c r="P10" i="7"/>
  <c r="Q45" i="7"/>
  <c r="Q29" i="7"/>
  <c r="Q13" i="7"/>
  <c r="R48" i="7"/>
  <c r="R32" i="7"/>
  <c r="R16" i="7"/>
  <c r="P38" i="7"/>
  <c r="P22" i="7"/>
  <c r="P6" i="7"/>
  <c r="Q41" i="7"/>
  <c r="Q25" i="7"/>
  <c r="Q9" i="7"/>
  <c r="R44" i="7"/>
  <c r="R28" i="7"/>
  <c r="R12" i="7"/>
  <c r="P52" i="7"/>
  <c r="P48" i="7"/>
  <c r="P44" i="7"/>
  <c r="P40" i="7"/>
  <c r="P36" i="7"/>
  <c r="P32" i="7"/>
  <c r="P28" i="7"/>
  <c r="P24" i="7"/>
  <c r="P20" i="7"/>
  <c r="P16" i="7"/>
  <c r="P12" i="7"/>
  <c r="P8" i="7"/>
  <c r="P4" i="7"/>
  <c r="Q51" i="7"/>
  <c r="Q47" i="7"/>
  <c r="Q43" i="7"/>
  <c r="Q39" i="7"/>
  <c r="Q35" i="7"/>
  <c r="Q31" i="7"/>
  <c r="Q27" i="7"/>
  <c r="Q23" i="7"/>
  <c r="Q19" i="7"/>
  <c r="Q15" i="7"/>
  <c r="Q11" i="7"/>
  <c r="Q7" i="7"/>
  <c r="Q3" i="7"/>
  <c r="R50" i="7"/>
  <c r="R46" i="7"/>
  <c r="R42" i="7"/>
  <c r="R38" i="7"/>
  <c r="R34" i="7"/>
  <c r="R30" i="7"/>
  <c r="R26" i="7"/>
  <c r="R22" i="7"/>
  <c r="R18" i="7"/>
  <c r="R14" i="7"/>
  <c r="R10" i="7"/>
  <c r="R6" i="7"/>
  <c r="P51" i="7"/>
  <c r="P47" i="7"/>
  <c r="P43" i="7"/>
  <c r="P39" i="7"/>
  <c r="P35" i="7"/>
  <c r="P31" i="7"/>
  <c r="P27" i="7"/>
  <c r="P23" i="7"/>
  <c r="P19" i="7"/>
  <c r="P15" i="7"/>
  <c r="P11" i="7"/>
  <c r="P7" i="7"/>
  <c r="P3" i="7"/>
  <c r="R2" i="7"/>
  <c r="R49" i="7"/>
  <c r="R45" i="7"/>
  <c r="R41" i="7"/>
  <c r="R37" i="7"/>
  <c r="R33" i="7"/>
  <c r="R29" i="7"/>
  <c r="R25" i="7"/>
  <c r="R21" i="7"/>
  <c r="R17" i="7"/>
  <c r="R13" i="7"/>
  <c r="R9" i="7"/>
  <c r="R5" i="7"/>
  <c r="L38" i="7" l="1"/>
  <c r="M38" i="7"/>
  <c r="N38" i="7"/>
  <c r="T38" i="7"/>
  <c r="U38" i="7"/>
  <c r="V38" i="7"/>
  <c r="X38" i="7"/>
  <c r="Y38" i="7"/>
  <c r="Z38" i="7"/>
  <c r="L39" i="7"/>
  <c r="M39" i="7"/>
  <c r="N39" i="7"/>
  <c r="T39" i="7"/>
  <c r="U39" i="7"/>
  <c r="V39" i="7"/>
  <c r="X39" i="7"/>
  <c r="Y39" i="7"/>
  <c r="Z39" i="7"/>
  <c r="L40" i="7"/>
  <c r="M40" i="7"/>
  <c r="N40" i="7"/>
  <c r="T40" i="7"/>
  <c r="U40" i="7"/>
  <c r="V40" i="7"/>
  <c r="X40" i="7"/>
  <c r="Y40" i="7"/>
  <c r="Z40" i="7"/>
  <c r="L41" i="7"/>
  <c r="M41" i="7"/>
  <c r="N41" i="7"/>
  <c r="T41" i="7"/>
  <c r="U41" i="7"/>
  <c r="V41" i="7"/>
  <c r="X41" i="7"/>
  <c r="Y41" i="7"/>
  <c r="Z41" i="7"/>
  <c r="L42" i="7"/>
  <c r="M42" i="7"/>
  <c r="N42" i="7"/>
  <c r="T42" i="7"/>
  <c r="U42" i="7"/>
  <c r="V42" i="7"/>
  <c r="X42" i="7"/>
  <c r="Y42" i="7"/>
  <c r="Z42" i="7"/>
  <c r="L43" i="7"/>
  <c r="M43" i="7"/>
  <c r="N43" i="7"/>
  <c r="T43" i="7"/>
  <c r="U43" i="7"/>
  <c r="V43" i="7"/>
  <c r="X43" i="7"/>
  <c r="Y43" i="7"/>
  <c r="Z43" i="7"/>
  <c r="L44" i="7"/>
  <c r="M44" i="7"/>
  <c r="N44" i="7"/>
  <c r="T44" i="7"/>
  <c r="U44" i="7"/>
  <c r="V44" i="7"/>
  <c r="X44" i="7"/>
  <c r="Y44" i="7"/>
  <c r="Z44" i="7"/>
  <c r="L45" i="7"/>
  <c r="M45" i="7"/>
  <c r="N45" i="7"/>
  <c r="T45" i="7"/>
  <c r="U45" i="7"/>
  <c r="V45" i="7"/>
  <c r="X45" i="7"/>
  <c r="Y45" i="7"/>
  <c r="Z45" i="7"/>
  <c r="L46" i="7"/>
  <c r="M46" i="7"/>
  <c r="N46" i="7"/>
  <c r="T46" i="7"/>
  <c r="U46" i="7"/>
  <c r="V46" i="7"/>
  <c r="X46" i="7"/>
  <c r="Y46" i="7"/>
  <c r="Z46" i="7"/>
  <c r="L47" i="7"/>
  <c r="M47" i="7"/>
  <c r="N47" i="7"/>
  <c r="T47" i="7"/>
  <c r="U47" i="7"/>
  <c r="V47" i="7"/>
  <c r="X47" i="7"/>
  <c r="Y47" i="7"/>
  <c r="Z47" i="7"/>
  <c r="L48" i="7"/>
  <c r="M48" i="7"/>
  <c r="N48" i="7"/>
  <c r="T48" i="7"/>
  <c r="U48" i="7"/>
  <c r="V48" i="7"/>
  <c r="X48" i="7"/>
  <c r="Y48" i="7"/>
  <c r="Z48" i="7"/>
  <c r="L49" i="7"/>
  <c r="M49" i="7"/>
  <c r="N49" i="7"/>
  <c r="T49" i="7"/>
  <c r="U49" i="7"/>
  <c r="V49" i="7"/>
  <c r="X49" i="7"/>
  <c r="Y49" i="7"/>
  <c r="Z49" i="7"/>
  <c r="L50" i="7"/>
  <c r="M50" i="7"/>
  <c r="N50" i="7"/>
  <c r="T50" i="7"/>
  <c r="U50" i="7"/>
  <c r="V50" i="7"/>
  <c r="X50" i="7"/>
  <c r="Y50" i="7"/>
  <c r="Z50" i="7"/>
  <c r="L51" i="7"/>
  <c r="M51" i="7"/>
  <c r="N51" i="7"/>
  <c r="T51" i="7"/>
  <c r="U51" i="7"/>
  <c r="V51" i="7"/>
  <c r="X51" i="7"/>
  <c r="Y51" i="7"/>
  <c r="Z51" i="7"/>
  <c r="L52" i="7"/>
  <c r="M52" i="7"/>
  <c r="N52" i="7"/>
  <c r="T52" i="7"/>
  <c r="U52" i="7"/>
  <c r="V52" i="7"/>
  <c r="X52" i="7"/>
  <c r="Y52" i="7"/>
  <c r="Z52" i="7"/>
  <c r="AD43" i="7" l="1"/>
  <c r="E43" i="8" s="1"/>
  <c r="H43" i="8" s="1"/>
  <c r="AC50" i="7"/>
  <c r="D50" i="13" s="1"/>
  <c r="AB45" i="7"/>
  <c r="C45" i="8" s="1"/>
  <c r="AC44" i="7"/>
  <c r="D44" i="8" s="1"/>
  <c r="AB49" i="7"/>
  <c r="C49" i="8" s="1"/>
  <c r="AB39" i="7"/>
  <c r="AD48" i="7"/>
  <c r="E48" i="8" s="1"/>
  <c r="AD39" i="7"/>
  <c r="E39" i="13" s="1"/>
  <c r="AD42" i="7"/>
  <c r="AC42" i="7"/>
  <c r="D42" i="8" s="1"/>
  <c r="AD40" i="7"/>
  <c r="E40" i="8" s="1"/>
  <c r="H40" i="8" s="1"/>
  <c r="AB44" i="7"/>
  <c r="AC43" i="7"/>
  <c r="D43" i="13" s="1"/>
  <c r="AB47" i="7"/>
  <c r="AD47" i="7"/>
  <c r="E47" i="13" s="1"/>
  <c r="AB38" i="7"/>
  <c r="E43" i="13"/>
  <c r="AC38" i="7"/>
  <c r="AB51" i="7"/>
  <c r="AD51" i="7"/>
  <c r="AB50" i="7"/>
  <c r="AD49" i="7"/>
  <c r="AC49" i="7"/>
  <c r="AD46" i="7"/>
  <c r="AC46" i="7"/>
  <c r="AD52" i="7"/>
  <c r="AC48" i="7"/>
  <c r="AB48" i="7"/>
  <c r="AC47" i="7"/>
  <c r="AB41" i="7"/>
  <c r="AC40" i="7"/>
  <c r="AB40" i="7"/>
  <c r="AC39" i="7"/>
  <c r="AD38" i="7"/>
  <c r="AB46" i="7"/>
  <c r="AD45" i="7"/>
  <c r="AC45" i="7"/>
  <c r="AC52" i="7"/>
  <c r="AB52" i="7"/>
  <c r="AC51" i="7"/>
  <c r="AD50" i="7"/>
  <c r="AD44" i="7"/>
  <c r="AB43" i="7"/>
  <c r="AB42" i="7"/>
  <c r="AD41" i="7"/>
  <c r="AC41" i="7"/>
  <c r="C49" i="13" l="1"/>
  <c r="I49" i="13" s="1"/>
  <c r="O49" i="13" s="1"/>
  <c r="D50" i="8"/>
  <c r="C39" i="13"/>
  <c r="F39" i="13" s="1"/>
  <c r="C47" i="13"/>
  <c r="I47" i="13" s="1"/>
  <c r="O47" i="13" s="1"/>
  <c r="D44" i="13"/>
  <c r="G44" i="13" s="1"/>
  <c r="E47" i="8"/>
  <c r="H47" i="8" s="1"/>
  <c r="E42" i="13"/>
  <c r="H42" i="13" s="1"/>
  <c r="N42" i="13" s="1"/>
  <c r="T42" i="13" s="1"/>
  <c r="D43" i="8"/>
  <c r="J43" i="8" s="1"/>
  <c r="M43" i="8" s="1"/>
  <c r="C44" i="13"/>
  <c r="F44" i="13" s="1"/>
  <c r="E40" i="13"/>
  <c r="K40" i="8"/>
  <c r="N40" i="8" s="1"/>
  <c r="C44" i="8"/>
  <c r="F44" i="8" s="1"/>
  <c r="E39" i="8"/>
  <c r="H39" i="8" s="1"/>
  <c r="C38" i="8"/>
  <c r="I38" i="8" s="1"/>
  <c r="L38" i="8" s="1"/>
  <c r="C47" i="8"/>
  <c r="F47" i="8" s="1"/>
  <c r="E42" i="8"/>
  <c r="H42" i="8" s="1"/>
  <c r="C39" i="8"/>
  <c r="F49" i="13"/>
  <c r="C45" i="13"/>
  <c r="D42" i="13"/>
  <c r="C38" i="13"/>
  <c r="I38" i="13" s="1"/>
  <c r="O38" i="13" s="1"/>
  <c r="E48" i="13"/>
  <c r="D41" i="13"/>
  <c r="D41" i="8"/>
  <c r="E44" i="8"/>
  <c r="E44" i="13"/>
  <c r="D52" i="13"/>
  <c r="D52" i="8"/>
  <c r="C40" i="8"/>
  <c r="C40" i="13"/>
  <c r="C48" i="13"/>
  <c r="C48" i="8"/>
  <c r="E46" i="8"/>
  <c r="E46" i="13"/>
  <c r="E51" i="8"/>
  <c r="E51" i="13"/>
  <c r="G42" i="8"/>
  <c r="J42" i="8"/>
  <c r="M42" i="8" s="1"/>
  <c r="I44" i="13"/>
  <c r="O44" i="13" s="1"/>
  <c r="E41" i="13"/>
  <c r="E41" i="8"/>
  <c r="E50" i="8"/>
  <c r="E50" i="13"/>
  <c r="D45" i="13"/>
  <c r="D45" i="8"/>
  <c r="D40" i="13"/>
  <c r="D40" i="8"/>
  <c r="D48" i="13"/>
  <c r="D48" i="8"/>
  <c r="D49" i="13"/>
  <c r="D49" i="8"/>
  <c r="C51" i="13"/>
  <c r="C51" i="8"/>
  <c r="K48" i="8"/>
  <c r="N48" i="8" s="1"/>
  <c r="G50" i="8"/>
  <c r="J50" i="8"/>
  <c r="M50" i="8" s="1"/>
  <c r="H39" i="13"/>
  <c r="K39" i="13"/>
  <c r="Q39" i="13" s="1"/>
  <c r="I49" i="8"/>
  <c r="L49" i="8" s="1"/>
  <c r="F49" i="8"/>
  <c r="H43" i="13"/>
  <c r="K43" i="13"/>
  <c r="Q43" i="13" s="1"/>
  <c r="C42" i="8"/>
  <c r="C42" i="13"/>
  <c r="D51" i="13"/>
  <c r="D51" i="8"/>
  <c r="E45" i="13"/>
  <c r="E45" i="8"/>
  <c r="E38" i="13"/>
  <c r="E38" i="8"/>
  <c r="C41" i="13"/>
  <c r="C41" i="8"/>
  <c r="E52" i="13"/>
  <c r="E52" i="8"/>
  <c r="E49" i="8"/>
  <c r="E49" i="13"/>
  <c r="D38" i="13"/>
  <c r="D38" i="8"/>
  <c r="G50" i="13"/>
  <c r="M50" i="13" s="1"/>
  <c r="S50" i="13" s="1"/>
  <c r="J50" i="13"/>
  <c r="P50" i="13" s="1"/>
  <c r="K47" i="13"/>
  <c r="Q47" i="13" s="1"/>
  <c r="H47" i="13"/>
  <c r="J43" i="13"/>
  <c r="P43" i="13" s="1"/>
  <c r="G43" i="13"/>
  <c r="H48" i="8"/>
  <c r="C43" i="13"/>
  <c r="C43" i="8"/>
  <c r="C52" i="8"/>
  <c r="C52" i="13"/>
  <c r="C46" i="13"/>
  <c r="C46" i="8"/>
  <c r="D39" i="13"/>
  <c r="D39" i="8"/>
  <c r="D47" i="13"/>
  <c r="D47" i="8"/>
  <c r="D46" i="13"/>
  <c r="D46" i="8"/>
  <c r="C50" i="8"/>
  <c r="C50" i="13"/>
  <c r="K43" i="8"/>
  <c r="N43" i="8" s="1"/>
  <c r="G44" i="8"/>
  <c r="J44" i="8"/>
  <c r="M44" i="8" s="1"/>
  <c r="I45" i="8"/>
  <c r="L45" i="8" s="1"/>
  <c r="F45" i="8"/>
  <c r="L39" i="13"/>
  <c r="R39" i="13" s="1"/>
  <c r="L49" i="13"/>
  <c r="R49" i="13" s="1"/>
  <c r="I47" i="8" l="1"/>
  <c r="L47" i="8" s="1"/>
  <c r="J44" i="13"/>
  <c r="P44" i="13" s="1"/>
  <c r="K42" i="13"/>
  <c r="Q42" i="13" s="1"/>
  <c r="I44" i="8"/>
  <c r="L44" i="8" s="1"/>
  <c r="K42" i="8"/>
  <c r="N42" i="8" s="1"/>
  <c r="F47" i="13"/>
  <c r="L47" i="13" s="1"/>
  <c r="I39" i="13"/>
  <c r="O39" i="13" s="1"/>
  <c r="F38" i="13"/>
  <c r="L38" i="13" s="1"/>
  <c r="R38" i="13" s="1"/>
  <c r="G43" i="8"/>
  <c r="K47" i="8"/>
  <c r="N47" i="8" s="1"/>
  <c r="F39" i="8"/>
  <c r="K39" i="8"/>
  <c r="N39" i="8" s="1"/>
  <c r="F38" i="8"/>
  <c r="I39" i="8"/>
  <c r="L39" i="8" s="1"/>
  <c r="K40" i="13"/>
  <c r="Q40" i="13" s="1"/>
  <c r="H40" i="13"/>
  <c r="N40" i="13" s="1"/>
  <c r="T40" i="13" s="1"/>
  <c r="I45" i="13"/>
  <c r="O45" i="13" s="1"/>
  <c r="F45" i="13"/>
  <c r="L45" i="13" s="1"/>
  <c r="R45" i="13" s="1"/>
  <c r="H48" i="13"/>
  <c r="N48" i="13" s="1"/>
  <c r="T48" i="13" s="1"/>
  <c r="K48" i="13"/>
  <c r="Q48" i="13" s="1"/>
  <c r="G42" i="13"/>
  <c r="M42" i="13" s="1"/>
  <c r="S42" i="13" s="1"/>
  <c r="J42" i="13"/>
  <c r="P42" i="13" s="1"/>
  <c r="F52" i="13"/>
  <c r="I52" i="13"/>
  <c r="O52" i="13" s="1"/>
  <c r="I43" i="13"/>
  <c r="O43" i="13" s="1"/>
  <c r="F43" i="13"/>
  <c r="L43" i="13" s="1"/>
  <c r="R43" i="13" s="1"/>
  <c r="M43" i="13"/>
  <c r="S43" i="13" s="1"/>
  <c r="G38" i="8"/>
  <c r="J38" i="8"/>
  <c r="M38" i="8" s="1"/>
  <c r="K49" i="8"/>
  <c r="N49" i="8" s="1"/>
  <c r="H49" i="8"/>
  <c r="K52" i="13"/>
  <c r="Q52" i="13" s="1"/>
  <c r="H52" i="13"/>
  <c r="K38" i="8"/>
  <c r="N38" i="8" s="1"/>
  <c r="H38" i="8"/>
  <c r="K45" i="8"/>
  <c r="N45" i="8" s="1"/>
  <c r="H45" i="8"/>
  <c r="N39" i="13"/>
  <c r="T39" i="13" s="1"/>
  <c r="I51" i="13"/>
  <c r="O51" i="13" s="1"/>
  <c r="F51" i="13"/>
  <c r="G48" i="8"/>
  <c r="J48" i="8"/>
  <c r="M48" i="8" s="1"/>
  <c r="G40" i="8"/>
  <c r="J40" i="8"/>
  <c r="M40" i="8" s="1"/>
  <c r="K50" i="13"/>
  <c r="Q50" i="13" s="1"/>
  <c r="H50" i="13"/>
  <c r="H41" i="13"/>
  <c r="K41" i="13"/>
  <c r="Q41" i="13" s="1"/>
  <c r="F48" i="8"/>
  <c r="I48" i="8"/>
  <c r="L48" i="8" s="1"/>
  <c r="I40" i="8"/>
  <c r="L40" i="8" s="1"/>
  <c r="F40" i="8"/>
  <c r="K44" i="13"/>
  <c r="Q44" i="13" s="1"/>
  <c r="H44" i="13"/>
  <c r="N44" i="13" s="1"/>
  <c r="T44" i="13" s="1"/>
  <c r="J41" i="13"/>
  <c r="P41" i="13" s="1"/>
  <c r="G41" i="13"/>
  <c r="I50" i="13"/>
  <c r="O50" i="13" s="1"/>
  <c r="F50" i="13"/>
  <c r="G46" i="8"/>
  <c r="J46" i="8"/>
  <c r="M46" i="8" s="1"/>
  <c r="J47" i="13"/>
  <c r="P47" i="13" s="1"/>
  <c r="G47" i="13"/>
  <c r="F46" i="8"/>
  <c r="I46" i="8"/>
  <c r="L46" i="8" s="1"/>
  <c r="F52" i="8"/>
  <c r="I52" i="8"/>
  <c r="L52" i="8" s="1"/>
  <c r="G38" i="13"/>
  <c r="J38" i="13"/>
  <c r="P38" i="13" s="1"/>
  <c r="F41" i="8"/>
  <c r="I41" i="8"/>
  <c r="L41" i="8" s="1"/>
  <c r="H45" i="13"/>
  <c r="K45" i="13"/>
  <c r="Q45" i="13" s="1"/>
  <c r="F42" i="13"/>
  <c r="I42" i="13"/>
  <c r="O42" i="13" s="1"/>
  <c r="N43" i="13"/>
  <c r="T43" i="13" s="1"/>
  <c r="G49" i="8"/>
  <c r="J49" i="8"/>
  <c r="M49" i="8" s="1"/>
  <c r="G48" i="13"/>
  <c r="J48" i="13"/>
  <c r="P48" i="13" s="1"/>
  <c r="G40" i="13"/>
  <c r="J40" i="13"/>
  <c r="P40" i="13" s="1"/>
  <c r="G45" i="8"/>
  <c r="J45" i="8"/>
  <c r="M45" i="8" s="1"/>
  <c r="K50" i="8"/>
  <c r="N50" i="8" s="1"/>
  <c r="H50" i="8"/>
  <c r="L44" i="13"/>
  <c r="R44" i="13" s="1"/>
  <c r="K46" i="13"/>
  <c r="Q46" i="13" s="1"/>
  <c r="H46" i="13"/>
  <c r="I48" i="13"/>
  <c r="O48" i="13" s="1"/>
  <c r="F48" i="13"/>
  <c r="K44" i="8"/>
  <c r="N44" i="8" s="1"/>
  <c r="H44" i="8"/>
  <c r="R47" i="13"/>
  <c r="G46" i="13"/>
  <c r="J46" i="13"/>
  <c r="P46" i="13" s="1"/>
  <c r="G39" i="8"/>
  <c r="J39" i="8"/>
  <c r="M39" i="8" s="1"/>
  <c r="I46" i="13"/>
  <c r="O46" i="13" s="1"/>
  <c r="F46" i="13"/>
  <c r="K52" i="8"/>
  <c r="N52" i="8" s="1"/>
  <c r="H52" i="8"/>
  <c r="F41" i="13"/>
  <c r="L41" i="13" s="1"/>
  <c r="R41" i="13" s="1"/>
  <c r="I41" i="13"/>
  <c r="O41" i="13" s="1"/>
  <c r="H38" i="13"/>
  <c r="N38" i="13" s="1"/>
  <c r="T38" i="13" s="1"/>
  <c r="K38" i="13"/>
  <c r="Q38" i="13" s="1"/>
  <c r="G51" i="8"/>
  <c r="J51" i="8"/>
  <c r="M51" i="8" s="1"/>
  <c r="I42" i="8"/>
  <c r="L42" i="8" s="1"/>
  <c r="F42" i="8"/>
  <c r="J49" i="13"/>
  <c r="P49" i="13" s="1"/>
  <c r="G49" i="13"/>
  <c r="H51" i="13"/>
  <c r="K51" i="13"/>
  <c r="Q51" i="13" s="1"/>
  <c r="G52" i="8"/>
  <c r="J52" i="8"/>
  <c r="M52" i="8" s="1"/>
  <c r="F50" i="8"/>
  <c r="I50" i="8"/>
  <c r="L50" i="8" s="1"/>
  <c r="G47" i="8"/>
  <c r="J47" i="8"/>
  <c r="M47" i="8" s="1"/>
  <c r="J39" i="13"/>
  <c r="P39" i="13" s="1"/>
  <c r="G39" i="13"/>
  <c r="F43" i="8"/>
  <c r="I43" i="8"/>
  <c r="L43" i="8" s="1"/>
  <c r="N47" i="13"/>
  <c r="T47" i="13" s="1"/>
  <c r="H49" i="13"/>
  <c r="K49" i="13"/>
  <c r="Q49" i="13" s="1"/>
  <c r="G51" i="13"/>
  <c r="J51" i="13"/>
  <c r="P51" i="13" s="1"/>
  <c r="I51" i="8"/>
  <c r="L51" i="8" s="1"/>
  <c r="F51" i="8"/>
  <c r="G45" i="13"/>
  <c r="J45" i="13"/>
  <c r="P45" i="13" s="1"/>
  <c r="K41" i="8"/>
  <c r="N41" i="8" s="1"/>
  <c r="H41" i="8"/>
  <c r="M44" i="13"/>
  <c r="S44" i="13" s="1"/>
  <c r="K51" i="8"/>
  <c r="N51" i="8" s="1"/>
  <c r="H51" i="8"/>
  <c r="K46" i="8"/>
  <c r="N46" i="8" s="1"/>
  <c r="H46" i="8"/>
  <c r="F40" i="13"/>
  <c r="I40" i="13"/>
  <c r="O40" i="13" s="1"/>
  <c r="G52" i="13"/>
  <c r="M52" i="13" s="1"/>
  <c r="S52" i="13" s="1"/>
  <c r="J52" i="13"/>
  <c r="P52" i="13" s="1"/>
  <c r="G41" i="8"/>
  <c r="J41" i="8"/>
  <c r="M41" i="8" s="1"/>
  <c r="M45" i="13" l="1"/>
  <c r="S45" i="13" s="1"/>
  <c r="L50" i="13"/>
  <c r="R50" i="13" s="1"/>
  <c r="M41" i="13"/>
  <c r="S41" i="13" s="1"/>
  <c r="L52" i="13"/>
  <c r="R52" i="13" s="1"/>
  <c r="M51" i="13"/>
  <c r="S51" i="13" s="1"/>
  <c r="N51" i="13"/>
  <c r="T51" i="13" s="1"/>
  <c r="M46" i="13"/>
  <c r="S46" i="13" s="1"/>
  <c r="L42" i="13"/>
  <c r="R42" i="13" s="1"/>
  <c r="L40" i="13"/>
  <c r="R40" i="13" s="1"/>
  <c r="M39" i="13"/>
  <c r="S39" i="13" s="1"/>
  <c r="M49" i="13"/>
  <c r="S49" i="13" s="1"/>
  <c r="L46" i="13"/>
  <c r="R46" i="13" s="1"/>
  <c r="N46" i="13"/>
  <c r="T46" i="13" s="1"/>
  <c r="M48" i="13"/>
  <c r="S48" i="13" s="1"/>
  <c r="M38" i="13"/>
  <c r="S38" i="13" s="1"/>
  <c r="M47" i="13"/>
  <c r="S47" i="13" s="1"/>
  <c r="N41" i="13"/>
  <c r="T41" i="13" s="1"/>
  <c r="N52" i="13"/>
  <c r="T52" i="13" s="1"/>
  <c r="N49" i="13"/>
  <c r="T49" i="13" s="1"/>
  <c r="L48" i="13"/>
  <c r="R48" i="13" s="1"/>
  <c r="M40" i="13"/>
  <c r="S40" i="13" s="1"/>
  <c r="N45" i="13"/>
  <c r="T45" i="13" s="1"/>
  <c r="N50" i="13"/>
  <c r="T50" i="13" s="1"/>
  <c r="L51" i="13"/>
  <c r="R51" i="13" s="1"/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2" i="7"/>
  <c r="N3" i="7"/>
  <c r="AD3" i="7" s="1"/>
  <c r="N4" i="7"/>
  <c r="N5" i="7"/>
  <c r="N6" i="7"/>
  <c r="N7" i="7"/>
  <c r="AD7" i="7" s="1"/>
  <c r="N8" i="7"/>
  <c r="AD8" i="7" s="1"/>
  <c r="N9" i="7"/>
  <c r="N10" i="7"/>
  <c r="AD10" i="7" s="1"/>
  <c r="N11" i="7"/>
  <c r="AD11" i="7" s="1"/>
  <c r="N12" i="7"/>
  <c r="N13" i="7"/>
  <c r="N14" i="7"/>
  <c r="N15" i="7"/>
  <c r="AD15" i="7" s="1"/>
  <c r="N16" i="7"/>
  <c r="AD16" i="7" s="1"/>
  <c r="N17" i="7"/>
  <c r="N18" i="7"/>
  <c r="N19" i="7"/>
  <c r="AD19" i="7" s="1"/>
  <c r="N20" i="7"/>
  <c r="N21" i="7"/>
  <c r="N22" i="7"/>
  <c r="N23" i="7"/>
  <c r="AD23" i="7" s="1"/>
  <c r="N24" i="7"/>
  <c r="AD24" i="7" s="1"/>
  <c r="N25" i="7"/>
  <c r="N26" i="7"/>
  <c r="AD26" i="7" s="1"/>
  <c r="N27" i="7"/>
  <c r="AD27" i="7" s="1"/>
  <c r="N28" i="7"/>
  <c r="N29" i="7"/>
  <c r="N30" i="7"/>
  <c r="N31" i="7"/>
  <c r="AD31" i="7" s="1"/>
  <c r="N32" i="7"/>
  <c r="AD32" i="7" s="1"/>
  <c r="N33" i="7"/>
  <c r="N34" i="7"/>
  <c r="N35" i="7"/>
  <c r="AD35" i="7" s="1"/>
  <c r="N36" i="7"/>
  <c r="N37" i="7"/>
  <c r="N2" i="7"/>
  <c r="M3" i="7"/>
  <c r="AC3" i="7" s="1"/>
  <c r="M4" i="7"/>
  <c r="M5" i="7"/>
  <c r="AC5" i="7" s="1"/>
  <c r="M6" i="7"/>
  <c r="AC6" i="7" s="1"/>
  <c r="M7" i="7"/>
  <c r="AC7" i="7" s="1"/>
  <c r="M8" i="7"/>
  <c r="M9" i="7"/>
  <c r="M10" i="7"/>
  <c r="M11" i="7"/>
  <c r="AC11" i="7" s="1"/>
  <c r="M12" i="7"/>
  <c r="AC12" i="7" s="1"/>
  <c r="M13" i="7"/>
  <c r="M14" i="7"/>
  <c r="M15" i="7"/>
  <c r="AC15" i="7" s="1"/>
  <c r="M16" i="7"/>
  <c r="M17" i="7"/>
  <c r="M18" i="7"/>
  <c r="M19" i="7"/>
  <c r="AC19" i="7" s="1"/>
  <c r="M20" i="7"/>
  <c r="AC20" i="7" s="1"/>
  <c r="M21" i="7"/>
  <c r="AC21" i="7" s="1"/>
  <c r="M22" i="7"/>
  <c r="AC22" i="7" s="1"/>
  <c r="M23" i="7"/>
  <c r="AC23" i="7" s="1"/>
  <c r="M24" i="7"/>
  <c r="M25" i="7"/>
  <c r="M26" i="7"/>
  <c r="M27" i="7"/>
  <c r="AC27" i="7" s="1"/>
  <c r="M28" i="7"/>
  <c r="AC28" i="7" s="1"/>
  <c r="M29" i="7"/>
  <c r="M30" i="7"/>
  <c r="M31" i="7"/>
  <c r="AC31" i="7" s="1"/>
  <c r="M32" i="7"/>
  <c r="M33" i="7"/>
  <c r="M34" i="7"/>
  <c r="M35" i="7"/>
  <c r="AC35" i="7" s="1"/>
  <c r="M36" i="7"/>
  <c r="AC36" i="7" s="1"/>
  <c r="M37" i="7"/>
  <c r="AC37" i="7" s="1"/>
  <c r="M2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AC34" i="7" l="1"/>
  <c r="AC18" i="7"/>
  <c r="AD22" i="7"/>
  <c r="AD6" i="7"/>
  <c r="AC4" i="7"/>
  <c r="D4" i="8" s="1"/>
  <c r="J4" i="8" s="1"/>
  <c r="M4" i="8" s="1"/>
  <c r="AC32" i="7"/>
  <c r="AC24" i="7"/>
  <c r="AC16" i="7"/>
  <c r="D16" i="13" s="1"/>
  <c r="AC8" i="7"/>
  <c r="AD36" i="7"/>
  <c r="E36" i="8" s="1"/>
  <c r="K36" i="8" s="1"/>
  <c r="N36" i="8" s="1"/>
  <c r="AD28" i="7"/>
  <c r="E28" i="8" s="1"/>
  <c r="AD20" i="7"/>
  <c r="AD12" i="7"/>
  <c r="E12" i="8" s="1"/>
  <c r="AD4" i="7"/>
  <c r="S38" i="15"/>
  <c r="S39" i="15"/>
  <c r="AC2" i="7"/>
  <c r="D2" i="13" s="1"/>
  <c r="T38" i="15"/>
  <c r="U38" i="15"/>
  <c r="T39" i="15"/>
  <c r="U39" i="15"/>
  <c r="S40" i="15"/>
  <c r="T40" i="15"/>
  <c r="S41" i="15"/>
  <c r="T41" i="15"/>
  <c r="U41" i="15"/>
  <c r="AB33" i="7"/>
  <c r="C33" i="8" s="1"/>
  <c r="AB29" i="7"/>
  <c r="C29" i="8" s="1"/>
  <c r="AB25" i="7"/>
  <c r="C25" i="13" s="1"/>
  <c r="AB17" i="7"/>
  <c r="C17" i="8" s="1"/>
  <c r="F17" i="8" s="1"/>
  <c r="AB13" i="7"/>
  <c r="C13" i="8" s="1"/>
  <c r="AB9" i="7"/>
  <c r="C9" i="8" s="1"/>
  <c r="E19" i="8"/>
  <c r="K19" i="8" s="1"/>
  <c r="N19" i="8" s="1"/>
  <c r="E19" i="13"/>
  <c r="E3" i="8"/>
  <c r="K3" i="8" s="1"/>
  <c r="N3" i="8" s="1"/>
  <c r="E3" i="13"/>
  <c r="D31" i="8"/>
  <c r="G31" i="8" s="1"/>
  <c r="D31" i="13"/>
  <c r="D23" i="8"/>
  <c r="D23" i="13"/>
  <c r="D15" i="8"/>
  <c r="J15" i="8" s="1"/>
  <c r="M15" i="8" s="1"/>
  <c r="D15" i="13"/>
  <c r="D7" i="8"/>
  <c r="J7" i="8" s="1"/>
  <c r="M7" i="8" s="1"/>
  <c r="D7" i="13"/>
  <c r="E35" i="8"/>
  <c r="K35" i="8" s="1"/>
  <c r="N35" i="8" s="1"/>
  <c r="E35" i="13"/>
  <c r="E27" i="8"/>
  <c r="E27" i="13"/>
  <c r="E15" i="8"/>
  <c r="H15" i="8" s="1"/>
  <c r="E15" i="13"/>
  <c r="E7" i="8"/>
  <c r="K7" i="8" s="1"/>
  <c r="N7" i="8" s="1"/>
  <c r="E7" i="13"/>
  <c r="C25" i="8"/>
  <c r="I25" i="8" s="1"/>
  <c r="L25" i="8" s="1"/>
  <c r="D34" i="8"/>
  <c r="J34" i="8" s="1"/>
  <c r="M34" i="8" s="1"/>
  <c r="D34" i="13"/>
  <c r="D22" i="8"/>
  <c r="D22" i="13"/>
  <c r="D18" i="8"/>
  <c r="G18" i="8" s="1"/>
  <c r="D18" i="13"/>
  <c r="D6" i="8"/>
  <c r="G6" i="8" s="1"/>
  <c r="D6" i="13"/>
  <c r="E26" i="8"/>
  <c r="K26" i="8" s="1"/>
  <c r="N26" i="8" s="1"/>
  <c r="E26" i="13"/>
  <c r="E22" i="8"/>
  <c r="E22" i="13"/>
  <c r="E10" i="8"/>
  <c r="K10" i="8" s="1"/>
  <c r="N10" i="8" s="1"/>
  <c r="E10" i="13"/>
  <c r="E6" i="8"/>
  <c r="K6" i="8" s="1"/>
  <c r="N6" i="8" s="1"/>
  <c r="E6" i="13"/>
  <c r="AB22" i="7"/>
  <c r="AB6" i="7"/>
  <c r="D21" i="8"/>
  <c r="J21" i="8" s="1"/>
  <c r="M21" i="8" s="1"/>
  <c r="D21" i="13"/>
  <c r="AB35" i="7"/>
  <c r="AB31" i="7"/>
  <c r="AB27" i="7"/>
  <c r="AB23" i="7"/>
  <c r="AB19" i="7"/>
  <c r="AB15" i="7"/>
  <c r="AB11" i="7"/>
  <c r="AB7" i="7"/>
  <c r="AB3" i="7"/>
  <c r="D36" i="8"/>
  <c r="J36" i="8" s="1"/>
  <c r="M36" i="8" s="1"/>
  <c r="D36" i="13"/>
  <c r="D32" i="8"/>
  <c r="J32" i="8" s="1"/>
  <c r="M32" i="8" s="1"/>
  <c r="D32" i="13"/>
  <c r="D28" i="8"/>
  <c r="J28" i="8" s="1"/>
  <c r="M28" i="8" s="1"/>
  <c r="D28" i="13"/>
  <c r="D24" i="8"/>
  <c r="D24" i="13"/>
  <c r="D20" i="8"/>
  <c r="G20" i="8" s="1"/>
  <c r="D20" i="13"/>
  <c r="D16" i="8"/>
  <c r="J16" i="8" s="1"/>
  <c r="M16" i="8" s="1"/>
  <c r="D12" i="8"/>
  <c r="J12" i="8" s="1"/>
  <c r="M12" i="8" s="1"/>
  <c r="D12" i="13"/>
  <c r="D8" i="8"/>
  <c r="D8" i="13"/>
  <c r="E36" i="13"/>
  <c r="E32" i="8"/>
  <c r="K32" i="8" s="1"/>
  <c r="N32" i="8" s="1"/>
  <c r="E32" i="13"/>
  <c r="E28" i="13"/>
  <c r="E24" i="8"/>
  <c r="K24" i="8" s="1"/>
  <c r="N24" i="8" s="1"/>
  <c r="E24" i="13"/>
  <c r="E20" i="8"/>
  <c r="K20" i="8" s="1"/>
  <c r="N20" i="8" s="1"/>
  <c r="E20" i="13"/>
  <c r="E16" i="8"/>
  <c r="K16" i="8" s="1"/>
  <c r="N16" i="8" s="1"/>
  <c r="E16" i="13"/>
  <c r="E12" i="13"/>
  <c r="E8" i="8"/>
  <c r="H8" i="8" s="1"/>
  <c r="E8" i="13"/>
  <c r="E4" i="8"/>
  <c r="K4" i="8" s="1"/>
  <c r="N4" i="8" s="1"/>
  <c r="E4" i="13"/>
  <c r="D35" i="8"/>
  <c r="G35" i="8" s="1"/>
  <c r="D35" i="13"/>
  <c r="D27" i="8"/>
  <c r="D27" i="13"/>
  <c r="D19" i="8"/>
  <c r="J19" i="8" s="1"/>
  <c r="M19" i="8" s="1"/>
  <c r="D19" i="13"/>
  <c r="D11" i="8"/>
  <c r="J11" i="8" s="1"/>
  <c r="M11" i="8" s="1"/>
  <c r="D11" i="13"/>
  <c r="D3" i="8"/>
  <c r="J3" i="8" s="1"/>
  <c r="M3" i="8" s="1"/>
  <c r="D3" i="13"/>
  <c r="E31" i="8"/>
  <c r="E31" i="13"/>
  <c r="E23" i="8"/>
  <c r="H23" i="8" s="1"/>
  <c r="E23" i="13"/>
  <c r="E11" i="8"/>
  <c r="K11" i="8" s="1"/>
  <c r="N11" i="8" s="1"/>
  <c r="E11" i="13"/>
  <c r="AB36" i="7"/>
  <c r="AB32" i="7"/>
  <c r="AB28" i="7"/>
  <c r="AB24" i="7"/>
  <c r="AB20" i="7"/>
  <c r="AB16" i="7"/>
  <c r="AB12" i="7"/>
  <c r="AB8" i="7"/>
  <c r="AB4" i="7"/>
  <c r="D37" i="8"/>
  <c r="J37" i="8" s="1"/>
  <c r="M37" i="8" s="1"/>
  <c r="D37" i="13"/>
  <c r="D5" i="8"/>
  <c r="J5" i="8" s="1"/>
  <c r="M5" i="8" s="1"/>
  <c r="D5" i="13"/>
  <c r="AC30" i="7"/>
  <c r="AC14" i="7"/>
  <c r="AD30" i="7"/>
  <c r="AD33" i="7"/>
  <c r="AD25" i="7"/>
  <c r="AD17" i="7"/>
  <c r="AD9" i="7"/>
  <c r="AB37" i="7"/>
  <c r="AC33" i="7"/>
  <c r="AC25" i="7"/>
  <c r="AC13" i="7"/>
  <c r="AC26" i="7"/>
  <c r="AC10" i="7"/>
  <c r="AD34" i="7"/>
  <c r="AD18" i="7"/>
  <c r="AD14" i="7"/>
  <c r="AD37" i="7"/>
  <c r="AD29" i="7"/>
  <c r="AD21" i="7"/>
  <c r="AD13" i="7"/>
  <c r="AD5" i="7"/>
  <c r="AB21" i="7"/>
  <c r="AB5" i="7"/>
  <c r="AC29" i="7"/>
  <c r="AC17" i="7"/>
  <c r="AC9" i="7"/>
  <c r="AB34" i="7"/>
  <c r="AB30" i="7"/>
  <c r="AB26" i="7"/>
  <c r="AB18" i="7"/>
  <c r="AB14" i="7"/>
  <c r="AB10" i="7"/>
  <c r="AB2" i="7"/>
  <c r="AD2" i="7"/>
  <c r="U40" i="15"/>
  <c r="D4" i="13" l="1"/>
  <c r="H19" i="8"/>
  <c r="D2" i="8"/>
  <c r="G2" i="8" s="1"/>
  <c r="C9" i="13"/>
  <c r="F9" i="13" s="1"/>
  <c r="L9" i="13" s="1"/>
  <c r="R9" i="13" s="1"/>
  <c r="C13" i="13"/>
  <c r="F13" i="13" s="1"/>
  <c r="L13" i="13" s="1"/>
  <c r="R13" i="13" s="1"/>
  <c r="K15" i="8"/>
  <c r="N15" i="8" s="1"/>
  <c r="F25" i="8"/>
  <c r="U42" i="15"/>
  <c r="X39" i="15" s="1"/>
  <c r="J20" i="8"/>
  <c r="M20" i="8" s="1"/>
  <c r="G28" i="8"/>
  <c r="G15" i="8"/>
  <c r="J31" i="8"/>
  <c r="M31" i="8" s="1"/>
  <c r="H35" i="8"/>
  <c r="H24" i="8"/>
  <c r="K8" i="8"/>
  <c r="N8" i="8" s="1"/>
  <c r="G4" i="8"/>
  <c r="I13" i="8"/>
  <c r="L13" i="8" s="1"/>
  <c r="F13" i="8"/>
  <c r="F33" i="8"/>
  <c r="I33" i="8"/>
  <c r="L33" i="8" s="1"/>
  <c r="C29" i="13"/>
  <c r="F29" i="13" s="1"/>
  <c r="J35" i="8"/>
  <c r="M35" i="8" s="1"/>
  <c r="H16" i="8"/>
  <c r="H32" i="8"/>
  <c r="G12" i="8"/>
  <c r="C33" i="13"/>
  <c r="F33" i="13" s="1"/>
  <c r="L33" i="13" s="1"/>
  <c r="R33" i="13" s="1"/>
  <c r="K23" i="8"/>
  <c r="N23" i="8" s="1"/>
  <c r="G36" i="8"/>
  <c r="H26" i="8"/>
  <c r="G3" i="8"/>
  <c r="G5" i="8"/>
  <c r="G34" i="8"/>
  <c r="G19" i="8"/>
  <c r="C17" i="13"/>
  <c r="F17" i="13" s="1"/>
  <c r="L17" i="13" s="1"/>
  <c r="R17" i="13" s="1"/>
  <c r="H10" i="8"/>
  <c r="J18" i="8"/>
  <c r="M18" i="8" s="1"/>
  <c r="J8" i="8"/>
  <c r="M8" i="8" s="1"/>
  <c r="H31" i="8"/>
  <c r="J27" i="8"/>
  <c r="M27" i="8" s="1"/>
  <c r="K12" i="8"/>
  <c r="N12" i="8" s="1"/>
  <c r="K28" i="8"/>
  <c r="N28" i="8" s="1"/>
  <c r="K27" i="8"/>
  <c r="N27" i="8" s="1"/>
  <c r="J23" i="8"/>
  <c r="M23" i="8" s="1"/>
  <c r="J24" i="8"/>
  <c r="M24" i="8" s="1"/>
  <c r="G22" i="8"/>
  <c r="F9" i="8"/>
  <c r="G21" i="8"/>
  <c r="F29" i="8"/>
  <c r="K22" i="8"/>
  <c r="N22" i="8" s="1"/>
  <c r="C10" i="8"/>
  <c r="F10" i="8" s="1"/>
  <c r="C10" i="13"/>
  <c r="E13" i="8"/>
  <c r="H13" i="8" s="1"/>
  <c r="E13" i="13"/>
  <c r="C30" i="8"/>
  <c r="F30" i="8" s="1"/>
  <c r="C30" i="13"/>
  <c r="D29" i="8"/>
  <c r="G29" i="8" s="1"/>
  <c r="D29" i="13"/>
  <c r="E14" i="8"/>
  <c r="K14" i="8" s="1"/>
  <c r="N14" i="8" s="1"/>
  <c r="E14" i="13"/>
  <c r="D26" i="8"/>
  <c r="G26" i="8" s="1"/>
  <c r="D26" i="13"/>
  <c r="C37" i="8"/>
  <c r="F37" i="8" s="1"/>
  <c r="C37" i="13"/>
  <c r="E33" i="8"/>
  <c r="E33" i="13"/>
  <c r="E2" i="13"/>
  <c r="C2" i="13"/>
  <c r="C18" i="8"/>
  <c r="C18" i="13"/>
  <c r="D9" i="8"/>
  <c r="D9" i="13"/>
  <c r="C21" i="8"/>
  <c r="C21" i="13"/>
  <c r="E29" i="8"/>
  <c r="E29" i="13"/>
  <c r="E34" i="8"/>
  <c r="H34" i="8" s="1"/>
  <c r="E34" i="13"/>
  <c r="D25" i="8"/>
  <c r="D25" i="13"/>
  <c r="E17" i="8"/>
  <c r="E17" i="13"/>
  <c r="D14" i="8"/>
  <c r="D14" i="13"/>
  <c r="G5" i="13"/>
  <c r="J5" i="13"/>
  <c r="P5" i="13" s="1"/>
  <c r="C16" i="8"/>
  <c r="C16" i="13"/>
  <c r="C32" i="8"/>
  <c r="C32" i="13"/>
  <c r="K31" i="13"/>
  <c r="Q31" i="13" s="1"/>
  <c r="H31" i="13"/>
  <c r="J3" i="13"/>
  <c r="P3" i="13" s="1"/>
  <c r="G3" i="13"/>
  <c r="M3" i="13" s="1"/>
  <c r="S3" i="13" s="1"/>
  <c r="J35" i="13"/>
  <c r="P35" i="13" s="1"/>
  <c r="G35" i="13"/>
  <c r="M35" i="13" s="1"/>
  <c r="S35" i="13" s="1"/>
  <c r="G8" i="13"/>
  <c r="J8" i="13"/>
  <c r="P8" i="13" s="1"/>
  <c r="J24" i="13"/>
  <c r="P24" i="13" s="1"/>
  <c r="G24" i="13"/>
  <c r="C3" i="8"/>
  <c r="C3" i="13"/>
  <c r="C19" i="8"/>
  <c r="C19" i="13"/>
  <c r="C35" i="8"/>
  <c r="C35" i="13"/>
  <c r="C22" i="8"/>
  <c r="C22" i="13"/>
  <c r="H26" i="13"/>
  <c r="N26" i="13" s="1"/>
  <c r="T26" i="13" s="1"/>
  <c r="K26" i="13"/>
  <c r="Q26" i="13" s="1"/>
  <c r="G22" i="13"/>
  <c r="J22" i="13"/>
  <c r="P22" i="13" s="1"/>
  <c r="K27" i="13"/>
  <c r="Q27" i="13" s="1"/>
  <c r="H27" i="13"/>
  <c r="N27" i="13" s="1"/>
  <c r="T27" i="13" s="1"/>
  <c r="K35" i="13"/>
  <c r="Q35" i="13" s="1"/>
  <c r="H35" i="13"/>
  <c r="J31" i="13"/>
  <c r="P31" i="13" s="1"/>
  <c r="G31" i="13"/>
  <c r="H7" i="8"/>
  <c r="H27" i="8"/>
  <c r="G11" i="8"/>
  <c r="G23" i="8"/>
  <c r="H4" i="8"/>
  <c r="H12" i="8"/>
  <c r="H20" i="8"/>
  <c r="H28" i="8"/>
  <c r="H36" i="8"/>
  <c r="G8" i="8"/>
  <c r="G16" i="8"/>
  <c r="G24" i="8"/>
  <c r="G32" i="8"/>
  <c r="H6" i="8"/>
  <c r="H22" i="8"/>
  <c r="J6" i="8"/>
  <c r="M6" i="8" s="1"/>
  <c r="J22" i="8"/>
  <c r="M22" i="8" s="1"/>
  <c r="I29" i="8"/>
  <c r="L29" i="8" s="1"/>
  <c r="C26" i="8"/>
  <c r="C26" i="13"/>
  <c r="D17" i="8"/>
  <c r="D17" i="13"/>
  <c r="E5" i="8"/>
  <c r="H5" i="8" s="1"/>
  <c r="E5" i="13"/>
  <c r="E37" i="8"/>
  <c r="H37" i="8" s="1"/>
  <c r="E37" i="13"/>
  <c r="D10" i="8"/>
  <c r="G10" i="8" s="1"/>
  <c r="D10" i="13"/>
  <c r="D33" i="8"/>
  <c r="D33" i="13"/>
  <c r="E25" i="8"/>
  <c r="E25" i="13"/>
  <c r="D30" i="8"/>
  <c r="D30" i="13"/>
  <c r="C8" i="8"/>
  <c r="C8" i="13"/>
  <c r="C24" i="8"/>
  <c r="C24" i="13"/>
  <c r="K11" i="13"/>
  <c r="Q11" i="13" s="1"/>
  <c r="H11" i="13"/>
  <c r="J19" i="13"/>
  <c r="P19" i="13" s="1"/>
  <c r="G19" i="13"/>
  <c r="M19" i="13" s="1"/>
  <c r="S19" i="13" s="1"/>
  <c r="H4" i="13"/>
  <c r="K4" i="13"/>
  <c r="Q4" i="13" s="1"/>
  <c r="H8" i="13"/>
  <c r="K8" i="13"/>
  <c r="Q8" i="13" s="1"/>
  <c r="H20" i="13"/>
  <c r="K20" i="13"/>
  <c r="Q20" i="13" s="1"/>
  <c r="K24" i="13"/>
  <c r="Q24" i="13" s="1"/>
  <c r="H24" i="13"/>
  <c r="N24" i="13" s="1"/>
  <c r="T24" i="13" s="1"/>
  <c r="H36" i="13"/>
  <c r="N36" i="13" s="1"/>
  <c r="T36" i="13" s="1"/>
  <c r="K36" i="13"/>
  <c r="Q36" i="13" s="1"/>
  <c r="J16" i="13"/>
  <c r="P16" i="13" s="1"/>
  <c r="G16" i="13"/>
  <c r="J32" i="13"/>
  <c r="P32" i="13" s="1"/>
  <c r="G32" i="13"/>
  <c r="C11" i="8"/>
  <c r="C11" i="13"/>
  <c r="C27" i="8"/>
  <c r="C27" i="13"/>
  <c r="G21" i="13"/>
  <c r="J21" i="13"/>
  <c r="P21" i="13" s="1"/>
  <c r="H10" i="13"/>
  <c r="N10" i="13" s="1"/>
  <c r="T10" i="13" s="1"/>
  <c r="K10" i="13"/>
  <c r="Q10" i="13" s="1"/>
  <c r="G6" i="13"/>
  <c r="M6" i="13" s="1"/>
  <c r="S6" i="13" s="1"/>
  <c r="J6" i="13"/>
  <c r="P6" i="13" s="1"/>
  <c r="F25" i="13"/>
  <c r="L25" i="13" s="1"/>
  <c r="R25" i="13" s="1"/>
  <c r="I25" i="13"/>
  <c r="O25" i="13" s="1"/>
  <c r="K7" i="13"/>
  <c r="Q7" i="13" s="1"/>
  <c r="H7" i="13"/>
  <c r="N7" i="13" s="1"/>
  <c r="T7" i="13" s="1"/>
  <c r="J15" i="13"/>
  <c r="P15" i="13" s="1"/>
  <c r="G15" i="13"/>
  <c r="K19" i="13"/>
  <c r="Q19" i="13" s="1"/>
  <c r="H19" i="13"/>
  <c r="I17" i="8"/>
  <c r="L17" i="8" s="1"/>
  <c r="H11" i="8"/>
  <c r="K31" i="8"/>
  <c r="N31" i="8" s="1"/>
  <c r="G7" i="8"/>
  <c r="G27" i="8"/>
  <c r="G37" i="8"/>
  <c r="H3" i="8"/>
  <c r="I9" i="8"/>
  <c r="L9" i="8" s="1"/>
  <c r="C14" i="8"/>
  <c r="I14" i="8" s="1"/>
  <c r="L14" i="8" s="1"/>
  <c r="C14" i="13"/>
  <c r="C34" i="8"/>
  <c r="F34" i="8" s="1"/>
  <c r="C34" i="13"/>
  <c r="C5" i="8"/>
  <c r="C5" i="13"/>
  <c r="E21" i="8"/>
  <c r="K21" i="8" s="1"/>
  <c r="N21" i="8" s="1"/>
  <c r="E21" i="13"/>
  <c r="E18" i="8"/>
  <c r="E18" i="13"/>
  <c r="D13" i="8"/>
  <c r="G13" i="8" s="1"/>
  <c r="D13" i="13"/>
  <c r="E9" i="8"/>
  <c r="H9" i="8" s="1"/>
  <c r="E9" i="13"/>
  <c r="E30" i="8"/>
  <c r="K30" i="8" s="1"/>
  <c r="N30" i="8" s="1"/>
  <c r="E30" i="13"/>
  <c r="C4" i="13"/>
  <c r="C4" i="8"/>
  <c r="C20" i="8"/>
  <c r="C20" i="13"/>
  <c r="C36" i="8"/>
  <c r="C36" i="13"/>
  <c r="K23" i="13"/>
  <c r="Q23" i="13" s="1"/>
  <c r="H23" i="13"/>
  <c r="N23" i="13" s="1"/>
  <c r="T23" i="13" s="1"/>
  <c r="J27" i="13"/>
  <c r="P27" i="13" s="1"/>
  <c r="G27" i="13"/>
  <c r="K12" i="13"/>
  <c r="Q12" i="13" s="1"/>
  <c r="H12" i="13"/>
  <c r="N12" i="13" s="1"/>
  <c r="T12" i="13" s="1"/>
  <c r="K28" i="13"/>
  <c r="Q28" i="13" s="1"/>
  <c r="H28" i="13"/>
  <c r="N28" i="13" s="1"/>
  <c r="T28" i="13" s="1"/>
  <c r="G4" i="13"/>
  <c r="M4" i="13" s="1"/>
  <c r="S4" i="13" s="1"/>
  <c r="J4" i="13"/>
  <c r="P4" i="13" s="1"/>
  <c r="J20" i="13"/>
  <c r="P20" i="13" s="1"/>
  <c r="G20" i="13"/>
  <c r="M20" i="13" s="1"/>
  <c r="S20" i="13" s="1"/>
  <c r="J36" i="13"/>
  <c r="P36" i="13" s="1"/>
  <c r="G36" i="13"/>
  <c r="M36" i="13" s="1"/>
  <c r="S36" i="13" s="1"/>
  <c r="C7" i="8"/>
  <c r="C7" i="13"/>
  <c r="C23" i="8"/>
  <c r="C23" i="13"/>
  <c r="K22" i="13"/>
  <c r="Q22" i="13" s="1"/>
  <c r="H22" i="13"/>
  <c r="N22" i="13" s="1"/>
  <c r="T22" i="13" s="1"/>
  <c r="G18" i="13"/>
  <c r="J18" i="13"/>
  <c r="P18" i="13" s="1"/>
  <c r="K15" i="13"/>
  <c r="Q15" i="13" s="1"/>
  <c r="H15" i="13"/>
  <c r="N15" i="13" s="1"/>
  <c r="T15" i="13" s="1"/>
  <c r="J23" i="13"/>
  <c r="P23" i="13" s="1"/>
  <c r="G23" i="13"/>
  <c r="M23" i="13" s="1"/>
  <c r="S23" i="13" s="1"/>
  <c r="G37" i="13"/>
  <c r="M37" i="13" s="1"/>
  <c r="S37" i="13" s="1"/>
  <c r="J37" i="13"/>
  <c r="P37" i="13" s="1"/>
  <c r="C12" i="8"/>
  <c r="C12" i="13"/>
  <c r="C28" i="13"/>
  <c r="C28" i="8"/>
  <c r="J11" i="13"/>
  <c r="P11" i="13" s="1"/>
  <c r="G11" i="13"/>
  <c r="H16" i="13"/>
  <c r="N16" i="13" s="1"/>
  <c r="T16" i="13" s="1"/>
  <c r="K16" i="13"/>
  <c r="Q16" i="13" s="1"/>
  <c r="K32" i="13"/>
  <c r="Q32" i="13" s="1"/>
  <c r="H32" i="13"/>
  <c r="N32" i="13" s="1"/>
  <c r="T32" i="13" s="1"/>
  <c r="J12" i="13"/>
  <c r="P12" i="13" s="1"/>
  <c r="G12" i="13"/>
  <c r="M12" i="13" s="1"/>
  <c r="S12" i="13" s="1"/>
  <c r="J28" i="13"/>
  <c r="P28" i="13" s="1"/>
  <c r="G28" i="13"/>
  <c r="M28" i="13" s="1"/>
  <c r="S28" i="13" s="1"/>
  <c r="C15" i="8"/>
  <c r="C15" i="13"/>
  <c r="C31" i="8"/>
  <c r="C31" i="13"/>
  <c r="C6" i="8"/>
  <c r="C6" i="13"/>
  <c r="K6" i="13"/>
  <c r="Q6" i="13" s="1"/>
  <c r="H6" i="13"/>
  <c r="N6" i="13" s="1"/>
  <c r="T6" i="13" s="1"/>
  <c r="G34" i="13"/>
  <c r="J34" i="13"/>
  <c r="P34" i="13" s="1"/>
  <c r="J2" i="13"/>
  <c r="G2" i="13"/>
  <c r="J7" i="13"/>
  <c r="P7" i="13" s="1"/>
  <c r="G7" i="13"/>
  <c r="K3" i="13"/>
  <c r="Q3" i="13" s="1"/>
  <c r="H3" i="13"/>
  <c r="H18" i="8"/>
  <c r="E2" i="8"/>
  <c r="C2" i="8"/>
  <c r="J2" i="8" l="1"/>
  <c r="I13" i="13"/>
  <c r="O13" i="13" s="1"/>
  <c r="I9" i="13"/>
  <c r="O9" i="13" s="1"/>
  <c r="H30" i="8"/>
  <c r="D54" i="13"/>
  <c r="P2" i="13"/>
  <c r="E54" i="8"/>
  <c r="D54" i="8"/>
  <c r="C54" i="13"/>
  <c r="C54" i="8"/>
  <c r="I34" i="8"/>
  <c r="L34" i="8" s="1"/>
  <c r="E54" i="13"/>
  <c r="I17" i="13"/>
  <c r="O17" i="13" s="1"/>
  <c r="I30" i="8"/>
  <c r="L30" i="8" s="1"/>
  <c r="I29" i="13"/>
  <c r="O29" i="13" s="1"/>
  <c r="K37" i="8"/>
  <c r="N37" i="8" s="1"/>
  <c r="I37" i="8"/>
  <c r="L37" i="8" s="1"/>
  <c r="H21" i="8"/>
  <c r="H14" i="8"/>
  <c r="I33" i="13"/>
  <c r="O33" i="13" s="1"/>
  <c r="J13" i="8"/>
  <c r="M13" i="8" s="1"/>
  <c r="S42" i="15"/>
  <c r="X41" i="15"/>
  <c r="X40" i="15"/>
  <c r="T42" i="15"/>
  <c r="X38" i="15"/>
  <c r="K9" i="8"/>
  <c r="N9" i="8" s="1"/>
  <c r="I10" i="8"/>
  <c r="L10" i="8" s="1"/>
  <c r="J29" i="8"/>
  <c r="M29" i="8" s="1"/>
  <c r="G17" i="8"/>
  <c r="J17" i="8"/>
  <c r="M17" i="8" s="1"/>
  <c r="K33" i="8"/>
  <c r="N33" i="8" s="1"/>
  <c r="I6" i="13"/>
  <c r="O6" i="13" s="1"/>
  <c r="F6" i="13"/>
  <c r="F15" i="8"/>
  <c r="I15" i="8"/>
  <c r="L15" i="8" s="1"/>
  <c r="I28" i="13"/>
  <c r="O28" i="13" s="1"/>
  <c r="F28" i="13"/>
  <c r="L28" i="13" s="1"/>
  <c r="R28" i="13" s="1"/>
  <c r="F12" i="8"/>
  <c r="I12" i="8"/>
  <c r="L12" i="8" s="1"/>
  <c r="F23" i="8"/>
  <c r="I23" i="8"/>
  <c r="L23" i="8" s="1"/>
  <c r="M27" i="13"/>
  <c r="S27" i="13" s="1"/>
  <c r="I36" i="13"/>
  <c r="O36" i="13" s="1"/>
  <c r="F36" i="13"/>
  <c r="K30" i="13"/>
  <c r="Q30" i="13" s="1"/>
  <c r="H30" i="13"/>
  <c r="I5" i="8"/>
  <c r="L5" i="8" s="1"/>
  <c r="N19" i="13"/>
  <c r="T19" i="13" s="1"/>
  <c r="F27" i="8"/>
  <c r="I27" i="8"/>
  <c r="L27" i="8" s="1"/>
  <c r="N8" i="13"/>
  <c r="T8" i="13" s="1"/>
  <c r="I24" i="13"/>
  <c r="O24" i="13" s="1"/>
  <c r="F24" i="13"/>
  <c r="G30" i="13"/>
  <c r="J30" i="13"/>
  <c r="P30" i="13" s="1"/>
  <c r="H25" i="8"/>
  <c r="K25" i="8"/>
  <c r="N25" i="8" s="1"/>
  <c r="M31" i="13"/>
  <c r="S31" i="13" s="1"/>
  <c r="N35" i="13"/>
  <c r="T35" i="13" s="1"/>
  <c r="F35" i="13"/>
  <c r="I35" i="13"/>
  <c r="O35" i="13" s="1"/>
  <c r="F3" i="8"/>
  <c r="I3" i="8"/>
  <c r="L3" i="8" s="1"/>
  <c r="M24" i="13"/>
  <c r="S24" i="13" s="1"/>
  <c r="F32" i="8"/>
  <c r="I32" i="8"/>
  <c r="L32" i="8" s="1"/>
  <c r="G14" i="13"/>
  <c r="M14" i="13" s="1"/>
  <c r="S14" i="13" s="1"/>
  <c r="J14" i="13"/>
  <c r="P14" i="13" s="1"/>
  <c r="H17" i="8"/>
  <c r="K17" i="8"/>
  <c r="N17" i="8" s="1"/>
  <c r="I21" i="8"/>
  <c r="L21" i="8" s="1"/>
  <c r="F21" i="8"/>
  <c r="I2" i="13"/>
  <c r="F2" i="13"/>
  <c r="K33" i="13"/>
  <c r="Q33" i="13" s="1"/>
  <c r="H33" i="13"/>
  <c r="G29" i="13"/>
  <c r="M29" i="13" s="1"/>
  <c r="S29" i="13" s="1"/>
  <c r="J29" i="13"/>
  <c r="P29" i="13" s="1"/>
  <c r="I30" i="13"/>
  <c r="O30" i="13" s="1"/>
  <c r="F30" i="13"/>
  <c r="L30" i="13" s="1"/>
  <c r="R30" i="13" s="1"/>
  <c r="K34" i="8"/>
  <c r="N34" i="8" s="1"/>
  <c r="J26" i="8"/>
  <c r="M26" i="8" s="1"/>
  <c r="K13" i="8"/>
  <c r="N13" i="8" s="1"/>
  <c r="J10" i="8"/>
  <c r="M10" i="8" s="1"/>
  <c r="K5" i="8"/>
  <c r="N5" i="8" s="1"/>
  <c r="H33" i="8"/>
  <c r="N3" i="13"/>
  <c r="T3" i="13" s="1"/>
  <c r="M7" i="13"/>
  <c r="S7" i="13" s="1"/>
  <c r="I6" i="8"/>
  <c r="L6" i="8" s="1"/>
  <c r="F6" i="8"/>
  <c r="F31" i="8"/>
  <c r="I31" i="8"/>
  <c r="L31" i="8" s="1"/>
  <c r="F7" i="13"/>
  <c r="I7" i="13"/>
  <c r="O7" i="13" s="1"/>
  <c r="I20" i="8"/>
  <c r="L20" i="8" s="1"/>
  <c r="F20" i="8"/>
  <c r="J13" i="13"/>
  <c r="P13" i="13" s="1"/>
  <c r="G13" i="13"/>
  <c r="M13" i="13" s="1"/>
  <c r="S13" i="13" s="1"/>
  <c r="H18" i="13"/>
  <c r="N18" i="13" s="1"/>
  <c r="T18" i="13" s="1"/>
  <c r="K18" i="13"/>
  <c r="Q18" i="13" s="1"/>
  <c r="I34" i="13"/>
  <c r="O34" i="13" s="1"/>
  <c r="F34" i="13"/>
  <c r="I14" i="13"/>
  <c r="O14" i="13" s="1"/>
  <c r="F14" i="13"/>
  <c r="L14" i="13" s="1"/>
  <c r="R14" i="13" s="1"/>
  <c r="M21" i="13"/>
  <c r="S21" i="13" s="1"/>
  <c r="F11" i="13"/>
  <c r="L11" i="13" s="1"/>
  <c r="R11" i="13" s="1"/>
  <c r="I11" i="13"/>
  <c r="O11" i="13" s="1"/>
  <c r="N20" i="13"/>
  <c r="T20" i="13" s="1"/>
  <c r="N11" i="13"/>
  <c r="T11" i="13" s="1"/>
  <c r="I8" i="8"/>
  <c r="L8" i="8" s="1"/>
  <c r="F8" i="8"/>
  <c r="J30" i="8"/>
  <c r="M30" i="8" s="1"/>
  <c r="G30" i="8"/>
  <c r="G33" i="13"/>
  <c r="J33" i="13"/>
  <c r="P33" i="13" s="1"/>
  <c r="G10" i="13"/>
  <c r="J10" i="13"/>
  <c r="P10" i="13" s="1"/>
  <c r="G17" i="13"/>
  <c r="J17" i="13"/>
  <c r="P17" i="13" s="1"/>
  <c r="I26" i="13"/>
  <c r="O26" i="13" s="1"/>
  <c r="F26" i="13"/>
  <c r="L26" i="13" s="1"/>
  <c r="R26" i="13" s="1"/>
  <c r="F19" i="8"/>
  <c r="I19" i="8"/>
  <c r="L19" i="8" s="1"/>
  <c r="J14" i="8"/>
  <c r="M14" i="8" s="1"/>
  <c r="G14" i="8"/>
  <c r="G25" i="13"/>
  <c r="M25" i="13" s="1"/>
  <c r="S25" i="13" s="1"/>
  <c r="J25" i="13"/>
  <c r="P25" i="13" s="1"/>
  <c r="H34" i="13"/>
  <c r="N34" i="13" s="1"/>
  <c r="T34" i="13" s="1"/>
  <c r="K34" i="13"/>
  <c r="Q34" i="13" s="1"/>
  <c r="H29" i="8"/>
  <c r="K29" i="8"/>
  <c r="N29" i="8" s="1"/>
  <c r="G9" i="13"/>
  <c r="M9" i="13" s="1"/>
  <c r="S9" i="13" s="1"/>
  <c r="J9" i="13"/>
  <c r="I18" i="13"/>
  <c r="O18" i="13" s="1"/>
  <c r="F18" i="13"/>
  <c r="F15" i="13"/>
  <c r="L15" i="13" s="1"/>
  <c r="R15" i="13" s="1"/>
  <c r="I15" i="13"/>
  <c r="O15" i="13" s="1"/>
  <c r="M11" i="13"/>
  <c r="S11" i="13" s="1"/>
  <c r="F12" i="13"/>
  <c r="I12" i="13"/>
  <c r="O12" i="13" s="1"/>
  <c r="F23" i="13"/>
  <c r="I23" i="13"/>
  <c r="O23" i="13" s="1"/>
  <c r="F36" i="8"/>
  <c r="I36" i="8"/>
  <c r="L36" i="8" s="1"/>
  <c r="I4" i="8"/>
  <c r="L4" i="8" s="1"/>
  <c r="F4" i="8"/>
  <c r="H9" i="13"/>
  <c r="N9" i="13" s="1"/>
  <c r="T9" i="13" s="1"/>
  <c r="K9" i="13"/>
  <c r="Q9" i="13" s="1"/>
  <c r="K18" i="8"/>
  <c r="N18" i="8" s="1"/>
  <c r="M15" i="13"/>
  <c r="S15" i="13" s="1"/>
  <c r="F27" i="13"/>
  <c r="I27" i="13"/>
  <c r="O27" i="13" s="1"/>
  <c r="M32" i="13"/>
  <c r="S32" i="13" s="1"/>
  <c r="M16" i="13"/>
  <c r="S16" i="13" s="1"/>
  <c r="F24" i="8"/>
  <c r="I24" i="8"/>
  <c r="L24" i="8" s="1"/>
  <c r="H25" i="13"/>
  <c r="K25" i="13"/>
  <c r="Q25" i="13" s="1"/>
  <c r="H5" i="13"/>
  <c r="N5" i="13" s="1"/>
  <c r="T5" i="13" s="1"/>
  <c r="K5" i="13"/>
  <c r="Q5" i="13" s="1"/>
  <c r="F26" i="8"/>
  <c r="I26" i="8"/>
  <c r="L26" i="8" s="1"/>
  <c r="L29" i="13"/>
  <c r="R29" i="13" s="1"/>
  <c r="I22" i="13"/>
  <c r="O22" i="13" s="1"/>
  <c r="F22" i="13"/>
  <c r="F35" i="8"/>
  <c r="I35" i="8"/>
  <c r="L35" i="8" s="1"/>
  <c r="F3" i="13"/>
  <c r="I3" i="13"/>
  <c r="O3" i="13" s="1"/>
  <c r="M8" i="13"/>
  <c r="S8" i="13" s="1"/>
  <c r="N31" i="13"/>
  <c r="T31" i="13" s="1"/>
  <c r="I16" i="13"/>
  <c r="O16" i="13" s="1"/>
  <c r="F16" i="13"/>
  <c r="L16" i="13" s="1"/>
  <c r="R16" i="13" s="1"/>
  <c r="M5" i="13"/>
  <c r="S5" i="13" s="1"/>
  <c r="K17" i="13"/>
  <c r="Q17" i="13" s="1"/>
  <c r="H17" i="13"/>
  <c r="N17" i="13" s="1"/>
  <c r="T17" i="13" s="1"/>
  <c r="F18" i="8"/>
  <c r="I18" i="8"/>
  <c r="L18" i="8" s="1"/>
  <c r="H2" i="13"/>
  <c r="K2" i="13"/>
  <c r="K14" i="13"/>
  <c r="Q14" i="13" s="1"/>
  <c r="H14" i="13"/>
  <c r="N14" i="13" s="1"/>
  <c r="T14" i="13" s="1"/>
  <c r="K13" i="13"/>
  <c r="Q13" i="13" s="1"/>
  <c r="H13" i="13"/>
  <c r="I10" i="13"/>
  <c r="O10" i="13" s="1"/>
  <c r="F10" i="13"/>
  <c r="L10" i="13" s="1"/>
  <c r="R10" i="13" s="1"/>
  <c r="F5" i="8"/>
  <c r="F14" i="8"/>
  <c r="M2" i="13"/>
  <c r="M34" i="13"/>
  <c r="S34" i="13" s="1"/>
  <c r="F31" i="13"/>
  <c r="I31" i="13"/>
  <c r="O31" i="13" s="1"/>
  <c r="F28" i="8"/>
  <c r="I28" i="8"/>
  <c r="L28" i="8" s="1"/>
  <c r="M18" i="13"/>
  <c r="S18" i="13" s="1"/>
  <c r="F7" i="8"/>
  <c r="I7" i="8"/>
  <c r="L7" i="8" s="1"/>
  <c r="I20" i="13"/>
  <c r="O20" i="13" s="1"/>
  <c r="F20" i="13"/>
  <c r="F4" i="13"/>
  <c r="I4" i="13"/>
  <c r="O4" i="13" s="1"/>
  <c r="H21" i="13"/>
  <c r="K21" i="13"/>
  <c r="Q21" i="13" s="1"/>
  <c r="F5" i="13"/>
  <c r="I5" i="13"/>
  <c r="O5" i="13" s="1"/>
  <c r="F11" i="8"/>
  <c r="I11" i="8"/>
  <c r="L11" i="8" s="1"/>
  <c r="N4" i="13"/>
  <c r="T4" i="13" s="1"/>
  <c r="I8" i="13"/>
  <c r="O8" i="13" s="1"/>
  <c r="F8" i="13"/>
  <c r="G33" i="8"/>
  <c r="J33" i="8"/>
  <c r="M33" i="8" s="1"/>
  <c r="H37" i="13"/>
  <c r="N37" i="13" s="1"/>
  <c r="T37" i="13" s="1"/>
  <c r="K37" i="13"/>
  <c r="Q37" i="13" s="1"/>
  <c r="M22" i="13"/>
  <c r="S22" i="13" s="1"/>
  <c r="I22" i="8"/>
  <c r="L22" i="8" s="1"/>
  <c r="F22" i="8"/>
  <c r="F19" i="13"/>
  <c r="I19" i="13"/>
  <c r="O19" i="13" s="1"/>
  <c r="F32" i="13"/>
  <c r="L32" i="13" s="1"/>
  <c r="R32" i="13" s="1"/>
  <c r="I32" i="13"/>
  <c r="O32" i="13" s="1"/>
  <c r="I16" i="8"/>
  <c r="L16" i="8" s="1"/>
  <c r="F16" i="8"/>
  <c r="J25" i="8"/>
  <c r="M25" i="8" s="1"/>
  <c r="G25" i="8"/>
  <c r="H29" i="13"/>
  <c r="N29" i="13" s="1"/>
  <c r="T29" i="13" s="1"/>
  <c r="K29" i="13"/>
  <c r="Q29" i="13" s="1"/>
  <c r="F21" i="13"/>
  <c r="I21" i="13"/>
  <c r="O21" i="13" s="1"/>
  <c r="G9" i="8"/>
  <c r="J9" i="8"/>
  <c r="M9" i="8" s="1"/>
  <c r="F37" i="13"/>
  <c r="I37" i="13"/>
  <c r="O37" i="13" s="1"/>
  <c r="G26" i="13"/>
  <c r="J26" i="13"/>
  <c r="P26" i="13" s="1"/>
  <c r="H2" i="8"/>
  <c r="K2" i="8"/>
  <c r="F2" i="8"/>
  <c r="I2" i="8"/>
  <c r="M2" i="8"/>
  <c r="F54" i="8" l="1"/>
  <c r="G54" i="8"/>
  <c r="J54" i="13"/>
  <c r="J56" i="13" s="1"/>
  <c r="F54" i="13"/>
  <c r="G54" i="13"/>
  <c r="K54" i="8"/>
  <c r="K56" i="8" s="1"/>
  <c r="O2" i="13"/>
  <c r="O54" i="13" s="1"/>
  <c r="O56" i="13" s="1"/>
  <c r="I54" i="13"/>
  <c r="I56" i="13" s="1"/>
  <c r="M54" i="8"/>
  <c r="H54" i="8"/>
  <c r="K54" i="13"/>
  <c r="J54" i="8"/>
  <c r="J56" i="8" s="1"/>
  <c r="I54" i="8"/>
  <c r="I56" i="8" s="1"/>
  <c r="H54" i="13"/>
  <c r="W39" i="15"/>
  <c r="W38" i="15"/>
  <c r="W40" i="15"/>
  <c r="W41" i="15"/>
  <c r="V41" i="15"/>
  <c r="V38" i="15"/>
  <c r="V39" i="15"/>
  <c r="V40" i="15"/>
  <c r="N21" i="13"/>
  <c r="T21" i="13" s="1"/>
  <c r="L22" i="13"/>
  <c r="R22" i="13" s="1"/>
  <c r="L18" i="13"/>
  <c r="R18" i="13" s="1"/>
  <c r="L2" i="13"/>
  <c r="L37" i="13"/>
  <c r="R37" i="13" s="1"/>
  <c r="L8" i="13"/>
  <c r="R8" i="13" s="1"/>
  <c r="L4" i="13"/>
  <c r="R4" i="13" s="1"/>
  <c r="N25" i="13"/>
  <c r="T25" i="13" s="1"/>
  <c r="L23" i="13"/>
  <c r="R23" i="13" s="1"/>
  <c r="M17" i="13"/>
  <c r="S17" i="13" s="1"/>
  <c r="M33" i="13"/>
  <c r="S33" i="13" s="1"/>
  <c r="L34" i="13"/>
  <c r="R34" i="13" s="1"/>
  <c r="N33" i="13"/>
  <c r="T33" i="13" s="1"/>
  <c r="L35" i="13"/>
  <c r="R35" i="13" s="1"/>
  <c r="M30" i="13"/>
  <c r="S30" i="13" s="1"/>
  <c r="L6" i="13"/>
  <c r="R6" i="13" s="1"/>
  <c r="M26" i="13"/>
  <c r="S26" i="13" s="1"/>
  <c r="L21" i="13"/>
  <c r="R21" i="13" s="1"/>
  <c r="L5" i="13"/>
  <c r="R5" i="13" s="1"/>
  <c r="L20" i="13"/>
  <c r="R20" i="13" s="1"/>
  <c r="L31" i="13"/>
  <c r="R31" i="13" s="1"/>
  <c r="S2" i="13"/>
  <c r="Q2" i="13"/>
  <c r="K56" i="13"/>
  <c r="L7" i="13"/>
  <c r="R7" i="13" s="1"/>
  <c r="N30" i="13"/>
  <c r="T30" i="13" s="1"/>
  <c r="L36" i="13"/>
  <c r="R36" i="13" s="1"/>
  <c r="L19" i="13"/>
  <c r="R19" i="13" s="1"/>
  <c r="N13" i="13"/>
  <c r="T13" i="13" s="1"/>
  <c r="N2" i="13"/>
  <c r="L3" i="13"/>
  <c r="R3" i="13" s="1"/>
  <c r="L27" i="13"/>
  <c r="R27" i="13" s="1"/>
  <c r="L12" i="13"/>
  <c r="R12" i="13" s="1"/>
  <c r="P9" i="13"/>
  <c r="M10" i="13"/>
  <c r="S10" i="13" s="1"/>
  <c r="L24" i="13"/>
  <c r="R24" i="13" s="1"/>
  <c r="L2" i="8"/>
  <c r="L54" i="8" s="1"/>
  <c r="N2" i="8"/>
  <c r="N54" i="8" s="1"/>
  <c r="N54" i="13" l="1"/>
  <c r="N56" i="13" s="1"/>
  <c r="L54" i="13"/>
  <c r="L56" i="13" s="1"/>
  <c r="Q54" i="13"/>
  <c r="Q56" i="13" s="1"/>
  <c r="M54" i="13"/>
  <c r="M56" i="13" s="1"/>
  <c r="S54" i="13"/>
  <c r="S56" i="13" s="1"/>
  <c r="P54" i="13"/>
  <c r="P56" i="13" s="1"/>
  <c r="L56" i="8"/>
  <c r="M56" i="8"/>
  <c r="N56" i="8"/>
  <c r="T2" i="13"/>
  <c r="R2" i="13"/>
  <c r="P28" i="15"/>
  <c r="P31" i="15" s="1"/>
  <c r="O28" i="15"/>
  <c r="O31" i="15" s="1"/>
  <c r="E17" i="15"/>
  <c r="F17" i="15"/>
  <c r="D17" i="15"/>
  <c r="F21" i="15"/>
  <c r="E21" i="15"/>
  <c r="D43" i="14" l="1"/>
  <c r="D44" i="14"/>
  <c r="D41" i="14"/>
  <c r="D52" i="14"/>
  <c r="D45" i="14"/>
  <c r="D38" i="14"/>
  <c r="D39" i="14"/>
  <c r="D46" i="14"/>
  <c r="D48" i="14"/>
  <c r="D42" i="14"/>
  <c r="D51" i="14"/>
  <c r="D50" i="14"/>
  <c r="D40" i="14"/>
  <c r="D49" i="14"/>
  <c r="D47" i="14"/>
  <c r="E46" i="14"/>
  <c r="E45" i="14"/>
  <c r="E52" i="14"/>
  <c r="E47" i="14"/>
  <c r="E49" i="14"/>
  <c r="E40" i="14"/>
  <c r="E44" i="14"/>
  <c r="E39" i="14"/>
  <c r="E50" i="14"/>
  <c r="E42" i="14"/>
  <c r="E43" i="14"/>
  <c r="E48" i="14"/>
  <c r="E51" i="14"/>
  <c r="E41" i="14"/>
  <c r="E38" i="14"/>
  <c r="T54" i="13"/>
  <c r="T56" i="13" s="1"/>
  <c r="R54" i="13"/>
  <c r="R56" i="13" s="1"/>
  <c r="D15" i="14"/>
  <c r="D22" i="14"/>
  <c r="D21" i="14"/>
  <c r="D24" i="14"/>
  <c r="D8" i="14"/>
  <c r="D19" i="14"/>
  <c r="D23" i="14"/>
  <c r="D34" i="14"/>
  <c r="D28" i="14"/>
  <c r="D12" i="14"/>
  <c r="D27" i="14"/>
  <c r="D31" i="14"/>
  <c r="D6" i="14"/>
  <c r="D32" i="14"/>
  <c r="D16" i="14"/>
  <c r="D35" i="14"/>
  <c r="D3" i="14"/>
  <c r="D5" i="14"/>
  <c r="D7" i="14"/>
  <c r="D2" i="14"/>
  <c r="D18" i="14"/>
  <c r="D36" i="14"/>
  <c r="D20" i="14"/>
  <c r="D4" i="14"/>
  <c r="D11" i="14"/>
  <c r="D37" i="14"/>
  <c r="D29" i="14"/>
  <c r="D14" i="14"/>
  <c r="D10" i="14"/>
  <c r="D13" i="14"/>
  <c r="D9" i="14"/>
  <c r="D30" i="14"/>
  <c r="D26" i="14"/>
  <c r="D33" i="14"/>
  <c r="D25" i="14"/>
  <c r="D17" i="14"/>
  <c r="E19" i="14"/>
  <c r="E27" i="14"/>
  <c r="E10" i="14"/>
  <c r="E24" i="14"/>
  <c r="E8" i="14"/>
  <c r="E31" i="14"/>
  <c r="E22" i="14"/>
  <c r="E32" i="14"/>
  <c r="E28" i="14"/>
  <c r="E16" i="14"/>
  <c r="E12" i="14"/>
  <c r="E35" i="14"/>
  <c r="E7" i="14"/>
  <c r="E26" i="14"/>
  <c r="E36" i="14"/>
  <c r="E20" i="14"/>
  <c r="E4" i="14"/>
  <c r="E11" i="14"/>
  <c r="E3" i="14"/>
  <c r="E15" i="14"/>
  <c r="E6" i="14"/>
  <c r="E23" i="14"/>
  <c r="E14" i="14"/>
  <c r="E33" i="14"/>
  <c r="E29" i="14"/>
  <c r="E34" i="14"/>
  <c r="E9" i="14"/>
  <c r="E30" i="14"/>
  <c r="E17" i="14"/>
  <c r="E37" i="14"/>
  <c r="E25" i="14"/>
  <c r="E21" i="14"/>
  <c r="E18" i="14"/>
  <c r="E13" i="14"/>
  <c r="E2" i="14"/>
  <c r="E5" i="14"/>
  <c r="H51" i="14" l="1"/>
  <c r="K51" i="14"/>
  <c r="E53" i="16"/>
  <c r="H53" i="16" s="1"/>
  <c r="Q51" i="14"/>
  <c r="AC51" i="14"/>
  <c r="W51" i="14"/>
  <c r="K49" i="14"/>
  <c r="H49" i="14"/>
  <c r="E51" i="16"/>
  <c r="H51" i="16" s="1"/>
  <c r="Q49" i="14"/>
  <c r="W49" i="14"/>
  <c r="AC49" i="14"/>
  <c r="K46" i="14"/>
  <c r="E48" i="16"/>
  <c r="H48" i="16" s="1"/>
  <c r="H46" i="14"/>
  <c r="Q46" i="14"/>
  <c r="AC46" i="14"/>
  <c r="W46" i="14"/>
  <c r="J46" i="14"/>
  <c r="D48" i="16"/>
  <c r="G48" i="16" s="1"/>
  <c r="AB46" i="14"/>
  <c r="G46" i="14"/>
  <c r="P46" i="14"/>
  <c r="V46" i="14"/>
  <c r="H39" i="14"/>
  <c r="W39" i="14"/>
  <c r="E41" i="16"/>
  <c r="H41" i="16" s="1"/>
  <c r="AC39" i="14"/>
  <c r="K39" i="14"/>
  <c r="Q39" i="14"/>
  <c r="AB47" i="14"/>
  <c r="G47" i="14"/>
  <c r="J47" i="14"/>
  <c r="D49" i="16"/>
  <c r="G49" i="16" s="1"/>
  <c r="V47" i="14"/>
  <c r="P47" i="14"/>
  <c r="G39" i="14"/>
  <c r="J39" i="14"/>
  <c r="P39" i="14"/>
  <c r="V39" i="14"/>
  <c r="D41" i="16"/>
  <c r="G41" i="16" s="1"/>
  <c r="AB39" i="14"/>
  <c r="H38" i="14"/>
  <c r="E40" i="16"/>
  <c r="H40" i="16" s="1"/>
  <c r="AC38" i="14"/>
  <c r="Q38" i="14"/>
  <c r="K38" i="14"/>
  <c r="W38" i="14"/>
  <c r="Q43" i="14"/>
  <c r="W43" i="14"/>
  <c r="AC43" i="14"/>
  <c r="E45" i="16"/>
  <c r="H45" i="16" s="1"/>
  <c r="K43" i="14"/>
  <c r="H43" i="14"/>
  <c r="W44" i="14"/>
  <c r="AC44" i="14"/>
  <c r="H44" i="14"/>
  <c r="K44" i="14"/>
  <c r="E46" i="16"/>
  <c r="H46" i="16" s="1"/>
  <c r="Q44" i="14"/>
  <c r="Q52" i="14"/>
  <c r="W52" i="14"/>
  <c r="H52" i="14"/>
  <c r="K52" i="14"/>
  <c r="AC52" i="14"/>
  <c r="E54" i="16"/>
  <c r="H54" i="16" s="1"/>
  <c r="AB49" i="14"/>
  <c r="G49" i="14"/>
  <c r="P49" i="14"/>
  <c r="V49" i="14"/>
  <c r="J49" i="14"/>
  <c r="D51" i="16"/>
  <c r="G51" i="16" s="1"/>
  <c r="AB42" i="14"/>
  <c r="D44" i="16"/>
  <c r="G44" i="16" s="1"/>
  <c r="P42" i="14"/>
  <c r="G42" i="14"/>
  <c r="V42" i="14"/>
  <c r="J42" i="14"/>
  <c r="G38" i="14"/>
  <c r="D40" i="16"/>
  <c r="G40" i="16" s="1"/>
  <c r="V38" i="14"/>
  <c r="P38" i="14"/>
  <c r="J38" i="14"/>
  <c r="AB38" i="14"/>
  <c r="J44" i="14"/>
  <c r="P44" i="14"/>
  <c r="D46" i="16"/>
  <c r="G46" i="16" s="1"/>
  <c r="V44" i="14"/>
  <c r="G44" i="14"/>
  <c r="AB44" i="14"/>
  <c r="Q50" i="14"/>
  <c r="W50" i="14"/>
  <c r="K50" i="14"/>
  <c r="E52" i="16"/>
  <c r="H52" i="16" s="1"/>
  <c r="AC50" i="14"/>
  <c r="H50" i="14"/>
  <c r="AB50" i="14"/>
  <c r="P50" i="14"/>
  <c r="G50" i="14"/>
  <c r="J50" i="14"/>
  <c r="D52" i="16"/>
  <c r="G52" i="16" s="1"/>
  <c r="V50" i="14"/>
  <c r="AB52" i="14"/>
  <c r="P52" i="14"/>
  <c r="V52" i="14"/>
  <c r="G52" i="14"/>
  <c r="D54" i="16"/>
  <c r="G54" i="16" s="1"/>
  <c r="J52" i="14"/>
  <c r="AC48" i="14"/>
  <c r="E50" i="16"/>
  <c r="H50" i="16" s="1"/>
  <c r="Q48" i="14"/>
  <c r="K48" i="14"/>
  <c r="H48" i="14"/>
  <c r="W48" i="14"/>
  <c r="W47" i="14"/>
  <c r="H47" i="14"/>
  <c r="K47" i="14"/>
  <c r="Q47" i="14"/>
  <c r="AC47" i="14"/>
  <c r="E49" i="16"/>
  <c r="H49" i="16" s="1"/>
  <c r="G51" i="14"/>
  <c r="V51" i="14"/>
  <c r="J51" i="14"/>
  <c r="D53" i="16"/>
  <c r="G53" i="16" s="1"/>
  <c r="AB51" i="14"/>
  <c r="P51" i="14"/>
  <c r="AB41" i="14"/>
  <c r="G41" i="14"/>
  <c r="P41" i="14"/>
  <c r="J41" i="14"/>
  <c r="D43" i="16"/>
  <c r="G43" i="16" s="1"/>
  <c r="V41" i="14"/>
  <c r="AC41" i="14"/>
  <c r="H41" i="14"/>
  <c r="E43" i="16"/>
  <c r="H43" i="16" s="1"/>
  <c r="K41" i="14"/>
  <c r="Q41" i="14"/>
  <c r="W41" i="14"/>
  <c r="H42" i="14"/>
  <c r="AC42" i="14"/>
  <c r="Q42" i="14"/>
  <c r="W42" i="14"/>
  <c r="K42" i="14"/>
  <c r="E44" i="16"/>
  <c r="H44" i="16" s="1"/>
  <c r="Q40" i="14"/>
  <c r="K40" i="14"/>
  <c r="E42" i="16"/>
  <c r="H42" i="16" s="1"/>
  <c r="W40" i="14"/>
  <c r="AC40" i="14"/>
  <c r="H40" i="14"/>
  <c r="W45" i="14"/>
  <c r="K45" i="14"/>
  <c r="Q45" i="14"/>
  <c r="AC45" i="14"/>
  <c r="E47" i="16"/>
  <c r="H47" i="16" s="1"/>
  <c r="H45" i="14"/>
  <c r="D42" i="16"/>
  <c r="G42" i="16" s="1"/>
  <c r="J40" i="14"/>
  <c r="G40" i="14"/>
  <c r="P40" i="14"/>
  <c r="V40" i="14"/>
  <c r="AB40" i="14"/>
  <c r="G48" i="14"/>
  <c r="AB48" i="14"/>
  <c r="J48" i="14"/>
  <c r="D50" i="16"/>
  <c r="G50" i="16" s="1"/>
  <c r="V48" i="14"/>
  <c r="P48" i="14"/>
  <c r="D47" i="16"/>
  <c r="G47" i="16" s="1"/>
  <c r="V45" i="14"/>
  <c r="AB45" i="14"/>
  <c r="G45" i="14"/>
  <c r="J45" i="14"/>
  <c r="P45" i="14"/>
  <c r="P43" i="14"/>
  <c r="V43" i="14"/>
  <c r="G43" i="14"/>
  <c r="AB43" i="14"/>
  <c r="J43" i="14"/>
  <c r="D45" i="16"/>
  <c r="G45" i="16" s="1"/>
  <c r="D54" i="14"/>
  <c r="E54" i="14"/>
  <c r="E15" i="16"/>
  <c r="H15" i="16" s="1"/>
  <c r="Q13" i="14"/>
  <c r="W13" i="14"/>
  <c r="K13" i="14"/>
  <c r="AC13" i="14"/>
  <c r="H13" i="14"/>
  <c r="W34" i="14"/>
  <c r="Q34" i="14"/>
  <c r="AC34" i="14"/>
  <c r="E36" i="16"/>
  <c r="H36" i="16" s="1"/>
  <c r="K34" i="14"/>
  <c r="H34" i="14"/>
  <c r="Q11" i="14"/>
  <c r="E13" i="16"/>
  <c r="H13" i="16" s="1"/>
  <c r="AC11" i="14"/>
  <c r="W11" i="14"/>
  <c r="K11" i="14"/>
  <c r="H11" i="14"/>
  <c r="AC16" i="14"/>
  <c r="Q16" i="14"/>
  <c r="W16" i="14"/>
  <c r="E18" i="16"/>
  <c r="H18" i="16" s="1"/>
  <c r="K16" i="14"/>
  <c r="H16" i="14"/>
  <c r="W31" i="14"/>
  <c r="Q31" i="14"/>
  <c r="H31" i="14"/>
  <c r="E33" i="16"/>
  <c r="H33" i="16" s="1"/>
  <c r="K31" i="14"/>
  <c r="AC31" i="14"/>
  <c r="J33" i="14"/>
  <c r="D35" i="16"/>
  <c r="G35" i="16" s="1"/>
  <c r="P33" i="14"/>
  <c r="G33" i="14"/>
  <c r="AB33" i="14"/>
  <c r="V33" i="14"/>
  <c r="G13" i="14"/>
  <c r="P13" i="14"/>
  <c r="J13" i="14"/>
  <c r="D15" i="16"/>
  <c r="G15" i="16" s="1"/>
  <c r="AB13" i="14"/>
  <c r="V13" i="14"/>
  <c r="G36" i="14"/>
  <c r="D38" i="16"/>
  <c r="G38" i="16" s="1"/>
  <c r="P36" i="14"/>
  <c r="AB36" i="14"/>
  <c r="V36" i="14"/>
  <c r="J36" i="14"/>
  <c r="P5" i="14"/>
  <c r="AB5" i="14"/>
  <c r="J5" i="14"/>
  <c r="G5" i="14"/>
  <c r="D7" i="16"/>
  <c r="G7" i="16" s="1"/>
  <c r="V5" i="14"/>
  <c r="V32" i="14"/>
  <c r="J32" i="14"/>
  <c r="G32" i="14"/>
  <c r="D34" i="16"/>
  <c r="G34" i="16" s="1"/>
  <c r="P32" i="14"/>
  <c r="AB32" i="14"/>
  <c r="J12" i="14"/>
  <c r="G12" i="14"/>
  <c r="P12" i="14"/>
  <c r="D14" i="16"/>
  <c r="G14" i="16" s="1"/>
  <c r="AB12" i="14"/>
  <c r="V12" i="14"/>
  <c r="G22" i="14"/>
  <c r="D24" i="16"/>
  <c r="G24" i="16" s="1"/>
  <c r="V22" i="14"/>
  <c r="J22" i="14"/>
  <c r="P22" i="14"/>
  <c r="AB22" i="14"/>
  <c r="W18" i="14"/>
  <c r="K18" i="14"/>
  <c r="AC18" i="14"/>
  <c r="H18" i="14"/>
  <c r="Q18" i="14"/>
  <c r="E20" i="16"/>
  <c r="H20" i="16" s="1"/>
  <c r="E19" i="16"/>
  <c r="H19" i="16" s="1"/>
  <c r="K17" i="14"/>
  <c r="AC17" i="14"/>
  <c r="Q17" i="14"/>
  <c r="W17" i="14"/>
  <c r="H17" i="14"/>
  <c r="H6" i="14"/>
  <c r="AC6" i="14"/>
  <c r="Q6" i="14"/>
  <c r="E8" i="16"/>
  <c r="H8" i="16" s="1"/>
  <c r="K6" i="14"/>
  <c r="W6" i="14"/>
  <c r="E9" i="16"/>
  <c r="H9" i="16" s="1"/>
  <c r="H7" i="14"/>
  <c r="AC7" i="14"/>
  <c r="W7" i="14"/>
  <c r="Q7" i="14"/>
  <c r="K7" i="14"/>
  <c r="Q28" i="14"/>
  <c r="E30" i="16"/>
  <c r="H30" i="16" s="1"/>
  <c r="H28" i="14"/>
  <c r="AC28" i="14"/>
  <c r="K28" i="14"/>
  <c r="W28" i="14"/>
  <c r="AC19" i="14"/>
  <c r="Q19" i="14"/>
  <c r="K19" i="14"/>
  <c r="H19" i="14"/>
  <c r="E21" i="16"/>
  <c r="H21" i="16" s="1"/>
  <c r="W19" i="14"/>
  <c r="V26" i="14"/>
  <c r="G26" i="14"/>
  <c r="D28" i="16"/>
  <c r="G28" i="16" s="1"/>
  <c r="P26" i="14"/>
  <c r="AB26" i="14"/>
  <c r="J26" i="14"/>
  <c r="V11" i="14"/>
  <c r="D13" i="16"/>
  <c r="G13" i="16" s="1"/>
  <c r="P11" i="14"/>
  <c r="G11" i="14"/>
  <c r="AB11" i="14"/>
  <c r="J11" i="14"/>
  <c r="AB3" i="14"/>
  <c r="J3" i="14"/>
  <c r="G3" i="14"/>
  <c r="P3" i="14"/>
  <c r="D5" i="16"/>
  <c r="G5" i="16" s="1"/>
  <c r="V3" i="14"/>
  <c r="E7" i="16"/>
  <c r="H7" i="16" s="1"/>
  <c r="Q5" i="14"/>
  <c r="AC5" i="14"/>
  <c r="K5" i="14"/>
  <c r="W5" i="14"/>
  <c r="H5" i="14"/>
  <c r="Q21" i="14"/>
  <c r="AC21" i="14"/>
  <c r="K21" i="14"/>
  <c r="E23" i="16"/>
  <c r="H23" i="16" s="1"/>
  <c r="W21" i="14"/>
  <c r="H21" i="14"/>
  <c r="E32" i="16"/>
  <c r="H32" i="16" s="1"/>
  <c r="K30" i="14"/>
  <c r="H30" i="14"/>
  <c r="Q30" i="14"/>
  <c r="AC30" i="14"/>
  <c r="W30" i="14"/>
  <c r="Q33" i="14"/>
  <c r="E35" i="16"/>
  <c r="H35" i="16" s="1"/>
  <c r="W33" i="14"/>
  <c r="K33" i="14"/>
  <c r="AC33" i="14"/>
  <c r="H33" i="14"/>
  <c r="W15" i="14"/>
  <c r="AC15" i="14"/>
  <c r="Q15" i="14"/>
  <c r="H15" i="14"/>
  <c r="K15" i="14"/>
  <c r="E17" i="16"/>
  <c r="H17" i="16" s="1"/>
  <c r="Q20" i="14"/>
  <c r="E22" i="16"/>
  <c r="H22" i="16" s="1"/>
  <c r="AC20" i="14"/>
  <c r="W20" i="14"/>
  <c r="K20" i="14"/>
  <c r="H20" i="14"/>
  <c r="K35" i="14"/>
  <c r="Q35" i="14"/>
  <c r="E37" i="16"/>
  <c r="H37" i="16" s="1"/>
  <c r="AC35" i="14"/>
  <c r="W35" i="14"/>
  <c r="H35" i="14"/>
  <c r="Q32" i="14"/>
  <c r="K32" i="14"/>
  <c r="E34" i="16"/>
  <c r="H34" i="16" s="1"/>
  <c r="H32" i="14"/>
  <c r="W32" i="14"/>
  <c r="AC32" i="14"/>
  <c r="K24" i="14"/>
  <c r="Q24" i="14"/>
  <c r="W24" i="14"/>
  <c r="E26" i="16"/>
  <c r="H26" i="16" s="1"/>
  <c r="H24" i="14"/>
  <c r="AC24" i="14"/>
  <c r="D19" i="16"/>
  <c r="G19" i="16" s="1"/>
  <c r="G17" i="14"/>
  <c r="J17" i="14"/>
  <c r="AB17" i="14"/>
  <c r="V17" i="14"/>
  <c r="P17" i="14"/>
  <c r="D32" i="16"/>
  <c r="G32" i="16" s="1"/>
  <c r="V30" i="14"/>
  <c r="G30" i="14"/>
  <c r="AB30" i="14"/>
  <c r="P30" i="14"/>
  <c r="J30" i="14"/>
  <c r="D16" i="16"/>
  <c r="G16" i="16" s="1"/>
  <c r="P14" i="14"/>
  <c r="V14" i="14"/>
  <c r="J14" i="14"/>
  <c r="G14" i="14"/>
  <c r="AB14" i="14"/>
  <c r="AB4" i="14"/>
  <c r="G4" i="14"/>
  <c r="V4" i="14"/>
  <c r="P4" i="14"/>
  <c r="J4" i="14"/>
  <c r="D6" i="16"/>
  <c r="G6" i="16" s="1"/>
  <c r="G2" i="14"/>
  <c r="D4" i="16"/>
  <c r="P2" i="14"/>
  <c r="J2" i="14"/>
  <c r="AB2" i="14"/>
  <c r="V2" i="14"/>
  <c r="D37" i="16"/>
  <c r="G37" i="16" s="1"/>
  <c r="V35" i="14"/>
  <c r="J35" i="14"/>
  <c r="AB35" i="14"/>
  <c r="P35" i="14"/>
  <c r="G35" i="14"/>
  <c r="D33" i="16"/>
  <c r="G33" i="16" s="1"/>
  <c r="P31" i="14"/>
  <c r="G31" i="14"/>
  <c r="V31" i="14"/>
  <c r="J31" i="14"/>
  <c r="AB31" i="14"/>
  <c r="AB34" i="14"/>
  <c r="P34" i="14"/>
  <c r="V34" i="14"/>
  <c r="G34" i="14"/>
  <c r="J34" i="14"/>
  <c r="D36" i="16"/>
  <c r="G36" i="16" s="1"/>
  <c r="P24" i="14"/>
  <c r="G24" i="14"/>
  <c r="AB24" i="14"/>
  <c r="D26" i="16"/>
  <c r="G26" i="16" s="1"/>
  <c r="J24" i="14"/>
  <c r="V24" i="14"/>
  <c r="E4" i="16"/>
  <c r="Q2" i="14"/>
  <c r="H2" i="14"/>
  <c r="AC2" i="14"/>
  <c r="W2" i="14"/>
  <c r="K2" i="14"/>
  <c r="E27" i="16"/>
  <c r="H27" i="16" s="1"/>
  <c r="K25" i="14"/>
  <c r="Q25" i="14"/>
  <c r="AC25" i="14"/>
  <c r="H25" i="14"/>
  <c r="W25" i="14"/>
  <c r="E11" i="16"/>
  <c r="H11" i="16" s="1"/>
  <c r="AC9" i="14"/>
  <c r="Q9" i="14"/>
  <c r="W9" i="14"/>
  <c r="H9" i="14"/>
  <c r="K9" i="14"/>
  <c r="AC14" i="14"/>
  <c r="H14" i="14"/>
  <c r="W14" i="14"/>
  <c r="K14" i="14"/>
  <c r="Q14" i="14"/>
  <c r="E16" i="16"/>
  <c r="H16" i="16" s="1"/>
  <c r="Q3" i="14"/>
  <c r="AC3" i="14"/>
  <c r="E5" i="16"/>
  <c r="H5" i="16" s="1"/>
  <c r="H3" i="14"/>
  <c r="W3" i="14"/>
  <c r="K3" i="14"/>
  <c r="E38" i="16"/>
  <c r="H38" i="16" s="1"/>
  <c r="H36" i="14"/>
  <c r="K36" i="14"/>
  <c r="AC36" i="14"/>
  <c r="W36" i="14"/>
  <c r="Q36" i="14"/>
  <c r="W12" i="14"/>
  <c r="K12" i="14"/>
  <c r="H12" i="14"/>
  <c r="E14" i="16"/>
  <c r="H14" i="16" s="1"/>
  <c r="AC12" i="14"/>
  <c r="Q12" i="14"/>
  <c r="E24" i="16"/>
  <c r="H24" i="16" s="1"/>
  <c r="W22" i="14"/>
  <c r="Q22" i="14"/>
  <c r="K22" i="14"/>
  <c r="H22" i="14"/>
  <c r="AC22" i="14"/>
  <c r="H10" i="14"/>
  <c r="K10" i="14"/>
  <c r="Q10" i="14"/>
  <c r="W10" i="14"/>
  <c r="AC10" i="14"/>
  <c r="E12" i="16"/>
  <c r="H12" i="16" s="1"/>
  <c r="P25" i="14"/>
  <c r="G25" i="14"/>
  <c r="V25" i="14"/>
  <c r="AB25" i="14"/>
  <c r="D27" i="16"/>
  <c r="G27" i="16" s="1"/>
  <c r="J25" i="14"/>
  <c r="P9" i="14"/>
  <c r="G9" i="14"/>
  <c r="J9" i="14"/>
  <c r="D11" i="16"/>
  <c r="G11" i="16" s="1"/>
  <c r="AB9" i="14"/>
  <c r="V9" i="14"/>
  <c r="D31" i="16"/>
  <c r="G31" i="16" s="1"/>
  <c r="AB29" i="14"/>
  <c r="P29" i="14"/>
  <c r="V29" i="14"/>
  <c r="J29" i="14"/>
  <c r="G29" i="14"/>
  <c r="J20" i="14"/>
  <c r="V20" i="14"/>
  <c r="D22" i="16"/>
  <c r="G22" i="16" s="1"/>
  <c r="P20" i="14"/>
  <c r="G20" i="14"/>
  <c r="AB20" i="14"/>
  <c r="AB7" i="14"/>
  <c r="G7" i="14"/>
  <c r="D9" i="16"/>
  <c r="G9" i="16" s="1"/>
  <c r="V7" i="14"/>
  <c r="P7" i="14"/>
  <c r="J7" i="14"/>
  <c r="J16" i="14"/>
  <c r="D18" i="16"/>
  <c r="G18" i="16" s="1"/>
  <c r="V16" i="14"/>
  <c r="G16" i="14"/>
  <c r="P16" i="14"/>
  <c r="AB16" i="14"/>
  <c r="J27" i="14"/>
  <c r="D29" i="16"/>
  <c r="G29" i="16" s="1"/>
  <c r="G27" i="14"/>
  <c r="P27" i="14"/>
  <c r="AB27" i="14"/>
  <c r="V27" i="14"/>
  <c r="V23" i="14"/>
  <c r="D25" i="16"/>
  <c r="G25" i="16" s="1"/>
  <c r="P23" i="14"/>
  <c r="J23" i="14"/>
  <c r="AB23" i="14"/>
  <c r="G23" i="14"/>
  <c r="J21" i="14"/>
  <c r="AB21" i="14"/>
  <c r="G21" i="14"/>
  <c r="P21" i="14"/>
  <c r="D23" i="16"/>
  <c r="G23" i="16" s="1"/>
  <c r="V21" i="14"/>
  <c r="H37" i="14"/>
  <c r="Q37" i="14"/>
  <c r="E39" i="16"/>
  <c r="H39" i="16" s="1"/>
  <c r="AC37" i="14"/>
  <c r="K37" i="14"/>
  <c r="W37" i="14"/>
  <c r="AC23" i="14"/>
  <c r="H23" i="14"/>
  <c r="W23" i="14"/>
  <c r="Q23" i="14"/>
  <c r="E25" i="16"/>
  <c r="H25" i="16" s="1"/>
  <c r="K23" i="14"/>
  <c r="AC26" i="14"/>
  <c r="Q26" i="14"/>
  <c r="W26" i="14"/>
  <c r="H26" i="14"/>
  <c r="K26" i="14"/>
  <c r="E28" i="16"/>
  <c r="H28" i="16" s="1"/>
  <c r="E29" i="16"/>
  <c r="H29" i="16" s="1"/>
  <c r="H27" i="14"/>
  <c r="Q27" i="14"/>
  <c r="K27" i="14"/>
  <c r="W27" i="14"/>
  <c r="AC27" i="14"/>
  <c r="D39" i="16"/>
  <c r="G39" i="16" s="1"/>
  <c r="J37" i="14"/>
  <c r="P37" i="14"/>
  <c r="AB37" i="14"/>
  <c r="V37" i="14"/>
  <c r="G37" i="14"/>
  <c r="J19" i="14"/>
  <c r="P19" i="14"/>
  <c r="AB19" i="14"/>
  <c r="G19" i="14"/>
  <c r="D21" i="16"/>
  <c r="G21" i="16" s="1"/>
  <c r="V19" i="14"/>
  <c r="W29" i="14"/>
  <c r="Q29" i="14"/>
  <c r="K29" i="14"/>
  <c r="E31" i="16"/>
  <c r="H31" i="16" s="1"/>
  <c r="AC29" i="14"/>
  <c r="H29" i="14"/>
  <c r="K4" i="14"/>
  <c r="H4" i="14"/>
  <c r="E6" i="16"/>
  <c r="H6" i="16" s="1"/>
  <c r="W4" i="14"/>
  <c r="AC4" i="14"/>
  <c r="Q4" i="14"/>
  <c r="W8" i="14"/>
  <c r="AC8" i="14"/>
  <c r="K8" i="14"/>
  <c r="H8" i="14"/>
  <c r="Q8" i="14"/>
  <c r="E10" i="16"/>
  <c r="H10" i="16" s="1"/>
  <c r="D12" i="16"/>
  <c r="G12" i="16" s="1"/>
  <c r="V10" i="14"/>
  <c r="AB10" i="14"/>
  <c r="P10" i="14"/>
  <c r="G10" i="14"/>
  <c r="J10" i="14"/>
  <c r="J18" i="14"/>
  <c r="G18" i="14"/>
  <c r="D20" i="16"/>
  <c r="G20" i="16" s="1"/>
  <c r="V18" i="14"/>
  <c r="P18" i="14"/>
  <c r="AB18" i="14"/>
  <c r="P6" i="14"/>
  <c r="D8" i="16"/>
  <c r="G8" i="16" s="1"/>
  <c r="G6" i="14"/>
  <c r="J6" i="14"/>
  <c r="V6" i="14"/>
  <c r="AB6" i="14"/>
  <c r="G28" i="14"/>
  <c r="P28" i="14"/>
  <c r="J28" i="14"/>
  <c r="D30" i="16"/>
  <c r="G30" i="16" s="1"/>
  <c r="AB28" i="14"/>
  <c r="V28" i="14"/>
  <c r="AB8" i="14"/>
  <c r="G8" i="14"/>
  <c r="V8" i="14"/>
  <c r="D10" i="16"/>
  <c r="G10" i="16" s="1"/>
  <c r="J8" i="14"/>
  <c r="P8" i="14"/>
  <c r="V15" i="14"/>
  <c r="G15" i="14"/>
  <c r="D17" i="16"/>
  <c r="G17" i="16" s="1"/>
  <c r="P15" i="14"/>
  <c r="AB15" i="14"/>
  <c r="J15" i="14"/>
  <c r="M45" i="14" l="1"/>
  <c r="S45" i="14"/>
  <c r="AE45" i="14"/>
  <c r="Y45" i="14"/>
  <c r="T45" i="14"/>
  <c r="N45" i="14"/>
  <c r="AF45" i="14"/>
  <c r="Z45" i="14"/>
  <c r="AF47" i="14"/>
  <c r="N47" i="14"/>
  <c r="Z47" i="14"/>
  <c r="T47" i="14"/>
  <c r="S42" i="14"/>
  <c r="M42" i="14"/>
  <c r="AE42" i="14"/>
  <c r="Y42" i="14"/>
  <c r="M49" i="14"/>
  <c r="S49" i="14"/>
  <c r="Y49" i="14"/>
  <c r="AE49" i="14"/>
  <c r="S48" i="14"/>
  <c r="Y48" i="14"/>
  <c r="AE48" i="14"/>
  <c r="M48" i="14"/>
  <c r="AE40" i="14"/>
  <c r="S40" i="14"/>
  <c r="Y40" i="14"/>
  <c r="M40" i="14"/>
  <c r="T42" i="14"/>
  <c r="N42" i="14"/>
  <c r="AF42" i="14"/>
  <c r="Z42" i="14"/>
  <c r="S50" i="14"/>
  <c r="AE50" i="14"/>
  <c r="Y50" i="14"/>
  <c r="M50" i="14"/>
  <c r="T52" i="14"/>
  <c r="Z52" i="14"/>
  <c r="AF52" i="14"/>
  <c r="N52" i="14"/>
  <c r="T40" i="14"/>
  <c r="N40" i="14"/>
  <c r="Z40" i="14"/>
  <c r="AF40" i="14"/>
  <c r="N41" i="14"/>
  <c r="T41" i="14"/>
  <c r="Z41" i="14"/>
  <c r="AF41" i="14"/>
  <c r="M52" i="14"/>
  <c r="Y52" i="14"/>
  <c r="AE52" i="14"/>
  <c r="S52" i="14"/>
  <c r="N43" i="14"/>
  <c r="AF43" i="14"/>
  <c r="T43" i="14"/>
  <c r="Z43" i="14"/>
  <c r="S46" i="14"/>
  <c r="M46" i="14"/>
  <c r="Y46" i="14"/>
  <c r="AE46" i="14"/>
  <c r="M41" i="14"/>
  <c r="S41" i="14"/>
  <c r="AE41" i="14"/>
  <c r="Y41" i="14"/>
  <c r="AF50" i="14"/>
  <c r="N50" i="14"/>
  <c r="T50" i="14"/>
  <c r="Z50" i="14"/>
  <c r="M47" i="14"/>
  <c r="AE47" i="14"/>
  <c r="Y47" i="14"/>
  <c r="S47" i="14"/>
  <c r="Z49" i="14"/>
  <c r="T49" i="14"/>
  <c r="AF49" i="14"/>
  <c r="N49" i="14"/>
  <c r="AE38" i="14"/>
  <c r="M38" i="14"/>
  <c r="Y38" i="14"/>
  <c r="S38" i="14"/>
  <c r="AF38" i="14"/>
  <c r="N38" i="14"/>
  <c r="Z38" i="14"/>
  <c r="T38" i="14"/>
  <c r="N46" i="14"/>
  <c r="AF46" i="14"/>
  <c r="T46" i="14"/>
  <c r="Z46" i="14"/>
  <c r="M43" i="14"/>
  <c r="AE43" i="14"/>
  <c r="S43" i="14"/>
  <c r="Y43" i="14"/>
  <c r="M51" i="14"/>
  <c r="S51" i="14"/>
  <c r="Y51" i="14"/>
  <c r="AE51" i="14"/>
  <c r="AF48" i="14"/>
  <c r="Z48" i="14"/>
  <c r="T48" i="14"/>
  <c r="N48" i="14"/>
  <c r="AE44" i="14"/>
  <c r="Y44" i="14"/>
  <c r="S44" i="14"/>
  <c r="M44" i="14"/>
  <c r="Z44" i="14"/>
  <c r="AF44" i="14"/>
  <c r="N44" i="14"/>
  <c r="T44" i="14"/>
  <c r="S39" i="14"/>
  <c r="AE39" i="14"/>
  <c r="M39" i="14"/>
  <c r="Y39" i="14"/>
  <c r="N39" i="14"/>
  <c r="AF39" i="14"/>
  <c r="T39" i="14"/>
  <c r="Z39" i="14"/>
  <c r="N51" i="14"/>
  <c r="T51" i="14"/>
  <c r="Z51" i="14"/>
  <c r="AF51" i="14"/>
  <c r="E18" i="15"/>
  <c r="F18" i="15"/>
  <c r="K54" i="14"/>
  <c r="K56" i="14" s="1"/>
  <c r="Q54" i="14"/>
  <c r="Q56" i="14" s="1"/>
  <c r="J54" i="14"/>
  <c r="J56" i="14" s="1"/>
  <c r="W54" i="14"/>
  <c r="W56" i="14" s="1"/>
  <c r="E56" i="16"/>
  <c r="P54" i="14"/>
  <c r="P56" i="14" s="1"/>
  <c r="AC54" i="14"/>
  <c r="AC56" i="14" s="1"/>
  <c r="V54" i="14"/>
  <c r="V56" i="14" s="1"/>
  <c r="D56" i="16"/>
  <c r="H54" i="14"/>
  <c r="AB54" i="14"/>
  <c r="AB56" i="14" s="1"/>
  <c r="G54" i="14"/>
  <c r="M15" i="14"/>
  <c r="AE15" i="14"/>
  <c r="S15" i="14"/>
  <c r="Y15" i="14"/>
  <c r="AE8" i="14"/>
  <c r="S8" i="14"/>
  <c r="M8" i="14"/>
  <c r="Y8" i="14"/>
  <c r="T8" i="14"/>
  <c r="N8" i="14"/>
  <c r="Z8" i="14"/>
  <c r="AF8" i="14"/>
  <c r="Z4" i="14"/>
  <c r="T4" i="14"/>
  <c r="AF4" i="14"/>
  <c r="N4" i="14"/>
  <c r="Z27" i="14"/>
  <c r="AF27" i="14"/>
  <c r="T27" i="14"/>
  <c r="N27" i="14"/>
  <c r="N26" i="14"/>
  <c r="T26" i="14"/>
  <c r="Z26" i="14"/>
  <c r="AF26" i="14"/>
  <c r="T23" i="14"/>
  <c r="AF23" i="14"/>
  <c r="Z23" i="14"/>
  <c r="N23" i="14"/>
  <c r="S16" i="14"/>
  <c r="Y16" i="14"/>
  <c r="AE16" i="14"/>
  <c r="M16" i="14"/>
  <c r="M7" i="14"/>
  <c r="AE7" i="14"/>
  <c r="S7" i="14"/>
  <c r="Y7" i="14"/>
  <c r="AE29" i="14"/>
  <c r="S29" i="14"/>
  <c r="Y29" i="14"/>
  <c r="M29" i="14"/>
  <c r="AE25" i="14"/>
  <c r="Y25" i="14"/>
  <c r="S25" i="14"/>
  <c r="M25" i="14"/>
  <c r="AF36" i="14"/>
  <c r="Z36" i="14"/>
  <c r="N36" i="14"/>
  <c r="T36" i="14"/>
  <c r="T3" i="14"/>
  <c r="N3" i="14"/>
  <c r="AF3" i="14"/>
  <c r="Z3" i="14"/>
  <c r="AF14" i="14"/>
  <c r="T14" i="14"/>
  <c r="N14" i="14"/>
  <c r="Z14" i="14"/>
  <c r="H4" i="16"/>
  <c r="H56" i="16" s="1"/>
  <c r="M31" i="14"/>
  <c r="AE31" i="14"/>
  <c r="S31" i="14"/>
  <c r="Y31" i="14"/>
  <c r="Z24" i="14"/>
  <c r="T24" i="14"/>
  <c r="N24" i="14"/>
  <c r="AF24" i="14"/>
  <c r="S3" i="14"/>
  <c r="Y3" i="14"/>
  <c r="M3" i="14"/>
  <c r="AE3" i="14"/>
  <c r="T28" i="14"/>
  <c r="Z28" i="14"/>
  <c r="N28" i="14"/>
  <c r="AF28" i="14"/>
  <c r="M22" i="14"/>
  <c r="S22" i="14"/>
  <c r="AE22" i="14"/>
  <c r="Y22" i="14"/>
  <c r="M36" i="14"/>
  <c r="AE36" i="14"/>
  <c r="S36" i="14"/>
  <c r="Y36" i="14"/>
  <c r="T16" i="14"/>
  <c r="AF16" i="14"/>
  <c r="N16" i="14"/>
  <c r="Z16" i="14"/>
  <c r="Z34" i="14"/>
  <c r="N34" i="14"/>
  <c r="T34" i="14"/>
  <c r="AF34" i="14"/>
  <c r="M10" i="14"/>
  <c r="S10" i="14"/>
  <c r="AE10" i="14"/>
  <c r="Y10" i="14"/>
  <c r="AF22" i="14"/>
  <c r="N22" i="14"/>
  <c r="Z22" i="14"/>
  <c r="T22" i="14"/>
  <c r="T12" i="14"/>
  <c r="Z12" i="14"/>
  <c r="AF12" i="14"/>
  <c r="N12" i="14"/>
  <c r="T25" i="14"/>
  <c r="AF25" i="14"/>
  <c r="Z25" i="14"/>
  <c r="N25" i="14"/>
  <c r="AE24" i="14"/>
  <c r="S24" i="14"/>
  <c r="Y24" i="14"/>
  <c r="M24" i="14"/>
  <c r="Y34" i="14"/>
  <c r="AE34" i="14"/>
  <c r="M34" i="14"/>
  <c r="S34" i="14"/>
  <c r="G4" i="16"/>
  <c r="G56" i="16" s="1"/>
  <c r="S17" i="14"/>
  <c r="Y17" i="14"/>
  <c r="M17" i="14"/>
  <c r="AE17" i="14"/>
  <c r="N20" i="14"/>
  <c r="Z20" i="14"/>
  <c r="T20" i="14"/>
  <c r="AF20" i="14"/>
  <c r="Z15" i="14"/>
  <c r="N15" i="14"/>
  <c r="T15" i="14"/>
  <c r="AF15" i="14"/>
  <c r="N33" i="14"/>
  <c r="T33" i="14"/>
  <c r="AF33" i="14"/>
  <c r="Z33" i="14"/>
  <c r="N21" i="14"/>
  <c r="T21" i="14"/>
  <c r="AF21" i="14"/>
  <c r="Z21" i="14"/>
  <c r="AE11" i="14"/>
  <c r="M11" i="14"/>
  <c r="Y11" i="14"/>
  <c r="S11" i="14"/>
  <c r="Y26" i="14"/>
  <c r="S26" i="14"/>
  <c r="AE26" i="14"/>
  <c r="M26" i="14"/>
  <c r="N19" i="14"/>
  <c r="T19" i="14"/>
  <c r="Z19" i="14"/>
  <c r="AF19" i="14"/>
  <c r="Y12" i="14"/>
  <c r="S12" i="14"/>
  <c r="AE12" i="14"/>
  <c r="M12" i="14"/>
  <c r="N31" i="14"/>
  <c r="T31" i="14"/>
  <c r="AF31" i="14"/>
  <c r="Z31" i="14"/>
  <c r="AE18" i="14"/>
  <c r="S18" i="14"/>
  <c r="Y18" i="14"/>
  <c r="M18" i="14"/>
  <c r="N29" i="14"/>
  <c r="T29" i="14"/>
  <c r="AF29" i="14"/>
  <c r="Z29" i="14"/>
  <c r="S19" i="14"/>
  <c r="M19" i="14"/>
  <c r="AE19" i="14"/>
  <c r="Y19" i="14"/>
  <c r="S37" i="14"/>
  <c r="Y37" i="14"/>
  <c r="AE37" i="14"/>
  <c r="M37" i="14"/>
  <c r="M23" i="14"/>
  <c r="S23" i="14"/>
  <c r="Y23" i="14"/>
  <c r="AE23" i="14"/>
  <c r="S9" i="14"/>
  <c r="AE9" i="14"/>
  <c r="M9" i="14"/>
  <c r="Y9" i="14"/>
  <c r="N2" i="14"/>
  <c r="T2" i="14"/>
  <c r="Z2" i="14"/>
  <c r="AF2" i="14"/>
  <c r="S2" i="14"/>
  <c r="Y2" i="14"/>
  <c r="AE2" i="14"/>
  <c r="M2" i="14"/>
  <c r="M14" i="14"/>
  <c r="Y14" i="14"/>
  <c r="S14" i="14"/>
  <c r="AE14" i="14"/>
  <c r="M30" i="14"/>
  <c r="Y30" i="14"/>
  <c r="S30" i="14"/>
  <c r="AE30" i="14"/>
  <c r="N30" i="14"/>
  <c r="AF30" i="14"/>
  <c r="T30" i="14"/>
  <c r="Z30" i="14"/>
  <c r="T6" i="14"/>
  <c r="AF6" i="14"/>
  <c r="N6" i="14"/>
  <c r="Z6" i="14"/>
  <c r="AE32" i="14"/>
  <c r="M32" i="14"/>
  <c r="S32" i="14"/>
  <c r="Y32" i="14"/>
  <c r="M13" i="14"/>
  <c r="Y13" i="14"/>
  <c r="AE13" i="14"/>
  <c r="S13" i="14"/>
  <c r="M33" i="14"/>
  <c r="Y33" i="14"/>
  <c r="AE33" i="14"/>
  <c r="S33" i="14"/>
  <c r="Z11" i="14"/>
  <c r="N11" i="14"/>
  <c r="T11" i="14"/>
  <c r="AF11" i="14"/>
  <c r="Z13" i="14"/>
  <c r="T13" i="14"/>
  <c r="AF13" i="14"/>
  <c r="N13" i="14"/>
  <c r="M28" i="14"/>
  <c r="AE28" i="14"/>
  <c r="S28" i="14"/>
  <c r="Y28" i="14"/>
  <c r="AE6" i="14"/>
  <c r="Y6" i="14"/>
  <c r="M6" i="14"/>
  <c r="S6" i="14"/>
  <c r="N37" i="14"/>
  <c r="Z37" i="14"/>
  <c r="T37" i="14"/>
  <c r="AF37" i="14"/>
  <c r="AE21" i="14"/>
  <c r="S21" i="14"/>
  <c r="M21" i="14"/>
  <c r="Y21" i="14"/>
  <c r="Y27" i="14"/>
  <c r="M27" i="14"/>
  <c r="S27" i="14"/>
  <c r="AE27" i="14"/>
  <c r="Y20" i="14"/>
  <c r="AE20" i="14"/>
  <c r="M20" i="14"/>
  <c r="S20" i="14"/>
  <c r="AF10" i="14"/>
  <c r="Z10" i="14"/>
  <c r="T10" i="14"/>
  <c r="N10" i="14"/>
  <c r="N9" i="14"/>
  <c r="Z9" i="14"/>
  <c r="T9" i="14"/>
  <c r="AF9" i="14"/>
  <c r="Y35" i="14"/>
  <c r="AE35" i="14"/>
  <c r="M35" i="14"/>
  <c r="S35" i="14"/>
  <c r="Y4" i="14"/>
  <c r="AE4" i="14"/>
  <c r="S4" i="14"/>
  <c r="M4" i="14"/>
  <c r="N32" i="14"/>
  <c r="T32" i="14"/>
  <c r="AF32" i="14"/>
  <c r="Z32" i="14"/>
  <c r="AF35" i="14"/>
  <c r="N35" i="14"/>
  <c r="Z35" i="14"/>
  <c r="T35" i="14"/>
  <c r="T5" i="14"/>
  <c r="AF5" i="14"/>
  <c r="Z5" i="14"/>
  <c r="N5" i="14"/>
  <c r="Z7" i="14"/>
  <c r="AF7" i="14"/>
  <c r="N7" i="14"/>
  <c r="T7" i="14"/>
  <c r="N17" i="14"/>
  <c r="T17" i="14"/>
  <c r="AF17" i="14"/>
  <c r="Z17" i="14"/>
  <c r="Z18" i="14"/>
  <c r="T18" i="14"/>
  <c r="AF18" i="14"/>
  <c r="N18" i="14"/>
  <c r="Y5" i="14"/>
  <c r="S5" i="14"/>
  <c r="AE5" i="14"/>
  <c r="M5" i="14"/>
  <c r="D21" i="15"/>
  <c r="C38" i="14" l="1"/>
  <c r="C39" i="14"/>
  <c r="C48" i="14"/>
  <c r="C42" i="14"/>
  <c r="C41" i="14"/>
  <c r="C43" i="14"/>
  <c r="C46" i="14"/>
  <c r="C47" i="14"/>
  <c r="C45" i="14"/>
  <c r="C52" i="14"/>
  <c r="C50" i="14"/>
  <c r="C44" i="14"/>
  <c r="C40" i="14"/>
  <c r="C49" i="14"/>
  <c r="C51" i="14"/>
  <c r="Y54" i="14"/>
  <c r="Y56" i="14" s="1"/>
  <c r="T54" i="14"/>
  <c r="T56" i="14" s="1"/>
  <c r="S54" i="14"/>
  <c r="S56" i="14" s="1"/>
  <c r="N54" i="14"/>
  <c r="N56" i="14" s="1"/>
  <c r="M54" i="14"/>
  <c r="M56" i="14" s="1"/>
  <c r="AF54" i="14"/>
  <c r="AF56" i="14" s="1"/>
  <c r="AE54" i="14"/>
  <c r="AE56" i="14" s="1"/>
  <c r="Z54" i="14"/>
  <c r="Z56" i="14" s="1"/>
  <c r="C29" i="14"/>
  <c r="C25" i="14"/>
  <c r="C33" i="14"/>
  <c r="C13" i="14"/>
  <c r="C9" i="14"/>
  <c r="C17" i="14"/>
  <c r="C10" i="14"/>
  <c r="C2" i="14"/>
  <c r="C18" i="14"/>
  <c r="C3" i="14"/>
  <c r="C24" i="14"/>
  <c r="C11" i="14"/>
  <c r="C23" i="14"/>
  <c r="C37" i="14"/>
  <c r="C26" i="14"/>
  <c r="C8" i="14"/>
  <c r="C34" i="14"/>
  <c r="C5" i="14"/>
  <c r="C7" i="14"/>
  <c r="C21" i="14"/>
  <c r="C16" i="14"/>
  <c r="C27" i="14"/>
  <c r="C20" i="14"/>
  <c r="C30" i="14"/>
  <c r="C35" i="14"/>
  <c r="C22" i="14"/>
  <c r="C32" i="14"/>
  <c r="C19" i="14"/>
  <c r="C14" i="14"/>
  <c r="C12" i="14"/>
  <c r="C36" i="14"/>
  <c r="C31" i="14"/>
  <c r="C4" i="14"/>
  <c r="C28" i="14"/>
  <c r="C15" i="14"/>
  <c r="C6" i="14"/>
  <c r="O25" i="15"/>
  <c r="O26" i="15" s="1"/>
  <c r="E25" i="15"/>
  <c r="J25" i="15"/>
  <c r="J26" i="15" s="1"/>
  <c r="P25" i="15"/>
  <c r="P26" i="15" s="1"/>
  <c r="K25" i="15"/>
  <c r="K26" i="15" s="1"/>
  <c r="F25" i="15"/>
  <c r="N28" i="15"/>
  <c r="N31" i="15" s="1"/>
  <c r="F44" i="14" l="1"/>
  <c r="AA44" i="14"/>
  <c r="O44" i="14"/>
  <c r="U44" i="14"/>
  <c r="I44" i="14"/>
  <c r="C46" i="16"/>
  <c r="F46" i="16" s="1"/>
  <c r="I51" i="14"/>
  <c r="U51" i="14"/>
  <c r="C53" i="16"/>
  <c r="F53" i="16" s="1"/>
  <c r="O51" i="14"/>
  <c r="F51" i="14"/>
  <c r="AA51" i="14"/>
  <c r="F50" i="14"/>
  <c r="U50" i="14"/>
  <c r="C52" i="16"/>
  <c r="F52" i="16" s="1"/>
  <c r="AA50" i="14"/>
  <c r="I50" i="14"/>
  <c r="O50" i="14"/>
  <c r="F46" i="14"/>
  <c r="U46" i="14"/>
  <c r="O46" i="14"/>
  <c r="C48" i="16"/>
  <c r="F48" i="16" s="1"/>
  <c r="AA46" i="14"/>
  <c r="I46" i="14"/>
  <c r="C50" i="16"/>
  <c r="F50" i="16" s="1"/>
  <c r="U48" i="14"/>
  <c r="I48" i="14"/>
  <c r="F48" i="14"/>
  <c r="O48" i="14"/>
  <c r="AA48" i="14"/>
  <c r="I49" i="14"/>
  <c r="F49" i="14"/>
  <c r="U49" i="14"/>
  <c r="O49" i="14"/>
  <c r="C51" i="16"/>
  <c r="F51" i="16" s="1"/>
  <c r="AA49" i="14"/>
  <c r="I52" i="14"/>
  <c r="AA52" i="14"/>
  <c r="C54" i="16"/>
  <c r="F54" i="16" s="1"/>
  <c r="F52" i="14"/>
  <c r="U52" i="14"/>
  <c r="O52" i="14"/>
  <c r="O43" i="14"/>
  <c r="AA43" i="14"/>
  <c r="C45" i="16"/>
  <c r="F45" i="16" s="1"/>
  <c r="U43" i="14"/>
  <c r="F43" i="14"/>
  <c r="I43" i="14"/>
  <c r="I39" i="14"/>
  <c r="U39" i="14"/>
  <c r="AA39" i="14"/>
  <c r="F39" i="14"/>
  <c r="O39" i="14"/>
  <c r="C41" i="16"/>
  <c r="F41" i="16" s="1"/>
  <c r="I47" i="14"/>
  <c r="O47" i="14"/>
  <c r="U47" i="14"/>
  <c r="AA47" i="14"/>
  <c r="F47" i="14"/>
  <c r="C49" i="16"/>
  <c r="F49" i="16" s="1"/>
  <c r="AA42" i="14"/>
  <c r="F42" i="14"/>
  <c r="I42" i="14"/>
  <c r="O42" i="14"/>
  <c r="U42" i="14"/>
  <c r="C44" i="16"/>
  <c r="F44" i="16" s="1"/>
  <c r="F40" i="14"/>
  <c r="U40" i="14"/>
  <c r="AA40" i="14"/>
  <c r="O40" i="14"/>
  <c r="I40" i="14"/>
  <c r="C42" i="16"/>
  <c r="F42" i="16" s="1"/>
  <c r="F45" i="14"/>
  <c r="O45" i="14"/>
  <c r="C47" i="16"/>
  <c r="F47" i="16" s="1"/>
  <c r="I45" i="14"/>
  <c r="U45" i="14"/>
  <c r="AA45" i="14"/>
  <c r="I41" i="14"/>
  <c r="F41" i="14"/>
  <c r="AA41" i="14"/>
  <c r="C43" i="16"/>
  <c r="F43" i="16" s="1"/>
  <c r="O41" i="14"/>
  <c r="U41" i="14"/>
  <c r="U38" i="14"/>
  <c r="O38" i="14"/>
  <c r="I38" i="14"/>
  <c r="F38" i="14"/>
  <c r="AA38" i="14"/>
  <c r="C40" i="16"/>
  <c r="F40" i="16" s="1"/>
  <c r="C54" i="14"/>
  <c r="W25" i="15"/>
  <c r="X25" i="15"/>
  <c r="F4" i="14"/>
  <c r="U4" i="14"/>
  <c r="O4" i="14"/>
  <c r="C6" i="16"/>
  <c r="F6" i="16" s="1"/>
  <c r="I4" i="14"/>
  <c r="AA4" i="14"/>
  <c r="O14" i="14"/>
  <c r="F14" i="14"/>
  <c r="AA14" i="14"/>
  <c r="U14" i="14"/>
  <c r="C16" i="16"/>
  <c r="F16" i="16" s="1"/>
  <c r="I14" i="14"/>
  <c r="I35" i="14"/>
  <c r="AA35" i="14"/>
  <c r="O35" i="14"/>
  <c r="C37" i="16"/>
  <c r="F37" i="16" s="1"/>
  <c r="U35" i="14"/>
  <c r="F35" i="14"/>
  <c r="AA16" i="14"/>
  <c r="I16" i="14"/>
  <c r="U16" i="14"/>
  <c r="C18" i="16"/>
  <c r="F18" i="16" s="1"/>
  <c r="O16" i="14"/>
  <c r="F16" i="14"/>
  <c r="U34" i="14"/>
  <c r="C36" i="16"/>
  <c r="F36" i="16" s="1"/>
  <c r="O34" i="14"/>
  <c r="I34" i="14"/>
  <c r="AA34" i="14"/>
  <c r="F34" i="14"/>
  <c r="C25" i="16"/>
  <c r="F25" i="16" s="1"/>
  <c r="F23" i="14"/>
  <c r="AA23" i="14"/>
  <c r="I23" i="14"/>
  <c r="U23" i="14"/>
  <c r="O23" i="14"/>
  <c r="O18" i="14"/>
  <c r="AA18" i="14"/>
  <c r="F18" i="14"/>
  <c r="U18" i="14"/>
  <c r="I18" i="14"/>
  <c r="C20" i="16"/>
  <c r="F20" i="16" s="1"/>
  <c r="I9" i="14"/>
  <c r="U9" i="14"/>
  <c r="AA9" i="14"/>
  <c r="F9" i="14"/>
  <c r="O9" i="14"/>
  <c r="C11" i="16"/>
  <c r="F11" i="16" s="1"/>
  <c r="AA29" i="14"/>
  <c r="C31" i="16"/>
  <c r="F31" i="16" s="1"/>
  <c r="I29" i="14"/>
  <c r="F29" i="14"/>
  <c r="U29" i="14"/>
  <c r="O29" i="14"/>
  <c r="C8" i="16"/>
  <c r="F8" i="16" s="1"/>
  <c r="O6" i="14"/>
  <c r="I6" i="14"/>
  <c r="F6" i="14"/>
  <c r="AA6" i="14"/>
  <c r="U6" i="14"/>
  <c r="U31" i="14"/>
  <c r="I31" i="14"/>
  <c r="O31" i="14"/>
  <c r="C33" i="16"/>
  <c r="F33" i="16" s="1"/>
  <c r="F31" i="14"/>
  <c r="AA31" i="14"/>
  <c r="O19" i="14"/>
  <c r="F19" i="14"/>
  <c r="C21" i="16"/>
  <c r="F21" i="16" s="1"/>
  <c r="I19" i="14"/>
  <c r="AA19" i="14"/>
  <c r="U19" i="14"/>
  <c r="C32" i="16"/>
  <c r="F32" i="16" s="1"/>
  <c r="U30" i="14"/>
  <c r="I30" i="14"/>
  <c r="O30" i="14"/>
  <c r="AA30" i="14"/>
  <c r="F30" i="14"/>
  <c r="U21" i="14"/>
  <c r="AA21" i="14"/>
  <c r="O21" i="14"/>
  <c r="C23" i="16"/>
  <c r="F23" i="16" s="1"/>
  <c r="F21" i="14"/>
  <c r="I21" i="14"/>
  <c r="O8" i="14"/>
  <c r="I8" i="14"/>
  <c r="AA8" i="14"/>
  <c r="C10" i="16"/>
  <c r="F10" i="16" s="1"/>
  <c r="U8" i="14"/>
  <c r="F8" i="14"/>
  <c r="U11" i="14"/>
  <c r="I11" i="14"/>
  <c r="F11" i="14"/>
  <c r="AA11" i="14"/>
  <c r="O11" i="14"/>
  <c r="C13" i="16"/>
  <c r="F13" i="16" s="1"/>
  <c r="C4" i="16"/>
  <c r="AA2" i="14"/>
  <c r="F2" i="14"/>
  <c r="I2" i="14"/>
  <c r="O2" i="14"/>
  <c r="U2" i="14"/>
  <c r="U13" i="14"/>
  <c r="AA13" i="14"/>
  <c r="O13" i="14"/>
  <c r="I13" i="14"/>
  <c r="C15" i="16"/>
  <c r="F15" i="16" s="1"/>
  <c r="F13" i="14"/>
  <c r="F26" i="15"/>
  <c r="U25" i="15"/>
  <c r="E26" i="15"/>
  <c r="T25" i="15"/>
  <c r="C17" i="16"/>
  <c r="F17" i="16" s="1"/>
  <c r="AA15" i="14"/>
  <c r="O15" i="14"/>
  <c r="U15" i="14"/>
  <c r="F15" i="14"/>
  <c r="I15" i="14"/>
  <c r="F36" i="14"/>
  <c r="U36" i="14"/>
  <c r="AA36" i="14"/>
  <c r="C38" i="16"/>
  <c r="F38" i="16" s="1"/>
  <c r="O36" i="14"/>
  <c r="I36" i="14"/>
  <c r="AA32" i="14"/>
  <c r="F32" i="14"/>
  <c r="O32" i="14"/>
  <c r="C34" i="16"/>
  <c r="F34" i="16" s="1"/>
  <c r="U32" i="14"/>
  <c r="I32" i="14"/>
  <c r="I20" i="14"/>
  <c r="C22" i="16"/>
  <c r="F22" i="16" s="1"/>
  <c r="U20" i="14"/>
  <c r="F20" i="14"/>
  <c r="AA20" i="14"/>
  <c r="O20" i="14"/>
  <c r="O7" i="14"/>
  <c r="U7" i="14"/>
  <c r="F7" i="14"/>
  <c r="AA7" i="14"/>
  <c r="I7" i="14"/>
  <c r="C9" i="16"/>
  <c r="F9" i="16" s="1"/>
  <c r="I26" i="14"/>
  <c r="AA26" i="14"/>
  <c r="O26" i="14"/>
  <c r="U26" i="14"/>
  <c r="C28" i="16"/>
  <c r="F28" i="16" s="1"/>
  <c r="F26" i="14"/>
  <c r="U24" i="14"/>
  <c r="AA24" i="14"/>
  <c r="I24" i="14"/>
  <c r="O24" i="14"/>
  <c r="F24" i="14"/>
  <c r="C26" i="16"/>
  <c r="F26" i="16" s="1"/>
  <c r="AA10" i="14"/>
  <c r="O10" i="14"/>
  <c r="C12" i="16"/>
  <c r="F12" i="16" s="1"/>
  <c r="I10" i="14"/>
  <c r="F10" i="14"/>
  <c r="U10" i="14"/>
  <c r="U33" i="14"/>
  <c r="I33" i="14"/>
  <c r="C35" i="16"/>
  <c r="F35" i="16" s="1"/>
  <c r="O33" i="14"/>
  <c r="F33" i="14"/>
  <c r="AA33" i="14"/>
  <c r="F28" i="14"/>
  <c r="O28" i="14"/>
  <c r="AA28" i="14"/>
  <c r="I28" i="14"/>
  <c r="C30" i="16"/>
  <c r="F30" i="16" s="1"/>
  <c r="U28" i="14"/>
  <c r="U12" i="14"/>
  <c r="O12" i="14"/>
  <c r="C14" i="16"/>
  <c r="F14" i="16" s="1"/>
  <c r="I12" i="14"/>
  <c r="AA12" i="14"/>
  <c r="F12" i="14"/>
  <c r="AA22" i="14"/>
  <c r="F22" i="14"/>
  <c r="O22" i="14"/>
  <c r="U22" i="14"/>
  <c r="C24" i="16"/>
  <c r="F24" i="16" s="1"/>
  <c r="I22" i="14"/>
  <c r="O27" i="14"/>
  <c r="C29" i="16"/>
  <c r="F29" i="16" s="1"/>
  <c r="AA27" i="14"/>
  <c r="F27" i="14"/>
  <c r="U27" i="14"/>
  <c r="I27" i="14"/>
  <c r="C7" i="16"/>
  <c r="F7" i="16" s="1"/>
  <c r="F5" i="14"/>
  <c r="U5" i="14"/>
  <c r="O5" i="14"/>
  <c r="I5" i="14"/>
  <c r="AA5" i="14"/>
  <c r="C39" i="16"/>
  <c r="F39" i="16" s="1"/>
  <c r="F37" i="14"/>
  <c r="I37" i="14"/>
  <c r="O37" i="14"/>
  <c r="AA37" i="14"/>
  <c r="U37" i="14"/>
  <c r="C5" i="16"/>
  <c r="F5" i="16" s="1"/>
  <c r="O3" i="14"/>
  <c r="U3" i="14"/>
  <c r="I3" i="14"/>
  <c r="AA3" i="14"/>
  <c r="F3" i="14"/>
  <c r="C19" i="16"/>
  <c r="F19" i="16" s="1"/>
  <c r="O17" i="14"/>
  <c r="U17" i="14"/>
  <c r="F17" i="14"/>
  <c r="AA17" i="14"/>
  <c r="I17" i="14"/>
  <c r="AA25" i="14"/>
  <c r="C27" i="16"/>
  <c r="F27" i="16" s="1"/>
  <c r="I25" i="14"/>
  <c r="U25" i="14"/>
  <c r="F25" i="14"/>
  <c r="O25" i="14"/>
  <c r="X38" i="14" l="1"/>
  <c r="R38" i="14"/>
  <c r="AD38" i="14"/>
  <c r="L38" i="14"/>
  <c r="R41" i="14"/>
  <c r="X41" i="14"/>
  <c r="L41" i="14"/>
  <c r="AD41" i="14"/>
  <c r="R48" i="14"/>
  <c r="X48" i="14"/>
  <c r="AD48" i="14"/>
  <c r="L48" i="14"/>
  <c r="L46" i="14"/>
  <c r="AD46" i="14"/>
  <c r="R46" i="14"/>
  <c r="X46" i="14"/>
  <c r="L51" i="14"/>
  <c r="R51" i="14"/>
  <c r="X51" i="14"/>
  <c r="AD51" i="14"/>
  <c r="L42" i="14"/>
  <c r="R42" i="14"/>
  <c r="X42" i="14"/>
  <c r="AD42" i="14"/>
  <c r="AD39" i="14"/>
  <c r="X39" i="14"/>
  <c r="L39" i="14"/>
  <c r="R39" i="14"/>
  <c r="AD52" i="14"/>
  <c r="R52" i="14"/>
  <c r="X52" i="14"/>
  <c r="L52" i="14"/>
  <c r="L49" i="14"/>
  <c r="R49" i="14"/>
  <c r="AD49" i="14"/>
  <c r="X49" i="14"/>
  <c r="R40" i="14"/>
  <c r="L40" i="14"/>
  <c r="X40" i="14"/>
  <c r="AD40" i="14"/>
  <c r="R47" i="14"/>
  <c r="AD47" i="14"/>
  <c r="L47" i="14"/>
  <c r="X47" i="14"/>
  <c r="AD43" i="14"/>
  <c r="X43" i="14"/>
  <c r="R43" i="14"/>
  <c r="L43" i="14"/>
  <c r="X45" i="14"/>
  <c r="AD45" i="14"/>
  <c r="R45" i="14"/>
  <c r="L45" i="14"/>
  <c r="AD50" i="14"/>
  <c r="X50" i="14"/>
  <c r="L50" i="14"/>
  <c r="R50" i="14"/>
  <c r="AD44" i="14"/>
  <c r="L44" i="14"/>
  <c r="R44" i="14"/>
  <c r="X44" i="14"/>
  <c r="X28" i="15"/>
  <c r="W28" i="15"/>
  <c r="D18" i="15"/>
  <c r="F54" i="14"/>
  <c r="U54" i="14"/>
  <c r="U56" i="14" s="1"/>
  <c r="AA54" i="14"/>
  <c r="AA56" i="14" s="1"/>
  <c r="O54" i="14"/>
  <c r="O56" i="14" s="1"/>
  <c r="C56" i="16"/>
  <c r="I54" i="14"/>
  <c r="I56" i="14" s="1"/>
  <c r="U26" i="15"/>
  <c r="X26" i="15"/>
  <c r="T26" i="15"/>
  <c r="W26" i="15"/>
  <c r="L28" i="14"/>
  <c r="X28" i="14"/>
  <c r="AD28" i="14"/>
  <c r="R28" i="14"/>
  <c r="AD10" i="14"/>
  <c r="X10" i="14"/>
  <c r="L10" i="14"/>
  <c r="R10" i="14"/>
  <c r="AD7" i="14"/>
  <c r="X7" i="14"/>
  <c r="R7" i="14"/>
  <c r="L7" i="14"/>
  <c r="R36" i="14"/>
  <c r="AD36" i="14"/>
  <c r="X36" i="14"/>
  <c r="L36" i="14"/>
  <c r="AD2" i="14"/>
  <c r="L2" i="14"/>
  <c r="X2" i="14"/>
  <c r="R2" i="14"/>
  <c r="R19" i="14"/>
  <c r="X19" i="14"/>
  <c r="L19" i="14"/>
  <c r="AD19" i="14"/>
  <c r="AD29" i="14"/>
  <c r="R29" i="14"/>
  <c r="X29" i="14"/>
  <c r="L29" i="14"/>
  <c r="R23" i="14"/>
  <c r="X23" i="14"/>
  <c r="L23" i="14"/>
  <c r="AD23" i="14"/>
  <c r="L16" i="14"/>
  <c r="X16" i="14"/>
  <c r="R16" i="14"/>
  <c r="AD16" i="14"/>
  <c r="AD14" i="14"/>
  <c r="X14" i="14"/>
  <c r="L14" i="14"/>
  <c r="R14" i="14"/>
  <c r="AD37" i="14"/>
  <c r="L37" i="14"/>
  <c r="X37" i="14"/>
  <c r="R37" i="14"/>
  <c r="AD12" i="14"/>
  <c r="R12" i="14"/>
  <c r="L12" i="14"/>
  <c r="X12" i="14"/>
  <c r="X20" i="14"/>
  <c r="AD20" i="14"/>
  <c r="R20" i="14"/>
  <c r="L20" i="14"/>
  <c r="AD32" i="14"/>
  <c r="X32" i="14"/>
  <c r="L32" i="14"/>
  <c r="R32" i="14"/>
  <c r="R21" i="14"/>
  <c r="X21" i="14"/>
  <c r="AD21" i="14"/>
  <c r="L21" i="14"/>
  <c r="X18" i="14"/>
  <c r="L18" i="14"/>
  <c r="AD18" i="14"/>
  <c r="R18" i="14"/>
  <c r="L25" i="14"/>
  <c r="AD25" i="14"/>
  <c r="R25" i="14"/>
  <c r="X25" i="14"/>
  <c r="R33" i="14"/>
  <c r="X33" i="14"/>
  <c r="AD33" i="14"/>
  <c r="L33" i="14"/>
  <c r="AD24" i="14"/>
  <c r="R24" i="14"/>
  <c r="X24" i="14"/>
  <c r="L24" i="14"/>
  <c r="R15" i="14"/>
  <c r="X15" i="14"/>
  <c r="AD15" i="14"/>
  <c r="L15" i="14"/>
  <c r="AD8" i="14"/>
  <c r="R8" i="14"/>
  <c r="L8" i="14"/>
  <c r="X8" i="14"/>
  <c r="AD30" i="14"/>
  <c r="R30" i="14"/>
  <c r="X30" i="14"/>
  <c r="L30" i="14"/>
  <c r="L6" i="14"/>
  <c r="R6" i="14"/>
  <c r="AD6" i="14"/>
  <c r="X6" i="14"/>
  <c r="X9" i="14"/>
  <c r="R9" i="14"/>
  <c r="AD9" i="14"/>
  <c r="L9" i="14"/>
  <c r="X34" i="14"/>
  <c r="R34" i="14"/>
  <c r="AD34" i="14"/>
  <c r="L34" i="14"/>
  <c r="X35" i="14"/>
  <c r="R35" i="14"/>
  <c r="AD35" i="14"/>
  <c r="L35" i="14"/>
  <c r="X17" i="14"/>
  <c r="R17" i="14"/>
  <c r="L17" i="14"/>
  <c r="AD17" i="14"/>
  <c r="AD3" i="14"/>
  <c r="R3" i="14"/>
  <c r="L3" i="14"/>
  <c r="X3" i="14"/>
  <c r="X5" i="14"/>
  <c r="R5" i="14"/>
  <c r="L5" i="14"/>
  <c r="AD5" i="14"/>
  <c r="L27" i="14"/>
  <c r="AD27" i="14"/>
  <c r="X27" i="14"/>
  <c r="R27" i="14"/>
  <c r="L22" i="14"/>
  <c r="R22" i="14"/>
  <c r="X22" i="14"/>
  <c r="AD22" i="14"/>
  <c r="L26" i="14"/>
  <c r="X26" i="14"/>
  <c r="AD26" i="14"/>
  <c r="R26" i="14"/>
  <c r="AD13" i="14"/>
  <c r="L13" i="14"/>
  <c r="R13" i="14"/>
  <c r="X13" i="14"/>
  <c r="F4" i="16"/>
  <c r="F56" i="16" s="1"/>
  <c r="L11" i="14"/>
  <c r="AD11" i="14"/>
  <c r="X11" i="14"/>
  <c r="R11" i="14"/>
  <c r="R31" i="14"/>
  <c r="L31" i="14"/>
  <c r="AD31" i="14"/>
  <c r="X31" i="14"/>
  <c r="AD4" i="14"/>
  <c r="X4" i="14"/>
  <c r="L4" i="14"/>
  <c r="R4" i="14"/>
  <c r="R54" i="14" l="1"/>
  <c r="R56" i="14" s="1"/>
  <c r="X54" i="14"/>
  <c r="X56" i="14" s="1"/>
  <c r="L54" i="14"/>
  <c r="L56" i="14" s="1"/>
  <c r="AD54" i="14"/>
  <c r="AD56" i="14" s="1"/>
  <c r="D25" i="15"/>
  <c r="N25" i="15"/>
  <c r="N26" i="15" s="1"/>
  <c r="I25" i="15"/>
  <c r="I26" i="15" s="1"/>
  <c r="V25" i="15" l="1"/>
  <c r="D26" i="15"/>
  <c r="S25" i="15"/>
  <c r="V28" i="15" l="1"/>
  <c r="S26" i="15"/>
  <c r="V26" i="15"/>
</calcChain>
</file>

<file path=xl/sharedStrings.xml><?xml version="1.0" encoding="utf-8"?>
<sst xmlns="http://schemas.openxmlformats.org/spreadsheetml/2006/main" count="981" uniqueCount="217">
  <si>
    <t>Node Type</t>
  </si>
  <si>
    <t>M-H name</t>
  </si>
  <si>
    <t>Type</t>
  </si>
  <si>
    <t xml:space="preserve">Percentage of traffc inside metro </t>
  </si>
  <si>
    <t>of which, on nearest BB Metro Core</t>
  </si>
  <si>
    <t>On nearest Metro Core</t>
  </si>
  <si>
    <t>On Metro Agrregation</t>
  </si>
  <si>
    <t>M-H node name</t>
  </si>
  <si>
    <t>Percentage of traffic downloaded outside metro</t>
  </si>
  <si>
    <t>Percentage of traffic exchanged outside metro</t>
  </si>
  <si>
    <t>Percentage of upstream traffic</t>
  </si>
  <si>
    <t>Number of nodes</t>
  </si>
  <si>
    <t>Percentage of A1 traffic (Peer to peer)</t>
  </si>
  <si>
    <t>Percentage of A3 traffic (Video content)</t>
  </si>
  <si>
    <t>Percentage of A2 traffic (Heterogeneous web)</t>
  </si>
  <si>
    <t>M-H code</t>
  </si>
  <si>
    <t>Metro Core</t>
  </si>
  <si>
    <t>Metro Aggregation</t>
  </si>
  <si>
    <t>Metro Core Backbone</t>
  </si>
  <si>
    <t>Year</t>
  </si>
  <si>
    <t>Residential fixed line per household</t>
  </si>
  <si>
    <t>Average DL traffic per residential line [Mb/s]</t>
  </si>
  <si>
    <t>Average DL traffic per business line [Mb/s]</t>
  </si>
  <si>
    <t>mid term</t>
  </si>
  <si>
    <t>short term</t>
  </si>
  <si>
    <t>Busy period peak factor (for fixed access)</t>
  </si>
  <si>
    <t>DL Traffic per 4G site at busy period [Mb/s]</t>
  </si>
  <si>
    <t>start 5G-NR deployment</t>
  </si>
  <si>
    <t xml:space="preserve">I2. Traffic volume and market penetration parameters </t>
  </si>
  <si>
    <t>I3.2 / A1 - Peer-to-peer traffic (downstream)</t>
  </si>
  <si>
    <t>I3.3 / A2 - Heterogeneous web traffic (downstream)</t>
  </si>
  <si>
    <t>I3.4 / A3 - Video traffic (downstream)</t>
  </si>
  <si>
    <t>Traffic in [Gb/s]</t>
  </si>
  <si>
    <t>I3.1 / Baseline macro traffic subtypes parameters</t>
  </si>
  <si>
    <t>Households</t>
  </si>
  <si>
    <t>5G sites 2019</t>
  </si>
  <si>
    <t>5G sites 2022</t>
  </si>
  <si>
    <t>5G sites 2025</t>
  </si>
  <si>
    <t>4G sites (assumed stable in time)</t>
  </si>
  <si>
    <t>Total traffic [Gb/s]</t>
  </si>
  <si>
    <t>Upstream</t>
  </si>
  <si>
    <t>Downstream</t>
  </si>
  <si>
    <t>DL Traffic per 5G RRU at busy period [Mb/s]</t>
  </si>
  <si>
    <t>Total Traffic (downstream, [Gb/s] )</t>
  </si>
  <si>
    <t>Total peer-to-peer traffic per node (average, [Gb/s] )</t>
  </si>
  <si>
    <t>Total video traffic Network [Gb/s]</t>
  </si>
  <si>
    <t>Total het. Web traffic per node (average, [Gb/s] )</t>
  </si>
  <si>
    <t xml:space="preserve">Total peer-to-peer traffic  [Gb/s] </t>
  </si>
  <si>
    <t xml:space="preserve">Total heterogeneous web traffic  [Gb/s] </t>
  </si>
  <si>
    <t>Total video traffic per node (average, [Gb/s] )</t>
  </si>
  <si>
    <t xml:space="preserve">on whole Metro Network  </t>
  </si>
  <si>
    <t xml:space="preserve">on Node (on average)  </t>
  </si>
  <si>
    <t>Partitioning of Traffic between access type (Downstream)</t>
  </si>
  <si>
    <t xml:space="preserve">Fixed Residential  </t>
  </si>
  <si>
    <t xml:space="preserve">Fixed Businness  </t>
  </si>
  <si>
    <t>Downstream Traffic [Gb/s]</t>
  </si>
  <si>
    <t>Relative Percentage</t>
  </si>
  <si>
    <t>Type of access</t>
  </si>
  <si>
    <t xml:space="preserve">NR-5G  </t>
  </si>
  <si>
    <t xml:space="preserve">Radio 4G  </t>
  </si>
  <si>
    <t xml:space="preserve">Total  </t>
  </si>
  <si>
    <t>Important: grey cells require the primary model parameters assignment</t>
  </si>
  <si>
    <t>BB_01</t>
  </si>
  <si>
    <t>BB_02</t>
  </si>
  <si>
    <t>CR_01</t>
  </si>
  <si>
    <t>CR_02</t>
  </si>
  <si>
    <t>CR_03</t>
  </si>
  <si>
    <t>CR_04</t>
  </si>
  <si>
    <t>DU_01</t>
  </si>
  <si>
    <t>DU_02</t>
  </si>
  <si>
    <t>DU_03</t>
  </si>
  <si>
    <t>DU_04</t>
  </si>
  <si>
    <t>DU_05</t>
  </si>
  <si>
    <t>UR_01</t>
  </si>
  <si>
    <t>UR_02</t>
  </si>
  <si>
    <t>UR_03</t>
  </si>
  <si>
    <t>UR_04</t>
  </si>
  <si>
    <t>UR_05</t>
  </si>
  <si>
    <t>UR_06</t>
  </si>
  <si>
    <t>UR_07</t>
  </si>
  <si>
    <t>S1_01</t>
  </si>
  <si>
    <t>S1_02</t>
  </si>
  <si>
    <t>S1_03</t>
  </si>
  <si>
    <t>S1_04</t>
  </si>
  <si>
    <t>S1_05</t>
  </si>
  <si>
    <t>S1_06</t>
  </si>
  <si>
    <t>S2_01</t>
  </si>
  <si>
    <t>S2_02</t>
  </si>
  <si>
    <t>S2_03</t>
  </si>
  <si>
    <t>S2_04</t>
  </si>
  <si>
    <t>S2_05</t>
  </si>
  <si>
    <t>S2_06</t>
  </si>
  <si>
    <t>S2_07</t>
  </si>
  <si>
    <t>S2_08</t>
  </si>
  <si>
    <t>S3_01</t>
  </si>
  <si>
    <t>S3_02</t>
  </si>
  <si>
    <t>S3_03</t>
  </si>
  <si>
    <t>S3_04</t>
  </si>
  <si>
    <t>S3_05</t>
  </si>
  <si>
    <t>S3_06</t>
  </si>
  <si>
    <t>S3_07</t>
  </si>
  <si>
    <t>S3_08</t>
  </si>
  <si>
    <t>S3_09</t>
  </si>
  <si>
    <t>S3_10</t>
  </si>
  <si>
    <t>RU_01</t>
  </si>
  <si>
    <t>RU_02</t>
  </si>
  <si>
    <t>RU_03</t>
  </si>
  <si>
    <t>RU_04</t>
  </si>
  <si>
    <t>RU_05</t>
  </si>
  <si>
    <t>RU_06</t>
  </si>
  <si>
    <t>RU_07</t>
  </si>
  <si>
    <t>RU_08</t>
  </si>
  <si>
    <t>RU_09</t>
  </si>
  <si>
    <r>
      <t xml:space="preserve">Business Fixed line per household </t>
    </r>
    <r>
      <rPr>
        <b/>
        <sz val="10"/>
        <rFont val="Arial"/>
        <family val="2"/>
      </rPr>
      <t>(Suburban geotypes)</t>
    </r>
  </si>
  <si>
    <t>Dense Urban</t>
  </si>
  <si>
    <t>Suburban</t>
  </si>
  <si>
    <t>Rural</t>
  </si>
  <si>
    <t>Geotype</t>
  </si>
  <si>
    <t>Business lines multipl. factor</t>
  </si>
  <si>
    <t>This table accounts for difference in businnes lines per households among  diefferent geoptypes (refeeence is Suburban)</t>
  </si>
  <si>
    <t>Mult. factor</t>
  </si>
  <si>
    <t>Urban</t>
  </si>
  <si>
    <t>Abs ID Link</t>
  </si>
  <si>
    <t>Link M-H Code</t>
  </si>
  <si>
    <t>Type Link</t>
  </si>
  <si>
    <t>Distance [km]</t>
  </si>
  <si>
    <t>Core/Aggregation subnetwork</t>
  </si>
  <si>
    <t>L_CR_01</t>
  </si>
  <si>
    <t>Core link</t>
  </si>
  <si>
    <t>Core Network</t>
  </si>
  <si>
    <t>L_CR_02</t>
  </si>
  <si>
    <t>L_CR_03</t>
  </si>
  <si>
    <t>L_CR_04</t>
  </si>
  <si>
    <t>L_CR_05</t>
  </si>
  <si>
    <t>L_CR_06</t>
  </si>
  <si>
    <t>L_CR_07</t>
  </si>
  <si>
    <t>L_CR_08</t>
  </si>
  <si>
    <t>L_CR_09</t>
  </si>
  <si>
    <t>L_DU_01</t>
  </si>
  <si>
    <t>Extension link</t>
  </si>
  <si>
    <t>L_DU_02</t>
  </si>
  <si>
    <t>L_DU_03</t>
  </si>
  <si>
    <t>L_DU_04</t>
  </si>
  <si>
    <t>L_DU_05</t>
  </si>
  <si>
    <t>L_DU_06</t>
  </si>
  <si>
    <t>L_UR_01</t>
  </si>
  <si>
    <t>L_UR_02</t>
  </si>
  <si>
    <t>L_UR_03</t>
  </si>
  <si>
    <t>L_UR_04</t>
  </si>
  <si>
    <t>L_UR_05</t>
  </si>
  <si>
    <t>L_UR_06</t>
  </si>
  <si>
    <t>L_UR_07</t>
  </si>
  <si>
    <t>L_UR_08</t>
  </si>
  <si>
    <t>L_S1_01</t>
  </si>
  <si>
    <t>Suburban 1</t>
  </si>
  <si>
    <t>L_S1_02</t>
  </si>
  <si>
    <t>L_S1_03</t>
  </si>
  <si>
    <t>L_S1_04</t>
  </si>
  <si>
    <t>L_S1_05</t>
  </si>
  <si>
    <t>L_S1_06</t>
  </si>
  <si>
    <t>L_S1_07</t>
  </si>
  <si>
    <t>L_S2_01</t>
  </si>
  <si>
    <t>L_S2_02</t>
  </si>
  <si>
    <t>Suburban 2</t>
  </si>
  <si>
    <t>L_S2_03</t>
  </si>
  <si>
    <t>L_S2_04</t>
  </si>
  <si>
    <t>L_S2_05</t>
  </si>
  <si>
    <t>L_S2_06</t>
  </si>
  <si>
    <t>L_S2_07</t>
  </si>
  <si>
    <t>L_S2_08</t>
  </si>
  <si>
    <t>L_S2_09</t>
  </si>
  <si>
    <t>L_S3_01</t>
  </si>
  <si>
    <t>Suburban 3</t>
  </si>
  <si>
    <t>L_S3_02</t>
  </si>
  <si>
    <t>L_S3_03</t>
  </si>
  <si>
    <t>L_S3_04</t>
  </si>
  <si>
    <t>L_S3_05</t>
  </si>
  <si>
    <t>L_S3_06</t>
  </si>
  <si>
    <t>L_S3_07</t>
  </si>
  <si>
    <t>L_S3_08</t>
  </si>
  <si>
    <t>L_S3_09</t>
  </si>
  <si>
    <t>L_S3_10</t>
  </si>
  <si>
    <t>L_S3_11</t>
  </si>
  <si>
    <t>L_RU_01</t>
  </si>
  <si>
    <t>L_RU_02</t>
  </si>
  <si>
    <t>L_RU_03</t>
  </si>
  <si>
    <t>L_RU_04</t>
  </si>
  <si>
    <t>L_RU_05</t>
  </si>
  <si>
    <t>L_RU_06</t>
  </si>
  <si>
    <t>L_RU_07</t>
  </si>
  <si>
    <t>L_RU_08</t>
  </si>
  <si>
    <t>L_RU_09</t>
  </si>
  <si>
    <t>L_RU_10</t>
  </si>
  <si>
    <t>RU_10</t>
  </si>
  <si>
    <t>Node M-H Code (A)</t>
  </si>
  <si>
    <t>Node M-H Code (B)</t>
  </si>
  <si>
    <t>2019 Res</t>
  </si>
  <si>
    <t>2022 Res</t>
  </si>
  <si>
    <t>2025 Res</t>
  </si>
  <si>
    <t>2019 Bus</t>
  </si>
  <si>
    <t>2022 Bus</t>
  </si>
  <si>
    <t>2025 Bus</t>
  </si>
  <si>
    <t>2019 4G</t>
  </si>
  <si>
    <t>2022 4G</t>
  </si>
  <si>
    <t>2025 4G</t>
  </si>
  <si>
    <t>2019 5G</t>
  </si>
  <si>
    <t>2022 5G</t>
  </si>
  <si>
    <t>2025 5G</t>
  </si>
  <si>
    <t>2019 Total</t>
  </si>
  <si>
    <t>2022 Total</t>
  </si>
  <si>
    <t>2025 Total</t>
  </si>
  <si>
    <t>2019 Down</t>
  </si>
  <si>
    <t>2022 Down</t>
  </si>
  <si>
    <t>2025 Down</t>
  </si>
  <si>
    <t>2019 Up</t>
  </si>
  <si>
    <t>2022 Up</t>
  </si>
  <si>
    <t>2025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</si>
</sst>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7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4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Alignment="0"/>
    <xf numFmtId="9" fontId="7" fillId="0" borderId="0" applyFont="0" applyFill="0" applyBorder="0" applyAlignment="0" applyProtection="0"/>
  </cellStyleXfs>
  <cellXfs count="19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5" fillId="2" borderId="0" xfId="0" applyFont="1" applyFill="1"/>
    <xf numFmtId="0" fontId="5" fillId="0" borderId="0" xfId="0" applyFont="1" applyFill="1" applyBorder="1"/>
    <xf numFmtId="0" fontId="5" fillId="0" borderId="0" xfId="0" applyFont="1"/>
    <xf numFmtId="0" fontId="3" fillId="0" borderId="0" xfId="0" applyFont="1" applyAlignment="1">
      <alignment vertical="center"/>
    </xf>
    <xf numFmtId="0" fontId="1" fillId="0" borderId="1" xfId="0" applyFont="1" applyBorder="1"/>
    <xf numFmtId="0" fontId="0" fillId="3" borderId="1" xfId="0" applyFill="1" applyBorder="1"/>
    <xf numFmtId="9" fontId="0" fillId="3" borderId="1" xfId="2" applyFont="1" applyFill="1" applyBorder="1"/>
    <xf numFmtId="9" fontId="1" fillId="3" borderId="1" xfId="2" applyFont="1" applyFill="1" applyBorder="1"/>
    <xf numFmtId="0" fontId="0" fillId="0" borderId="1" xfId="0" applyBorder="1"/>
    <xf numFmtId="9" fontId="0" fillId="0" borderId="1" xfId="2" applyFont="1" applyBorder="1"/>
    <xf numFmtId="9" fontId="0" fillId="3" borderId="1" xfId="0" applyNumberFormat="1" applyFill="1" applyBorder="1"/>
    <xf numFmtId="9" fontId="0" fillId="0" borderId="1" xfId="2" applyFont="1" applyFill="1" applyBorder="1"/>
    <xf numFmtId="9" fontId="1" fillId="0" borderId="1" xfId="2" applyFont="1" applyFill="1" applyBorder="1"/>
    <xf numFmtId="11" fontId="0" fillId="0" borderId="1" xfId="0" applyNumberFormat="1" applyFill="1" applyBorder="1"/>
    <xf numFmtId="0" fontId="0" fillId="0" borderId="0" xfId="0" applyBorder="1"/>
    <xf numFmtId="0" fontId="1" fillId="0" borderId="0" xfId="0" applyFont="1" applyBorder="1"/>
    <xf numFmtId="9" fontId="1" fillId="0" borderId="0" xfId="2" applyFont="1" applyFill="1" applyBorder="1"/>
    <xf numFmtId="0" fontId="0" fillId="0" borderId="1" xfId="0" applyFill="1" applyBorder="1"/>
    <xf numFmtId="0" fontId="6" fillId="0" borderId="1" xfId="0" applyFont="1" applyBorder="1"/>
    <xf numFmtId="0" fontId="5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64" fontId="0" fillId="0" borderId="0" xfId="0" applyNumberFormat="1" applyFill="1" applyBorder="1"/>
    <xf numFmtId="9" fontId="0" fillId="0" borderId="0" xfId="2" applyFont="1" applyFill="1" applyBorder="1"/>
    <xf numFmtId="0" fontId="8" fillId="0" borderId="0" xfId="0" applyFont="1" applyBorder="1"/>
    <xf numFmtId="0" fontId="8" fillId="0" borderId="0" xfId="0" applyFont="1"/>
    <xf numFmtId="0" fontId="0" fillId="0" borderId="0" xfId="0" applyFill="1"/>
    <xf numFmtId="0" fontId="6" fillId="0" borderId="0" xfId="0" applyFont="1" applyFill="1" applyBorder="1"/>
    <xf numFmtId="0" fontId="0" fillId="0" borderId="0" xfId="0" applyAlignment="1">
      <alignment horizontal="right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0" borderId="0" xfId="0" applyFont="1" applyFill="1" applyBorder="1"/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9" fillId="4" borderId="1" xfId="0" applyNumberFormat="1" applyFont="1" applyFill="1" applyBorder="1" applyAlignment="1">
      <alignment horizontal="center"/>
    </xf>
    <xf numFmtId="164" fontId="9" fillId="5" borderId="1" xfId="0" applyNumberFormat="1" applyFont="1" applyFill="1" applyBorder="1" applyAlignment="1">
      <alignment horizontal="center"/>
    </xf>
    <xf numFmtId="164" fontId="9" fillId="6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/>
    <xf numFmtId="2" fontId="1" fillId="5" borderId="1" xfId="0" applyNumberFormat="1" applyFont="1" applyFill="1" applyBorder="1"/>
    <xf numFmtId="2" fontId="1" fillId="6" borderId="1" xfId="0" applyNumberFormat="1" applyFont="1" applyFill="1" applyBorder="1"/>
    <xf numFmtId="0" fontId="0" fillId="6" borderId="8" xfId="0" applyFill="1" applyBorder="1"/>
    <xf numFmtId="0" fontId="3" fillId="0" borderId="0" xfId="0" applyFont="1" applyAlignment="1">
      <alignment horizontal="center" vertical="center"/>
    </xf>
    <xf numFmtId="2" fontId="0" fillId="0" borderId="1" xfId="0" applyNumberFormat="1" applyBorder="1"/>
    <xf numFmtId="0" fontId="3" fillId="4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4" borderId="1" xfId="2" applyFont="1" applyFill="1" applyBorder="1" applyAlignment="1">
      <alignment horizontal="center"/>
    </xf>
    <xf numFmtId="9" fontId="0" fillId="5" borderId="1" xfId="2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right" vertical="center"/>
    </xf>
    <xf numFmtId="9" fontId="0" fillId="6" borderId="10" xfId="2" applyFont="1" applyFill="1" applyBorder="1" applyAlignment="1">
      <alignment horizontal="center"/>
    </xf>
    <xf numFmtId="0" fontId="0" fillId="0" borderId="25" xfId="0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0" fillId="4" borderId="26" xfId="0" applyFill="1" applyBorder="1"/>
    <xf numFmtId="0" fontId="0" fillId="5" borderId="26" xfId="0" applyFill="1" applyBorder="1"/>
    <xf numFmtId="0" fontId="1" fillId="0" borderId="17" xfId="0" applyFont="1" applyBorder="1" applyAlignment="1">
      <alignment horizontal="right"/>
    </xf>
    <xf numFmtId="164" fontId="0" fillId="4" borderId="27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28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right" vertical="center"/>
    </xf>
    <xf numFmtId="164" fontId="3" fillId="4" borderId="26" xfId="0" applyNumberFormat="1" applyFont="1" applyFill="1" applyBorder="1" applyAlignment="1">
      <alignment horizontal="center" vertical="center"/>
    </xf>
    <xf numFmtId="164" fontId="3" fillId="5" borderId="26" xfId="0" applyNumberFormat="1" applyFont="1" applyFill="1" applyBorder="1" applyAlignment="1">
      <alignment horizontal="center" vertical="center"/>
    </xf>
    <xf numFmtId="164" fontId="3" fillId="6" borderId="26" xfId="0" applyNumberFormat="1" applyFont="1" applyFill="1" applyBorder="1" applyAlignment="1">
      <alignment horizontal="right" vertical="center"/>
    </xf>
    <xf numFmtId="0" fontId="10" fillId="0" borderId="0" xfId="0" applyFont="1"/>
    <xf numFmtId="0" fontId="3" fillId="3" borderId="1" xfId="0" applyFont="1" applyFill="1" applyBorder="1"/>
    <xf numFmtId="2" fontId="1" fillId="0" borderId="0" xfId="0" applyNumberFormat="1" applyFont="1"/>
    <xf numFmtId="165" fontId="0" fillId="0" borderId="0" xfId="2" applyNumberFormat="1" applyFont="1"/>
    <xf numFmtId="0" fontId="11" fillId="0" borderId="29" xfId="0" applyFont="1" applyBorder="1"/>
    <xf numFmtId="0" fontId="11" fillId="0" borderId="20" xfId="0" applyFont="1" applyBorder="1"/>
    <xf numFmtId="0" fontId="11" fillId="0" borderId="30" xfId="0" applyFont="1" applyBorder="1"/>
    <xf numFmtId="0" fontId="11" fillId="0" borderId="0" xfId="0" applyFont="1" applyBorder="1"/>
    <xf numFmtId="0" fontId="12" fillId="0" borderId="30" xfId="0" applyFont="1" applyBorder="1"/>
    <xf numFmtId="0" fontId="12" fillId="0" borderId="0" xfId="0" applyFont="1" applyBorder="1"/>
    <xf numFmtId="0" fontId="12" fillId="0" borderId="11" xfId="0" applyFont="1" applyBorder="1"/>
    <xf numFmtId="0" fontId="12" fillId="0" borderId="12" xfId="0" applyFont="1" applyBorder="1"/>
    <xf numFmtId="0" fontId="13" fillId="7" borderId="29" xfId="0" applyFont="1" applyFill="1" applyBorder="1"/>
    <xf numFmtId="0" fontId="13" fillId="7" borderId="20" xfId="0" applyFont="1" applyFill="1" applyBorder="1"/>
    <xf numFmtId="0" fontId="13" fillId="7" borderId="30" xfId="0" applyFont="1" applyFill="1" applyBorder="1"/>
    <xf numFmtId="0" fontId="13" fillId="7" borderId="0" xfId="0" applyFont="1" applyFill="1" applyBorder="1"/>
    <xf numFmtId="0" fontId="13" fillId="7" borderId="11" xfId="0" applyFont="1" applyFill="1" applyBorder="1"/>
    <xf numFmtId="0" fontId="13" fillId="7" borderId="12" xfId="0" applyFont="1" applyFill="1" applyBorder="1"/>
    <xf numFmtId="0" fontId="13" fillId="4" borderId="29" xfId="0" applyFont="1" applyFill="1" applyBorder="1"/>
    <xf numFmtId="0" fontId="13" fillId="4" borderId="20" xfId="0" applyFont="1" applyFill="1" applyBorder="1"/>
    <xf numFmtId="0" fontId="13" fillId="4" borderId="30" xfId="0" applyFont="1" applyFill="1" applyBorder="1"/>
    <xf numFmtId="0" fontId="13" fillId="4" borderId="0" xfId="0" applyFont="1" applyFill="1" applyBorder="1"/>
    <xf numFmtId="0" fontId="13" fillId="4" borderId="11" xfId="0" applyFont="1" applyFill="1" applyBorder="1"/>
    <xf numFmtId="0" fontId="13" fillId="4" borderId="12" xfId="0" applyFont="1" applyFill="1" applyBorder="1"/>
    <xf numFmtId="0" fontId="13" fillId="8" borderId="29" xfId="0" applyFont="1" applyFill="1" applyBorder="1"/>
    <xf numFmtId="0" fontId="13" fillId="8" borderId="20" xfId="0" applyFont="1" applyFill="1" applyBorder="1"/>
    <xf numFmtId="0" fontId="13" fillId="8" borderId="30" xfId="0" applyFont="1" applyFill="1" applyBorder="1"/>
    <xf numFmtId="0" fontId="13" fillId="8" borderId="0" xfId="0" applyFont="1" applyFill="1" applyBorder="1"/>
    <xf numFmtId="0" fontId="13" fillId="8" borderId="11" xfId="0" applyFont="1" applyFill="1" applyBorder="1"/>
    <xf numFmtId="0" fontId="13" fillId="8" borderId="12" xfId="0" applyFont="1" applyFill="1" applyBorder="1"/>
    <xf numFmtId="0" fontId="13" fillId="9" borderId="29" xfId="0" applyFont="1" applyFill="1" applyBorder="1"/>
    <xf numFmtId="0" fontId="13" fillId="9" borderId="20" xfId="0" applyFont="1" applyFill="1" applyBorder="1"/>
    <xf numFmtId="0" fontId="13" fillId="9" borderId="30" xfId="0" applyFont="1" applyFill="1" applyBorder="1"/>
    <xf numFmtId="0" fontId="13" fillId="9" borderId="0" xfId="0" applyFont="1" applyFill="1" applyBorder="1"/>
    <xf numFmtId="0" fontId="13" fillId="9" borderId="11" xfId="0" applyFont="1" applyFill="1" applyBorder="1"/>
    <xf numFmtId="0" fontId="13" fillId="9" borderId="12" xfId="0" applyFont="1" applyFill="1" applyBorder="1"/>
    <xf numFmtId="0" fontId="5" fillId="0" borderId="0" xfId="0" applyFont="1" applyFill="1" applyBorder="1" applyAlignment="1">
      <alignment horizontal="left"/>
    </xf>
    <xf numFmtId="0" fontId="15" fillId="0" borderId="20" xfId="0" applyFont="1" applyBorder="1"/>
    <xf numFmtId="0" fontId="15" fillId="0" borderId="0" xfId="0" applyFont="1" applyBorder="1"/>
    <xf numFmtId="0" fontId="15" fillId="7" borderId="20" xfId="0" applyFont="1" applyFill="1" applyBorder="1"/>
    <xf numFmtId="0" fontId="15" fillId="7" borderId="0" xfId="0" applyFont="1" applyFill="1" applyBorder="1"/>
    <xf numFmtId="0" fontId="15" fillId="7" borderId="12" xfId="0" applyFont="1" applyFill="1" applyBorder="1"/>
    <xf numFmtId="0" fontId="15" fillId="4" borderId="20" xfId="0" applyFont="1" applyFill="1" applyBorder="1"/>
    <xf numFmtId="0" fontId="15" fillId="4" borderId="0" xfId="0" applyFont="1" applyFill="1" applyBorder="1"/>
    <xf numFmtId="0" fontId="15" fillId="8" borderId="20" xfId="0" applyFont="1" applyFill="1" applyBorder="1"/>
    <xf numFmtId="0" fontId="15" fillId="8" borderId="0" xfId="0" applyFont="1" applyFill="1" applyBorder="1"/>
    <xf numFmtId="0" fontId="15" fillId="9" borderId="20" xfId="0" applyFont="1" applyFill="1" applyBorder="1"/>
    <xf numFmtId="0" fontId="15" fillId="9" borderId="0" xfId="0" applyFont="1" applyFill="1" applyBorder="1"/>
    <xf numFmtId="0" fontId="15" fillId="9" borderId="12" xfId="0" applyFont="1" applyFill="1" applyBorder="1"/>
    <xf numFmtId="0" fontId="0" fillId="3" borderId="31" xfId="0" applyFill="1" applyBorder="1"/>
    <xf numFmtId="0" fontId="14" fillId="0" borderId="32" xfId="0" applyFont="1" applyBorder="1"/>
    <xf numFmtId="0" fontId="14" fillId="0" borderId="33" xfId="0" applyFont="1" applyBorder="1"/>
    <xf numFmtId="0" fontId="14" fillId="0" borderId="13" xfId="0" applyFont="1" applyBorder="1"/>
    <xf numFmtId="1" fontId="0" fillId="3" borderId="31" xfId="0" applyNumberFormat="1" applyFill="1" applyBorder="1"/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0" borderId="1" xfId="0" applyFont="1" applyBorder="1"/>
    <xf numFmtId="0" fontId="14" fillId="0" borderId="0" xfId="0" applyFont="1"/>
    <xf numFmtId="164" fontId="0" fillId="0" borderId="20" xfId="0" applyNumberFormat="1" applyBorder="1"/>
    <xf numFmtId="164" fontId="0" fillId="0" borderId="32" xfId="0" applyNumberFormat="1" applyBorder="1"/>
    <xf numFmtId="164" fontId="0" fillId="0" borderId="0" xfId="0" applyNumberFormat="1" applyBorder="1"/>
    <xf numFmtId="164" fontId="0" fillId="0" borderId="33" xfId="0" applyNumberFormat="1" applyBorder="1"/>
    <xf numFmtId="0" fontId="11" fillId="0" borderId="11" xfId="0" applyFont="1" applyBorder="1"/>
    <xf numFmtId="0" fontId="11" fillId="0" borderId="12" xfId="0" applyFont="1" applyBorder="1"/>
    <xf numFmtId="164" fontId="0" fillId="0" borderId="12" xfId="0" applyNumberFormat="1" applyBorder="1"/>
    <xf numFmtId="164" fontId="0" fillId="0" borderId="13" xfId="0" applyNumberFormat="1" applyBorder="1"/>
    <xf numFmtId="0" fontId="11" fillId="7" borderId="20" xfId="0" applyFont="1" applyFill="1" applyBorder="1"/>
    <xf numFmtId="164" fontId="0" fillId="7" borderId="32" xfId="0" applyNumberFormat="1" applyFill="1" applyBorder="1"/>
    <xf numFmtId="164" fontId="0" fillId="7" borderId="33" xfId="0" applyNumberFormat="1" applyFill="1" applyBorder="1"/>
    <xf numFmtId="0" fontId="12" fillId="7" borderId="12" xfId="0" applyFont="1" applyFill="1" applyBorder="1"/>
    <xf numFmtId="164" fontId="0" fillId="7" borderId="13" xfId="0" applyNumberFormat="1" applyFill="1" applyBorder="1"/>
    <xf numFmtId="0" fontId="12" fillId="4" borderId="20" xfId="0" applyFont="1" applyFill="1" applyBorder="1"/>
    <xf numFmtId="164" fontId="0" fillId="4" borderId="32" xfId="0" applyNumberFormat="1" applyFill="1" applyBorder="1"/>
    <xf numFmtId="164" fontId="0" fillId="4" borderId="33" xfId="0" applyNumberFormat="1" applyFill="1" applyBorder="1"/>
    <xf numFmtId="0" fontId="11" fillId="4" borderId="0" xfId="0" applyFont="1" applyFill="1" applyBorder="1"/>
    <xf numFmtId="0" fontId="11" fillId="8" borderId="20" xfId="0" applyFont="1" applyFill="1" applyBorder="1"/>
    <xf numFmtId="164" fontId="0" fillId="8" borderId="20" xfId="0" applyNumberFormat="1" applyFill="1" applyBorder="1"/>
    <xf numFmtId="164" fontId="0" fillId="8" borderId="32" xfId="0" applyNumberFormat="1" applyFill="1" applyBorder="1"/>
    <xf numFmtId="164" fontId="0" fillId="8" borderId="0" xfId="0" applyNumberFormat="1" applyFill="1" applyBorder="1"/>
    <xf numFmtId="164" fontId="0" fillId="8" borderId="33" xfId="0" applyNumberFormat="1" applyFill="1" applyBorder="1"/>
    <xf numFmtId="0" fontId="12" fillId="8" borderId="0" xfId="0" applyFont="1" applyFill="1" applyBorder="1"/>
    <xf numFmtId="0" fontId="12" fillId="8" borderId="20" xfId="0" applyFont="1" applyFill="1" applyBorder="1"/>
    <xf numFmtId="0" fontId="11" fillId="8" borderId="12" xfId="0" applyFont="1" applyFill="1" applyBorder="1"/>
    <xf numFmtId="164" fontId="0" fillId="8" borderId="12" xfId="0" applyNumberFormat="1" applyFill="1" applyBorder="1"/>
    <xf numFmtId="164" fontId="0" fillId="8" borderId="13" xfId="0" applyNumberFormat="1" applyFill="1" applyBorder="1"/>
    <xf numFmtId="0" fontId="12" fillId="9" borderId="20" xfId="0" applyFont="1" applyFill="1" applyBorder="1"/>
    <xf numFmtId="164" fontId="0" fillId="9" borderId="20" xfId="0" applyNumberFormat="1" applyFill="1" applyBorder="1"/>
    <xf numFmtId="164" fontId="0" fillId="9" borderId="32" xfId="0" applyNumberFormat="1" applyFill="1" applyBorder="1"/>
    <xf numFmtId="164" fontId="0" fillId="9" borderId="0" xfId="0" applyNumberFormat="1" applyFill="1" applyBorder="1"/>
    <xf numFmtId="164" fontId="0" fillId="9" borderId="33" xfId="0" applyNumberFormat="1" applyFill="1" applyBorder="1"/>
    <xf numFmtId="0" fontId="12" fillId="9" borderId="12" xfId="0" applyFont="1" applyFill="1" applyBorder="1"/>
    <xf numFmtId="164" fontId="0" fillId="9" borderId="12" xfId="0" applyNumberFormat="1" applyFill="1" applyBorder="1"/>
    <xf numFmtId="164" fontId="0" fillId="9" borderId="13" xfId="0" applyNumberFormat="1" applyFill="1" applyBorder="1"/>
  </cellXfs>
  <cellStyles count="3">
    <cellStyle name="Normal" xfId="0" builtinId="0"/>
    <cellStyle name="Normale_MATRICE TRAFFICO_2008-2011" xfId="1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42"/>
  <sheetViews>
    <sheetView workbookViewId="0">
      <selection activeCell="H30" sqref="H30:H31"/>
    </sheetView>
  </sheetViews>
  <sheetFormatPr baseColWidth="10" defaultColWidth="9.140625" defaultRowHeight="12.75" x14ac:dyDescent="0.2"/>
  <cols>
    <col min="2" max="2" width="3.5703125" customWidth="1"/>
    <col min="3" max="3" width="54.28515625" customWidth="1"/>
    <col min="4" max="4" width="23" customWidth="1"/>
    <col min="5" max="5" width="16.85546875" customWidth="1"/>
    <col min="6" max="6" width="17.7109375" customWidth="1"/>
    <col min="7" max="7" width="4.42578125" customWidth="1"/>
    <col min="8" max="8" width="49.7109375" customWidth="1"/>
    <col min="9" max="9" width="10.5703125" customWidth="1"/>
    <col min="12" max="12" width="3.28515625" customWidth="1"/>
    <col min="13" max="13" width="39.5703125" bestFit="1" customWidth="1"/>
    <col min="14" max="14" width="9.5703125" bestFit="1" customWidth="1"/>
    <col min="15" max="16" width="9.5703125" customWidth="1"/>
    <col min="17" max="17" width="9.5703125" style="33" customWidth="1"/>
    <col min="18" max="18" width="24.5703125" customWidth="1"/>
    <col min="19" max="24" width="12.7109375" customWidth="1"/>
  </cols>
  <sheetData>
    <row r="1" spans="3:11" ht="18" x14ac:dyDescent="0.25">
      <c r="C1" s="85" t="s">
        <v>61</v>
      </c>
    </row>
    <row r="3" spans="3:11" x14ac:dyDescent="0.2">
      <c r="C3" s="22"/>
      <c r="D3" s="22"/>
      <c r="E3" s="22"/>
      <c r="F3" s="22"/>
      <c r="H3" s="121" t="s">
        <v>119</v>
      </c>
      <c r="I3" s="24"/>
      <c r="J3" s="24"/>
      <c r="K3" s="24"/>
    </row>
    <row r="4" spans="3:11" x14ac:dyDescent="0.2">
      <c r="C4" s="31" t="s">
        <v>28</v>
      </c>
      <c r="D4" s="27" t="s">
        <v>27</v>
      </c>
      <c r="E4" s="27" t="s">
        <v>24</v>
      </c>
      <c r="F4" s="27" t="s">
        <v>23</v>
      </c>
    </row>
    <row r="5" spans="3:11" x14ac:dyDescent="0.2">
      <c r="C5" s="28" t="s">
        <v>19</v>
      </c>
      <c r="D5" s="26">
        <v>2019</v>
      </c>
      <c r="E5" s="26">
        <v>2022</v>
      </c>
      <c r="F5" s="26">
        <v>2025</v>
      </c>
      <c r="H5" s="10" t="s">
        <v>117</v>
      </c>
      <c r="I5" s="4" t="s">
        <v>120</v>
      </c>
    </row>
    <row r="6" spans="3:11" x14ac:dyDescent="0.2">
      <c r="C6" s="16" t="s">
        <v>20</v>
      </c>
      <c r="D6" s="13">
        <v>0.5</v>
      </c>
      <c r="E6" s="13">
        <v>0.52</v>
      </c>
      <c r="F6" s="13">
        <v>0.55000000000000004</v>
      </c>
      <c r="H6" s="12" t="s">
        <v>114</v>
      </c>
      <c r="I6" s="13">
        <v>2.5</v>
      </c>
    </row>
    <row r="7" spans="3:11" x14ac:dyDescent="0.2">
      <c r="C7" s="12" t="s">
        <v>113</v>
      </c>
      <c r="D7" s="13">
        <v>0.05</v>
      </c>
      <c r="E7" s="13">
        <v>5.5E-2</v>
      </c>
      <c r="F7" s="13">
        <v>0.06</v>
      </c>
      <c r="H7" s="12" t="s">
        <v>121</v>
      </c>
      <c r="I7" s="13">
        <v>2</v>
      </c>
    </row>
    <row r="8" spans="3:11" x14ac:dyDescent="0.2">
      <c r="C8" s="16" t="s">
        <v>21</v>
      </c>
      <c r="D8" s="13">
        <v>1.8</v>
      </c>
      <c r="E8" s="13">
        <v>3.7</v>
      </c>
      <c r="F8" s="13">
        <v>7.6</v>
      </c>
      <c r="H8" s="12" t="s">
        <v>115</v>
      </c>
      <c r="I8" s="25">
        <v>1</v>
      </c>
    </row>
    <row r="9" spans="3:11" x14ac:dyDescent="0.2">
      <c r="C9" s="16" t="s">
        <v>22</v>
      </c>
      <c r="D9" s="13">
        <v>3.6</v>
      </c>
      <c r="E9" s="13">
        <v>7.4</v>
      </c>
      <c r="F9" s="13">
        <v>15.1</v>
      </c>
      <c r="H9" s="12" t="s">
        <v>116</v>
      </c>
      <c r="I9" s="13">
        <v>0.5</v>
      </c>
    </row>
    <row r="10" spans="3:11" x14ac:dyDescent="0.2">
      <c r="C10" s="16" t="s">
        <v>25</v>
      </c>
      <c r="D10" s="13">
        <v>1</v>
      </c>
      <c r="E10" s="13">
        <v>1</v>
      </c>
      <c r="F10" s="13">
        <v>1</v>
      </c>
      <c r="H10" s="23"/>
      <c r="I10" s="24"/>
      <c r="J10" s="24"/>
      <c r="K10" s="24"/>
    </row>
    <row r="11" spans="3:11" x14ac:dyDescent="0.2">
      <c r="C11" s="16" t="s">
        <v>26</v>
      </c>
      <c r="D11" s="13">
        <v>100</v>
      </c>
      <c r="E11" s="13">
        <v>140</v>
      </c>
      <c r="F11" s="13">
        <v>200</v>
      </c>
      <c r="H11" s="23"/>
      <c r="I11" s="24"/>
      <c r="J11" s="24"/>
      <c r="K11" s="24"/>
    </row>
    <row r="12" spans="3:11" x14ac:dyDescent="0.2">
      <c r="C12" s="12" t="s">
        <v>42</v>
      </c>
      <c r="D12" s="13">
        <v>500</v>
      </c>
      <c r="E12" s="13">
        <v>800</v>
      </c>
      <c r="F12" s="13">
        <v>1000</v>
      </c>
      <c r="H12" s="23"/>
      <c r="I12" s="24"/>
      <c r="J12" s="24"/>
      <c r="K12" s="24"/>
    </row>
    <row r="13" spans="3:11" x14ac:dyDescent="0.2">
      <c r="C13" s="22"/>
      <c r="D13" s="22"/>
      <c r="E13" s="22"/>
      <c r="F13" s="22"/>
      <c r="H13" s="23"/>
      <c r="I13" s="24"/>
      <c r="J13" s="24"/>
      <c r="K13" s="24"/>
    </row>
    <row r="14" spans="3:11" x14ac:dyDescent="0.2">
      <c r="C14" s="22"/>
      <c r="D14" s="22"/>
      <c r="E14" s="22"/>
      <c r="F14" s="22"/>
      <c r="H14" s="23"/>
      <c r="I14" s="24"/>
      <c r="J14" s="24"/>
      <c r="K14" s="24"/>
    </row>
    <row r="15" spans="3:11" x14ac:dyDescent="0.2">
      <c r="C15" s="22"/>
      <c r="D15" s="22"/>
      <c r="E15" s="22"/>
      <c r="F15" s="22"/>
      <c r="H15" s="23"/>
      <c r="I15" s="24"/>
      <c r="J15" s="24"/>
      <c r="K15" s="24"/>
    </row>
    <row r="16" spans="3:11" x14ac:dyDescent="0.2">
      <c r="C16" s="32" t="s">
        <v>33</v>
      </c>
      <c r="D16" s="26">
        <v>2019</v>
      </c>
      <c r="E16" s="26">
        <v>2022</v>
      </c>
      <c r="F16" s="26">
        <v>2025</v>
      </c>
      <c r="H16" s="23"/>
      <c r="I16" s="24"/>
      <c r="J16" s="24"/>
      <c r="K16" s="24"/>
    </row>
    <row r="17" spans="3:24" x14ac:dyDescent="0.2">
      <c r="C17" s="12" t="s">
        <v>11</v>
      </c>
      <c r="D17" s="25">
        <f>COUNTIF(Node_List!$A:$A,"&gt;=1")</f>
        <v>51</v>
      </c>
      <c r="E17" s="25">
        <f>COUNTIF(Node_List!$A:$A,"&gt;=1")</f>
        <v>51</v>
      </c>
      <c r="F17" s="25">
        <f>COUNTIF(Node_List!$A:$A,"&gt;=1")</f>
        <v>51</v>
      </c>
      <c r="H17" s="23"/>
      <c r="I17" s="24"/>
      <c r="J17" s="24"/>
      <c r="K17" s="24"/>
    </row>
    <row r="18" spans="3:24" x14ac:dyDescent="0.2">
      <c r="C18" s="12" t="s">
        <v>43</v>
      </c>
      <c r="D18" s="21">
        <f>SUM(Total!C4:C54)</f>
        <v>746.15499999999997</v>
      </c>
      <c r="E18" s="21">
        <f>SUM(Total!D4:D54)</f>
        <v>2189.5308499999996</v>
      </c>
      <c r="F18" s="21">
        <f>SUM(Total!E4:E54)</f>
        <v>4986.603500000002</v>
      </c>
      <c r="H18" s="23"/>
      <c r="I18" s="24"/>
      <c r="J18" s="24"/>
      <c r="K18" s="24"/>
    </row>
    <row r="19" spans="3:24" x14ac:dyDescent="0.2">
      <c r="C19" s="12" t="s">
        <v>12</v>
      </c>
      <c r="D19" s="14">
        <v>0.1</v>
      </c>
      <c r="E19" s="14">
        <v>0.1</v>
      </c>
      <c r="F19" s="14">
        <v>0.1</v>
      </c>
      <c r="H19" s="23"/>
      <c r="I19" s="24"/>
      <c r="J19" s="24"/>
      <c r="K19" s="24"/>
    </row>
    <row r="20" spans="3:24" x14ac:dyDescent="0.2">
      <c r="C20" s="12" t="s">
        <v>14</v>
      </c>
      <c r="D20" s="15">
        <v>0.3</v>
      </c>
      <c r="E20" s="15">
        <v>0.3</v>
      </c>
      <c r="F20" s="15">
        <v>0.3</v>
      </c>
      <c r="H20" s="23"/>
      <c r="I20" s="24"/>
      <c r="J20" s="24"/>
      <c r="K20" s="24"/>
    </row>
    <row r="21" spans="3:24" ht="13.5" thickBot="1" x14ac:dyDescent="0.25">
      <c r="C21" s="12" t="s">
        <v>13</v>
      </c>
      <c r="D21" s="20">
        <f>1-D19-D20</f>
        <v>0.60000000000000009</v>
      </c>
      <c r="E21" s="20">
        <f>1-E19-E20</f>
        <v>0.60000000000000009</v>
      </c>
      <c r="F21" s="20">
        <f>1-F19-F20</f>
        <v>0.60000000000000009</v>
      </c>
      <c r="H21" s="23"/>
      <c r="I21" s="24"/>
      <c r="J21" s="24"/>
      <c r="K21" s="24"/>
    </row>
    <row r="22" spans="3:24" ht="13.5" thickBot="1" x14ac:dyDescent="0.25">
      <c r="C22" s="4"/>
      <c r="S22" s="144" t="s">
        <v>32</v>
      </c>
      <c r="T22" s="145"/>
      <c r="U22" s="146"/>
      <c r="V22" s="146"/>
      <c r="W22" s="146"/>
      <c r="X22" s="147"/>
    </row>
    <row r="23" spans="3:24" x14ac:dyDescent="0.2">
      <c r="C23" s="32" t="s">
        <v>29</v>
      </c>
      <c r="D23" s="26">
        <v>2019</v>
      </c>
      <c r="E23" s="26">
        <v>2022</v>
      </c>
      <c r="F23" s="26">
        <v>2025</v>
      </c>
      <c r="H23" s="32" t="s">
        <v>30</v>
      </c>
      <c r="I23" s="26">
        <v>2019</v>
      </c>
      <c r="J23" s="26">
        <v>2022</v>
      </c>
      <c r="K23" s="26">
        <v>2025</v>
      </c>
      <c r="M23" s="32" t="s">
        <v>31</v>
      </c>
      <c r="N23" s="26">
        <v>2019</v>
      </c>
      <c r="O23" s="26">
        <v>2022</v>
      </c>
      <c r="P23" s="26">
        <v>2025</v>
      </c>
      <c r="Q23" s="34"/>
      <c r="S23" s="141" t="s">
        <v>41</v>
      </c>
      <c r="T23" s="142"/>
      <c r="U23" s="143"/>
      <c r="V23" s="148" t="s">
        <v>40</v>
      </c>
      <c r="W23" s="149"/>
      <c r="X23" s="150"/>
    </row>
    <row r="24" spans="3:24" ht="13.5" thickBot="1" x14ac:dyDescent="0.25">
      <c r="C24" s="12" t="s">
        <v>10</v>
      </c>
      <c r="D24" s="18">
        <v>1</v>
      </c>
      <c r="E24" s="18">
        <v>1</v>
      </c>
      <c r="F24" s="18">
        <v>1</v>
      </c>
      <c r="H24" s="12" t="s">
        <v>10</v>
      </c>
      <c r="I24" s="14">
        <v>0.3</v>
      </c>
      <c r="J24" s="14">
        <v>0.3</v>
      </c>
      <c r="K24" s="14">
        <v>0.3</v>
      </c>
      <c r="M24" s="12" t="s">
        <v>10</v>
      </c>
      <c r="N24" s="14">
        <v>0.1</v>
      </c>
      <c r="O24" s="14">
        <v>0.1</v>
      </c>
      <c r="P24" s="14">
        <v>0.1</v>
      </c>
      <c r="Q24" s="30"/>
      <c r="S24" s="61">
        <v>2019</v>
      </c>
      <c r="T24" s="62">
        <v>2022</v>
      </c>
      <c r="U24" s="63">
        <v>2025</v>
      </c>
      <c r="V24" s="61">
        <v>2019</v>
      </c>
      <c r="W24" s="62">
        <v>2022</v>
      </c>
      <c r="X24" s="63">
        <v>2025</v>
      </c>
    </row>
    <row r="25" spans="3:24" ht="13.5" thickBot="1" x14ac:dyDescent="0.25">
      <c r="C25" s="12" t="s">
        <v>47</v>
      </c>
      <c r="D25" s="60">
        <f>D18*D19</f>
        <v>74.615499999999997</v>
      </c>
      <c r="E25" s="60">
        <f>E18*E19</f>
        <v>218.95308499999999</v>
      </c>
      <c r="F25" s="60">
        <f>F18*F19</f>
        <v>498.66035000000022</v>
      </c>
      <c r="H25" s="12" t="s">
        <v>48</v>
      </c>
      <c r="I25" s="60">
        <f>D18*D20</f>
        <v>223.84649999999999</v>
      </c>
      <c r="J25" s="60">
        <f>E18*E20</f>
        <v>656.85925499999985</v>
      </c>
      <c r="K25" s="60">
        <f>F18*F20</f>
        <v>1495.9810500000006</v>
      </c>
      <c r="M25" s="16" t="s">
        <v>45</v>
      </c>
      <c r="N25" s="60">
        <f>D18*D21</f>
        <v>447.69300000000004</v>
      </c>
      <c r="O25" s="60">
        <f t="shared" ref="O25:P25" si="0">E18*E21</f>
        <v>1313.7185099999999</v>
      </c>
      <c r="P25" s="60">
        <f t="shared" si="0"/>
        <v>2991.9621000000016</v>
      </c>
      <c r="Q25" s="5"/>
      <c r="R25" s="75" t="s">
        <v>50</v>
      </c>
      <c r="S25" s="76">
        <f t="shared" ref="S25:U26" si="1">D25+I25+N25</f>
        <v>746.15499999999997</v>
      </c>
      <c r="T25" s="77">
        <f t="shared" si="1"/>
        <v>2189.5308499999996</v>
      </c>
      <c r="U25" s="78">
        <f t="shared" si="1"/>
        <v>4986.6035000000029</v>
      </c>
      <c r="V25" s="76">
        <f>D25*D24+I25*I24+N25*N24</f>
        <v>186.53875000000002</v>
      </c>
      <c r="W25" s="77">
        <f>E25*E24+J25*J24+O25*O24</f>
        <v>547.38271249999991</v>
      </c>
      <c r="X25" s="78">
        <f>F25*F24+K25*K24+P25*P24</f>
        <v>1246.6508750000007</v>
      </c>
    </row>
    <row r="26" spans="3:24" ht="13.5" thickBot="1" x14ac:dyDescent="0.25">
      <c r="C26" s="12" t="s">
        <v>44</v>
      </c>
      <c r="D26" s="60">
        <f>Parameters!D25/$D$17</f>
        <v>1.4630490196078432</v>
      </c>
      <c r="E26" s="60">
        <f>Parameters!E25/$D$17</f>
        <v>4.2931977450980385</v>
      </c>
      <c r="F26" s="60">
        <f>Parameters!F25/$D$17</f>
        <v>9.777653921568632</v>
      </c>
      <c r="H26" s="12" t="s">
        <v>46</v>
      </c>
      <c r="I26" s="60">
        <f>Parameters!I25/$D$17</f>
        <v>4.3891470588235295</v>
      </c>
      <c r="J26" s="60">
        <f>Parameters!J25/$D$17</f>
        <v>12.879593235294115</v>
      </c>
      <c r="K26" s="60">
        <f>Parameters!K25/$D$17</f>
        <v>29.332961764705892</v>
      </c>
      <c r="M26" s="16" t="s">
        <v>49</v>
      </c>
      <c r="N26" s="60">
        <f>N25/$D$17</f>
        <v>8.778294117647059</v>
      </c>
      <c r="O26" s="60">
        <f t="shared" ref="O26:P26" si="2">O25/$D$17</f>
        <v>25.759186470588233</v>
      </c>
      <c r="P26" s="60">
        <f t="shared" si="2"/>
        <v>58.665923529411792</v>
      </c>
      <c r="Q26" s="29"/>
      <c r="R26" s="75" t="s">
        <v>51</v>
      </c>
      <c r="S26" s="76">
        <f t="shared" si="1"/>
        <v>14.630490196078432</v>
      </c>
      <c r="T26" s="77">
        <f t="shared" si="1"/>
        <v>42.931977450980384</v>
      </c>
      <c r="U26" s="78">
        <f t="shared" si="1"/>
        <v>97.776539215686313</v>
      </c>
      <c r="V26" s="76">
        <f>D26*D24+I26*I24+N26*N24</f>
        <v>3.6576225490196084</v>
      </c>
      <c r="W26" s="77">
        <f>E26*E24+J26*J24+O26*O24</f>
        <v>10.732994362745096</v>
      </c>
      <c r="X26" s="78">
        <f>F26*F24+K26*K24+P26*P24</f>
        <v>24.444134803921578</v>
      </c>
    </row>
    <row r="27" spans="3:24" x14ac:dyDescent="0.2">
      <c r="C27" s="12" t="s">
        <v>9</v>
      </c>
      <c r="D27" s="14">
        <v>0.33</v>
      </c>
      <c r="E27" s="14">
        <v>0.33</v>
      </c>
      <c r="F27" s="14">
        <v>0.33</v>
      </c>
      <c r="H27" s="12" t="s">
        <v>8</v>
      </c>
      <c r="I27" s="14">
        <v>0.8</v>
      </c>
      <c r="J27" s="14">
        <v>0.8</v>
      </c>
      <c r="K27" s="14">
        <v>0.8</v>
      </c>
      <c r="M27" s="12" t="s">
        <v>8</v>
      </c>
      <c r="N27" s="14">
        <v>0.25</v>
      </c>
      <c r="O27" s="14">
        <v>0.25</v>
      </c>
      <c r="P27" s="14">
        <v>0.25</v>
      </c>
      <c r="Q27" s="30"/>
      <c r="R27" s="35"/>
    </row>
    <row r="28" spans="3:24" x14ac:dyDescent="0.2">
      <c r="M28" s="12" t="s">
        <v>3</v>
      </c>
      <c r="N28" s="17">
        <f>1-N27</f>
        <v>0.75</v>
      </c>
      <c r="O28" s="17">
        <f>1-O27</f>
        <v>0.75</v>
      </c>
      <c r="P28" s="17">
        <f>1-P27</f>
        <v>0.75</v>
      </c>
      <c r="Q28" s="30"/>
      <c r="V28" s="88">
        <f>V25/S25</f>
        <v>0.25000000000000006</v>
      </c>
      <c r="W28" s="88">
        <f t="shared" ref="W28:X28" si="3">W25/T25</f>
        <v>0.25</v>
      </c>
      <c r="X28" s="88">
        <f t="shared" si="3"/>
        <v>0.25</v>
      </c>
    </row>
    <row r="29" spans="3:24" x14ac:dyDescent="0.2">
      <c r="M29" s="12" t="s">
        <v>4</v>
      </c>
      <c r="N29" s="14">
        <v>0.25</v>
      </c>
      <c r="O29" s="14">
        <v>0.25</v>
      </c>
      <c r="P29" s="14">
        <v>0.25</v>
      </c>
      <c r="Q29" s="30"/>
    </row>
    <row r="30" spans="3:24" x14ac:dyDescent="0.2">
      <c r="M30" s="12" t="s">
        <v>5</v>
      </c>
      <c r="N30" s="14">
        <v>0.25</v>
      </c>
      <c r="O30" s="14">
        <v>0.25</v>
      </c>
      <c r="P30" s="14">
        <v>0.25</v>
      </c>
      <c r="Q30" s="30"/>
    </row>
    <row r="31" spans="3:24" x14ac:dyDescent="0.2">
      <c r="M31" s="12" t="s">
        <v>6</v>
      </c>
      <c r="N31" s="19">
        <f>N28-N29-N30</f>
        <v>0.25</v>
      </c>
      <c r="O31" s="19">
        <f>O28-O29-O30</f>
        <v>0.25</v>
      </c>
      <c r="P31" s="19">
        <f>P28-P29-P30</f>
        <v>0.25</v>
      </c>
      <c r="Q31" s="30"/>
    </row>
    <row r="34" spans="8:24" ht="13.5" thickBot="1" x14ac:dyDescent="0.25"/>
    <row r="35" spans="8:24" ht="18.75" customHeight="1" x14ac:dyDescent="0.2">
      <c r="H35" s="4"/>
      <c r="R35" s="139" t="s">
        <v>57</v>
      </c>
      <c r="S35" s="151" t="s">
        <v>52</v>
      </c>
      <c r="T35" s="151"/>
      <c r="U35" s="152"/>
      <c r="V35" s="152"/>
      <c r="W35" s="152"/>
      <c r="X35" s="153"/>
    </row>
    <row r="36" spans="8:24" ht="19.5" customHeight="1" x14ac:dyDescent="0.2">
      <c r="R36" s="140"/>
      <c r="S36" s="154" t="s">
        <v>55</v>
      </c>
      <c r="T36" s="154"/>
      <c r="U36" s="154"/>
      <c r="V36" s="154" t="s">
        <v>56</v>
      </c>
      <c r="W36" s="154"/>
      <c r="X36" s="155"/>
    </row>
    <row r="37" spans="8:24" s="64" customFormat="1" ht="19.5" customHeight="1" x14ac:dyDescent="0.2">
      <c r="Q37" s="65"/>
      <c r="R37" s="140"/>
      <c r="S37" s="52">
        <v>2019</v>
      </c>
      <c r="T37" s="53">
        <v>2022</v>
      </c>
      <c r="U37" s="54">
        <v>2025</v>
      </c>
      <c r="V37" s="52">
        <v>2019</v>
      </c>
      <c r="W37" s="53">
        <v>2022</v>
      </c>
      <c r="X37" s="68">
        <v>2025</v>
      </c>
    </row>
    <row r="38" spans="8:24" x14ac:dyDescent="0.2">
      <c r="R38" s="69" t="s">
        <v>53</v>
      </c>
      <c r="S38" s="79" t="e">
        <f>SUM(Node_List!#REF!)</f>
        <v>#REF!</v>
      </c>
      <c r="T38" s="80" t="e">
        <f>SUM(Node_List!#REF!)</f>
        <v>#REF!</v>
      </c>
      <c r="U38" s="81" t="e">
        <f>SUM(Node_List!#REF!)</f>
        <v>#REF!</v>
      </c>
      <c r="V38" s="66" t="e">
        <f>S38/S$42</f>
        <v>#REF!</v>
      </c>
      <c r="W38" s="67" t="e">
        <f t="shared" ref="W38:X41" si="4">T38/T$42</f>
        <v>#REF!</v>
      </c>
      <c r="X38" s="70" t="e">
        <f t="shared" si="4"/>
        <v>#REF!</v>
      </c>
    </row>
    <row r="39" spans="8:24" x14ac:dyDescent="0.2">
      <c r="R39" s="69" t="s">
        <v>54</v>
      </c>
      <c r="S39" s="79" t="e">
        <f>Node_List!#REF!</f>
        <v>#REF!</v>
      </c>
      <c r="T39" s="80" t="e">
        <f>Node_List!#REF!</f>
        <v>#REF!</v>
      </c>
      <c r="U39" s="81" t="e">
        <f>Node_List!#REF!</f>
        <v>#REF!</v>
      </c>
      <c r="V39" s="66" t="e">
        <f t="shared" ref="V39:V41" si="5">S39/S$42</f>
        <v>#REF!</v>
      </c>
      <c r="W39" s="67" t="e">
        <f t="shared" si="4"/>
        <v>#REF!</v>
      </c>
      <c r="X39" s="70" t="e">
        <f t="shared" si="4"/>
        <v>#REF!</v>
      </c>
    </row>
    <row r="40" spans="8:24" x14ac:dyDescent="0.2">
      <c r="R40" s="71" t="s">
        <v>59</v>
      </c>
      <c r="S40" s="79" t="e">
        <f>Node_List!#REF!</f>
        <v>#REF!</v>
      </c>
      <c r="T40" s="80" t="e">
        <f>Node_List!#REF!</f>
        <v>#REF!</v>
      </c>
      <c r="U40" s="81" t="e">
        <f>Node_List!#REF!</f>
        <v>#REF!</v>
      </c>
      <c r="V40" s="66" t="e">
        <f t="shared" si="5"/>
        <v>#REF!</v>
      </c>
      <c r="W40" s="67" t="e">
        <f t="shared" si="4"/>
        <v>#REF!</v>
      </c>
      <c r="X40" s="70" t="e">
        <f t="shared" si="4"/>
        <v>#REF!</v>
      </c>
    </row>
    <row r="41" spans="8:24" x14ac:dyDescent="0.2">
      <c r="R41" s="71" t="s">
        <v>58</v>
      </c>
      <c r="S41" s="79" t="e">
        <f>Node_List!#REF!</f>
        <v>#REF!</v>
      </c>
      <c r="T41" s="80" t="e">
        <f>Node_List!#REF!</f>
        <v>#REF!</v>
      </c>
      <c r="U41" s="81" t="e">
        <f>Node_List!#REF!</f>
        <v>#REF!</v>
      </c>
      <c r="V41" s="66" t="e">
        <f t="shared" si="5"/>
        <v>#REF!</v>
      </c>
      <c r="W41" s="67" t="e">
        <f t="shared" si="4"/>
        <v>#REF!</v>
      </c>
      <c r="X41" s="70" t="e">
        <f t="shared" si="4"/>
        <v>#REF!</v>
      </c>
    </row>
    <row r="42" spans="8:24" ht="13.5" thickBot="1" x14ac:dyDescent="0.25">
      <c r="R42" s="72" t="s">
        <v>60</v>
      </c>
      <c r="S42" s="82" t="e">
        <f>Node_List!#REF!</f>
        <v>#REF!</v>
      </c>
      <c r="T42" s="83" t="e">
        <f>Node_List!#REF!</f>
        <v>#REF!</v>
      </c>
      <c r="U42" s="84" t="e">
        <f>Node_List!#REF!</f>
        <v>#REF!</v>
      </c>
      <c r="V42" s="73"/>
      <c r="W42" s="74"/>
      <c r="X42" s="58"/>
    </row>
  </sheetData>
  <mergeCells count="7">
    <mergeCell ref="R35:R37"/>
    <mergeCell ref="S23:U23"/>
    <mergeCell ref="S22:X22"/>
    <mergeCell ref="V23:X23"/>
    <mergeCell ref="S35:X35"/>
    <mergeCell ref="S36:U36"/>
    <mergeCell ref="V36:X3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34" workbookViewId="0">
      <selection activeCell="A8" sqref="A8"/>
    </sheetView>
  </sheetViews>
  <sheetFormatPr baseColWidth="10" defaultRowHeight="12.75" x14ac:dyDescent="0.2"/>
  <cols>
    <col min="1" max="1" width="10.5703125" bestFit="1" customWidth="1"/>
    <col min="2" max="2" width="13.85546875" bestFit="1" customWidth="1"/>
    <col min="3" max="4" width="17.28515625" bestFit="1" customWidth="1"/>
    <col min="5" max="5" width="13.42578125" bestFit="1" customWidth="1"/>
    <col min="6" max="6" width="12.5703125" bestFit="1" customWidth="1"/>
    <col min="7" max="7" width="25.5703125" bestFit="1" customWidth="1"/>
  </cols>
  <sheetData>
    <row r="1" spans="1:7" ht="15" x14ac:dyDescent="0.25">
      <c r="A1" t="s">
        <v>122</v>
      </c>
      <c r="B1" s="157" t="s">
        <v>123</v>
      </c>
      <c r="C1" t="s">
        <v>194</v>
      </c>
      <c r="D1" t="s">
        <v>195</v>
      </c>
      <c r="E1" s="157" t="s">
        <v>124</v>
      </c>
      <c r="F1" s="16" t="s">
        <v>125</v>
      </c>
      <c r="G1" s="16" t="s">
        <v>126</v>
      </c>
    </row>
    <row r="2" spans="1:7" ht="15" x14ac:dyDescent="0.25">
      <c r="A2" s="158">
        <v>1</v>
      </c>
      <c r="B2" s="89" t="s">
        <v>127</v>
      </c>
      <c r="C2" s="90" t="s">
        <v>62</v>
      </c>
      <c r="D2" s="90" t="s">
        <v>63</v>
      </c>
      <c r="E2" s="90" t="s">
        <v>128</v>
      </c>
      <c r="F2" s="159">
        <v>9.66</v>
      </c>
      <c r="G2" s="160" t="s">
        <v>129</v>
      </c>
    </row>
    <row r="3" spans="1:7" ht="15" x14ac:dyDescent="0.25">
      <c r="A3" s="158">
        <v>2</v>
      </c>
      <c r="B3" s="91" t="s">
        <v>130</v>
      </c>
      <c r="C3" s="92" t="s">
        <v>62</v>
      </c>
      <c r="D3" s="94" t="s">
        <v>64</v>
      </c>
      <c r="E3" s="92" t="s">
        <v>128</v>
      </c>
      <c r="F3" s="161">
        <v>4.0599999999999996</v>
      </c>
      <c r="G3" s="162" t="s">
        <v>129</v>
      </c>
    </row>
    <row r="4" spans="1:7" ht="15" x14ac:dyDescent="0.25">
      <c r="A4" s="158">
        <v>3</v>
      </c>
      <c r="B4" s="91" t="s">
        <v>131</v>
      </c>
      <c r="C4" s="92" t="s">
        <v>62</v>
      </c>
      <c r="D4" s="94" t="s">
        <v>66</v>
      </c>
      <c r="E4" s="92" t="s">
        <v>128</v>
      </c>
      <c r="F4" s="161">
        <v>17.5</v>
      </c>
      <c r="G4" s="162" t="s">
        <v>129</v>
      </c>
    </row>
    <row r="5" spans="1:7" ht="15" x14ac:dyDescent="0.25">
      <c r="A5" s="158">
        <v>4</v>
      </c>
      <c r="B5" s="91" t="s">
        <v>132</v>
      </c>
      <c r="C5" s="92" t="s">
        <v>62</v>
      </c>
      <c r="D5" s="94" t="s">
        <v>67</v>
      </c>
      <c r="E5" s="92" t="s">
        <v>128</v>
      </c>
      <c r="F5" s="161">
        <v>8.3999999999999986</v>
      </c>
      <c r="G5" s="162" t="s">
        <v>129</v>
      </c>
    </row>
    <row r="6" spans="1:7" ht="15" x14ac:dyDescent="0.25">
      <c r="A6" s="158">
        <v>5</v>
      </c>
      <c r="B6" s="91" t="s">
        <v>133</v>
      </c>
      <c r="C6" s="92" t="s">
        <v>63</v>
      </c>
      <c r="D6" s="94" t="s">
        <v>64</v>
      </c>
      <c r="E6" s="92" t="s">
        <v>128</v>
      </c>
      <c r="F6" s="161">
        <v>5.04</v>
      </c>
      <c r="G6" s="162" t="s">
        <v>129</v>
      </c>
    </row>
    <row r="7" spans="1:7" ht="15" x14ac:dyDescent="0.25">
      <c r="A7" s="158">
        <v>6</v>
      </c>
      <c r="B7" s="91" t="s">
        <v>134</v>
      </c>
      <c r="C7" s="92" t="s">
        <v>63</v>
      </c>
      <c r="D7" s="94" t="s">
        <v>65</v>
      </c>
      <c r="E7" s="92" t="s">
        <v>128</v>
      </c>
      <c r="F7" s="161">
        <v>12.6</v>
      </c>
      <c r="G7" s="162" t="s">
        <v>129</v>
      </c>
    </row>
    <row r="8" spans="1:7" ht="15" x14ac:dyDescent="0.25">
      <c r="A8" s="158">
        <v>7</v>
      </c>
      <c r="B8" s="91" t="s">
        <v>135</v>
      </c>
      <c r="C8" s="94" t="s">
        <v>64</v>
      </c>
      <c r="D8" s="94" t="s">
        <v>65</v>
      </c>
      <c r="E8" s="92" t="s">
        <v>128</v>
      </c>
      <c r="F8" s="161">
        <v>18.899999999999999</v>
      </c>
      <c r="G8" s="162" t="s">
        <v>129</v>
      </c>
    </row>
    <row r="9" spans="1:7" ht="15" x14ac:dyDescent="0.25">
      <c r="A9" s="158">
        <v>8</v>
      </c>
      <c r="B9" s="91" t="s">
        <v>136</v>
      </c>
      <c r="C9" s="94" t="s">
        <v>65</v>
      </c>
      <c r="D9" s="94" t="s">
        <v>66</v>
      </c>
      <c r="E9" s="92" t="s">
        <v>128</v>
      </c>
      <c r="F9" s="161">
        <v>9.2399999999999984</v>
      </c>
      <c r="G9" s="162" t="s">
        <v>129</v>
      </c>
    </row>
    <row r="10" spans="1:7" ht="15" x14ac:dyDescent="0.25">
      <c r="A10" s="158">
        <v>9</v>
      </c>
      <c r="B10" s="163" t="s">
        <v>137</v>
      </c>
      <c r="C10" s="96" t="s">
        <v>66</v>
      </c>
      <c r="D10" s="96" t="s">
        <v>67</v>
      </c>
      <c r="E10" s="164" t="s">
        <v>128</v>
      </c>
      <c r="F10" s="165">
        <v>10.08</v>
      </c>
      <c r="G10" s="166" t="s">
        <v>129</v>
      </c>
    </row>
    <row r="11" spans="1:7" ht="15" x14ac:dyDescent="0.25">
      <c r="A11" s="158">
        <v>10</v>
      </c>
      <c r="B11" s="97" t="s">
        <v>138</v>
      </c>
      <c r="C11" s="167" t="s">
        <v>62</v>
      </c>
      <c r="D11" s="98" t="s">
        <v>68</v>
      </c>
      <c r="E11" s="98" t="s">
        <v>139</v>
      </c>
      <c r="F11" s="168">
        <v>1.3865849534558941</v>
      </c>
      <c r="G11" s="168" t="s">
        <v>114</v>
      </c>
    </row>
    <row r="12" spans="1:7" ht="15" x14ac:dyDescent="0.25">
      <c r="A12" s="158">
        <v>11</v>
      </c>
      <c r="B12" s="99" t="s">
        <v>140</v>
      </c>
      <c r="C12" s="100" t="s">
        <v>68</v>
      </c>
      <c r="D12" s="100" t="s">
        <v>69</v>
      </c>
      <c r="E12" s="100" t="s">
        <v>139</v>
      </c>
      <c r="F12" s="169">
        <v>2.0887477297689609</v>
      </c>
      <c r="G12" s="169" t="s">
        <v>114</v>
      </c>
    </row>
    <row r="13" spans="1:7" ht="15" x14ac:dyDescent="0.25">
      <c r="A13" s="158">
        <v>12</v>
      </c>
      <c r="B13" s="99" t="s">
        <v>141</v>
      </c>
      <c r="C13" s="100" t="s">
        <v>69</v>
      </c>
      <c r="D13" s="100" t="s">
        <v>70</v>
      </c>
      <c r="E13" s="100" t="s">
        <v>139</v>
      </c>
      <c r="F13" s="169">
        <v>1.9541883723924869</v>
      </c>
      <c r="G13" s="169" t="s">
        <v>114</v>
      </c>
    </row>
    <row r="14" spans="1:7" ht="15" x14ac:dyDescent="0.25">
      <c r="A14" s="158">
        <v>13</v>
      </c>
      <c r="B14" s="99" t="s">
        <v>142</v>
      </c>
      <c r="C14" s="100" t="s">
        <v>70</v>
      </c>
      <c r="D14" s="100" t="s">
        <v>71</v>
      </c>
      <c r="E14" s="100" t="s">
        <v>139</v>
      </c>
      <c r="F14" s="169">
        <v>3.6948032423130646</v>
      </c>
      <c r="G14" s="169" t="s">
        <v>114</v>
      </c>
    </row>
    <row r="15" spans="1:7" ht="15" x14ac:dyDescent="0.25">
      <c r="A15" s="158">
        <v>14</v>
      </c>
      <c r="B15" s="99" t="s">
        <v>143</v>
      </c>
      <c r="C15" s="100" t="s">
        <v>71</v>
      </c>
      <c r="D15" s="100" t="s">
        <v>72</v>
      </c>
      <c r="E15" s="100" t="s">
        <v>139</v>
      </c>
      <c r="F15" s="169">
        <v>3.7198462956593379</v>
      </c>
      <c r="G15" s="169" t="s">
        <v>114</v>
      </c>
    </row>
    <row r="16" spans="1:7" ht="15" x14ac:dyDescent="0.25">
      <c r="A16" s="158">
        <v>15</v>
      </c>
      <c r="B16" s="101" t="s">
        <v>144</v>
      </c>
      <c r="C16" s="102" t="s">
        <v>72</v>
      </c>
      <c r="D16" s="170" t="s">
        <v>64</v>
      </c>
      <c r="E16" s="102" t="s">
        <v>139</v>
      </c>
      <c r="F16" s="171">
        <v>2.2831100770335242</v>
      </c>
      <c r="G16" s="171" t="s">
        <v>114</v>
      </c>
    </row>
    <row r="17" spans="1:7" ht="15" x14ac:dyDescent="0.25">
      <c r="A17" s="158">
        <v>16</v>
      </c>
      <c r="B17" s="103" t="s">
        <v>145</v>
      </c>
      <c r="C17" s="172" t="s">
        <v>64</v>
      </c>
      <c r="D17" s="104" t="s">
        <v>73</v>
      </c>
      <c r="E17" s="104" t="s">
        <v>139</v>
      </c>
      <c r="F17" s="173">
        <v>4.8136768785538662</v>
      </c>
      <c r="G17" s="173" t="s">
        <v>121</v>
      </c>
    </row>
    <row r="18" spans="1:7" ht="15" x14ac:dyDescent="0.25">
      <c r="A18" s="158">
        <v>17</v>
      </c>
      <c r="B18" s="105" t="s">
        <v>146</v>
      </c>
      <c r="C18" s="106" t="s">
        <v>73</v>
      </c>
      <c r="D18" s="106" t="s">
        <v>74</v>
      </c>
      <c r="E18" s="106" t="s">
        <v>139</v>
      </c>
      <c r="F18" s="174">
        <v>3.9000532475017833</v>
      </c>
      <c r="G18" s="174" t="s">
        <v>121</v>
      </c>
    </row>
    <row r="19" spans="1:7" ht="15" x14ac:dyDescent="0.25">
      <c r="A19" s="158">
        <v>18</v>
      </c>
      <c r="B19" s="105" t="s">
        <v>147</v>
      </c>
      <c r="C19" s="106" t="s">
        <v>74</v>
      </c>
      <c r="D19" s="106" t="s">
        <v>75</v>
      </c>
      <c r="E19" s="106" t="s">
        <v>139</v>
      </c>
      <c r="F19" s="174">
        <v>2.1178303079116141</v>
      </c>
      <c r="G19" s="174" t="s">
        <v>121</v>
      </c>
    </row>
    <row r="20" spans="1:7" ht="15" x14ac:dyDescent="0.25">
      <c r="A20" s="158">
        <v>19</v>
      </c>
      <c r="B20" s="105" t="s">
        <v>148</v>
      </c>
      <c r="C20" s="106" t="s">
        <v>75</v>
      </c>
      <c r="D20" s="106" t="s">
        <v>76</v>
      </c>
      <c r="E20" s="106" t="s">
        <v>139</v>
      </c>
      <c r="F20" s="174">
        <v>4.573927738804775</v>
      </c>
      <c r="G20" s="174" t="s">
        <v>121</v>
      </c>
    </row>
    <row r="21" spans="1:7" ht="15" x14ac:dyDescent="0.25">
      <c r="A21" s="158">
        <v>20</v>
      </c>
      <c r="B21" s="105" t="s">
        <v>149</v>
      </c>
      <c r="C21" s="106" t="s">
        <v>76</v>
      </c>
      <c r="D21" s="106" t="s">
        <v>77</v>
      </c>
      <c r="E21" s="106" t="s">
        <v>139</v>
      </c>
      <c r="F21" s="174">
        <v>6.4306295743638309</v>
      </c>
      <c r="G21" s="174" t="s">
        <v>121</v>
      </c>
    </row>
    <row r="22" spans="1:7" ht="15" x14ac:dyDescent="0.25">
      <c r="A22" s="158">
        <v>21</v>
      </c>
      <c r="B22" s="105" t="s">
        <v>150</v>
      </c>
      <c r="C22" s="106" t="s">
        <v>77</v>
      </c>
      <c r="D22" s="106" t="s">
        <v>78</v>
      </c>
      <c r="E22" s="106" t="s">
        <v>139</v>
      </c>
      <c r="F22" s="174">
        <v>3.3131524451191305</v>
      </c>
      <c r="G22" s="174" t="s">
        <v>121</v>
      </c>
    </row>
    <row r="23" spans="1:7" ht="15" x14ac:dyDescent="0.25">
      <c r="A23" s="158">
        <v>22</v>
      </c>
      <c r="B23" s="105" t="s">
        <v>151</v>
      </c>
      <c r="C23" s="106" t="s">
        <v>78</v>
      </c>
      <c r="D23" s="106" t="s">
        <v>79</v>
      </c>
      <c r="E23" s="106" t="s">
        <v>139</v>
      </c>
      <c r="F23" s="174">
        <v>4.2579797788864369</v>
      </c>
      <c r="G23" s="174" t="s">
        <v>121</v>
      </c>
    </row>
    <row r="24" spans="1:7" ht="15" x14ac:dyDescent="0.25">
      <c r="A24" s="158">
        <v>23</v>
      </c>
      <c r="B24" s="105" t="s">
        <v>152</v>
      </c>
      <c r="C24" s="106" t="s">
        <v>79</v>
      </c>
      <c r="D24" s="175" t="s">
        <v>63</v>
      </c>
      <c r="E24" s="106" t="s">
        <v>139</v>
      </c>
      <c r="F24" s="174">
        <v>4.5887389562209382</v>
      </c>
      <c r="G24" s="174" t="s">
        <v>121</v>
      </c>
    </row>
    <row r="25" spans="1:7" ht="15" x14ac:dyDescent="0.25">
      <c r="A25" s="158">
        <v>24</v>
      </c>
      <c r="B25" s="109" t="s">
        <v>153</v>
      </c>
      <c r="C25" s="176" t="s">
        <v>63</v>
      </c>
      <c r="D25" s="110" t="s">
        <v>80</v>
      </c>
      <c r="E25" s="110" t="s">
        <v>139</v>
      </c>
      <c r="F25" s="177">
        <v>8.0330715315843797</v>
      </c>
      <c r="G25" s="178" t="s">
        <v>154</v>
      </c>
    </row>
    <row r="26" spans="1:7" ht="15" x14ac:dyDescent="0.25">
      <c r="A26" s="158">
        <v>25</v>
      </c>
      <c r="B26" s="111" t="s">
        <v>155</v>
      </c>
      <c r="C26" s="112" t="s">
        <v>80</v>
      </c>
      <c r="D26" s="112" t="s">
        <v>81</v>
      </c>
      <c r="E26" s="112" t="s">
        <v>139</v>
      </c>
      <c r="F26" s="179">
        <v>4.6296753805482318</v>
      </c>
      <c r="G26" s="180" t="s">
        <v>154</v>
      </c>
    </row>
    <row r="27" spans="1:7" ht="15" x14ac:dyDescent="0.25">
      <c r="A27" s="158">
        <v>26</v>
      </c>
      <c r="B27" s="111" t="s">
        <v>156</v>
      </c>
      <c r="C27" s="112" t="s">
        <v>81</v>
      </c>
      <c r="D27" s="112" t="s">
        <v>82</v>
      </c>
      <c r="E27" s="112" t="s">
        <v>139</v>
      </c>
      <c r="F27" s="179">
        <v>6.4677501869112888</v>
      </c>
      <c r="G27" s="180" t="s">
        <v>154</v>
      </c>
    </row>
    <row r="28" spans="1:7" ht="15" x14ac:dyDescent="0.25">
      <c r="A28" s="158">
        <v>27</v>
      </c>
      <c r="B28" s="111" t="s">
        <v>157</v>
      </c>
      <c r="C28" s="112" t="s">
        <v>82</v>
      </c>
      <c r="D28" s="112" t="s">
        <v>83</v>
      </c>
      <c r="E28" s="112" t="s">
        <v>139</v>
      </c>
      <c r="F28" s="179">
        <v>5.1808641666420101</v>
      </c>
      <c r="G28" s="180" t="s">
        <v>154</v>
      </c>
    </row>
    <row r="29" spans="1:7" ht="15" x14ac:dyDescent="0.25">
      <c r="A29" s="158">
        <v>28</v>
      </c>
      <c r="B29" s="111" t="s">
        <v>158</v>
      </c>
      <c r="C29" s="112" t="s">
        <v>83</v>
      </c>
      <c r="D29" s="112" t="s">
        <v>84</v>
      </c>
      <c r="E29" s="112" t="s">
        <v>139</v>
      </c>
      <c r="F29" s="179">
        <v>11.381793117315437</v>
      </c>
      <c r="G29" s="180" t="s">
        <v>154</v>
      </c>
    </row>
    <row r="30" spans="1:7" ht="15" x14ac:dyDescent="0.25">
      <c r="A30" s="158">
        <v>29</v>
      </c>
      <c r="B30" s="111" t="s">
        <v>159</v>
      </c>
      <c r="C30" s="112" t="s">
        <v>84</v>
      </c>
      <c r="D30" s="112" t="s">
        <v>85</v>
      </c>
      <c r="E30" s="112" t="s">
        <v>139</v>
      </c>
      <c r="F30" s="179">
        <v>13.182663518433429</v>
      </c>
      <c r="G30" s="180" t="s">
        <v>154</v>
      </c>
    </row>
    <row r="31" spans="1:7" ht="15" x14ac:dyDescent="0.25">
      <c r="A31" s="158">
        <v>30</v>
      </c>
      <c r="B31" s="111" t="s">
        <v>160</v>
      </c>
      <c r="C31" s="112" t="s">
        <v>85</v>
      </c>
      <c r="D31" s="181" t="s">
        <v>65</v>
      </c>
      <c r="E31" s="112" t="s">
        <v>139</v>
      </c>
      <c r="F31" s="179">
        <v>6.9712696081592096</v>
      </c>
      <c r="G31" s="180" t="s">
        <v>154</v>
      </c>
    </row>
    <row r="32" spans="1:7" ht="15" x14ac:dyDescent="0.25">
      <c r="A32" s="158">
        <v>31</v>
      </c>
      <c r="B32" s="109" t="s">
        <v>161</v>
      </c>
      <c r="C32" s="182" t="s">
        <v>67</v>
      </c>
      <c r="D32" s="110" t="s">
        <v>86</v>
      </c>
      <c r="E32" s="110" t="s">
        <v>139</v>
      </c>
      <c r="F32" s="177">
        <v>8.3416755410646157</v>
      </c>
      <c r="G32" s="178" t="s">
        <v>154</v>
      </c>
    </row>
    <row r="33" spans="1:7" ht="15" x14ac:dyDescent="0.25">
      <c r="A33" s="158">
        <v>32</v>
      </c>
      <c r="B33" s="111" t="s">
        <v>162</v>
      </c>
      <c r="C33" s="112" t="s">
        <v>86</v>
      </c>
      <c r="D33" s="112" t="s">
        <v>87</v>
      </c>
      <c r="E33" s="112" t="s">
        <v>139</v>
      </c>
      <c r="F33" s="179">
        <v>15.760266700925527</v>
      </c>
      <c r="G33" s="180" t="s">
        <v>163</v>
      </c>
    </row>
    <row r="34" spans="1:7" ht="15" x14ac:dyDescent="0.25">
      <c r="A34" s="158">
        <v>33</v>
      </c>
      <c r="B34" s="111" t="s">
        <v>164</v>
      </c>
      <c r="C34" s="112" t="s">
        <v>87</v>
      </c>
      <c r="D34" s="112" t="s">
        <v>88</v>
      </c>
      <c r="E34" s="112" t="s">
        <v>139</v>
      </c>
      <c r="F34" s="179">
        <v>5.7973308131011887</v>
      </c>
      <c r="G34" s="180" t="s">
        <v>163</v>
      </c>
    </row>
    <row r="35" spans="1:7" ht="15" x14ac:dyDescent="0.25">
      <c r="A35" s="158">
        <v>34</v>
      </c>
      <c r="B35" s="111" t="s">
        <v>165</v>
      </c>
      <c r="C35" s="112" t="s">
        <v>88</v>
      </c>
      <c r="D35" s="112" t="s">
        <v>89</v>
      </c>
      <c r="E35" s="112" t="s">
        <v>139</v>
      </c>
      <c r="F35" s="179">
        <v>15.012383766856928</v>
      </c>
      <c r="G35" s="180" t="s">
        <v>163</v>
      </c>
    </row>
    <row r="36" spans="1:7" ht="15" x14ac:dyDescent="0.25">
      <c r="A36" s="158">
        <v>35</v>
      </c>
      <c r="B36" s="111" t="s">
        <v>166</v>
      </c>
      <c r="C36" s="112" t="s">
        <v>89</v>
      </c>
      <c r="D36" s="112" t="s">
        <v>90</v>
      </c>
      <c r="E36" s="112" t="s">
        <v>139</v>
      </c>
      <c r="F36" s="179">
        <v>6.0731124554133462</v>
      </c>
      <c r="G36" s="180" t="s">
        <v>163</v>
      </c>
    </row>
    <row r="37" spans="1:7" ht="15" x14ac:dyDescent="0.25">
      <c r="A37" s="158">
        <v>36</v>
      </c>
      <c r="B37" s="111" t="s">
        <v>167</v>
      </c>
      <c r="C37" s="112" t="s">
        <v>90</v>
      </c>
      <c r="D37" s="112" t="s">
        <v>91</v>
      </c>
      <c r="E37" s="112" t="s">
        <v>139</v>
      </c>
      <c r="F37" s="179">
        <v>8.0658298670966708</v>
      </c>
      <c r="G37" s="180" t="s">
        <v>163</v>
      </c>
    </row>
    <row r="38" spans="1:7" ht="15" x14ac:dyDescent="0.25">
      <c r="A38" s="158">
        <v>37</v>
      </c>
      <c r="B38" s="111" t="s">
        <v>168</v>
      </c>
      <c r="C38" s="112" t="s">
        <v>91</v>
      </c>
      <c r="D38" s="112" t="s">
        <v>92</v>
      </c>
      <c r="E38" s="112" t="s">
        <v>139</v>
      </c>
      <c r="F38" s="179">
        <v>8.0264446518887276</v>
      </c>
      <c r="G38" s="180" t="s">
        <v>163</v>
      </c>
    </row>
    <row r="39" spans="1:7" ht="15" x14ac:dyDescent="0.25">
      <c r="A39" s="158">
        <v>38</v>
      </c>
      <c r="B39" s="111" t="s">
        <v>169</v>
      </c>
      <c r="C39" s="112" t="s">
        <v>92</v>
      </c>
      <c r="D39" s="112" t="s">
        <v>93</v>
      </c>
      <c r="E39" s="112" t="s">
        <v>139</v>
      </c>
      <c r="F39" s="179">
        <v>9.9910394707674044</v>
      </c>
      <c r="G39" s="180" t="s">
        <v>163</v>
      </c>
    </row>
    <row r="40" spans="1:7" ht="15" x14ac:dyDescent="0.25">
      <c r="A40" s="158">
        <v>39</v>
      </c>
      <c r="B40" s="113" t="s">
        <v>170</v>
      </c>
      <c r="C40" s="114" t="s">
        <v>93</v>
      </c>
      <c r="D40" s="183" t="s">
        <v>62</v>
      </c>
      <c r="E40" s="114" t="s">
        <v>139</v>
      </c>
      <c r="F40" s="184">
        <v>8.0314339563105293</v>
      </c>
      <c r="G40" s="185" t="s">
        <v>163</v>
      </c>
    </row>
    <row r="41" spans="1:7" ht="15" x14ac:dyDescent="0.25">
      <c r="A41" s="158">
        <v>40</v>
      </c>
      <c r="B41" s="111" t="s">
        <v>171</v>
      </c>
      <c r="C41" s="181" t="s">
        <v>65</v>
      </c>
      <c r="D41" s="112" t="s">
        <v>94</v>
      </c>
      <c r="E41" s="112" t="s">
        <v>139</v>
      </c>
      <c r="F41" s="180">
        <v>8.46938320203183</v>
      </c>
      <c r="G41" s="180" t="s">
        <v>172</v>
      </c>
    </row>
    <row r="42" spans="1:7" ht="15" x14ac:dyDescent="0.25">
      <c r="A42" s="158">
        <v>41</v>
      </c>
      <c r="B42" s="111" t="s">
        <v>173</v>
      </c>
      <c r="C42" s="112" t="s">
        <v>94</v>
      </c>
      <c r="D42" s="112" t="s">
        <v>95</v>
      </c>
      <c r="E42" s="112" t="s">
        <v>139</v>
      </c>
      <c r="F42" s="180">
        <v>12.159162579327429</v>
      </c>
      <c r="G42" s="180" t="s">
        <v>172</v>
      </c>
    </row>
    <row r="43" spans="1:7" ht="15" x14ac:dyDescent="0.25">
      <c r="A43" s="158">
        <v>42</v>
      </c>
      <c r="B43" s="111" t="s">
        <v>174</v>
      </c>
      <c r="C43" s="112" t="s">
        <v>95</v>
      </c>
      <c r="D43" s="112" t="s">
        <v>96</v>
      </c>
      <c r="E43" s="112" t="s">
        <v>139</v>
      </c>
      <c r="F43" s="180">
        <v>12.484569211032948</v>
      </c>
      <c r="G43" s="180" t="s">
        <v>172</v>
      </c>
    </row>
    <row r="44" spans="1:7" ht="15" x14ac:dyDescent="0.25">
      <c r="A44" s="158">
        <v>43</v>
      </c>
      <c r="B44" s="111" t="s">
        <v>175</v>
      </c>
      <c r="C44" s="112" t="s">
        <v>96</v>
      </c>
      <c r="D44" s="112" t="s">
        <v>97</v>
      </c>
      <c r="E44" s="112" t="s">
        <v>139</v>
      </c>
      <c r="F44" s="180">
        <v>4.3899733167798178</v>
      </c>
      <c r="G44" s="180" t="s">
        <v>172</v>
      </c>
    </row>
    <row r="45" spans="1:7" ht="15" x14ac:dyDescent="0.25">
      <c r="A45" s="158">
        <v>44</v>
      </c>
      <c r="B45" s="111" t="s">
        <v>176</v>
      </c>
      <c r="C45" s="112" t="s">
        <v>97</v>
      </c>
      <c r="D45" s="112" t="s">
        <v>98</v>
      </c>
      <c r="E45" s="112" t="s">
        <v>139</v>
      </c>
      <c r="F45" s="180">
        <v>4.5351965353680388</v>
      </c>
      <c r="G45" s="180" t="s">
        <v>172</v>
      </c>
    </row>
    <row r="46" spans="1:7" ht="15" x14ac:dyDescent="0.25">
      <c r="A46" s="158">
        <v>45</v>
      </c>
      <c r="B46" s="111" t="s">
        <v>177</v>
      </c>
      <c r="C46" s="112" t="s">
        <v>98</v>
      </c>
      <c r="D46" s="112" t="s">
        <v>99</v>
      </c>
      <c r="E46" s="112" t="s">
        <v>139</v>
      </c>
      <c r="F46" s="180">
        <v>14.311142438733331</v>
      </c>
      <c r="G46" s="180" t="s">
        <v>172</v>
      </c>
    </row>
    <row r="47" spans="1:7" ht="15" x14ac:dyDescent="0.25">
      <c r="A47" s="158">
        <v>46</v>
      </c>
      <c r="B47" s="111" t="s">
        <v>178</v>
      </c>
      <c r="C47" s="112" t="s">
        <v>99</v>
      </c>
      <c r="D47" s="112" t="s">
        <v>100</v>
      </c>
      <c r="E47" s="112" t="s">
        <v>139</v>
      </c>
      <c r="F47" s="180">
        <v>6.1094641252938402</v>
      </c>
      <c r="G47" s="180" t="s">
        <v>172</v>
      </c>
    </row>
    <row r="48" spans="1:7" ht="15" x14ac:dyDescent="0.25">
      <c r="A48" s="158">
        <v>47</v>
      </c>
      <c r="B48" s="111" t="s">
        <v>179</v>
      </c>
      <c r="C48" s="112" t="s">
        <v>100</v>
      </c>
      <c r="D48" s="112" t="s">
        <v>101</v>
      </c>
      <c r="E48" s="112" t="s">
        <v>139</v>
      </c>
      <c r="F48" s="180">
        <v>13.156942371631457</v>
      </c>
      <c r="G48" s="180" t="s">
        <v>172</v>
      </c>
    </row>
    <row r="49" spans="1:7" ht="15" x14ac:dyDescent="0.25">
      <c r="A49" s="158">
        <v>48</v>
      </c>
      <c r="B49" s="111" t="s">
        <v>180</v>
      </c>
      <c r="C49" s="112" t="s">
        <v>101</v>
      </c>
      <c r="D49" s="112" t="s">
        <v>102</v>
      </c>
      <c r="E49" s="112" t="s">
        <v>139</v>
      </c>
      <c r="F49" s="180">
        <v>5.18255513796203</v>
      </c>
      <c r="G49" s="180" t="s">
        <v>172</v>
      </c>
    </row>
    <row r="50" spans="1:7" ht="15" x14ac:dyDescent="0.25">
      <c r="A50" s="158">
        <v>49</v>
      </c>
      <c r="B50" s="111" t="s">
        <v>181</v>
      </c>
      <c r="C50" s="112" t="s">
        <v>102</v>
      </c>
      <c r="D50" s="112" t="s">
        <v>103</v>
      </c>
      <c r="E50" s="112" t="s">
        <v>139</v>
      </c>
      <c r="F50" s="180">
        <v>14.556130827618908</v>
      </c>
      <c r="G50" s="180" t="s">
        <v>172</v>
      </c>
    </row>
    <row r="51" spans="1:7" ht="15" x14ac:dyDescent="0.25">
      <c r="A51" s="158">
        <v>50</v>
      </c>
      <c r="B51" s="111" t="s">
        <v>182</v>
      </c>
      <c r="C51" s="112" t="s">
        <v>103</v>
      </c>
      <c r="D51" s="181" t="s">
        <v>66</v>
      </c>
      <c r="E51" s="112" t="s">
        <v>139</v>
      </c>
      <c r="F51" s="180">
        <v>9.9585375405165983</v>
      </c>
      <c r="G51" s="180" t="s">
        <v>172</v>
      </c>
    </row>
    <row r="52" spans="1:7" ht="15" x14ac:dyDescent="0.25">
      <c r="A52" s="158">
        <v>51</v>
      </c>
      <c r="B52" s="115" t="s">
        <v>183</v>
      </c>
      <c r="C52" s="186" t="s">
        <v>66</v>
      </c>
      <c r="D52" s="116" t="s">
        <v>104</v>
      </c>
      <c r="E52" s="116" t="s">
        <v>139</v>
      </c>
      <c r="F52" s="187">
        <v>15.95884058489383</v>
      </c>
      <c r="G52" s="188" t="s">
        <v>116</v>
      </c>
    </row>
    <row r="53" spans="1:7" ht="15" x14ac:dyDescent="0.25">
      <c r="A53" s="158">
        <v>52</v>
      </c>
      <c r="B53" s="117" t="s">
        <v>184</v>
      </c>
      <c r="C53" s="118" t="s">
        <v>104</v>
      </c>
      <c r="D53" s="118" t="s">
        <v>105</v>
      </c>
      <c r="E53" s="118" t="s">
        <v>139</v>
      </c>
      <c r="F53" s="189">
        <v>23.669649308856087</v>
      </c>
      <c r="G53" s="190" t="s">
        <v>116</v>
      </c>
    </row>
    <row r="54" spans="1:7" ht="15" x14ac:dyDescent="0.25">
      <c r="A54" s="158">
        <v>53</v>
      </c>
      <c r="B54" s="117" t="s">
        <v>185</v>
      </c>
      <c r="C54" s="118" t="s">
        <v>105</v>
      </c>
      <c r="D54" s="118" t="s">
        <v>106</v>
      </c>
      <c r="E54" s="118" t="s">
        <v>139</v>
      </c>
      <c r="F54" s="189">
        <v>9.6510168636156983</v>
      </c>
      <c r="G54" s="190" t="s">
        <v>116</v>
      </c>
    </row>
    <row r="55" spans="1:7" ht="15" x14ac:dyDescent="0.25">
      <c r="A55" s="158">
        <v>54</v>
      </c>
      <c r="B55" s="117" t="s">
        <v>186</v>
      </c>
      <c r="C55" s="118" t="s">
        <v>106</v>
      </c>
      <c r="D55" s="118" t="s">
        <v>107</v>
      </c>
      <c r="E55" s="118" t="s">
        <v>139</v>
      </c>
      <c r="F55" s="189">
        <v>18.548275066765381</v>
      </c>
      <c r="G55" s="190" t="s">
        <v>116</v>
      </c>
    </row>
    <row r="56" spans="1:7" ht="15" x14ac:dyDescent="0.25">
      <c r="A56" s="158">
        <v>55</v>
      </c>
      <c r="B56" s="117" t="s">
        <v>187</v>
      </c>
      <c r="C56" s="118" t="s">
        <v>107</v>
      </c>
      <c r="D56" s="118" t="s">
        <v>108</v>
      </c>
      <c r="E56" s="118" t="s">
        <v>139</v>
      </c>
      <c r="F56" s="189">
        <v>21.956363160009076</v>
      </c>
      <c r="G56" s="190" t="s">
        <v>116</v>
      </c>
    </row>
    <row r="57" spans="1:7" ht="15" x14ac:dyDescent="0.25">
      <c r="A57" s="158">
        <v>56</v>
      </c>
      <c r="B57" s="117" t="s">
        <v>188</v>
      </c>
      <c r="C57" s="118" t="s">
        <v>108</v>
      </c>
      <c r="D57" s="118" t="s">
        <v>109</v>
      </c>
      <c r="E57" s="118" t="s">
        <v>139</v>
      </c>
      <c r="F57" s="189">
        <v>8.9438697555437319</v>
      </c>
      <c r="G57" s="190" t="s">
        <v>116</v>
      </c>
    </row>
    <row r="58" spans="1:7" ht="15" x14ac:dyDescent="0.25">
      <c r="A58" s="158">
        <v>57</v>
      </c>
      <c r="B58" s="117" t="s">
        <v>189</v>
      </c>
      <c r="C58" s="118" t="s">
        <v>109</v>
      </c>
      <c r="D58" s="118" t="s">
        <v>110</v>
      </c>
      <c r="E58" s="118" t="s">
        <v>139</v>
      </c>
      <c r="F58" s="189">
        <v>16.37692732291104</v>
      </c>
      <c r="G58" s="190" t="s">
        <v>116</v>
      </c>
    </row>
    <row r="59" spans="1:7" ht="15" x14ac:dyDescent="0.25">
      <c r="A59" s="158">
        <v>58</v>
      </c>
      <c r="B59" s="117" t="s">
        <v>190</v>
      </c>
      <c r="C59" s="118" t="s">
        <v>110</v>
      </c>
      <c r="D59" s="118" t="s">
        <v>111</v>
      </c>
      <c r="E59" s="118" t="s">
        <v>139</v>
      </c>
      <c r="F59" s="189">
        <v>25.106894786385343</v>
      </c>
      <c r="G59" s="190" t="s">
        <v>116</v>
      </c>
    </row>
    <row r="60" spans="1:7" ht="15" x14ac:dyDescent="0.25">
      <c r="A60" s="158">
        <v>59</v>
      </c>
      <c r="B60" s="117" t="s">
        <v>191</v>
      </c>
      <c r="C60" s="118" t="s">
        <v>111</v>
      </c>
      <c r="D60" s="118" t="s">
        <v>112</v>
      </c>
      <c r="E60" s="118" t="s">
        <v>139</v>
      </c>
      <c r="F60" s="189">
        <v>14.34430826674522</v>
      </c>
      <c r="G60" s="190" t="s">
        <v>116</v>
      </c>
    </row>
    <row r="61" spans="1:7" ht="15" x14ac:dyDescent="0.25">
      <c r="A61" s="158">
        <v>60</v>
      </c>
      <c r="B61" s="119" t="s">
        <v>192</v>
      </c>
      <c r="C61" s="120" t="s">
        <v>193</v>
      </c>
      <c r="D61" s="191" t="s">
        <v>67</v>
      </c>
      <c r="E61" s="120" t="s">
        <v>139</v>
      </c>
      <c r="F61" s="192">
        <v>9.0862364541431582</v>
      </c>
      <c r="G61" s="193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D82"/>
  <sheetViews>
    <sheetView workbookViewId="0">
      <selection activeCell="N11" sqref="N11"/>
    </sheetView>
  </sheetViews>
  <sheetFormatPr baseColWidth="10" defaultColWidth="9.140625" defaultRowHeight="12.75" x14ac:dyDescent="0.2"/>
  <cols>
    <col min="1" max="1" width="13.42578125" customWidth="1"/>
    <col min="2" max="2" width="15.42578125" bestFit="1" customWidth="1"/>
    <col min="3" max="3" width="20.42578125" bestFit="1" customWidth="1"/>
    <col min="4" max="4" width="19.28515625" customWidth="1"/>
    <col min="5" max="5" width="26.140625" bestFit="1" customWidth="1"/>
    <col min="6" max="6" width="16.85546875" style="5" customWidth="1"/>
    <col min="7" max="7" width="30.85546875" style="5" customWidth="1"/>
    <col min="8" max="10" width="12.5703125" style="5" bestFit="1" customWidth="1"/>
    <col min="11" max="11" width="2.42578125" style="5" customWidth="1"/>
    <col min="12" max="12" width="10.7109375" style="6" customWidth="1"/>
    <col min="13" max="13" width="10.5703125" style="6" customWidth="1"/>
    <col min="14" max="14" width="11.42578125" style="6" customWidth="1"/>
    <col min="15" max="15" width="2.140625" style="6" customWidth="1"/>
    <col min="16" max="18" width="10.7109375" style="6" customWidth="1"/>
    <col min="19" max="19" width="2" style="6" customWidth="1"/>
    <col min="20" max="22" width="10.7109375" style="6" customWidth="1"/>
    <col min="23" max="23" width="2.28515625" style="6" customWidth="1"/>
    <col min="24" max="26" width="10.7109375" style="6" customWidth="1"/>
    <col min="27" max="27" width="2.5703125" style="6" customWidth="1"/>
    <col min="28" max="30" width="10.7109375" style="6" customWidth="1"/>
    <col min="39" max="56" width="10.140625" style="5" customWidth="1"/>
  </cols>
  <sheetData>
    <row r="1" spans="1:56" s="10" customFormat="1" x14ac:dyDescent="0.2">
      <c r="A1" s="8" t="s">
        <v>15</v>
      </c>
      <c r="B1" s="8" t="s">
        <v>1</v>
      </c>
      <c r="C1" s="8" t="s">
        <v>0</v>
      </c>
      <c r="D1" s="8" t="s">
        <v>117</v>
      </c>
      <c r="E1" s="8" t="s">
        <v>118</v>
      </c>
      <c r="F1" s="86" t="s">
        <v>34</v>
      </c>
      <c r="G1" s="86" t="s">
        <v>38</v>
      </c>
      <c r="H1" s="86" t="s">
        <v>35</v>
      </c>
      <c r="I1" s="86" t="s">
        <v>36</v>
      </c>
      <c r="J1" s="86" t="s">
        <v>37</v>
      </c>
      <c r="K1" s="43"/>
      <c r="L1" s="40" t="s">
        <v>196</v>
      </c>
      <c r="M1" s="41" t="s">
        <v>197</v>
      </c>
      <c r="N1" s="42" t="s">
        <v>198</v>
      </c>
      <c r="O1" s="44"/>
      <c r="P1" s="40" t="s">
        <v>199</v>
      </c>
      <c r="Q1" s="41" t="s">
        <v>200</v>
      </c>
      <c r="R1" s="42" t="s">
        <v>201</v>
      </c>
      <c r="S1" s="44"/>
      <c r="T1" s="40" t="s">
        <v>202</v>
      </c>
      <c r="U1" s="41" t="s">
        <v>203</v>
      </c>
      <c r="V1" s="42" t="s">
        <v>204</v>
      </c>
      <c r="W1" s="44"/>
      <c r="X1" s="40" t="s">
        <v>205</v>
      </c>
      <c r="Y1" s="41" t="s">
        <v>206</v>
      </c>
      <c r="Z1" s="42" t="s">
        <v>207</v>
      </c>
      <c r="AA1" s="44"/>
      <c r="AB1" s="40" t="s">
        <v>208</v>
      </c>
      <c r="AC1" s="41" t="s">
        <v>209</v>
      </c>
      <c r="AD1" s="42" t="s">
        <v>210</v>
      </c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</row>
    <row r="2" spans="1:56" ht="15" x14ac:dyDescent="0.25">
      <c r="A2">
        <v>1</v>
      </c>
      <c r="B2" s="89" t="s">
        <v>62</v>
      </c>
      <c r="C2" s="90" t="s">
        <v>18</v>
      </c>
      <c r="D2" s="122" t="s">
        <v>114</v>
      </c>
      <c r="E2" s="135">
        <f>VLOOKUP(D2,Parameters!$H$6:$I$9,2,FALSE)</f>
        <v>2.5</v>
      </c>
      <c r="F2" s="134">
        <v>14700</v>
      </c>
      <c r="G2" s="13">
        <v>13</v>
      </c>
      <c r="H2" s="13">
        <v>1</v>
      </c>
      <c r="I2" s="13">
        <v>26</v>
      </c>
      <c r="J2" s="13">
        <v>52</v>
      </c>
      <c r="L2" s="46">
        <f>$F2*Parameters!D$6*Parameters!D$8*Parameters!D$10/1000</f>
        <v>13.23</v>
      </c>
      <c r="M2" s="47">
        <f>$F2*Parameters!E$6*Parameters!E$8*Parameters!E$10/1000</f>
        <v>28.282800000000002</v>
      </c>
      <c r="N2" s="48">
        <f>$F2*Parameters!F$6*Parameters!F$8*Parameters!F$10/1000</f>
        <v>61.446000000000005</v>
      </c>
      <c r="O2" s="36"/>
      <c r="P2" s="46">
        <f>$E2*$F2*Parameters!D$7*Parameters!D$9*Parameters!D$10/1000</f>
        <v>6.6150000000000002</v>
      </c>
      <c r="Q2" s="47">
        <f>$E2*$F2*Parameters!E$7*Parameters!E$9*Parameters!E$10/1000</f>
        <v>14.95725</v>
      </c>
      <c r="R2" s="48">
        <f>$E2*$F2*Parameters!F$7*Parameters!F$9*Parameters!F$10/1000</f>
        <v>33.295499999999997</v>
      </c>
      <c r="S2" s="36"/>
      <c r="T2" s="37">
        <f>$G2*Parameters!D$11/1000</f>
        <v>1.3</v>
      </c>
      <c r="U2" s="38">
        <f>$G2*Parameters!E$11/1000</f>
        <v>1.82</v>
      </c>
      <c r="V2" s="39">
        <f>$G2*Parameters!F$11/1000</f>
        <v>2.6</v>
      </c>
      <c r="W2" s="36"/>
      <c r="X2" s="37">
        <f>H2*Parameters!D$12/1000</f>
        <v>0.5</v>
      </c>
      <c r="Y2" s="38">
        <f>I2*Parameters!E$12/1000</f>
        <v>20.8</v>
      </c>
      <c r="Z2" s="39">
        <f>J2*Parameters!F$12/1000</f>
        <v>52</v>
      </c>
      <c r="AA2" s="36"/>
      <c r="AB2" s="49">
        <f>L2+P2+T2+X2</f>
        <v>21.645</v>
      </c>
      <c r="AC2" s="50">
        <f>M2+Q2+U2+Y2</f>
        <v>65.860050000000001</v>
      </c>
      <c r="AD2" s="51">
        <f>N2+R2+V2+Z2</f>
        <v>149.3415</v>
      </c>
    </row>
    <row r="3" spans="1:56" ht="15" x14ac:dyDescent="0.25">
      <c r="A3">
        <v>2</v>
      </c>
      <c r="B3" s="91" t="s">
        <v>63</v>
      </c>
      <c r="C3" s="92" t="s">
        <v>18</v>
      </c>
      <c r="D3" s="123" t="s">
        <v>121</v>
      </c>
      <c r="E3" s="136">
        <f>VLOOKUP(D3,Parameters!$H$6:$I$9,2,FALSE)</f>
        <v>2</v>
      </c>
      <c r="F3" s="134">
        <v>28200</v>
      </c>
      <c r="G3" s="13">
        <v>25</v>
      </c>
      <c r="H3" s="13">
        <v>3</v>
      </c>
      <c r="I3" s="13">
        <v>50</v>
      </c>
      <c r="J3" s="13">
        <v>62</v>
      </c>
      <c r="L3" s="46">
        <f>$F3*Parameters!D$6*Parameters!D$8*Parameters!D$10/1000</f>
        <v>25.38</v>
      </c>
      <c r="M3" s="47">
        <f>$F3*Parameters!E$6*Parameters!E$8*Parameters!E$10/1000</f>
        <v>54.256800000000005</v>
      </c>
      <c r="N3" s="48">
        <f>$F3*Parameters!F$6*Parameters!F$8*Parameters!F$10/1000</f>
        <v>117.87600000000002</v>
      </c>
      <c r="O3" s="36"/>
      <c r="P3" s="46">
        <f>$E3*$F3*Parameters!D$7*Parameters!D$9*Parameters!D$10/1000</f>
        <v>10.151999999999999</v>
      </c>
      <c r="Q3" s="47">
        <f>$E3*$F3*Parameters!E$7*Parameters!E$9*Parameters!E$10/1000</f>
        <v>22.954800000000002</v>
      </c>
      <c r="R3" s="48">
        <f>$E3*$F3*Parameters!F$7*Parameters!F$9*Parameters!F$10/1000</f>
        <v>51.098399999999998</v>
      </c>
      <c r="S3" s="36"/>
      <c r="T3" s="37">
        <f>$G3*Parameters!D$11/1000</f>
        <v>2.5</v>
      </c>
      <c r="U3" s="38">
        <f>$G3*Parameters!E$11/1000</f>
        <v>3.5</v>
      </c>
      <c r="V3" s="39">
        <f>$G3*Parameters!F$11/1000</f>
        <v>5</v>
      </c>
      <c r="W3" s="36"/>
      <c r="X3" s="37">
        <f>H3*Parameters!D$12/1000</f>
        <v>1.5</v>
      </c>
      <c r="Y3" s="38">
        <f>I3*Parameters!E$12/1000</f>
        <v>40</v>
      </c>
      <c r="Z3" s="39">
        <f>J3*Parameters!F$12/1000</f>
        <v>62</v>
      </c>
      <c r="AA3" s="36"/>
      <c r="AB3" s="49">
        <f t="shared" ref="AB3:AB37" si="0">L3+P3+T3+X3</f>
        <v>39.531999999999996</v>
      </c>
      <c r="AC3" s="50">
        <f t="shared" ref="AC3:AC37" si="1">M3+Q3+U3+Y3</f>
        <v>120.7116</v>
      </c>
      <c r="AD3" s="51">
        <f t="shared" ref="AD3:AD37" si="2">N3+R3+V3+Z3</f>
        <v>235.9744</v>
      </c>
    </row>
    <row r="4" spans="1:56" ht="15" x14ac:dyDescent="0.25">
      <c r="A4">
        <v>3</v>
      </c>
      <c r="B4" s="93" t="s">
        <v>64</v>
      </c>
      <c r="C4" s="94" t="s">
        <v>16</v>
      </c>
      <c r="D4" s="123" t="s">
        <v>121</v>
      </c>
      <c r="E4" s="136">
        <f>VLOOKUP(D4,Parameters!$H$6:$I$9,2,FALSE)</f>
        <v>2</v>
      </c>
      <c r="F4" s="134">
        <v>17500</v>
      </c>
      <c r="G4" s="13">
        <v>9</v>
      </c>
      <c r="H4" s="13">
        <v>1</v>
      </c>
      <c r="I4" s="13">
        <v>18</v>
      </c>
      <c r="J4" s="13">
        <v>36</v>
      </c>
      <c r="L4" s="46">
        <f>$F4*Parameters!D$6*Parameters!D$8*Parameters!D$10/1000</f>
        <v>15.75</v>
      </c>
      <c r="M4" s="47">
        <f>$F4*Parameters!E$6*Parameters!E$8*Parameters!E$10/1000</f>
        <v>33.67</v>
      </c>
      <c r="N4" s="48">
        <f>$F4*Parameters!F$6*Parameters!F$8*Parameters!F$10/1000</f>
        <v>73.150000000000006</v>
      </c>
      <c r="O4" s="36"/>
      <c r="P4" s="46">
        <f>$E4*$F4*Parameters!D$7*Parameters!D$9*Parameters!D$10/1000</f>
        <v>6.3</v>
      </c>
      <c r="Q4" s="47">
        <f>$E4*$F4*Parameters!E$7*Parameters!E$9*Parameters!E$10/1000</f>
        <v>14.244999999999999</v>
      </c>
      <c r="R4" s="48">
        <f>$E4*$F4*Parameters!F$7*Parameters!F$9*Parameters!F$10/1000</f>
        <v>31.71</v>
      </c>
      <c r="S4" s="36"/>
      <c r="T4" s="37">
        <f>$G4*Parameters!D$11/1000</f>
        <v>0.9</v>
      </c>
      <c r="U4" s="38">
        <f>$G4*Parameters!E$11/1000</f>
        <v>1.26</v>
      </c>
      <c r="V4" s="39">
        <f>$G4*Parameters!F$11/1000</f>
        <v>1.8</v>
      </c>
      <c r="W4" s="36"/>
      <c r="X4" s="37">
        <f>H4*Parameters!D$12/1000</f>
        <v>0.5</v>
      </c>
      <c r="Y4" s="38">
        <f>I4*Parameters!E$12/1000</f>
        <v>14.4</v>
      </c>
      <c r="Z4" s="39">
        <f>J4*Parameters!F$12/1000</f>
        <v>36</v>
      </c>
      <c r="AA4" s="36"/>
      <c r="AB4" s="49">
        <f t="shared" si="0"/>
        <v>23.45</v>
      </c>
      <c r="AC4" s="50">
        <f t="shared" si="1"/>
        <v>63.574999999999996</v>
      </c>
      <c r="AD4" s="51">
        <f t="shared" si="2"/>
        <v>142.66000000000003</v>
      </c>
    </row>
    <row r="5" spans="1:56" ht="15" x14ac:dyDescent="0.25">
      <c r="A5">
        <v>4</v>
      </c>
      <c r="B5" s="93" t="s">
        <v>65</v>
      </c>
      <c r="C5" s="94" t="s">
        <v>16</v>
      </c>
      <c r="D5" s="123" t="s">
        <v>115</v>
      </c>
      <c r="E5" s="136">
        <f>VLOOKUP(D5,Parameters!$H$6:$I$9,2,FALSE)</f>
        <v>1</v>
      </c>
      <c r="F5" s="134">
        <v>6100</v>
      </c>
      <c r="G5" s="13">
        <v>8</v>
      </c>
      <c r="H5" s="13">
        <v>1</v>
      </c>
      <c r="I5" s="13">
        <v>11</v>
      </c>
      <c r="J5" s="13">
        <v>26</v>
      </c>
      <c r="L5" s="46">
        <f>$F5*Parameters!D$6*Parameters!D$8*Parameters!D$10/1000</f>
        <v>5.49</v>
      </c>
      <c r="M5" s="47">
        <f>$F5*Parameters!E$6*Parameters!E$8*Parameters!E$10/1000</f>
        <v>11.736400000000001</v>
      </c>
      <c r="N5" s="48">
        <f>$F5*Parameters!F$6*Parameters!F$8*Parameters!F$10/1000</f>
        <v>25.498000000000005</v>
      </c>
      <c r="O5" s="36"/>
      <c r="P5" s="46">
        <f>$E5*$F5*Parameters!D$7*Parameters!D$9*Parameters!D$10/1000</f>
        <v>1.0980000000000001</v>
      </c>
      <c r="Q5" s="47">
        <f>$E5*$F5*Parameters!E$7*Parameters!E$9*Parameters!E$10/1000</f>
        <v>2.4827000000000004</v>
      </c>
      <c r="R5" s="48">
        <f>$E5*$F5*Parameters!F$7*Parameters!F$9*Parameters!F$10/1000</f>
        <v>5.5265999999999993</v>
      </c>
      <c r="S5" s="36"/>
      <c r="T5" s="37">
        <f>$G5*Parameters!D$11/1000</f>
        <v>0.8</v>
      </c>
      <c r="U5" s="38">
        <f>$G5*Parameters!E$11/1000</f>
        <v>1.1200000000000001</v>
      </c>
      <c r="V5" s="39">
        <f>$G5*Parameters!F$11/1000</f>
        <v>1.6</v>
      </c>
      <c r="W5" s="36"/>
      <c r="X5" s="37">
        <f>H5*Parameters!D$12/1000</f>
        <v>0.5</v>
      </c>
      <c r="Y5" s="38">
        <f>I5*Parameters!E$12/1000</f>
        <v>8.8000000000000007</v>
      </c>
      <c r="Z5" s="39">
        <f>J5*Parameters!F$12/1000</f>
        <v>26</v>
      </c>
      <c r="AA5" s="36"/>
      <c r="AB5" s="49">
        <f t="shared" si="0"/>
        <v>7.8879999999999999</v>
      </c>
      <c r="AC5" s="50">
        <f t="shared" si="1"/>
        <v>24.139100000000003</v>
      </c>
      <c r="AD5" s="51">
        <f t="shared" si="2"/>
        <v>58.624600000000001</v>
      </c>
    </row>
    <row r="6" spans="1:56" ht="15" x14ac:dyDescent="0.25">
      <c r="A6">
        <v>5</v>
      </c>
      <c r="B6" s="93" t="s">
        <v>66</v>
      </c>
      <c r="C6" s="94" t="s">
        <v>16</v>
      </c>
      <c r="D6" s="123" t="s">
        <v>115</v>
      </c>
      <c r="E6" s="136">
        <f>VLOOKUP(D6,Parameters!$H$6:$I$9,2,FALSE)</f>
        <v>1</v>
      </c>
      <c r="F6" s="134">
        <v>9100</v>
      </c>
      <c r="G6" s="13">
        <v>11</v>
      </c>
      <c r="H6" s="13">
        <v>1</v>
      </c>
      <c r="I6" s="13">
        <v>12</v>
      </c>
      <c r="J6" s="13">
        <v>32</v>
      </c>
      <c r="L6" s="46">
        <f>$F6*Parameters!D$6*Parameters!D$8*Parameters!D$10/1000</f>
        <v>8.19</v>
      </c>
      <c r="M6" s="47">
        <f>$F6*Parameters!E$6*Parameters!E$8*Parameters!E$10/1000</f>
        <v>17.508400000000002</v>
      </c>
      <c r="N6" s="48">
        <f>$F6*Parameters!F$6*Parameters!F$8*Parameters!F$10/1000</f>
        <v>38.037999999999997</v>
      </c>
      <c r="O6" s="36"/>
      <c r="P6" s="46">
        <f>$E6*$F6*Parameters!D$7*Parameters!D$9*Parameters!D$10/1000</f>
        <v>1.6379999999999999</v>
      </c>
      <c r="Q6" s="47">
        <f>$E6*$F6*Parameters!E$7*Parameters!E$9*Parameters!E$10/1000</f>
        <v>3.7037000000000004</v>
      </c>
      <c r="R6" s="48">
        <f>$E6*$F6*Parameters!F$7*Parameters!F$9*Parameters!F$10/1000</f>
        <v>8.2446000000000002</v>
      </c>
      <c r="S6" s="36"/>
      <c r="T6" s="37">
        <f>$G6*Parameters!D$11/1000</f>
        <v>1.1000000000000001</v>
      </c>
      <c r="U6" s="38">
        <f>$G6*Parameters!E$11/1000</f>
        <v>1.54</v>
      </c>
      <c r="V6" s="39">
        <f>$G6*Parameters!F$11/1000</f>
        <v>2.2000000000000002</v>
      </c>
      <c r="W6" s="36"/>
      <c r="X6" s="37">
        <f>H6*Parameters!D$12/1000</f>
        <v>0.5</v>
      </c>
      <c r="Y6" s="38">
        <f>I6*Parameters!E$12/1000</f>
        <v>9.6</v>
      </c>
      <c r="Z6" s="39">
        <f>J6*Parameters!F$12/1000</f>
        <v>32</v>
      </c>
      <c r="AA6" s="36"/>
      <c r="AB6" s="49">
        <f t="shared" si="0"/>
        <v>11.427999999999999</v>
      </c>
      <c r="AC6" s="50">
        <f t="shared" si="1"/>
        <v>32.3521</v>
      </c>
      <c r="AD6" s="51">
        <f t="shared" si="2"/>
        <v>80.482599999999991</v>
      </c>
    </row>
    <row r="7" spans="1:56" ht="15" x14ac:dyDescent="0.25">
      <c r="A7">
        <v>6</v>
      </c>
      <c r="B7" s="93" t="s">
        <v>67</v>
      </c>
      <c r="C7" s="94" t="s">
        <v>16</v>
      </c>
      <c r="D7" s="123" t="s">
        <v>115</v>
      </c>
      <c r="E7" s="136">
        <f>VLOOKUP(D7,Parameters!$H$6:$I$9,2,FALSE)</f>
        <v>1</v>
      </c>
      <c r="F7" s="134">
        <v>13700</v>
      </c>
      <c r="G7" s="13">
        <v>9</v>
      </c>
      <c r="H7" s="13">
        <v>1</v>
      </c>
      <c r="I7" s="13">
        <v>15</v>
      </c>
      <c r="J7" s="13">
        <v>28</v>
      </c>
      <c r="L7" s="46">
        <f>$F7*Parameters!D$6*Parameters!D$8*Parameters!D$10/1000</f>
        <v>12.33</v>
      </c>
      <c r="M7" s="47">
        <f>$F7*Parameters!E$6*Parameters!E$8*Parameters!E$10/1000</f>
        <v>26.358800000000002</v>
      </c>
      <c r="N7" s="48">
        <f>$F7*Parameters!F$6*Parameters!F$8*Parameters!F$10/1000</f>
        <v>57.266000000000005</v>
      </c>
      <c r="O7" s="36"/>
      <c r="P7" s="46">
        <f>$E7*$F7*Parameters!D$7*Parameters!D$9*Parameters!D$10/1000</f>
        <v>2.4660000000000002</v>
      </c>
      <c r="Q7" s="47">
        <f>$E7*$F7*Parameters!E$7*Parameters!E$9*Parameters!E$10/1000</f>
        <v>5.5759000000000007</v>
      </c>
      <c r="R7" s="48">
        <f>$E7*$F7*Parameters!F$7*Parameters!F$9*Parameters!F$10/1000</f>
        <v>12.412199999999999</v>
      </c>
      <c r="S7" s="36"/>
      <c r="T7" s="37">
        <f>$G7*Parameters!D$11/1000</f>
        <v>0.9</v>
      </c>
      <c r="U7" s="38">
        <f>$G7*Parameters!E$11/1000</f>
        <v>1.26</v>
      </c>
      <c r="V7" s="39">
        <f>$G7*Parameters!F$11/1000</f>
        <v>1.8</v>
      </c>
      <c r="W7" s="36"/>
      <c r="X7" s="37">
        <f>H7*Parameters!D$12/1000</f>
        <v>0.5</v>
      </c>
      <c r="Y7" s="38">
        <f>I7*Parameters!E$12/1000</f>
        <v>12</v>
      </c>
      <c r="Z7" s="39">
        <f>J7*Parameters!F$12/1000</f>
        <v>28</v>
      </c>
      <c r="AA7" s="36"/>
      <c r="AB7" s="49">
        <f t="shared" si="0"/>
        <v>16.195999999999998</v>
      </c>
      <c r="AC7" s="50">
        <f t="shared" si="1"/>
        <v>45.194700000000005</v>
      </c>
      <c r="AD7" s="51">
        <f t="shared" si="2"/>
        <v>99.478200000000001</v>
      </c>
    </row>
    <row r="8" spans="1:56" ht="15" x14ac:dyDescent="0.25">
      <c r="A8">
        <v>7</v>
      </c>
      <c r="B8" s="97" t="s">
        <v>68</v>
      </c>
      <c r="C8" s="98" t="s">
        <v>17</v>
      </c>
      <c r="D8" s="124" t="s">
        <v>114</v>
      </c>
      <c r="E8" s="135">
        <f>VLOOKUP(D8,Parameters!$H$6:$I$9,2,FALSE)</f>
        <v>2.5</v>
      </c>
      <c r="F8" s="134">
        <v>10600</v>
      </c>
      <c r="G8" s="13">
        <v>11</v>
      </c>
      <c r="H8" s="13">
        <v>4</v>
      </c>
      <c r="I8" s="13">
        <v>22</v>
      </c>
      <c r="J8" s="13">
        <v>44</v>
      </c>
      <c r="L8" s="46">
        <f>$F8*Parameters!D$6*Parameters!D$8*Parameters!D$10/1000</f>
        <v>9.5399999999999991</v>
      </c>
      <c r="M8" s="47">
        <f>$F8*Parameters!E$6*Parameters!E$8*Parameters!E$10/1000</f>
        <v>20.394400000000001</v>
      </c>
      <c r="N8" s="48">
        <f>$F8*Parameters!F$6*Parameters!F$8*Parameters!F$10/1000</f>
        <v>44.308000000000007</v>
      </c>
      <c r="O8" s="36"/>
      <c r="P8" s="46">
        <f>$E8*$F8*Parameters!D$7*Parameters!D$9*Parameters!D$10/1000</f>
        <v>4.7699999999999996</v>
      </c>
      <c r="Q8" s="47">
        <f>$E8*$F8*Parameters!E$7*Parameters!E$9*Parameters!E$10/1000</f>
        <v>10.785500000000001</v>
      </c>
      <c r="R8" s="48">
        <f>$E8*$F8*Parameters!F$7*Parameters!F$9*Parameters!F$10/1000</f>
        <v>24.009</v>
      </c>
      <c r="S8" s="36"/>
      <c r="T8" s="37">
        <f>$G8*Parameters!D$11/1000</f>
        <v>1.1000000000000001</v>
      </c>
      <c r="U8" s="38">
        <f>$G8*Parameters!E$11/1000</f>
        <v>1.54</v>
      </c>
      <c r="V8" s="39">
        <f>$G8*Parameters!F$11/1000</f>
        <v>2.2000000000000002</v>
      </c>
      <c r="W8" s="36"/>
      <c r="X8" s="37">
        <f>H8*Parameters!D$12/1000</f>
        <v>2</v>
      </c>
      <c r="Y8" s="38">
        <f>I8*Parameters!E$12/1000</f>
        <v>17.600000000000001</v>
      </c>
      <c r="Z8" s="39">
        <f>J8*Parameters!F$12/1000</f>
        <v>44</v>
      </c>
      <c r="AA8" s="36"/>
      <c r="AB8" s="49">
        <f t="shared" si="0"/>
        <v>17.409999999999997</v>
      </c>
      <c r="AC8" s="50">
        <f t="shared" si="1"/>
        <v>50.319900000000004</v>
      </c>
      <c r="AD8" s="51">
        <f t="shared" si="2"/>
        <v>114.51700000000001</v>
      </c>
    </row>
    <row r="9" spans="1:56" ht="15" x14ac:dyDescent="0.25">
      <c r="A9">
        <v>8</v>
      </c>
      <c r="B9" s="99" t="s">
        <v>69</v>
      </c>
      <c r="C9" s="100" t="s">
        <v>17</v>
      </c>
      <c r="D9" s="125" t="s">
        <v>114</v>
      </c>
      <c r="E9" s="136">
        <f>VLOOKUP(D9,Parameters!$H$6:$I$9,2,FALSE)</f>
        <v>2.5</v>
      </c>
      <c r="F9" s="134">
        <v>13000</v>
      </c>
      <c r="G9" s="13">
        <v>16</v>
      </c>
      <c r="H9" s="13">
        <v>4</v>
      </c>
      <c r="I9" s="13">
        <v>32</v>
      </c>
      <c r="J9" s="13">
        <v>64</v>
      </c>
      <c r="L9" s="46">
        <f>$F9*Parameters!D$6*Parameters!D$8*Parameters!D$10/1000</f>
        <v>11.7</v>
      </c>
      <c r="M9" s="47">
        <f>$F9*Parameters!E$6*Parameters!E$8*Parameters!E$10/1000</f>
        <v>25.012</v>
      </c>
      <c r="N9" s="48">
        <f>$F9*Parameters!F$6*Parameters!F$8*Parameters!F$10/1000</f>
        <v>54.340000000000011</v>
      </c>
      <c r="O9" s="36"/>
      <c r="P9" s="46">
        <f>$E9*$F9*Parameters!D$7*Parameters!D$9*Parameters!D$10/1000</f>
        <v>5.85</v>
      </c>
      <c r="Q9" s="47">
        <f>$E9*$F9*Parameters!E$7*Parameters!E$9*Parameters!E$10/1000</f>
        <v>13.227499999999999</v>
      </c>
      <c r="R9" s="48">
        <f>$E9*$F9*Parameters!F$7*Parameters!F$9*Parameters!F$10/1000</f>
        <v>29.445</v>
      </c>
      <c r="S9" s="36"/>
      <c r="T9" s="37">
        <f>$G9*Parameters!D$11/1000</f>
        <v>1.6</v>
      </c>
      <c r="U9" s="38">
        <f>$G9*Parameters!E$11/1000</f>
        <v>2.2400000000000002</v>
      </c>
      <c r="V9" s="39">
        <f>$G9*Parameters!F$11/1000</f>
        <v>3.2</v>
      </c>
      <c r="W9" s="36"/>
      <c r="X9" s="37">
        <f>H9*Parameters!D$12/1000</f>
        <v>2</v>
      </c>
      <c r="Y9" s="38">
        <f>I9*Parameters!E$12/1000</f>
        <v>25.6</v>
      </c>
      <c r="Z9" s="39">
        <f>J9*Parameters!F$12/1000</f>
        <v>64</v>
      </c>
      <c r="AA9" s="36"/>
      <c r="AB9" s="49">
        <f t="shared" si="0"/>
        <v>21.15</v>
      </c>
      <c r="AC9" s="50">
        <f t="shared" si="1"/>
        <v>66.079499999999996</v>
      </c>
      <c r="AD9" s="51">
        <f t="shared" si="2"/>
        <v>150.98500000000001</v>
      </c>
    </row>
    <row r="10" spans="1:56" ht="15" x14ac:dyDescent="0.25">
      <c r="A10">
        <v>9</v>
      </c>
      <c r="B10" s="99" t="s">
        <v>70</v>
      </c>
      <c r="C10" s="100" t="s">
        <v>17</v>
      </c>
      <c r="D10" s="125" t="s">
        <v>114</v>
      </c>
      <c r="E10" s="136">
        <f>VLOOKUP(D10,Parameters!$H$6:$I$9,2,FALSE)</f>
        <v>2.5</v>
      </c>
      <c r="F10" s="134">
        <v>13600</v>
      </c>
      <c r="G10" s="13">
        <v>12</v>
      </c>
      <c r="H10" s="13">
        <v>3</v>
      </c>
      <c r="I10" s="13">
        <v>24</v>
      </c>
      <c r="J10" s="13">
        <v>48</v>
      </c>
      <c r="L10" s="46">
        <f>$F10*Parameters!D$6*Parameters!D$8*Parameters!D$10/1000</f>
        <v>12.24</v>
      </c>
      <c r="M10" s="47">
        <f>$F10*Parameters!E$6*Parameters!E$8*Parameters!E$10/1000</f>
        <v>26.166400000000003</v>
      </c>
      <c r="N10" s="48">
        <f>$F10*Parameters!F$6*Parameters!F$8*Parameters!F$10/1000</f>
        <v>56.848000000000006</v>
      </c>
      <c r="O10" s="36"/>
      <c r="P10" s="46">
        <f>$E10*$F10*Parameters!D$7*Parameters!D$9*Parameters!D$10/1000</f>
        <v>6.12</v>
      </c>
      <c r="Q10" s="47">
        <f>$E10*$F10*Parameters!E$7*Parameters!E$9*Parameters!E$10/1000</f>
        <v>13.837999999999999</v>
      </c>
      <c r="R10" s="48">
        <f>$E10*$F10*Parameters!F$7*Parameters!F$9*Parameters!F$10/1000</f>
        <v>30.803999999999998</v>
      </c>
      <c r="S10" s="36"/>
      <c r="T10" s="37">
        <f>$G10*Parameters!D$11/1000</f>
        <v>1.2</v>
      </c>
      <c r="U10" s="38">
        <f>$G10*Parameters!E$11/1000</f>
        <v>1.68</v>
      </c>
      <c r="V10" s="39">
        <f>$G10*Parameters!F$11/1000</f>
        <v>2.4</v>
      </c>
      <c r="W10" s="36"/>
      <c r="X10" s="37">
        <f>H10*Parameters!D$12/1000</f>
        <v>1.5</v>
      </c>
      <c r="Y10" s="38">
        <f>I10*Parameters!E$12/1000</f>
        <v>19.2</v>
      </c>
      <c r="Z10" s="39">
        <f>J10*Parameters!F$12/1000</f>
        <v>48</v>
      </c>
      <c r="AA10" s="36"/>
      <c r="AB10" s="49">
        <f t="shared" si="0"/>
        <v>21.06</v>
      </c>
      <c r="AC10" s="50">
        <f t="shared" si="1"/>
        <v>60.884399999999999</v>
      </c>
      <c r="AD10" s="51">
        <f t="shared" si="2"/>
        <v>138.05200000000002</v>
      </c>
    </row>
    <row r="11" spans="1:56" ht="15" x14ac:dyDescent="0.25">
      <c r="A11">
        <v>10</v>
      </c>
      <c r="B11" s="99" t="s">
        <v>71</v>
      </c>
      <c r="C11" s="100" t="s">
        <v>17</v>
      </c>
      <c r="D11" s="125" t="s">
        <v>114</v>
      </c>
      <c r="E11" s="136">
        <f>VLOOKUP(D11,Parameters!$H$6:$I$9,2,FALSE)</f>
        <v>2.5</v>
      </c>
      <c r="F11" s="134">
        <v>15700</v>
      </c>
      <c r="G11" s="13">
        <v>18</v>
      </c>
      <c r="H11" s="13">
        <v>5</v>
      </c>
      <c r="I11" s="13">
        <v>36</v>
      </c>
      <c r="J11" s="13">
        <v>72</v>
      </c>
      <c r="L11" s="46">
        <f>$F11*Parameters!D$6*Parameters!D$8*Parameters!D$10/1000</f>
        <v>14.13</v>
      </c>
      <c r="M11" s="47">
        <f>$F11*Parameters!E$6*Parameters!E$8*Parameters!E$10/1000</f>
        <v>30.206800000000001</v>
      </c>
      <c r="N11" s="48">
        <f>$F11*Parameters!F$6*Parameters!F$8*Parameters!F$10/1000</f>
        <v>65.626000000000005</v>
      </c>
      <c r="O11" s="45"/>
      <c r="P11" s="46">
        <f>$E11*$F11*Parameters!D$7*Parameters!D$9*Parameters!D$10/1000</f>
        <v>7.0650000000000004</v>
      </c>
      <c r="Q11" s="47">
        <f>$E11*$F11*Parameters!E$7*Parameters!E$9*Parameters!E$10/1000</f>
        <v>15.97475</v>
      </c>
      <c r="R11" s="48">
        <f>$E11*$F11*Parameters!F$7*Parameters!F$9*Parameters!F$10/1000</f>
        <v>35.560499999999998</v>
      </c>
      <c r="S11" s="36"/>
      <c r="T11" s="37">
        <f>$G11*Parameters!D$11/1000</f>
        <v>1.8</v>
      </c>
      <c r="U11" s="38">
        <f>$G11*Parameters!E$11/1000</f>
        <v>2.52</v>
      </c>
      <c r="V11" s="39">
        <f>$G11*Parameters!F$11/1000</f>
        <v>3.6</v>
      </c>
      <c r="W11" s="36"/>
      <c r="X11" s="37">
        <f>H11*Parameters!D$12/1000</f>
        <v>2.5</v>
      </c>
      <c r="Y11" s="38">
        <f>I11*Parameters!E$12/1000</f>
        <v>28.8</v>
      </c>
      <c r="Z11" s="39">
        <f>J11*Parameters!F$12/1000</f>
        <v>72</v>
      </c>
      <c r="AA11" s="36"/>
      <c r="AB11" s="49">
        <f t="shared" si="0"/>
        <v>25.495000000000001</v>
      </c>
      <c r="AC11" s="50">
        <f t="shared" si="1"/>
        <v>77.501550000000009</v>
      </c>
      <c r="AD11" s="51">
        <f t="shared" si="2"/>
        <v>176.78649999999999</v>
      </c>
      <c r="AM11" s="7"/>
      <c r="AN11" s="6"/>
      <c r="AQ11" s="7"/>
      <c r="AR11" s="6"/>
      <c r="AU11" s="7"/>
      <c r="AV11" s="6"/>
    </row>
    <row r="12" spans="1:56" ht="15" x14ac:dyDescent="0.25">
      <c r="A12">
        <v>11</v>
      </c>
      <c r="B12" s="101" t="s">
        <v>72</v>
      </c>
      <c r="C12" s="102" t="s">
        <v>17</v>
      </c>
      <c r="D12" s="126" t="s">
        <v>114</v>
      </c>
      <c r="E12" s="137">
        <f>VLOOKUP(D12,Parameters!$H$6:$I$9,2,FALSE)</f>
        <v>2.5</v>
      </c>
      <c r="F12" s="134">
        <v>14000</v>
      </c>
      <c r="G12" s="13">
        <v>12</v>
      </c>
      <c r="H12" s="13">
        <v>3</v>
      </c>
      <c r="I12" s="13">
        <v>24</v>
      </c>
      <c r="J12" s="13">
        <v>48</v>
      </c>
      <c r="L12" s="46">
        <f>$F12*Parameters!D$6*Parameters!D$8*Parameters!D$10/1000</f>
        <v>12.6</v>
      </c>
      <c r="M12" s="47">
        <f>$F12*Parameters!E$6*Parameters!E$8*Parameters!E$10/1000</f>
        <v>26.936</v>
      </c>
      <c r="N12" s="48">
        <f>$F12*Parameters!F$6*Parameters!F$8*Parameters!F$10/1000</f>
        <v>58.52000000000001</v>
      </c>
      <c r="O12" s="45"/>
      <c r="P12" s="46">
        <f>$E12*$F12*Parameters!D$7*Parameters!D$9*Parameters!D$10/1000</f>
        <v>6.3</v>
      </c>
      <c r="Q12" s="47">
        <f>$E12*$F12*Parameters!E$7*Parameters!E$9*Parameters!E$10/1000</f>
        <v>14.244999999999999</v>
      </c>
      <c r="R12" s="48">
        <f>$E12*$F12*Parameters!F$7*Parameters!F$9*Parameters!F$10/1000</f>
        <v>31.71</v>
      </c>
      <c r="S12" s="36"/>
      <c r="T12" s="37">
        <f>$G12*Parameters!D$11/1000</f>
        <v>1.2</v>
      </c>
      <c r="U12" s="38">
        <f>$G12*Parameters!E$11/1000</f>
        <v>1.68</v>
      </c>
      <c r="V12" s="39">
        <f>$G12*Parameters!F$11/1000</f>
        <v>2.4</v>
      </c>
      <c r="W12" s="36"/>
      <c r="X12" s="37">
        <f>H12*Parameters!D$12/1000</f>
        <v>1.5</v>
      </c>
      <c r="Y12" s="38">
        <f>I12*Parameters!E$12/1000</f>
        <v>19.2</v>
      </c>
      <c r="Z12" s="39">
        <f>J12*Parameters!F$12/1000</f>
        <v>48</v>
      </c>
      <c r="AA12" s="36"/>
      <c r="AB12" s="49">
        <f t="shared" si="0"/>
        <v>21.599999999999998</v>
      </c>
      <c r="AC12" s="50">
        <f t="shared" si="1"/>
        <v>62.060999999999993</v>
      </c>
      <c r="AD12" s="51">
        <f t="shared" si="2"/>
        <v>140.63000000000002</v>
      </c>
      <c r="AM12" s="7"/>
      <c r="AN12" s="6"/>
      <c r="AQ12" s="7"/>
      <c r="AR12" s="6"/>
      <c r="AU12" s="7"/>
      <c r="AV12" s="6"/>
    </row>
    <row r="13" spans="1:56" ht="15" x14ac:dyDescent="0.25">
      <c r="A13">
        <v>12</v>
      </c>
      <c r="B13" s="103" t="s">
        <v>73</v>
      </c>
      <c r="C13" s="104" t="s">
        <v>17</v>
      </c>
      <c r="D13" s="127" t="s">
        <v>121</v>
      </c>
      <c r="E13" s="135">
        <f>VLOOKUP(D13,Parameters!$H$6:$I$9,2,FALSE)</f>
        <v>2</v>
      </c>
      <c r="F13" s="134">
        <v>26500</v>
      </c>
      <c r="G13" s="13">
        <v>23</v>
      </c>
      <c r="H13" s="13">
        <v>2</v>
      </c>
      <c r="I13" s="13">
        <v>46</v>
      </c>
      <c r="J13" s="13">
        <v>92</v>
      </c>
      <c r="L13" s="46">
        <f>$F13*Parameters!D$6*Parameters!D$8*Parameters!D$10/1000</f>
        <v>23.85</v>
      </c>
      <c r="M13" s="47">
        <f>$F13*Parameters!E$6*Parameters!E$8*Parameters!E$10/1000</f>
        <v>50.985999999999997</v>
      </c>
      <c r="N13" s="48">
        <f>$F13*Parameters!F$6*Parameters!F$8*Parameters!F$10/1000</f>
        <v>110.77000000000001</v>
      </c>
      <c r="O13" s="45"/>
      <c r="P13" s="46">
        <f>$E13*$F13*Parameters!D$7*Parameters!D$9*Parameters!D$10/1000</f>
        <v>9.5399999999999991</v>
      </c>
      <c r="Q13" s="47">
        <f>$E13*$F13*Parameters!E$7*Parameters!E$9*Parameters!E$10/1000</f>
        <v>21.571000000000002</v>
      </c>
      <c r="R13" s="48">
        <f>$E13*$F13*Parameters!F$7*Parameters!F$9*Parameters!F$10/1000</f>
        <v>48.018000000000001</v>
      </c>
      <c r="S13" s="36"/>
      <c r="T13" s="37">
        <f>$G13*Parameters!D$11/1000</f>
        <v>2.2999999999999998</v>
      </c>
      <c r="U13" s="38">
        <f>$G13*Parameters!E$11/1000</f>
        <v>3.22</v>
      </c>
      <c r="V13" s="39">
        <f>$G13*Parameters!F$11/1000</f>
        <v>4.5999999999999996</v>
      </c>
      <c r="W13" s="36"/>
      <c r="X13" s="37">
        <f>H13*Parameters!D$12/1000</f>
        <v>1</v>
      </c>
      <c r="Y13" s="38">
        <f>I13*Parameters!E$12/1000</f>
        <v>36.799999999999997</v>
      </c>
      <c r="Z13" s="39">
        <f>J13*Parameters!F$12/1000</f>
        <v>92</v>
      </c>
      <c r="AA13" s="36"/>
      <c r="AB13" s="49">
        <f t="shared" si="0"/>
        <v>36.69</v>
      </c>
      <c r="AC13" s="50">
        <f t="shared" si="1"/>
        <v>112.577</v>
      </c>
      <c r="AD13" s="51">
        <f t="shared" si="2"/>
        <v>255.38800000000001</v>
      </c>
      <c r="AM13" s="7"/>
      <c r="AN13" s="6"/>
      <c r="AQ13" s="7"/>
      <c r="AR13" s="6"/>
      <c r="AU13" s="7"/>
      <c r="AV13" s="6"/>
    </row>
    <row r="14" spans="1:56" ht="15" x14ac:dyDescent="0.25">
      <c r="A14">
        <v>13</v>
      </c>
      <c r="B14" s="105" t="s">
        <v>74</v>
      </c>
      <c r="C14" s="106" t="s">
        <v>17</v>
      </c>
      <c r="D14" s="128" t="s">
        <v>121</v>
      </c>
      <c r="E14" s="136">
        <f>VLOOKUP(D14,Parameters!$H$6:$I$9,2,FALSE)</f>
        <v>2</v>
      </c>
      <c r="F14" s="134">
        <v>11100</v>
      </c>
      <c r="G14" s="13">
        <v>10</v>
      </c>
      <c r="H14" s="13">
        <v>1</v>
      </c>
      <c r="I14" s="13">
        <v>20</v>
      </c>
      <c r="J14" s="13">
        <v>40</v>
      </c>
      <c r="L14" s="46">
        <f>$F14*Parameters!D$6*Parameters!D$8*Parameters!D$10/1000</f>
        <v>9.99</v>
      </c>
      <c r="M14" s="47">
        <f>$F14*Parameters!E$6*Parameters!E$8*Parameters!E$10/1000</f>
        <v>21.356400000000001</v>
      </c>
      <c r="N14" s="48">
        <f>$F14*Parameters!F$6*Parameters!F$8*Parameters!F$10/1000</f>
        <v>46.39800000000001</v>
      </c>
      <c r="O14" s="45"/>
      <c r="P14" s="46">
        <f>$E14*$F14*Parameters!D$7*Parameters!D$9*Parameters!D$10/1000</f>
        <v>3.996</v>
      </c>
      <c r="Q14" s="47">
        <f>$E14*$F14*Parameters!E$7*Parameters!E$9*Parameters!E$10/1000</f>
        <v>9.0353999999999992</v>
      </c>
      <c r="R14" s="48">
        <f>$E14*$F14*Parameters!F$7*Parameters!F$9*Parameters!F$10/1000</f>
        <v>20.113199999999999</v>
      </c>
      <c r="S14" s="36"/>
      <c r="T14" s="37">
        <f>$G14*Parameters!D$11/1000</f>
        <v>1</v>
      </c>
      <c r="U14" s="38">
        <f>$G14*Parameters!E$11/1000</f>
        <v>1.4</v>
      </c>
      <c r="V14" s="39">
        <f>$G14*Parameters!F$11/1000</f>
        <v>2</v>
      </c>
      <c r="W14" s="36"/>
      <c r="X14" s="37">
        <f>H14*Parameters!D$12/1000</f>
        <v>0.5</v>
      </c>
      <c r="Y14" s="38">
        <f>I14*Parameters!E$12/1000</f>
        <v>16</v>
      </c>
      <c r="Z14" s="39">
        <f>J14*Parameters!F$12/1000</f>
        <v>40</v>
      </c>
      <c r="AA14" s="36"/>
      <c r="AB14" s="49">
        <f t="shared" si="0"/>
        <v>15.486000000000001</v>
      </c>
      <c r="AC14" s="50">
        <f t="shared" si="1"/>
        <v>47.791799999999995</v>
      </c>
      <c r="AD14" s="51">
        <f t="shared" si="2"/>
        <v>108.5112</v>
      </c>
      <c r="AM14" s="7"/>
      <c r="AN14" s="6"/>
      <c r="AQ14" s="7"/>
      <c r="AR14" s="6"/>
      <c r="AU14" s="7"/>
      <c r="AV14" s="6"/>
    </row>
    <row r="15" spans="1:56" ht="15" x14ac:dyDescent="0.25">
      <c r="A15">
        <v>14</v>
      </c>
      <c r="B15" s="105" t="s">
        <v>75</v>
      </c>
      <c r="C15" s="106" t="s">
        <v>17</v>
      </c>
      <c r="D15" s="128" t="s">
        <v>121</v>
      </c>
      <c r="E15" s="136">
        <f>VLOOKUP(D15,Parameters!$H$6:$I$9,2,FALSE)</f>
        <v>2</v>
      </c>
      <c r="F15" s="134">
        <v>23200</v>
      </c>
      <c r="G15" s="13">
        <v>20</v>
      </c>
      <c r="H15" s="13">
        <v>2</v>
      </c>
      <c r="I15" s="13">
        <v>40</v>
      </c>
      <c r="J15" s="13">
        <v>80</v>
      </c>
      <c r="L15" s="46">
        <f>$F15*Parameters!D$6*Parameters!D$8*Parameters!D$10/1000</f>
        <v>20.88</v>
      </c>
      <c r="M15" s="47">
        <f>$F15*Parameters!E$6*Parameters!E$8*Parameters!E$10/1000</f>
        <v>44.636800000000001</v>
      </c>
      <c r="N15" s="48">
        <f>$F15*Parameters!F$6*Parameters!F$8*Parameters!F$10/1000</f>
        <v>96.976000000000013</v>
      </c>
      <c r="O15" s="45"/>
      <c r="P15" s="46">
        <f>$E15*$F15*Parameters!D$7*Parameters!D$9*Parameters!D$10/1000</f>
        <v>8.3520000000000003</v>
      </c>
      <c r="Q15" s="47">
        <f>$E15*$F15*Parameters!E$7*Parameters!E$9*Parameters!E$10/1000</f>
        <v>18.884799999999998</v>
      </c>
      <c r="R15" s="48">
        <f>$E15*$F15*Parameters!F$7*Parameters!F$9*Parameters!F$10/1000</f>
        <v>42.038400000000003</v>
      </c>
      <c r="S15" s="36"/>
      <c r="T15" s="37">
        <f>$G15*Parameters!D$11/1000</f>
        <v>2</v>
      </c>
      <c r="U15" s="38">
        <f>$G15*Parameters!E$11/1000</f>
        <v>2.8</v>
      </c>
      <c r="V15" s="39">
        <f>$G15*Parameters!F$11/1000</f>
        <v>4</v>
      </c>
      <c r="W15" s="36"/>
      <c r="X15" s="37">
        <f>H15*Parameters!D$12/1000</f>
        <v>1</v>
      </c>
      <c r="Y15" s="38">
        <f>I15*Parameters!E$12/1000</f>
        <v>32</v>
      </c>
      <c r="Z15" s="39">
        <f>J15*Parameters!F$12/1000</f>
        <v>80</v>
      </c>
      <c r="AA15" s="36"/>
      <c r="AB15" s="49">
        <f t="shared" si="0"/>
        <v>32.231999999999999</v>
      </c>
      <c r="AC15" s="50">
        <f t="shared" si="1"/>
        <v>98.321600000000004</v>
      </c>
      <c r="AD15" s="51">
        <f t="shared" si="2"/>
        <v>223.01440000000002</v>
      </c>
      <c r="AM15" s="7"/>
      <c r="AN15" s="6"/>
      <c r="AQ15" s="7"/>
      <c r="AR15" s="6"/>
      <c r="AU15" s="7"/>
      <c r="AV15" s="6"/>
    </row>
    <row r="16" spans="1:56" ht="15" x14ac:dyDescent="0.25">
      <c r="A16">
        <v>15</v>
      </c>
      <c r="B16" s="105" t="s">
        <v>76</v>
      </c>
      <c r="C16" s="106" t="s">
        <v>17</v>
      </c>
      <c r="D16" s="128" t="s">
        <v>121</v>
      </c>
      <c r="E16" s="136">
        <f>VLOOKUP(D16,Parameters!$H$6:$I$9,2,FALSE)</f>
        <v>2</v>
      </c>
      <c r="F16" s="134">
        <v>38600</v>
      </c>
      <c r="G16" s="13">
        <v>34</v>
      </c>
      <c r="H16" s="13">
        <v>3</v>
      </c>
      <c r="I16" s="13">
        <v>68</v>
      </c>
      <c r="J16" s="13">
        <v>136</v>
      </c>
      <c r="L16" s="46">
        <f>$F16*Parameters!D$6*Parameters!D$8*Parameters!D$10/1000</f>
        <v>34.74</v>
      </c>
      <c r="M16" s="47">
        <f>$F16*Parameters!E$6*Parameters!E$8*Parameters!E$10/1000</f>
        <v>74.266400000000004</v>
      </c>
      <c r="N16" s="48">
        <f>$F16*Parameters!F$6*Parameters!F$8*Parameters!F$10/1000</f>
        <v>161.34800000000001</v>
      </c>
      <c r="O16" s="45"/>
      <c r="P16" s="46">
        <f>$E16*$F16*Parameters!D$7*Parameters!D$9*Parameters!D$10/1000</f>
        <v>13.896000000000001</v>
      </c>
      <c r="Q16" s="47">
        <f>$E16*$F16*Parameters!E$7*Parameters!E$9*Parameters!E$10/1000</f>
        <v>31.420400000000001</v>
      </c>
      <c r="R16" s="48">
        <f>$E16*$F16*Parameters!F$7*Parameters!F$9*Parameters!F$10/1000</f>
        <v>69.94319999999999</v>
      </c>
      <c r="S16" s="36"/>
      <c r="T16" s="37">
        <f>$G16*Parameters!D$11/1000</f>
        <v>3.4</v>
      </c>
      <c r="U16" s="38">
        <f>$G16*Parameters!E$11/1000</f>
        <v>4.76</v>
      </c>
      <c r="V16" s="39">
        <f>$G16*Parameters!F$11/1000</f>
        <v>6.8</v>
      </c>
      <c r="W16" s="36"/>
      <c r="X16" s="37">
        <f>H16*Parameters!D$12/1000</f>
        <v>1.5</v>
      </c>
      <c r="Y16" s="38">
        <f>I16*Parameters!E$12/1000</f>
        <v>54.4</v>
      </c>
      <c r="Z16" s="39">
        <f>J16*Parameters!F$12/1000</f>
        <v>136</v>
      </c>
      <c r="AA16" s="36"/>
      <c r="AB16" s="49">
        <f t="shared" si="0"/>
        <v>53.536000000000001</v>
      </c>
      <c r="AC16" s="50">
        <f t="shared" si="1"/>
        <v>164.8468</v>
      </c>
      <c r="AD16" s="51">
        <f t="shared" si="2"/>
        <v>374.09120000000001</v>
      </c>
      <c r="AM16" s="7"/>
      <c r="AN16" s="6"/>
      <c r="AQ16" s="7"/>
      <c r="AR16" s="6"/>
      <c r="AU16" s="7"/>
      <c r="AV16" s="6"/>
    </row>
    <row r="17" spans="1:48" ht="15" x14ac:dyDescent="0.25">
      <c r="A17">
        <v>16</v>
      </c>
      <c r="B17" s="105" t="s">
        <v>77</v>
      </c>
      <c r="C17" s="106" t="s">
        <v>17</v>
      </c>
      <c r="D17" s="128" t="s">
        <v>121</v>
      </c>
      <c r="E17" s="136">
        <f>VLOOKUP(D17,Parameters!$H$6:$I$9,2,FALSE)</f>
        <v>2</v>
      </c>
      <c r="F17" s="134">
        <v>12100</v>
      </c>
      <c r="G17" s="13">
        <v>11</v>
      </c>
      <c r="H17" s="13">
        <v>1</v>
      </c>
      <c r="I17" s="13">
        <v>22</v>
      </c>
      <c r="J17" s="13">
        <v>44</v>
      </c>
      <c r="L17" s="46">
        <f>$F17*Parameters!D$6*Parameters!D$8*Parameters!D$10/1000</f>
        <v>10.89</v>
      </c>
      <c r="M17" s="47">
        <f>$F17*Parameters!E$6*Parameters!E$8*Parameters!E$10/1000</f>
        <v>23.2804</v>
      </c>
      <c r="N17" s="48">
        <f>$F17*Parameters!F$6*Parameters!F$8*Parameters!F$10/1000</f>
        <v>50.57800000000001</v>
      </c>
      <c r="O17" s="45"/>
      <c r="P17" s="46">
        <f>$E17*$F17*Parameters!D$7*Parameters!D$9*Parameters!D$10/1000</f>
        <v>4.3559999999999999</v>
      </c>
      <c r="Q17" s="47">
        <f>$E17*$F17*Parameters!E$7*Parameters!E$9*Parameters!E$10/1000</f>
        <v>9.8493999999999993</v>
      </c>
      <c r="R17" s="48">
        <f>$E17*$F17*Parameters!F$7*Parameters!F$9*Parameters!F$10/1000</f>
        <v>21.9252</v>
      </c>
      <c r="S17" s="36"/>
      <c r="T17" s="37">
        <f>$G17*Parameters!D$11/1000</f>
        <v>1.1000000000000001</v>
      </c>
      <c r="U17" s="38">
        <f>$G17*Parameters!E$11/1000</f>
        <v>1.54</v>
      </c>
      <c r="V17" s="39">
        <f>$G17*Parameters!F$11/1000</f>
        <v>2.2000000000000002</v>
      </c>
      <c r="W17" s="36"/>
      <c r="X17" s="37">
        <f>H17*Parameters!D$12/1000</f>
        <v>0.5</v>
      </c>
      <c r="Y17" s="38">
        <f>I17*Parameters!E$12/1000</f>
        <v>17.600000000000001</v>
      </c>
      <c r="Z17" s="39">
        <f>J17*Parameters!F$12/1000</f>
        <v>44</v>
      </c>
      <c r="AA17" s="36"/>
      <c r="AB17" s="49">
        <f t="shared" si="0"/>
        <v>16.846</v>
      </c>
      <c r="AC17" s="50">
        <f t="shared" si="1"/>
        <v>52.269800000000004</v>
      </c>
      <c r="AD17" s="51">
        <f t="shared" si="2"/>
        <v>118.70320000000001</v>
      </c>
      <c r="AM17" s="7"/>
      <c r="AN17" s="6"/>
      <c r="AQ17" s="7"/>
      <c r="AR17" s="6"/>
      <c r="AU17" s="7"/>
      <c r="AV17" s="6"/>
    </row>
    <row r="18" spans="1:48" ht="15" x14ac:dyDescent="0.25">
      <c r="A18">
        <v>17</v>
      </c>
      <c r="B18" s="105" t="s">
        <v>78</v>
      </c>
      <c r="C18" s="106" t="s">
        <v>17</v>
      </c>
      <c r="D18" s="128" t="s">
        <v>121</v>
      </c>
      <c r="E18" s="136">
        <f>VLOOKUP(D18,Parameters!$H$6:$I$9,2,FALSE)</f>
        <v>2</v>
      </c>
      <c r="F18" s="134">
        <v>13400</v>
      </c>
      <c r="G18" s="13">
        <v>12</v>
      </c>
      <c r="H18" s="13">
        <v>1</v>
      </c>
      <c r="I18" s="13">
        <v>24</v>
      </c>
      <c r="J18" s="13">
        <v>48</v>
      </c>
      <c r="L18" s="46">
        <f>$F18*Parameters!D$6*Parameters!D$8*Parameters!D$10/1000</f>
        <v>12.06</v>
      </c>
      <c r="M18" s="47">
        <f>$F18*Parameters!E$6*Parameters!E$8*Parameters!E$10/1000</f>
        <v>25.781600000000001</v>
      </c>
      <c r="N18" s="48">
        <f>$F18*Parameters!F$6*Parameters!F$8*Parameters!F$10/1000</f>
        <v>56.012000000000008</v>
      </c>
      <c r="O18" s="36"/>
      <c r="P18" s="46">
        <f>$E18*$F18*Parameters!D$7*Parameters!D$9*Parameters!D$10/1000</f>
        <v>4.8239999999999998</v>
      </c>
      <c r="Q18" s="47">
        <f>$E18*$F18*Parameters!E$7*Parameters!E$9*Parameters!E$10/1000</f>
        <v>10.9076</v>
      </c>
      <c r="R18" s="48">
        <f>$E18*$F18*Parameters!F$7*Parameters!F$9*Parameters!F$10/1000</f>
        <v>24.280799999999999</v>
      </c>
      <c r="S18" s="36"/>
      <c r="T18" s="37">
        <f>$G18*Parameters!D$11/1000</f>
        <v>1.2</v>
      </c>
      <c r="U18" s="38">
        <f>$G18*Parameters!E$11/1000</f>
        <v>1.68</v>
      </c>
      <c r="V18" s="39">
        <f>$G18*Parameters!F$11/1000</f>
        <v>2.4</v>
      </c>
      <c r="W18" s="36"/>
      <c r="X18" s="37">
        <f>H18*Parameters!D$12/1000</f>
        <v>0.5</v>
      </c>
      <c r="Y18" s="38">
        <f>I18*Parameters!E$12/1000</f>
        <v>19.2</v>
      </c>
      <c r="Z18" s="39">
        <f>J18*Parameters!F$12/1000</f>
        <v>48</v>
      </c>
      <c r="AA18" s="36"/>
      <c r="AB18" s="49">
        <f t="shared" si="0"/>
        <v>18.584</v>
      </c>
      <c r="AC18" s="50">
        <f t="shared" si="1"/>
        <v>57.569199999999995</v>
      </c>
      <c r="AD18" s="51">
        <f t="shared" si="2"/>
        <v>130.69280000000001</v>
      </c>
      <c r="AM18" s="7"/>
      <c r="AN18" s="6"/>
      <c r="AQ18" s="7"/>
      <c r="AR18" s="6"/>
      <c r="AU18" s="7"/>
      <c r="AV18" s="6"/>
    </row>
    <row r="19" spans="1:48" ht="15" x14ac:dyDescent="0.25">
      <c r="A19">
        <v>18</v>
      </c>
      <c r="B19" s="105" t="s">
        <v>79</v>
      </c>
      <c r="C19" s="106" t="s">
        <v>17</v>
      </c>
      <c r="D19" s="128" t="s">
        <v>121</v>
      </c>
      <c r="E19" s="136">
        <f>VLOOKUP(D19,Parameters!$H$6:$I$9,2,FALSE)</f>
        <v>2</v>
      </c>
      <c r="F19" s="134">
        <v>9200</v>
      </c>
      <c r="G19" s="13">
        <v>8</v>
      </c>
      <c r="H19" s="13">
        <v>1</v>
      </c>
      <c r="I19" s="13">
        <v>16</v>
      </c>
      <c r="J19" s="13">
        <v>32</v>
      </c>
      <c r="L19" s="46">
        <f>$F19*Parameters!D$6*Parameters!D$8*Parameters!D$10/1000</f>
        <v>8.2799999999999994</v>
      </c>
      <c r="M19" s="47">
        <f>$F19*Parameters!E$6*Parameters!E$8*Parameters!E$10/1000</f>
        <v>17.700800000000001</v>
      </c>
      <c r="N19" s="48">
        <f>$F19*Parameters!F$6*Parameters!F$8*Parameters!F$10/1000</f>
        <v>38.456000000000003</v>
      </c>
      <c r="O19" s="36"/>
      <c r="P19" s="46">
        <f>$E19*$F19*Parameters!D$7*Parameters!D$9*Parameters!D$10/1000</f>
        <v>3.3119999999999998</v>
      </c>
      <c r="Q19" s="47">
        <f>$E19*$F19*Parameters!E$7*Parameters!E$9*Parameters!E$10/1000</f>
        <v>7.4888000000000003</v>
      </c>
      <c r="R19" s="48">
        <f>$E19*$F19*Parameters!F$7*Parameters!F$9*Parameters!F$10/1000</f>
        <v>16.670399999999997</v>
      </c>
      <c r="S19" s="36"/>
      <c r="T19" s="37">
        <f>$G19*Parameters!D$11/1000</f>
        <v>0.8</v>
      </c>
      <c r="U19" s="38">
        <f>$G19*Parameters!E$11/1000</f>
        <v>1.1200000000000001</v>
      </c>
      <c r="V19" s="39">
        <f>$G19*Parameters!F$11/1000</f>
        <v>1.6</v>
      </c>
      <c r="W19" s="36"/>
      <c r="X19" s="37">
        <f>H19*Parameters!D$12/1000</f>
        <v>0.5</v>
      </c>
      <c r="Y19" s="38">
        <f>I19*Parameters!E$12/1000</f>
        <v>12.8</v>
      </c>
      <c r="Z19" s="39">
        <f>J19*Parameters!F$12/1000</f>
        <v>32</v>
      </c>
      <c r="AA19" s="36"/>
      <c r="AB19" s="49">
        <f t="shared" si="0"/>
        <v>12.891999999999999</v>
      </c>
      <c r="AC19" s="50">
        <f t="shared" si="1"/>
        <v>39.1096</v>
      </c>
      <c r="AD19" s="51">
        <f t="shared" si="2"/>
        <v>88.726400000000012</v>
      </c>
      <c r="AM19" s="7"/>
      <c r="AN19" s="6"/>
      <c r="AQ19" s="7"/>
      <c r="AR19" s="6"/>
      <c r="AU19" s="7"/>
      <c r="AV19" s="6"/>
    </row>
    <row r="20" spans="1:48" ht="15" x14ac:dyDescent="0.25">
      <c r="A20">
        <v>19</v>
      </c>
      <c r="B20" s="109" t="s">
        <v>80</v>
      </c>
      <c r="C20" s="110" t="s">
        <v>17</v>
      </c>
      <c r="D20" s="129" t="s">
        <v>115</v>
      </c>
      <c r="E20" s="135">
        <f>VLOOKUP(D20,Parameters!$H$6:$I$9,2,FALSE)</f>
        <v>1</v>
      </c>
      <c r="F20" s="134">
        <v>7400</v>
      </c>
      <c r="G20" s="13">
        <v>6</v>
      </c>
      <c r="H20" s="13">
        <v>1</v>
      </c>
      <c r="I20" s="13">
        <v>10</v>
      </c>
      <c r="J20" s="13">
        <v>24</v>
      </c>
      <c r="L20" s="46">
        <f>$F20*Parameters!D$6*Parameters!D$8*Parameters!D$10/1000</f>
        <v>6.66</v>
      </c>
      <c r="M20" s="47">
        <f>$F20*Parameters!E$6*Parameters!E$8*Parameters!E$10/1000</f>
        <v>14.2376</v>
      </c>
      <c r="N20" s="48">
        <f>$F20*Parameters!F$6*Parameters!F$8*Parameters!F$10/1000</f>
        <v>30.932000000000002</v>
      </c>
      <c r="O20" s="36"/>
      <c r="P20" s="46">
        <f>$E20*$F20*Parameters!D$7*Parameters!D$9*Parameters!D$10/1000</f>
        <v>1.3320000000000001</v>
      </c>
      <c r="Q20" s="47">
        <f>$E20*$F20*Parameters!E$7*Parameters!E$9*Parameters!E$10/1000</f>
        <v>3.0118</v>
      </c>
      <c r="R20" s="48">
        <f>$E20*$F20*Parameters!F$7*Parameters!F$9*Parameters!F$10/1000</f>
        <v>6.7043999999999997</v>
      </c>
      <c r="S20" s="36"/>
      <c r="T20" s="37">
        <f>$G20*Parameters!D$11/1000</f>
        <v>0.6</v>
      </c>
      <c r="U20" s="38">
        <f>$G20*Parameters!E$11/1000</f>
        <v>0.84</v>
      </c>
      <c r="V20" s="39">
        <f>$G20*Parameters!F$11/1000</f>
        <v>1.2</v>
      </c>
      <c r="W20" s="36"/>
      <c r="X20" s="37">
        <f>H20*Parameters!D$12/1000</f>
        <v>0.5</v>
      </c>
      <c r="Y20" s="38">
        <f>I20*Parameters!E$12/1000</f>
        <v>8</v>
      </c>
      <c r="Z20" s="39">
        <f>J20*Parameters!F$12/1000</f>
        <v>24</v>
      </c>
      <c r="AA20" s="36"/>
      <c r="AB20" s="49">
        <f t="shared" si="0"/>
        <v>9.0920000000000005</v>
      </c>
      <c r="AC20" s="50">
        <f t="shared" si="1"/>
        <v>26.089400000000001</v>
      </c>
      <c r="AD20" s="51">
        <f t="shared" si="2"/>
        <v>62.836400000000005</v>
      </c>
      <c r="AM20" s="7"/>
      <c r="AN20" s="6"/>
      <c r="AQ20" s="7"/>
      <c r="AR20" s="6"/>
      <c r="AU20" s="7"/>
      <c r="AV20" s="6"/>
    </row>
    <row r="21" spans="1:48" ht="15" x14ac:dyDescent="0.25">
      <c r="A21">
        <v>20</v>
      </c>
      <c r="B21" s="111" t="s">
        <v>81</v>
      </c>
      <c r="C21" s="112" t="s">
        <v>17</v>
      </c>
      <c r="D21" s="130" t="s">
        <v>115</v>
      </c>
      <c r="E21" s="136">
        <f>VLOOKUP(D21,Parameters!$H$6:$I$9,2,FALSE)</f>
        <v>1</v>
      </c>
      <c r="F21" s="134">
        <v>9200</v>
      </c>
      <c r="G21" s="13">
        <v>7</v>
      </c>
      <c r="H21" s="13">
        <v>1</v>
      </c>
      <c r="I21" s="13">
        <v>14</v>
      </c>
      <c r="J21" s="13">
        <v>28</v>
      </c>
      <c r="L21" s="46">
        <f>$F21*Parameters!D$6*Parameters!D$8*Parameters!D$10/1000</f>
        <v>8.2799999999999994</v>
      </c>
      <c r="M21" s="47">
        <f>$F21*Parameters!E$6*Parameters!E$8*Parameters!E$10/1000</f>
        <v>17.700800000000001</v>
      </c>
      <c r="N21" s="48">
        <f>$F21*Parameters!F$6*Parameters!F$8*Parameters!F$10/1000</f>
        <v>38.456000000000003</v>
      </c>
      <c r="O21" s="36"/>
      <c r="P21" s="46">
        <f>$E21*$F21*Parameters!D$7*Parameters!D$9*Parameters!D$10/1000</f>
        <v>1.6559999999999999</v>
      </c>
      <c r="Q21" s="47">
        <f>$E21*$F21*Parameters!E$7*Parameters!E$9*Parameters!E$10/1000</f>
        <v>3.7444000000000002</v>
      </c>
      <c r="R21" s="48">
        <f>$E21*$F21*Parameters!F$7*Parameters!F$9*Parameters!F$10/1000</f>
        <v>8.3351999999999986</v>
      </c>
      <c r="S21" s="36"/>
      <c r="T21" s="37">
        <f>$G21*Parameters!D$11/1000</f>
        <v>0.7</v>
      </c>
      <c r="U21" s="38">
        <f>$G21*Parameters!E$11/1000</f>
        <v>0.98</v>
      </c>
      <c r="V21" s="39">
        <f>$G21*Parameters!F$11/1000</f>
        <v>1.4</v>
      </c>
      <c r="W21" s="36"/>
      <c r="X21" s="37">
        <f>H21*Parameters!D$12/1000</f>
        <v>0.5</v>
      </c>
      <c r="Y21" s="38">
        <f>I21*Parameters!E$12/1000</f>
        <v>11.2</v>
      </c>
      <c r="Z21" s="39">
        <f>J21*Parameters!F$12/1000</f>
        <v>28</v>
      </c>
      <c r="AA21" s="36"/>
      <c r="AB21" s="49">
        <f t="shared" si="0"/>
        <v>11.135999999999999</v>
      </c>
      <c r="AC21" s="50">
        <f t="shared" si="1"/>
        <v>33.6252</v>
      </c>
      <c r="AD21" s="51">
        <f t="shared" si="2"/>
        <v>76.191200000000009</v>
      </c>
      <c r="AM21" s="7"/>
      <c r="AN21" s="6"/>
      <c r="AQ21" s="7"/>
      <c r="AR21" s="6"/>
      <c r="AU21" s="7"/>
      <c r="AV21" s="6"/>
    </row>
    <row r="22" spans="1:48" ht="15" x14ac:dyDescent="0.25">
      <c r="A22">
        <v>21</v>
      </c>
      <c r="B22" s="111" t="s">
        <v>82</v>
      </c>
      <c r="C22" s="112" t="s">
        <v>17</v>
      </c>
      <c r="D22" s="130" t="s">
        <v>115</v>
      </c>
      <c r="E22" s="136">
        <f>VLOOKUP(D22,Parameters!$H$6:$I$9,2,FALSE)</f>
        <v>1</v>
      </c>
      <c r="F22" s="134">
        <v>14100</v>
      </c>
      <c r="G22" s="13">
        <v>11</v>
      </c>
      <c r="H22" s="13">
        <v>1</v>
      </c>
      <c r="I22" s="13">
        <v>16</v>
      </c>
      <c r="J22" s="13">
        <v>44</v>
      </c>
      <c r="L22" s="46">
        <f>$F22*Parameters!D$6*Parameters!D$8*Parameters!D$10/1000</f>
        <v>12.69</v>
      </c>
      <c r="M22" s="47">
        <f>$F22*Parameters!E$6*Parameters!E$8*Parameters!E$10/1000</f>
        <v>27.128400000000003</v>
      </c>
      <c r="N22" s="48">
        <f>$F22*Parameters!F$6*Parameters!F$8*Parameters!F$10/1000</f>
        <v>58.938000000000009</v>
      </c>
      <c r="O22" s="36"/>
      <c r="P22" s="46">
        <f>$E22*$F22*Parameters!D$7*Parameters!D$9*Parameters!D$10/1000</f>
        <v>2.5379999999999998</v>
      </c>
      <c r="Q22" s="47">
        <f>$E22*$F22*Parameters!E$7*Parameters!E$9*Parameters!E$10/1000</f>
        <v>5.7387000000000006</v>
      </c>
      <c r="R22" s="48">
        <f>$E22*$F22*Parameters!F$7*Parameters!F$9*Parameters!F$10/1000</f>
        <v>12.7746</v>
      </c>
      <c r="S22" s="36"/>
      <c r="T22" s="37">
        <f>$G22*Parameters!D$11/1000</f>
        <v>1.1000000000000001</v>
      </c>
      <c r="U22" s="38">
        <f>$G22*Parameters!E$11/1000</f>
        <v>1.54</v>
      </c>
      <c r="V22" s="39">
        <f>$G22*Parameters!F$11/1000</f>
        <v>2.2000000000000002</v>
      </c>
      <c r="W22" s="36"/>
      <c r="X22" s="37">
        <f>H22*Parameters!D$12/1000</f>
        <v>0.5</v>
      </c>
      <c r="Y22" s="38">
        <f>I22*Parameters!E$12/1000</f>
        <v>12.8</v>
      </c>
      <c r="Z22" s="39">
        <f>J22*Parameters!F$12/1000</f>
        <v>44</v>
      </c>
      <c r="AA22" s="36"/>
      <c r="AB22" s="49">
        <f t="shared" si="0"/>
        <v>16.827999999999999</v>
      </c>
      <c r="AC22" s="50">
        <f t="shared" si="1"/>
        <v>47.207099999999997</v>
      </c>
      <c r="AD22" s="51">
        <f t="shared" si="2"/>
        <v>117.91260000000001</v>
      </c>
      <c r="AM22" s="7"/>
      <c r="AN22" s="6"/>
      <c r="AQ22" s="7"/>
      <c r="AR22" s="6"/>
      <c r="AU22" s="7"/>
      <c r="AV22" s="6"/>
    </row>
    <row r="23" spans="1:48" ht="15" x14ac:dyDescent="0.25">
      <c r="A23">
        <v>22</v>
      </c>
      <c r="B23" s="111" t="s">
        <v>83</v>
      </c>
      <c r="C23" s="112" t="s">
        <v>17</v>
      </c>
      <c r="D23" s="130" t="s">
        <v>115</v>
      </c>
      <c r="E23" s="136">
        <f>VLOOKUP(D23,Parameters!$H$6:$I$9,2,FALSE)</f>
        <v>1</v>
      </c>
      <c r="F23" s="134">
        <v>2100</v>
      </c>
      <c r="G23" s="13">
        <v>2</v>
      </c>
      <c r="H23" s="13">
        <v>0</v>
      </c>
      <c r="I23" s="13">
        <v>4</v>
      </c>
      <c r="J23" s="13">
        <v>8</v>
      </c>
      <c r="L23" s="46">
        <f>$F23*Parameters!D$6*Parameters!D$8*Parameters!D$10/1000</f>
        <v>1.89</v>
      </c>
      <c r="M23" s="47">
        <f>$F23*Parameters!E$6*Parameters!E$8*Parameters!E$10/1000</f>
        <v>4.0404</v>
      </c>
      <c r="N23" s="48">
        <f>$F23*Parameters!F$6*Parameters!F$8*Parameters!F$10/1000</f>
        <v>8.7780000000000005</v>
      </c>
      <c r="O23" s="36"/>
      <c r="P23" s="46">
        <f>$E23*$F23*Parameters!D$7*Parameters!D$9*Parameters!D$10/1000</f>
        <v>0.378</v>
      </c>
      <c r="Q23" s="47">
        <f>$E23*$F23*Parameters!E$7*Parameters!E$9*Parameters!E$10/1000</f>
        <v>0.85470000000000002</v>
      </c>
      <c r="R23" s="48">
        <f>$E23*$F23*Parameters!F$7*Parameters!F$9*Parameters!F$10/1000</f>
        <v>1.9025999999999998</v>
      </c>
      <c r="S23" s="36"/>
      <c r="T23" s="37">
        <f>$G23*Parameters!D$11/1000</f>
        <v>0.2</v>
      </c>
      <c r="U23" s="38">
        <f>$G23*Parameters!E$11/1000</f>
        <v>0.28000000000000003</v>
      </c>
      <c r="V23" s="39">
        <f>$G23*Parameters!F$11/1000</f>
        <v>0.4</v>
      </c>
      <c r="W23" s="36"/>
      <c r="X23" s="37">
        <f>H23*Parameters!D$12/1000</f>
        <v>0</v>
      </c>
      <c r="Y23" s="38">
        <f>I23*Parameters!E$12/1000</f>
        <v>3.2</v>
      </c>
      <c r="Z23" s="39">
        <f>J23*Parameters!F$12/1000</f>
        <v>8</v>
      </c>
      <c r="AA23" s="36"/>
      <c r="AB23" s="49">
        <f t="shared" si="0"/>
        <v>2.468</v>
      </c>
      <c r="AC23" s="50">
        <f t="shared" si="1"/>
        <v>8.3750999999999998</v>
      </c>
      <c r="AD23" s="51">
        <f t="shared" si="2"/>
        <v>19.0806</v>
      </c>
      <c r="AM23" s="7"/>
      <c r="AN23" s="6"/>
      <c r="AQ23" s="7"/>
      <c r="AR23" s="6"/>
      <c r="AU23" s="7"/>
      <c r="AV23" s="6"/>
    </row>
    <row r="24" spans="1:48" ht="15" x14ac:dyDescent="0.25">
      <c r="A24">
        <v>23</v>
      </c>
      <c r="B24" s="111" t="s">
        <v>84</v>
      </c>
      <c r="C24" s="112" t="s">
        <v>17</v>
      </c>
      <c r="D24" s="130" t="s">
        <v>115</v>
      </c>
      <c r="E24" s="136">
        <f>VLOOKUP(D24,Parameters!$H$6:$I$9,2,FALSE)</f>
        <v>1</v>
      </c>
      <c r="F24" s="134">
        <v>16000</v>
      </c>
      <c r="G24" s="13">
        <v>12</v>
      </c>
      <c r="H24" s="13">
        <v>1</v>
      </c>
      <c r="I24" s="13">
        <v>24</v>
      </c>
      <c r="J24" s="13">
        <v>48</v>
      </c>
      <c r="L24" s="46">
        <f>$F24*Parameters!D$6*Parameters!D$8*Parameters!D$10/1000</f>
        <v>14.4</v>
      </c>
      <c r="M24" s="47">
        <f>$F24*Parameters!E$6*Parameters!E$8*Parameters!E$10/1000</f>
        <v>30.783999999999999</v>
      </c>
      <c r="N24" s="48">
        <f>$F24*Parameters!F$6*Parameters!F$8*Parameters!F$10/1000</f>
        <v>66.88</v>
      </c>
      <c r="O24" s="36"/>
      <c r="P24" s="46">
        <f>$E24*$F24*Parameters!D$7*Parameters!D$9*Parameters!D$10/1000</f>
        <v>2.88</v>
      </c>
      <c r="Q24" s="47">
        <f>$E24*$F24*Parameters!E$7*Parameters!E$9*Parameters!E$10/1000</f>
        <v>6.5119999999999996</v>
      </c>
      <c r="R24" s="48">
        <f>$E24*$F24*Parameters!F$7*Parameters!F$9*Parameters!F$10/1000</f>
        <v>14.496</v>
      </c>
      <c r="S24" s="36"/>
      <c r="T24" s="37">
        <f>$G24*Parameters!D$11/1000</f>
        <v>1.2</v>
      </c>
      <c r="U24" s="38">
        <f>$G24*Parameters!E$11/1000</f>
        <v>1.68</v>
      </c>
      <c r="V24" s="39">
        <f>$G24*Parameters!F$11/1000</f>
        <v>2.4</v>
      </c>
      <c r="W24" s="36"/>
      <c r="X24" s="37">
        <f>H24*Parameters!D$12/1000</f>
        <v>0.5</v>
      </c>
      <c r="Y24" s="38">
        <f>I24*Parameters!E$12/1000</f>
        <v>19.2</v>
      </c>
      <c r="Z24" s="39">
        <f>J24*Parameters!F$12/1000</f>
        <v>48</v>
      </c>
      <c r="AA24" s="36"/>
      <c r="AB24" s="49">
        <f t="shared" si="0"/>
        <v>18.98</v>
      </c>
      <c r="AC24" s="50">
        <f t="shared" si="1"/>
        <v>58.176000000000002</v>
      </c>
      <c r="AD24" s="51">
        <f t="shared" si="2"/>
        <v>131.77600000000001</v>
      </c>
      <c r="AM24" s="7"/>
      <c r="AN24" s="6"/>
      <c r="AQ24" s="7"/>
      <c r="AR24" s="6"/>
      <c r="AU24" s="7"/>
      <c r="AV24" s="6"/>
    </row>
    <row r="25" spans="1:48" ht="15" x14ac:dyDescent="0.25">
      <c r="A25">
        <v>24</v>
      </c>
      <c r="B25" s="111" t="s">
        <v>85</v>
      </c>
      <c r="C25" s="112" t="s">
        <v>17</v>
      </c>
      <c r="D25" s="130" t="s">
        <v>115</v>
      </c>
      <c r="E25" s="136">
        <f>VLOOKUP(D25,Parameters!$H$6:$I$9,2,FALSE)</f>
        <v>1</v>
      </c>
      <c r="F25" s="134">
        <v>8800</v>
      </c>
      <c r="G25" s="13">
        <v>7</v>
      </c>
      <c r="H25" s="13">
        <v>1</v>
      </c>
      <c r="I25" s="13">
        <v>11</v>
      </c>
      <c r="J25" s="13">
        <v>28</v>
      </c>
      <c r="L25" s="46">
        <f>$F25*Parameters!D$6*Parameters!D$8*Parameters!D$10/1000</f>
        <v>7.92</v>
      </c>
      <c r="M25" s="47">
        <f>$F25*Parameters!E$6*Parameters!E$8*Parameters!E$10/1000</f>
        <v>16.9312</v>
      </c>
      <c r="N25" s="48">
        <f>$F25*Parameters!F$6*Parameters!F$8*Parameters!F$10/1000</f>
        <v>36.783999999999999</v>
      </c>
      <c r="O25" s="45"/>
      <c r="P25" s="46">
        <f>$E25*$F25*Parameters!D$7*Parameters!D$9*Parameters!D$10/1000</f>
        <v>1.5840000000000001</v>
      </c>
      <c r="Q25" s="47">
        <f>$E25*$F25*Parameters!E$7*Parameters!E$9*Parameters!E$10/1000</f>
        <v>3.5816000000000003</v>
      </c>
      <c r="R25" s="48">
        <f>$E25*$F25*Parameters!F$7*Parameters!F$9*Parameters!F$10/1000</f>
        <v>7.9728000000000003</v>
      </c>
      <c r="S25" s="36"/>
      <c r="T25" s="37">
        <f>$G25*Parameters!D$11/1000</f>
        <v>0.7</v>
      </c>
      <c r="U25" s="38">
        <f>$G25*Parameters!E$11/1000</f>
        <v>0.98</v>
      </c>
      <c r="V25" s="39">
        <f>$G25*Parameters!F$11/1000</f>
        <v>1.4</v>
      </c>
      <c r="W25" s="36"/>
      <c r="X25" s="37">
        <f>H25*Parameters!D$12/1000</f>
        <v>0.5</v>
      </c>
      <c r="Y25" s="38">
        <f>I25*Parameters!E$12/1000</f>
        <v>8.8000000000000007</v>
      </c>
      <c r="Z25" s="39">
        <f>J25*Parameters!F$12/1000</f>
        <v>28</v>
      </c>
      <c r="AA25" s="36"/>
      <c r="AB25" s="49">
        <f t="shared" si="0"/>
        <v>10.703999999999999</v>
      </c>
      <c r="AC25" s="50">
        <f t="shared" si="1"/>
        <v>30.292800000000003</v>
      </c>
      <c r="AD25" s="51">
        <f t="shared" si="2"/>
        <v>74.156800000000004</v>
      </c>
      <c r="AM25" s="7"/>
      <c r="AN25" s="6"/>
      <c r="AQ25" s="7"/>
      <c r="AR25" s="6"/>
      <c r="AU25" s="7"/>
      <c r="AV25" s="6"/>
    </row>
    <row r="26" spans="1:48" ht="15" x14ac:dyDescent="0.25">
      <c r="A26">
        <v>25</v>
      </c>
      <c r="B26" s="109" t="s">
        <v>86</v>
      </c>
      <c r="C26" s="110" t="s">
        <v>17</v>
      </c>
      <c r="D26" s="129" t="s">
        <v>115</v>
      </c>
      <c r="E26" s="135">
        <f>VLOOKUP(D26,Parameters!$H$6:$I$9,2,FALSE)</f>
        <v>1</v>
      </c>
      <c r="F26" s="134">
        <v>4100</v>
      </c>
      <c r="G26" s="13">
        <v>3</v>
      </c>
      <c r="H26" s="13">
        <v>0</v>
      </c>
      <c r="I26" s="13">
        <v>4</v>
      </c>
      <c r="J26" s="13">
        <v>12</v>
      </c>
      <c r="L26" s="46">
        <f>$F26*Parameters!D$6*Parameters!D$8*Parameters!D$10/1000</f>
        <v>3.69</v>
      </c>
      <c r="M26" s="47">
        <f>$F26*Parameters!E$6*Parameters!E$8*Parameters!E$10/1000</f>
        <v>7.8884000000000007</v>
      </c>
      <c r="N26" s="48">
        <f>$F26*Parameters!F$6*Parameters!F$8*Parameters!F$10/1000</f>
        <v>17.138000000000002</v>
      </c>
      <c r="O26" s="45"/>
      <c r="P26" s="46">
        <f>$E26*$F26*Parameters!D$7*Parameters!D$9*Parameters!D$10/1000</f>
        <v>0.73799999999999999</v>
      </c>
      <c r="Q26" s="47">
        <f>$E26*$F26*Parameters!E$7*Parameters!E$9*Parameters!E$10/1000</f>
        <v>1.6687000000000001</v>
      </c>
      <c r="R26" s="48">
        <f>$E26*$F26*Parameters!F$7*Parameters!F$9*Parameters!F$10/1000</f>
        <v>3.7145999999999999</v>
      </c>
      <c r="S26" s="36"/>
      <c r="T26" s="37">
        <f>$G26*Parameters!D$11/1000</f>
        <v>0.3</v>
      </c>
      <c r="U26" s="38">
        <f>$G26*Parameters!E$11/1000</f>
        <v>0.42</v>
      </c>
      <c r="V26" s="39">
        <f>$G26*Parameters!F$11/1000</f>
        <v>0.6</v>
      </c>
      <c r="W26" s="36"/>
      <c r="X26" s="37">
        <f>H26*Parameters!D$12/1000</f>
        <v>0</v>
      </c>
      <c r="Y26" s="38">
        <f>I26*Parameters!E$12/1000</f>
        <v>3.2</v>
      </c>
      <c r="Z26" s="39">
        <f>J26*Parameters!F$12/1000</f>
        <v>12</v>
      </c>
      <c r="AA26" s="36"/>
      <c r="AB26" s="49">
        <f t="shared" si="0"/>
        <v>4.7279999999999998</v>
      </c>
      <c r="AC26" s="50">
        <f t="shared" si="1"/>
        <v>13.177099999999999</v>
      </c>
      <c r="AD26" s="51">
        <f t="shared" si="2"/>
        <v>33.452600000000004</v>
      </c>
      <c r="AN26" s="6"/>
      <c r="AQ26" s="7"/>
      <c r="AR26" s="6"/>
      <c r="AU26" s="7"/>
      <c r="AV26" s="6"/>
    </row>
    <row r="27" spans="1:48" ht="15" x14ac:dyDescent="0.25">
      <c r="A27">
        <v>26</v>
      </c>
      <c r="B27" s="111" t="s">
        <v>87</v>
      </c>
      <c r="C27" s="112" t="s">
        <v>17</v>
      </c>
      <c r="D27" s="130" t="s">
        <v>115</v>
      </c>
      <c r="E27" s="136">
        <f>VLOOKUP(D27,Parameters!$H$6:$I$9,2,FALSE)</f>
        <v>1</v>
      </c>
      <c r="F27" s="134">
        <v>8400</v>
      </c>
      <c r="G27" s="13">
        <v>6</v>
      </c>
      <c r="H27" s="13">
        <v>1</v>
      </c>
      <c r="I27" s="13">
        <v>12</v>
      </c>
      <c r="J27" s="13">
        <v>24</v>
      </c>
      <c r="L27" s="46">
        <f>$F27*Parameters!D$6*Parameters!D$8*Parameters!D$10/1000</f>
        <v>7.56</v>
      </c>
      <c r="M27" s="47">
        <f>$F27*Parameters!E$6*Parameters!E$8*Parameters!E$10/1000</f>
        <v>16.1616</v>
      </c>
      <c r="N27" s="48">
        <f>$F27*Parameters!F$6*Parameters!F$8*Parameters!F$10/1000</f>
        <v>35.112000000000002</v>
      </c>
      <c r="O27" s="45"/>
      <c r="P27" s="46">
        <f>$E27*$F27*Parameters!D$7*Parameters!D$9*Parameters!D$10/1000</f>
        <v>1.512</v>
      </c>
      <c r="Q27" s="47">
        <f>$E27*$F27*Parameters!E$7*Parameters!E$9*Parameters!E$10/1000</f>
        <v>3.4188000000000001</v>
      </c>
      <c r="R27" s="48">
        <f>$E27*$F27*Parameters!F$7*Parameters!F$9*Parameters!F$10/1000</f>
        <v>7.6103999999999994</v>
      </c>
      <c r="S27" s="36"/>
      <c r="T27" s="37">
        <f>$G27*Parameters!D$11/1000</f>
        <v>0.6</v>
      </c>
      <c r="U27" s="38">
        <f>$G27*Parameters!E$11/1000</f>
        <v>0.84</v>
      </c>
      <c r="V27" s="39">
        <f>$G27*Parameters!F$11/1000</f>
        <v>1.2</v>
      </c>
      <c r="W27" s="36"/>
      <c r="X27" s="37">
        <f>H27*Parameters!D$12/1000</f>
        <v>0.5</v>
      </c>
      <c r="Y27" s="38">
        <f>I27*Parameters!E$12/1000</f>
        <v>9.6</v>
      </c>
      <c r="Z27" s="39">
        <f>J27*Parameters!F$12/1000</f>
        <v>24</v>
      </c>
      <c r="AA27" s="36"/>
      <c r="AB27" s="49">
        <f t="shared" si="0"/>
        <v>10.171999999999999</v>
      </c>
      <c r="AC27" s="50">
        <f t="shared" si="1"/>
        <v>30.020400000000002</v>
      </c>
      <c r="AD27" s="51">
        <f t="shared" si="2"/>
        <v>67.92240000000001</v>
      </c>
      <c r="AN27" s="6"/>
      <c r="AQ27" s="7"/>
      <c r="AR27" s="6"/>
      <c r="AU27" s="7"/>
      <c r="AV27" s="6"/>
    </row>
    <row r="28" spans="1:48" ht="15" x14ac:dyDescent="0.25">
      <c r="A28">
        <v>27</v>
      </c>
      <c r="B28" s="111" t="s">
        <v>88</v>
      </c>
      <c r="C28" s="112" t="s">
        <v>17</v>
      </c>
      <c r="D28" s="130" t="s">
        <v>115</v>
      </c>
      <c r="E28" s="136">
        <f>VLOOKUP(D28,Parameters!$H$6:$I$9,2,FALSE)</f>
        <v>1</v>
      </c>
      <c r="F28" s="134">
        <v>3900</v>
      </c>
      <c r="G28" s="13">
        <v>3</v>
      </c>
      <c r="H28" s="13">
        <v>0</v>
      </c>
      <c r="I28" s="13">
        <v>6</v>
      </c>
      <c r="J28" s="13">
        <v>12</v>
      </c>
      <c r="L28" s="46">
        <f>$F28*Parameters!D$6*Parameters!D$8*Parameters!D$10/1000</f>
        <v>3.51</v>
      </c>
      <c r="M28" s="47">
        <f>$F28*Parameters!E$6*Parameters!E$8*Parameters!E$10/1000</f>
        <v>7.5036000000000005</v>
      </c>
      <c r="N28" s="48">
        <f>$F28*Parameters!F$6*Parameters!F$8*Parameters!F$10/1000</f>
        <v>16.302</v>
      </c>
      <c r="O28" s="45"/>
      <c r="P28" s="46">
        <f>$E28*$F28*Parameters!D$7*Parameters!D$9*Parameters!D$10/1000</f>
        <v>0.70199999999999996</v>
      </c>
      <c r="Q28" s="47">
        <f>$E28*$F28*Parameters!E$7*Parameters!E$9*Parameters!E$10/1000</f>
        <v>1.5873000000000002</v>
      </c>
      <c r="R28" s="48">
        <f>$E28*$F28*Parameters!F$7*Parameters!F$9*Parameters!F$10/1000</f>
        <v>3.5333999999999999</v>
      </c>
      <c r="S28" s="36"/>
      <c r="T28" s="37">
        <f>$G28*Parameters!D$11/1000</f>
        <v>0.3</v>
      </c>
      <c r="U28" s="38">
        <f>$G28*Parameters!E$11/1000</f>
        <v>0.42</v>
      </c>
      <c r="V28" s="39">
        <f>$G28*Parameters!F$11/1000</f>
        <v>0.6</v>
      </c>
      <c r="W28" s="36"/>
      <c r="X28" s="37">
        <f>H28*Parameters!D$12/1000</f>
        <v>0</v>
      </c>
      <c r="Y28" s="38">
        <f>I28*Parameters!E$12/1000</f>
        <v>4.8</v>
      </c>
      <c r="Z28" s="39">
        <f>J28*Parameters!F$12/1000</f>
        <v>12</v>
      </c>
      <c r="AA28" s="36"/>
      <c r="AB28" s="49">
        <f t="shared" si="0"/>
        <v>4.5119999999999996</v>
      </c>
      <c r="AC28" s="50">
        <f t="shared" si="1"/>
        <v>14.3109</v>
      </c>
      <c r="AD28" s="51">
        <f t="shared" si="2"/>
        <v>32.435400000000001</v>
      </c>
      <c r="AN28" s="6"/>
      <c r="AQ28" s="7"/>
      <c r="AR28" s="6"/>
      <c r="AU28" s="7"/>
      <c r="AV28" s="6"/>
    </row>
    <row r="29" spans="1:48" ht="15" x14ac:dyDescent="0.25">
      <c r="A29">
        <v>28</v>
      </c>
      <c r="B29" s="111" t="s">
        <v>89</v>
      </c>
      <c r="C29" s="112" t="s">
        <v>17</v>
      </c>
      <c r="D29" s="130" t="s">
        <v>115</v>
      </c>
      <c r="E29" s="136">
        <f>VLOOKUP(D29,Parameters!$H$6:$I$9,2,FALSE)</f>
        <v>1</v>
      </c>
      <c r="F29" s="134">
        <v>15900</v>
      </c>
      <c r="G29" s="13">
        <v>12</v>
      </c>
      <c r="H29" s="13">
        <v>1</v>
      </c>
      <c r="I29" s="13">
        <v>17</v>
      </c>
      <c r="J29" s="13">
        <v>48</v>
      </c>
      <c r="L29" s="46">
        <f>$F29*Parameters!D$6*Parameters!D$8*Parameters!D$10/1000</f>
        <v>14.31</v>
      </c>
      <c r="M29" s="47">
        <f>$F29*Parameters!E$6*Parameters!E$8*Parameters!E$10/1000</f>
        <v>30.591600000000003</v>
      </c>
      <c r="N29" s="48">
        <f>$F29*Parameters!F$6*Parameters!F$8*Parameters!F$10/1000</f>
        <v>66.462000000000003</v>
      </c>
      <c r="O29" s="45"/>
      <c r="P29" s="46">
        <f>$E29*$F29*Parameters!D$7*Parameters!D$9*Parameters!D$10/1000</f>
        <v>2.8620000000000001</v>
      </c>
      <c r="Q29" s="47">
        <f>$E29*$F29*Parameters!E$7*Parameters!E$9*Parameters!E$10/1000</f>
        <v>6.4713000000000003</v>
      </c>
      <c r="R29" s="48">
        <f>$E29*$F29*Parameters!F$7*Parameters!F$9*Parameters!F$10/1000</f>
        <v>14.4054</v>
      </c>
      <c r="S29" s="36"/>
      <c r="T29" s="37">
        <f>$G29*Parameters!D$11/1000</f>
        <v>1.2</v>
      </c>
      <c r="U29" s="38">
        <f>$G29*Parameters!E$11/1000</f>
        <v>1.68</v>
      </c>
      <c r="V29" s="39">
        <f>$G29*Parameters!F$11/1000</f>
        <v>2.4</v>
      </c>
      <c r="W29" s="36"/>
      <c r="X29" s="37">
        <f>H29*Parameters!D$12/1000</f>
        <v>0.5</v>
      </c>
      <c r="Y29" s="38">
        <f>I29*Parameters!E$12/1000</f>
        <v>13.6</v>
      </c>
      <c r="Z29" s="39">
        <f>J29*Parameters!F$12/1000</f>
        <v>48</v>
      </c>
      <c r="AA29" s="36"/>
      <c r="AB29" s="49">
        <f t="shared" si="0"/>
        <v>18.872</v>
      </c>
      <c r="AC29" s="50">
        <f t="shared" si="1"/>
        <v>52.342900000000007</v>
      </c>
      <c r="AD29" s="51">
        <f t="shared" si="2"/>
        <v>131.26740000000001</v>
      </c>
      <c r="AN29" s="6"/>
      <c r="AQ29" s="7"/>
      <c r="AR29" s="6"/>
      <c r="AU29" s="7"/>
      <c r="AV29" s="6"/>
    </row>
    <row r="30" spans="1:48" ht="15" x14ac:dyDescent="0.25">
      <c r="A30">
        <v>29</v>
      </c>
      <c r="B30" s="111" t="s">
        <v>90</v>
      </c>
      <c r="C30" s="112" t="s">
        <v>17</v>
      </c>
      <c r="D30" s="130" t="s">
        <v>115</v>
      </c>
      <c r="E30" s="136">
        <f>VLOOKUP(D30,Parameters!$H$6:$I$9,2,FALSE)</f>
        <v>1</v>
      </c>
      <c r="F30" s="134">
        <v>3600</v>
      </c>
      <c r="G30" s="13">
        <v>3</v>
      </c>
      <c r="H30" s="13">
        <v>0</v>
      </c>
      <c r="I30" s="13">
        <v>6</v>
      </c>
      <c r="J30" s="13">
        <v>12</v>
      </c>
      <c r="L30" s="46">
        <f>$F30*Parameters!D$6*Parameters!D$8*Parameters!D$10/1000</f>
        <v>3.24</v>
      </c>
      <c r="M30" s="47">
        <f>$F30*Parameters!E$6*Parameters!E$8*Parameters!E$10/1000</f>
        <v>6.9264000000000001</v>
      </c>
      <c r="N30" s="48">
        <f>$F30*Parameters!F$6*Parameters!F$8*Parameters!F$10/1000</f>
        <v>15.048000000000002</v>
      </c>
      <c r="O30" s="45"/>
      <c r="P30" s="46">
        <f>$E30*$F30*Parameters!D$7*Parameters!D$9*Parameters!D$10/1000</f>
        <v>0.64800000000000002</v>
      </c>
      <c r="Q30" s="47">
        <f>$E30*$F30*Parameters!E$7*Parameters!E$9*Parameters!E$10/1000</f>
        <v>1.4652000000000001</v>
      </c>
      <c r="R30" s="48">
        <f>$E30*$F30*Parameters!F$7*Parameters!F$9*Parameters!F$10/1000</f>
        <v>3.2616000000000001</v>
      </c>
      <c r="S30" s="36"/>
      <c r="T30" s="37">
        <f>$G30*Parameters!D$11/1000</f>
        <v>0.3</v>
      </c>
      <c r="U30" s="38">
        <f>$G30*Parameters!E$11/1000</f>
        <v>0.42</v>
      </c>
      <c r="V30" s="39">
        <f>$G30*Parameters!F$11/1000</f>
        <v>0.6</v>
      </c>
      <c r="W30" s="36"/>
      <c r="X30" s="37">
        <f>H30*Parameters!D$12/1000</f>
        <v>0</v>
      </c>
      <c r="Y30" s="38">
        <f>I30*Parameters!E$12/1000</f>
        <v>4.8</v>
      </c>
      <c r="Z30" s="39">
        <f>J30*Parameters!F$12/1000</f>
        <v>12</v>
      </c>
      <c r="AA30" s="36"/>
      <c r="AB30" s="49">
        <f t="shared" si="0"/>
        <v>4.1880000000000006</v>
      </c>
      <c r="AC30" s="50">
        <f t="shared" si="1"/>
        <v>13.611599999999999</v>
      </c>
      <c r="AD30" s="51">
        <f t="shared" si="2"/>
        <v>30.909600000000005</v>
      </c>
      <c r="AN30" s="6"/>
      <c r="AQ30" s="7"/>
      <c r="AR30" s="6"/>
      <c r="AU30" s="7"/>
      <c r="AV30" s="6"/>
    </row>
    <row r="31" spans="1:48" ht="15" x14ac:dyDescent="0.25">
      <c r="A31">
        <v>30</v>
      </c>
      <c r="B31" s="111" t="s">
        <v>91</v>
      </c>
      <c r="C31" s="112" t="s">
        <v>17</v>
      </c>
      <c r="D31" s="130" t="s">
        <v>115</v>
      </c>
      <c r="E31" s="136">
        <f>VLOOKUP(D31,Parameters!$H$6:$I$9,2,FALSE)</f>
        <v>1</v>
      </c>
      <c r="F31" s="134">
        <v>14200</v>
      </c>
      <c r="G31" s="13">
        <v>11</v>
      </c>
      <c r="H31" s="13">
        <v>1</v>
      </c>
      <c r="I31" s="13">
        <v>22</v>
      </c>
      <c r="J31" s="13">
        <v>44</v>
      </c>
      <c r="L31" s="46">
        <f>$F31*Parameters!D$6*Parameters!D$8*Parameters!D$10/1000</f>
        <v>12.78</v>
      </c>
      <c r="M31" s="47">
        <f>$F31*Parameters!E$6*Parameters!E$8*Parameters!E$10/1000</f>
        <v>27.320800000000002</v>
      </c>
      <c r="N31" s="48">
        <f>$F31*Parameters!F$6*Parameters!F$8*Parameters!F$10/1000</f>
        <v>59.356000000000009</v>
      </c>
      <c r="O31" s="45"/>
      <c r="P31" s="46">
        <f>$E31*$F31*Parameters!D$7*Parameters!D$9*Parameters!D$10/1000</f>
        <v>2.556</v>
      </c>
      <c r="Q31" s="47">
        <f>$E31*$F31*Parameters!E$7*Parameters!E$9*Parameters!E$10/1000</f>
        <v>5.7794000000000008</v>
      </c>
      <c r="R31" s="48">
        <f>$E31*$F31*Parameters!F$7*Parameters!F$9*Parameters!F$10/1000</f>
        <v>12.8652</v>
      </c>
      <c r="S31" s="36"/>
      <c r="T31" s="37">
        <f>$G31*Parameters!D$11/1000</f>
        <v>1.1000000000000001</v>
      </c>
      <c r="U31" s="38">
        <f>$G31*Parameters!E$11/1000</f>
        <v>1.54</v>
      </c>
      <c r="V31" s="39">
        <f>$G31*Parameters!F$11/1000</f>
        <v>2.2000000000000002</v>
      </c>
      <c r="W31" s="36"/>
      <c r="X31" s="37">
        <f>H31*Parameters!D$12/1000</f>
        <v>0.5</v>
      </c>
      <c r="Y31" s="38">
        <f>I31*Parameters!E$12/1000</f>
        <v>17.600000000000001</v>
      </c>
      <c r="Z31" s="39">
        <f>J31*Parameters!F$12/1000</f>
        <v>44</v>
      </c>
      <c r="AA31" s="36"/>
      <c r="AB31" s="49">
        <f t="shared" si="0"/>
        <v>16.936</v>
      </c>
      <c r="AC31" s="50">
        <f t="shared" si="1"/>
        <v>52.240200000000002</v>
      </c>
      <c r="AD31" s="51">
        <f t="shared" si="2"/>
        <v>118.42120000000001</v>
      </c>
      <c r="AN31" s="6"/>
      <c r="AQ31" s="7"/>
      <c r="AR31" s="6"/>
      <c r="AU31" s="7"/>
      <c r="AV31" s="6"/>
    </row>
    <row r="32" spans="1:48" ht="15" x14ac:dyDescent="0.25">
      <c r="A32">
        <v>31</v>
      </c>
      <c r="B32" s="111" t="s">
        <v>92</v>
      </c>
      <c r="C32" s="112" t="s">
        <v>17</v>
      </c>
      <c r="D32" s="130" t="s">
        <v>115</v>
      </c>
      <c r="E32" s="136">
        <f>VLOOKUP(D32,Parameters!$H$6:$I$9,2,FALSE)</f>
        <v>1</v>
      </c>
      <c r="F32" s="134">
        <v>12800</v>
      </c>
      <c r="G32" s="13">
        <v>10</v>
      </c>
      <c r="H32" s="13">
        <v>1</v>
      </c>
      <c r="I32" s="13">
        <v>20</v>
      </c>
      <c r="J32" s="13">
        <v>40</v>
      </c>
      <c r="L32" s="46">
        <f>$F32*Parameters!D$6*Parameters!D$8*Parameters!D$10/1000</f>
        <v>11.52</v>
      </c>
      <c r="M32" s="47">
        <f>$F32*Parameters!E$6*Parameters!E$8*Parameters!E$10/1000</f>
        <v>24.627200000000002</v>
      </c>
      <c r="N32" s="48">
        <f>$F32*Parameters!F$6*Parameters!F$8*Parameters!F$10/1000</f>
        <v>53.504000000000005</v>
      </c>
      <c r="O32" s="45"/>
      <c r="P32" s="46">
        <f>$E32*$F32*Parameters!D$7*Parameters!D$9*Parameters!D$10/1000</f>
        <v>2.3039999999999998</v>
      </c>
      <c r="Q32" s="47">
        <f>$E32*$F32*Parameters!E$7*Parameters!E$9*Parameters!E$10/1000</f>
        <v>5.2096</v>
      </c>
      <c r="R32" s="48">
        <f>$E32*$F32*Parameters!F$7*Parameters!F$9*Parameters!F$10/1000</f>
        <v>11.5968</v>
      </c>
      <c r="S32" s="36"/>
      <c r="T32" s="37">
        <f>$G32*Parameters!D$11/1000</f>
        <v>1</v>
      </c>
      <c r="U32" s="38">
        <f>$G32*Parameters!E$11/1000</f>
        <v>1.4</v>
      </c>
      <c r="V32" s="39">
        <f>$G32*Parameters!F$11/1000</f>
        <v>2</v>
      </c>
      <c r="W32" s="36"/>
      <c r="X32" s="37">
        <f>H32*Parameters!D$12/1000</f>
        <v>0.5</v>
      </c>
      <c r="Y32" s="38">
        <f>I32*Parameters!E$12/1000</f>
        <v>16</v>
      </c>
      <c r="Z32" s="39">
        <f>J32*Parameters!F$12/1000</f>
        <v>40</v>
      </c>
      <c r="AA32" s="36"/>
      <c r="AB32" s="49">
        <f t="shared" si="0"/>
        <v>15.324</v>
      </c>
      <c r="AC32" s="50">
        <f t="shared" si="1"/>
        <v>47.236800000000002</v>
      </c>
      <c r="AD32" s="51">
        <f t="shared" si="2"/>
        <v>107.10080000000001</v>
      </c>
      <c r="AN32" s="6"/>
      <c r="AQ32" s="7"/>
      <c r="AR32" s="6"/>
      <c r="AU32" s="7"/>
      <c r="AV32" s="6"/>
    </row>
    <row r="33" spans="1:48" ht="15" x14ac:dyDescent="0.25">
      <c r="A33">
        <v>32</v>
      </c>
      <c r="B33" s="111" t="s">
        <v>93</v>
      </c>
      <c r="C33" s="112" t="s">
        <v>17</v>
      </c>
      <c r="D33" s="130" t="s">
        <v>115</v>
      </c>
      <c r="E33" s="136">
        <f>VLOOKUP(D33,Parameters!$H$6:$I$9,2,FALSE)</f>
        <v>1</v>
      </c>
      <c r="F33" s="134">
        <v>9400</v>
      </c>
      <c r="G33" s="13">
        <v>7</v>
      </c>
      <c r="H33" s="13">
        <v>1</v>
      </c>
      <c r="I33" s="13">
        <v>14</v>
      </c>
      <c r="J33" s="13">
        <v>28</v>
      </c>
      <c r="L33" s="46">
        <f>$F33*Parameters!D$6*Parameters!D$8*Parameters!D$10/1000</f>
        <v>8.4600000000000009</v>
      </c>
      <c r="M33" s="47">
        <f>$F33*Parameters!E$6*Parameters!E$8*Parameters!E$10/1000</f>
        <v>18.085600000000003</v>
      </c>
      <c r="N33" s="48">
        <f>$F33*Parameters!F$6*Parameters!F$8*Parameters!F$10/1000</f>
        <v>39.292000000000002</v>
      </c>
      <c r="O33" s="45"/>
      <c r="P33" s="46">
        <f>$E33*$F33*Parameters!D$7*Parameters!D$9*Parameters!D$10/1000</f>
        <v>1.6919999999999999</v>
      </c>
      <c r="Q33" s="47">
        <f>$E33*$F33*Parameters!E$7*Parameters!E$9*Parameters!E$10/1000</f>
        <v>3.8258000000000001</v>
      </c>
      <c r="R33" s="48">
        <f>$E33*$F33*Parameters!F$7*Parameters!F$9*Parameters!F$10/1000</f>
        <v>8.5163999999999991</v>
      </c>
      <c r="S33" s="36"/>
      <c r="T33" s="37">
        <f>$G33*Parameters!D$11/1000</f>
        <v>0.7</v>
      </c>
      <c r="U33" s="38">
        <f>$G33*Parameters!E$11/1000</f>
        <v>0.98</v>
      </c>
      <c r="V33" s="39">
        <f>$G33*Parameters!F$11/1000</f>
        <v>1.4</v>
      </c>
      <c r="W33" s="36"/>
      <c r="X33" s="37">
        <f>H33*Parameters!D$12/1000</f>
        <v>0.5</v>
      </c>
      <c r="Y33" s="38">
        <f>I33*Parameters!E$12/1000</f>
        <v>11.2</v>
      </c>
      <c r="Z33" s="39">
        <f>J33*Parameters!F$12/1000</f>
        <v>28</v>
      </c>
      <c r="AA33" s="36"/>
      <c r="AB33" s="49">
        <f t="shared" si="0"/>
        <v>11.352</v>
      </c>
      <c r="AC33" s="50">
        <f t="shared" si="1"/>
        <v>34.091400000000007</v>
      </c>
      <c r="AD33" s="51">
        <f t="shared" si="2"/>
        <v>77.208399999999997</v>
      </c>
      <c r="AM33" s="7"/>
      <c r="AN33" s="6"/>
      <c r="AQ33" s="7"/>
      <c r="AR33" s="6"/>
      <c r="AU33" s="7"/>
      <c r="AV33" s="6"/>
    </row>
    <row r="34" spans="1:48" ht="15" x14ac:dyDescent="0.25">
      <c r="A34">
        <v>33</v>
      </c>
      <c r="B34" s="109" t="s">
        <v>94</v>
      </c>
      <c r="C34" s="110" t="s">
        <v>17</v>
      </c>
      <c r="D34" s="129" t="s">
        <v>115</v>
      </c>
      <c r="E34" s="135">
        <f>VLOOKUP(D34,Parameters!$H$6:$I$9,2,FALSE)</f>
        <v>1</v>
      </c>
      <c r="F34" s="134">
        <v>9200</v>
      </c>
      <c r="G34" s="13">
        <v>7</v>
      </c>
      <c r="H34" s="13">
        <v>1</v>
      </c>
      <c r="I34" s="13">
        <v>13</v>
      </c>
      <c r="J34" s="13">
        <v>28</v>
      </c>
      <c r="L34" s="46">
        <f>$F34*Parameters!D$6*Parameters!D$8*Parameters!D$10/1000</f>
        <v>8.2799999999999994</v>
      </c>
      <c r="M34" s="47">
        <f>$F34*Parameters!E$6*Parameters!E$8*Parameters!E$10/1000</f>
        <v>17.700800000000001</v>
      </c>
      <c r="N34" s="48">
        <f>$F34*Parameters!F$6*Parameters!F$8*Parameters!F$10/1000</f>
        <v>38.456000000000003</v>
      </c>
      <c r="O34" s="45"/>
      <c r="P34" s="46">
        <f>$E34*$F34*Parameters!D$7*Parameters!D$9*Parameters!D$10/1000</f>
        <v>1.6559999999999999</v>
      </c>
      <c r="Q34" s="47">
        <f>$E34*$F34*Parameters!E$7*Parameters!E$9*Parameters!E$10/1000</f>
        <v>3.7444000000000002</v>
      </c>
      <c r="R34" s="48">
        <f>$E34*$F34*Parameters!F$7*Parameters!F$9*Parameters!F$10/1000</f>
        <v>8.3351999999999986</v>
      </c>
      <c r="S34" s="36"/>
      <c r="T34" s="37">
        <f>$G34*Parameters!D$11/1000</f>
        <v>0.7</v>
      </c>
      <c r="U34" s="38">
        <f>$G34*Parameters!E$11/1000</f>
        <v>0.98</v>
      </c>
      <c r="V34" s="39">
        <f>$G34*Parameters!F$11/1000</f>
        <v>1.4</v>
      </c>
      <c r="W34" s="36"/>
      <c r="X34" s="37">
        <f>H34*Parameters!D$12/1000</f>
        <v>0.5</v>
      </c>
      <c r="Y34" s="38">
        <f>I34*Parameters!E$12/1000</f>
        <v>10.4</v>
      </c>
      <c r="Z34" s="39">
        <f>J34*Parameters!F$12/1000</f>
        <v>28</v>
      </c>
      <c r="AA34" s="36"/>
      <c r="AB34" s="49">
        <f t="shared" si="0"/>
        <v>11.135999999999999</v>
      </c>
      <c r="AC34" s="50">
        <f t="shared" si="1"/>
        <v>32.825200000000002</v>
      </c>
      <c r="AD34" s="51">
        <f t="shared" si="2"/>
        <v>76.191200000000009</v>
      </c>
      <c r="AM34" s="7"/>
      <c r="AN34" s="6"/>
      <c r="AQ34" s="7"/>
      <c r="AR34" s="6"/>
      <c r="AU34" s="7"/>
      <c r="AV34" s="6"/>
    </row>
    <row r="35" spans="1:48" ht="15" x14ac:dyDescent="0.25">
      <c r="A35">
        <v>34</v>
      </c>
      <c r="B35" s="111" t="s">
        <v>95</v>
      </c>
      <c r="C35" s="112" t="s">
        <v>17</v>
      </c>
      <c r="D35" s="130" t="s">
        <v>115</v>
      </c>
      <c r="E35" s="136">
        <f>VLOOKUP(D35,Parameters!$H$6:$I$9,2,FALSE)</f>
        <v>1</v>
      </c>
      <c r="F35" s="134">
        <v>12700</v>
      </c>
      <c r="G35" s="13">
        <v>10</v>
      </c>
      <c r="H35" s="13">
        <v>1</v>
      </c>
      <c r="I35" s="13">
        <v>20</v>
      </c>
      <c r="J35" s="13">
        <v>40</v>
      </c>
      <c r="L35" s="46">
        <f>$F35*Parameters!D$6*Parameters!D$8*Parameters!D$10/1000</f>
        <v>11.43</v>
      </c>
      <c r="M35" s="47">
        <f>$F35*Parameters!E$6*Parameters!E$8*Parameters!E$10/1000</f>
        <v>24.434800000000003</v>
      </c>
      <c r="N35" s="48">
        <f>$F35*Parameters!F$6*Parameters!F$8*Parameters!F$10/1000</f>
        <v>53.086000000000006</v>
      </c>
      <c r="O35" s="45"/>
      <c r="P35" s="46">
        <f>$E35*$F35*Parameters!D$7*Parameters!D$9*Parameters!D$10/1000</f>
        <v>2.286</v>
      </c>
      <c r="Q35" s="47">
        <f>$E35*$F35*Parameters!E$7*Parameters!E$9*Parameters!E$10/1000</f>
        <v>5.1689000000000007</v>
      </c>
      <c r="R35" s="48">
        <f>$E35*$F35*Parameters!F$7*Parameters!F$9*Parameters!F$10/1000</f>
        <v>11.5062</v>
      </c>
      <c r="S35" s="36"/>
      <c r="T35" s="37">
        <f>$G35*Parameters!D$11/1000</f>
        <v>1</v>
      </c>
      <c r="U35" s="38">
        <f>$G35*Parameters!E$11/1000</f>
        <v>1.4</v>
      </c>
      <c r="V35" s="39">
        <f>$G35*Parameters!F$11/1000</f>
        <v>2</v>
      </c>
      <c r="W35" s="36"/>
      <c r="X35" s="37">
        <f>H35*Parameters!D$12/1000</f>
        <v>0.5</v>
      </c>
      <c r="Y35" s="38">
        <f>I35*Parameters!E$12/1000</f>
        <v>16</v>
      </c>
      <c r="Z35" s="39">
        <f>J35*Parameters!F$12/1000</f>
        <v>40</v>
      </c>
      <c r="AA35" s="36"/>
      <c r="AB35" s="49">
        <f t="shared" si="0"/>
        <v>15.215999999999999</v>
      </c>
      <c r="AC35" s="50">
        <f t="shared" si="1"/>
        <v>47.003700000000002</v>
      </c>
      <c r="AD35" s="51">
        <f t="shared" si="2"/>
        <v>106.59220000000001</v>
      </c>
      <c r="AM35" s="7"/>
      <c r="AN35" s="6"/>
      <c r="AQ35" s="7"/>
      <c r="AR35" s="6"/>
      <c r="AU35" s="7"/>
      <c r="AV35" s="6"/>
    </row>
    <row r="36" spans="1:48" ht="15" x14ac:dyDescent="0.25">
      <c r="A36">
        <v>35</v>
      </c>
      <c r="B36" s="111" t="s">
        <v>96</v>
      </c>
      <c r="C36" s="112" t="s">
        <v>17</v>
      </c>
      <c r="D36" s="130" t="s">
        <v>115</v>
      </c>
      <c r="E36" s="136">
        <f>VLOOKUP(D36,Parameters!$H$6:$I$9,2,FALSE)</f>
        <v>1</v>
      </c>
      <c r="F36" s="134">
        <v>13000</v>
      </c>
      <c r="G36" s="13">
        <v>10</v>
      </c>
      <c r="H36" s="13">
        <v>1</v>
      </c>
      <c r="I36" s="13">
        <v>18</v>
      </c>
      <c r="J36" s="13">
        <v>40</v>
      </c>
      <c r="L36" s="46">
        <f>$F36*Parameters!D$6*Parameters!D$8*Parameters!D$10/1000</f>
        <v>11.7</v>
      </c>
      <c r="M36" s="47">
        <f>$F36*Parameters!E$6*Parameters!E$8*Parameters!E$10/1000</f>
        <v>25.012</v>
      </c>
      <c r="N36" s="48">
        <f>$F36*Parameters!F$6*Parameters!F$8*Parameters!F$10/1000</f>
        <v>54.340000000000011</v>
      </c>
      <c r="O36" s="45"/>
      <c r="P36" s="46">
        <f>$E36*$F36*Parameters!D$7*Parameters!D$9*Parameters!D$10/1000</f>
        <v>2.34</v>
      </c>
      <c r="Q36" s="47">
        <f>$E36*$F36*Parameters!E$7*Parameters!E$9*Parameters!E$10/1000</f>
        <v>5.2910000000000004</v>
      </c>
      <c r="R36" s="48">
        <f>$E36*$F36*Parameters!F$7*Parameters!F$9*Parameters!F$10/1000</f>
        <v>11.778</v>
      </c>
      <c r="S36" s="36"/>
      <c r="T36" s="37">
        <f>$G36*Parameters!D$11/1000</f>
        <v>1</v>
      </c>
      <c r="U36" s="38">
        <f>$G36*Parameters!E$11/1000</f>
        <v>1.4</v>
      </c>
      <c r="V36" s="39">
        <f>$G36*Parameters!F$11/1000</f>
        <v>2</v>
      </c>
      <c r="W36" s="36"/>
      <c r="X36" s="37">
        <f>H36*Parameters!D$12/1000</f>
        <v>0.5</v>
      </c>
      <c r="Y36" s="38">
        <f>I36*Parameters!E$12/1000</f>
        <v>14.4</v>
      </c>
      <c r="Z36" s="39">
        <f>J36*Parameters!F$12/1000</f>
        <v>40</v>
      </c>
      <c r="AA36" s="36"/>
      <c r="AB36" s="49">
        <f t="shared" si="0"/>
        <v>15.54</v>
      </c>
      <c r="AC36" s="50">
        <f t="shared" si="1"/>
        <v>46.103000000000002</v>
      </c>
      <c r="AD36" s="51">
        <f t="shared" si="2"/>
        <v>108.11800000000001</v>
      </c>
      <c r="AM36" s="7"/>
      <c r="AN36" s="6"/>
      <c r="AQ36" s="7"/>
      <c r="AR36" s="6"/>
      <c r="AU36" s="7"/>
      <c r="AV36" s="6"/>
    </row>
    <row r="37" spans="1:48" ht="15" x14ac:dyDescent="0.25">
      <c r="A37">
        <v>36</v>
      </c>
      <c r="B37" s="111" t="s">
        <v>97</v>
      </c>
      <c r="C37" s="112" t="s">
        <v>17</v>
      </c>
      <c r="D37" s="130" t="s">
        <v>115</v>
      </c>
      <c r="E37" s="136">
        <f>VLOOKUP(D37,Parameters!$H$6:$I$9,2,FALSE)</f>
        <v>1</v>
      </c>
      <c r="F37" s="134">
        <v>4600</v>
      </c>
      <c r="G37" s="13">
        <v>3</v>
      </c>
      <c r="H37" s="13">
        <v>0</v>
      </c>
      <c r="I37" s="13">
        <v>6</v>
      </c>
      <c r="J37" s="13">
        <v>12</v>
      </c>
      <c r="L37" s="46">
        <f>$F37*Parameters!D$6*Parameters!D$8*Parameters!D$10/1000</f>
        <v>4.1399999999999997</v>
      </c>
      <c r="M37" s="47">
        <f>$F37*Parameters!E$6*Parameters!E$8*Parameters!E$10/1000</f>
        <v>8.8504000000000005</v>
      </c>
      <c r="N37" s="48">
        <f>$F37*Parameters!F$6*Parameters!F$8*Parameters!F$10/1000</f>
        <v>19.228000000000002</v>
      </c>
      <c r="O37" s="45"/>
      <c r="P37" s="46">
        <f>$E37*$F37*Parameters!D$7*Parameters!D$9*Parameters!D$10/1000</f>
        <v>0.82799999999999996</v>
      </c>
      <c r="Q37" s="47">
        <f>$E37*$F37*Parameters!E$7*Parameters!E$9*Parameters!E$10/1000</f>
        <v>1.8722000000000001</v>
      </c>
      <c r="R37" s="48">
        <f>$E37*$F37*Parameters!F$7*Parameters!F$9*Parameters!F$10/1000</f>
        <v>4.1675999999999993</v>
      </c>
      <c r="S37" s="36"/>
      <c r="T37" s="37">
        <f>$G37*Parameters!D$11/1000</f>
        <v>0.3</v>
      </c>
      <c r="U37" s="38">
        <f>$G37*Parameters!E$11/1000</f>
        <v>0.42</v>
      </c>
      <c r="V37" s="39">
        <f>$G37*Parameters!F$11/1000</f>
        <v>0.6</v>
      </c>
      <c r="W37" s="36"/>
      <c r="X37" s="37">
        <f>H37*Parameters!D$12/1000</f>
        <v>0</v>
      </c>
      <c r="Y37" s="38">
        <f>I37*Parameters!E$12/1000</f>
        <v>4.8</v>
      </c>
      <c r="Z37" s="39">
        <f>J37*Parameters!F$12/1000</f>
        <v>12</v>
      </c>
      <c r="AA37" s="36"/>
      <c r="AB37" s="49">
        <f t="shared" si="0"/>
        <v>5.2679999999999998</v>
      </c>
      <c r="AC37" s="50">
        <f t="shared" si="1"/>
        <v>15.942599999999999</v>
      </c>
      <c r="AD37" s="51">
        <f t="shared" si="2"/>
        <v>35.995600000000003</v>
      </c>
      <c r="AM37" s="7"/>
      <c r="AN37" s="6"/>
      <c r="AQ37" s="7"/>
      <c r="AR37" s="6"/>
      <c r="AU37" s="7"/>
      <c r="AV37" s="6"/>
    </row>
    <row r="38" spans="1:48" ht="15" x14ac:dyDescent="0.25">
      <c r="A38">
        <v>37</v>
      </c>
      <c r="B38" s="111" t="s">
        <v>98</v>
      </c>
      <c r="C38" s="112" t="s">
        <v>17</v>
      </c>
      <c r="D38" s="130" t="s">
        <v>115</v>
      </c>
      <c r="E38" s="136">
        <f>VLOOKUP(D38,Parameters!$H$6:$I$9,2,FALSE)</f>
        <v>1</v>
      </c>
      <c r="F38" s="134">
        <v>7400</v>
      </c>
      <c r="G38" s="13">
        <v>6</v>
      </c>
      <c r="H38" s="13">
        <v>1</v>
      </c>
      <c r="I38" s="13">
        <v>12</v>
      </c>
      <c r="J38" s="13">
        <v>24</v>
      </c>
      <c r="L38" s="46">
        <f>$F38*Parameters!D$6*Parameters!D$8*Parameters!D$10/1000</f>
        <v>6.66</v>
      </c>
      <c r="M38" s="47">
        <f>$F38*Parameters!E$6*Parameters!E$8*Parameters!E$10/1000</f>
        <v>14.2376</v>
      </c>
      <c r="N38" s="48">
        <f>$F38*Parameters!F$6*Parameters!F$8*Parameters!F$10/1000</f>
        <v>30.932000000000002</v>
      </c>
      <c r="O38" s="45"/>
      <c r="P38" s="46">
        <f>$E38*$F38*Parameters!D$7*Parameters!D$9*Parameters!D$10/1000</f>
        <v>1.3320000000000001</v>
      </c>
      <c r="Q38" s="47">
        <f>$E38*$F38*Parameters!E$7*Parameters!E$9*Parameters!E$10/1000</f>
        <v>3.0118</v>
      </c>
      <c r="R38" s="48">
        <f>$E38*$F38*Parameters!F$7*Parameters!F$9*Parameters!F$10/1000</f>
        <v>6.7043999999999997</v>
      </c>
      <c r="S38" s="36"/>
      <c r="T38" s="37">
        <f>$G38*Parameters!D$11/1000</f>
        <v>0.6</v>
      </c>
      <c r="U38" s="38">
        <f>$G38*Parameters!E$11/1000</f>
        <v>0.84</v>
      </c>
      <c r="V38" s="39">
        <f>$G38*Parameters!F$11/1000</f>
        <v>1.2</v>
      </c>
      <c r="W38" s="36"/>
      <c r="X38" s="37">
        <f>H38*Parameters!D$12/1000</f>
        <v>0.5</v>
      </c>
      <c r="Y38" s="38">
        <f>I38*Parameters!E$12/1000</f>
        <v>9.6</v>
      </c>
      <c r="Z38" s="39">
        <f>J38*Parameters!F$12/1000</f>
        <v>24</v>
      </c>
      <c r="AA38" s="36"/>
      <c r="AB38" s="49">
        <f t="shared" ref="AB38:AB52" si="3">L38+P38+T38+X38</f>
        <v>9.0920000000000005</v>
      </c>
      <c r="AC38" s="50">
        <f t="shared" ref="AC38:AC52" si="4">M38+Q38+U38+Y38</f>
        <v>27.689399999999999</v>
      </c>
      <c r="AD38" s="51">
        <f t="shared" ref="AD38:AD52" si="5">N38+R38+V38+Z38</f>
        <v>62.836400000000005</v>
      </c>
      <c r="AM38" s="7"/>
      <c r="AN38" s="6"/>
      <c r="AQ38" s="7"/>
      <c r="AR38" s="6"/>
      <c r="AV38" s="6"/>
    </row>
    <row r="39" spans="1:48" ht="15" x14ac:dyDescent="0.25">
      <c r="A39">
        <v>38</v>
      </c>
      <c r="B39" s="111" t="s">
        <v>99</v>
      </c>
      <c r="C39" s="112" t="s">
        <v>17</v>
      </c>
      <c r="D39" s="130" t="s">
        <v>115</v>
      </c>
      <c r="E39" s="136">
        <f>VLOOKUP(D39,Parameters!$H$6:$I$9,2,FALSE)</f>
        <v>1</v>
      </c>
      <c r="F39" s="138">
        <v>11100</v>
      </c>
      <c r="G39" s="13">
        <v>8</v>
      </c>
      <c r="H39" s="13">
        <v>1</v>
      </c>
      <c r="I39" s="13">
        <v>14</v>
      </c>
      <c r="J39" s="13">
        <v>32</v>
      </c>
      <c r="L39" s="46">
        <f>$F39*Parameters!D$6*Parameters!D$8*Parameters!D$10/1000</f>
        <v>9.99</v>
      </c>
      <c r="M39" s="47">
        <f>$F39*Parameters!E$6*Parameters!E$8*Parameters!E$10/1000</f>
        <v>21.356400000000001</v>
      </c>
      <c r="N39" s="48">
        <f>$F39*Parameters!F$6*Parameters!F$8*Parameters!F$10/1000</f>
        <v>46.39800000000001</v>
      </c>
      <c r="O39" s="45"/>
      <c r="P39" s="46">
        <f>$E39*$F39*Parameters!D$7*Parameters!D$9*Parameters!D$10/1000</f>
        <v>1.998</v>
      </c>
      <c r="Q39" s="47">
        <f>$E39*$F39*Parameters!E$7*Parameters!E$9*Parameters!E$10/1000</f>
        <v>4.5176999999999996</v>
      </c>
      <c r="R39" s="48">
        <f>$E39*$F39*Parameters!F$7*Parameters!F$9*Parameters!F$10/1000</f>
        <v>10.0566</v>
      </c>
      <c r="S39" s="36"/>
      <c r="T39" s="37">
        <f>$G39*Parameters!D$11/1000</f>
        <v>0.8</v>
      </c>
      <c r="U39" s="38">
        <f>$G39*Parameters!E$11/1000</f>
        <v>1.1200000000000001</v>
      </c>
      <c r="V39" s="39">
        <f>$G39*Parameters!F$11/1000</f>
        <v>1.6</v>
      </c>
      <c r="W39" s="36"/>
      <c r="X39" s="37">
        <f>H39*Parameters!D$12/1000</f>
        <v>0.5</v>
      </c>
      <c r="Y39" s="38">
        <f>I39*Parameters!E$12/1000</f>
        <v>11.2</v>
      </c>
      <c r="Z39" s="39">
        <f>J39*Parameters!F$12/1000</f>
        <v>32</v>
      </c>
      <c r="AA39" s="36"/>
      <c r="AB39" s="49">
        <f t="shared" si="3"/>
        <v>13.288</v>
      </c>
      <c r="AC39" s="50">
        <f t="shared" si="4"/>
        <v>38.194099999999999</v>
      </c>
      <c r="AD39" s="51">
        <f t="shared" si="5"/>
        <v>90.054600000000022</v>
      </c>
      <c r="AM39" s="7"/>
      <c r="AN39" s="6"/>
      <c r="AQ39" s="7"/>
      <c r="AR39" s="6"/>
      <c r="AV39" s="6"/>
    </row>
    <row r="40" spans="1:48" ht="15" x14ac:dyDescent="0.25">
      <c r="A40">
        <v>39</v>
      </c>
      <c r="B40" s="111" t="s">
        <v>100</v>
      </c>
      <c r="C40" s="112" t="s">
        <v>17</v>
      </c>
      <c r="D40" s="130" t="s">
        <v>115</v>
      </c>
      <c r="E40" s="136">
        <f>VLOOKUP(D40,Parameters!$H$6:$I$9,2,FALSE)</f>
        <v>1</v>
      </c>
      <c r="F40" s="134">
        <v>4500</v>
      </c>
      <c r="G40" s="13">
        <v>3</v>
      </c>
      <c r="H40" s="13">
        <v>0</v>
      </c>
      <c r="I40" s="13">
        <v>6</v>
      </c>
      <c r="J40" s="13">
        <v>12</v>
      </c>
      <c r="L40" s="46">
        <f>$F40*Parameters!D$6*Parameters!D$8*Parameters!D$10/1000</f>
        <v>4.05</v>
      </c>
      <c r="M40" s="47">
        <f>$F40*Parameters!E$6*Parameters!E$8*Parameters!E$10/1000</f>
        <v>8.6579999999999995</v>
      </c>
      <c r="N40" s="48">
        <f>$F40*Parameters!F$6*Parameters!F$8*Parameters!F$10/1000</f>
        <v>18.809999999999999</v>
      </c>
      <c r="O40" s="45"/>
      <c r="P40" s="46">
        <f>$E40*$F40*Parameters!D$7*Parameters!D$9*Parameters!D$10/1000</f>
        <v>0.81</v>
      </c>
      <c r="Q40" s="47">
        <f>$E40*$F40*Parameters!E$7*Parameters!E$9*Parameters!E$10/1000</f>
        <v>1.8314999999999999</v>
      </c>
      <c r="R40" s="48">
        <f>$E40*$F40*Parameters!F$7*Parameters!F$9*Parameters!F$10/1000</f>
        <v>4.077</v>
      </c>
      <c r="S40" s="36"/>
      <c r="T40" s="37">
        <f>$G40*Parameters!D$11/1000</f>
        <v>0.3</v>
      </c>
      <c r="U40" s="38">
        <f>$G40*Parameters!E$11/1000</f>
        <v>0.42</v>
      </c>
      <c r="V40" s="39">
        <f>$G40*Parameters!F$11/1000</f>
        <v>0.6</v>
      </c>
      <c r="W40" s="36"/>
      <c r="X40" s="37">
        <f>H40*Parameters!D$12/1000</f>
        <v>0</v>
      </c>
      <c r="Y40" s="38">
        <f>I40*Parameters!E$12/1000</f>
        <v>4.8</v>
      </c>
      <c r="Z40" s="39">
        <f>J40*Parameters!F$12/1000</f>
        <v>12</v>
      </c>
      <c r="AA40" s="36"/>
      <c r="AB40" s="49">
        <f t="shared" si="3"/>
        <v>5.1599999999999993</v>
      </c>
      <c r="AC40" s="50">
        <f t="shared" si="4"/>
        <v>15.709499999999998</v>
      </c>
      <c r="AD40" s="51">
        <f t="shared" si="5"/>
        <v>35.487000000000002</v>
      </c>
      <c r="AM40" s="7"/>
      <c r="AN40" s="6"/>
      <c r="AQ40" s="7"/>
      <c r="AR40" s="6"/>
      <c r="AV40" s="6"/>
    </row>
    <row r="41" spans="1:48" ht="15" x14ac:dyDescent="0.25">
      <c r="A41">
        <v>40</v>
      </c>
      <c r="B41" s="111" t="s">
        <v>101</v>
      </c>
      <c r="C41" s="112" t="s">
        <v>17</v>
      </c>
      <c r="D41" s="130" t="s">
        <v>115</v>
      </c>
      <c r="E41" s="136">
        <f>VLOOKUP(D41,Parameters!$H$6:$I$9,2,FALSE)</f>
        <v>1</v>
      </c>
      <c r="F41" s="134">
        <v>16000</v>
      </c>
      <c r="G41" s="13">
        <v>12</v>
      </c>
      <c r="H41" s="13">
        <v>1</v>
      </c>
      <c r="I41" s="13">
        <v>24</v>
      </c>
      <c r="J41" s="13">
        <v>48</v>
      </c>
      <c r="L41" s="46">
        <f>$F41*Parameters!D$6*Parameters!D$8*Parameters!D$10/1000</f>
        <v>14.4</v>
      </c>
      <c r="M41" s="47">
        <f>$F41*Parameters!E$6*Parameters!E$8*Parameters!E$10/1000</f>
        <v>30.783999999999999</v>
      </c>
      <c r="N41" s="48">
        <f>$F41*Parameters!F$6*Parameters!F$8*Parameters!F$10/1000</f>
        <v>66.88</v>
      </c>
      <c r="O41" s="45"/>
      <c r="P41" s="46">
        <f>$E41*$F41*Parameters!D$7*Parameters!D$9*Parameters!D$10/1000</f>
        <v>2.88</v>
      </c>
      <c r="Q41" s="47">
        <f>$E41*$F41*Parameters!E$7*Parameters!E$9*Parameters!E$10/1000</f>
        <v>6.5119999999999996</v>
      </c>
      <c r="R41" s="48">
        <f>$E41*$F41*Parameters!F$7*Parameters!F$9*Parameters!F$10/1000</f>
        <v>14.496</v>
      </c>
      <c r="S41" s="36"/>
      <c r="T41" s="37">
        <f>$G41*Parameters!D$11/1000</f>
        <v>1.2</v>
      </c>
      <c r="U41" s="38">
        <f>$G41*Parameters!E$11/1000</f>
        <v>1.68</v>
      </c>
      <c r="V41" s="39">
        <f>$G41*Parameters!F$11/1000</f>
        <v>2.4</v>
      </c>
      <c r="W41" s="36"/>
      <c r="X41" s="37">
        <f>H41*Parameters!D$12/1000</f>
        <v>0.5</v>
      </c>
      <c r="Y41" s="38">
        <f>I41*Parameters!E$12/1000</f>
        <v>19.2</v>
      </c>
      <c r="Z41" s="39">
        <f>J41*Parameters!F$12/1000</f>
        <v>48</v>
      </c>
      <c r="AA41" s="36"/>
      <c r="AB41" s="49">
        <f t="shared" si="3"/>
        <v>18.98</v>
      </c>
      <c r="AC41" s="50">
        <f t="shared" si="4"/>
        <v>58.176000000000002</v>
      </c>
      <c r="AD41" s="51">
        <f t="shared" si="5"/>
        <v>131.77600000000001</v>
      </c>
      <c r="AM41" s="7"/>
      <c r="AN41" s="6"/>
      <c r="AQ41" s="7"/>
      <c r="AR41" s="6"/>
      <c r="AV41" s="6"/>
    </row>
    <row r="42" spans="1:48" ht="15" x14ac:dyDescent="0.25">
      <c r="A42">
        <v>41</v>
      </c>
      <c r="B42" s="111" t="s">
        <v>102</v>
      </c>
      <c r="C42" s="112" t="s">
        <v>17</v>
      </c>
      <c r="D42" s="130" t="s">
        <v>115</v>
      </c>
      <c r="E42" s="136">
        <f>VLOOKUP(D42,Parameters!$H$6:$I$9,2,FALSE)</f>
        <v>1</v>
      </c>
      <c r="F42" s="134">
        <v>13400</v>
      </c>
      <c r="G42" s="13">
        <v>10</v>
      </c>
      <c r="H42" s="13">
        <v>1</v>
      </c>
      <c r="I42" s="13">
        <v>15</v>
      </c>
      <c r="J42" s="13">
        <v>40</v>
      </c>
      <c r="L42" s="46">
        <f>$F42*Parameters!D$6*Parameters!D$8*Parameters!D$10/1000</f>
        <v>12.06</v>
      </c>
      <c r="M42" s="47">
        <f>$F42*Parameters!E$6*Parameters!E$8*Parameters!E$10/1000</f>
        <v>25.781600000000001</v>
      </c>
      <c r="N42" s="48">
        <f>$F42*Parameters!F$6*Parameters!F$8*Parameters!F$10/1000</f>
        <v>56.012000000000008</v>
      </c>
      <c r="O42" s="45"/>
      <c r="P42" s="46">
        <f>$E42*$F42*Parameters!D$7*Parameters!D$9*Parameters!D$10/1000</f>
        <v>2.4119999999999999</v>
      </c>
      <c r="Q42" s="47">
        <f>$E42*$F42*Parameters!E$7*Parameters!E$9*Parameters!E$10/1000</f>
        <v>5.4538000000000002</v>
      </c>
      <c r="R42" s="48">
        <f>$E42*$F42*Parameters!F$7*Parameters!F$9*Parameters!F$10/1000</f>
        <v>12.1404</v>
      </c>
      <c r="S42" s="36"/>
      <c r="T42" s="37">
        <f>$G42*Parameters!D$11/1000</f>
        <v>1</v>
      </c>
      <c r="U42" s="38">
        <f>$G42*Parameters!E$11/1000</f>
        <v>1.4</v>
      </c>
      <c r="V42" s="39">
        <f>$G42*Parameters!F$11/1000</f>
        <v>2</v>
      </c>
      <c r="W42" s="36"/>
      <c r="X42" s="37">
        <f>H42*Parameters!D$12/1000</f>
        <v>0.5</v>
      </c>
      <c r="Y42" s="38">
        <f>I42*Parameters!E$12/1000</f>
        <v>12</v>
      </c>
      <c r="Z42" s="39">
        <f>J42*Parameters!F$12/1000</f>
        <v>40</v>
      </c>
      <c r="AA42" s="36"/>
      <c r="AB42" s="49">
        <f t="shared" si="3"/>
        <v>15.972000000000001</v>
      </c>
      <c r="AC42" s="50">
        <f t="shared" si="4"/>
        <v>44.635400000000004</v>
      </c>
      <c r="AD42" s="51">
        <f t="shared" si="5"/>
        <v>110.1524</v>
      </c>
      <c r="AM42" s="7"/>
      <c r="AN42" s="6"/>
      <c r="AQ42" s="7"/>
      <c r="AR42" s="6"/>
      <c r="AV42" s="6"/>
    </row>
    <row r="43" spans="1:48" ht="15" x14ac:dyDescent="0.25">
      <c r="A43">
        <v>42</v>
      </c>
      <c r="B43" s="111" t="s">
        <v>103</v>
      </c>
      <c r="C43" s="112" t="s">
        <v>17</v>
      </c>
      <c r="D43" s="130" t="s">
        <v>115</v>
      </c>
      <c r="E43" s="136">
        <f>VLOOKUP(D43,Parameters!$H$6:$I$9,2,FALSE)</f>
        <v>1</v>
      </c>
      <c r="F43" s="134">
        <v>15600</v>
      </c>
      <c r="G43" s="13">
        <v>12</v>
      </c>
      <c r="H43" s="13">
        <v>1</v>
      </c>
      <c r="I43" s="13">
        <v>18</v>
      </c>
      <c r="J43" s="13">
        <v>48</v>
      </c>
      <c r="L43" s="46">
        <f>$F43*Parameters!D$6*Parameters!D$8*Parameters!D$10/1000</f>
        <v>14.04</v>
      </c>
      <c r="M43" s="47">
        <f>$F43*Parameters!E$6*Parameters!E$8*Parameters!E$10/1000</f>
        <v>30.014400000000002</v>
      </c>
      <c r="N43" s="48">
        <f>$F43*Parameters!F$6*Parameters!F$8*Parameters!F$10/1000</f>
        <v>65.207999999999998</v>
      </c>
      <c r="O43" s="45"/>
      <c r="P43" s="46">
        <f>$E43*$F43*Parameters!D$7*Parameters!D$9*Parameters!D$10/1000</f>
        <v>2.8079999999999998</v>
      </c>
      <c r="Q43" s="47">
        <f>$E43*$F43*Parameters!E$7*Parameters!E$9*Parameters!E$10/1000</f>
        <v>6.3492000000000006</v>
      </c>
      <c r="R43" s="48">
        <f>$E43*$F43*Parameters!F$7*Parameters!F$9*Parameters!F$10/1000</f>
        <v>14.133599999999999</v>
      </c>
      <c r="S43" s="36"/>
      <c r="T43" s="37">
        <f>$G43*Parameters!D$11/1000</f>
        <v>1.2</v>
      </c>
      <c r="U43" s="38">
        <f>$G43*Parameters!E$11/1000</f>
        <v>1.68</v>
      </c>
      <c r="V43" s="39">
        <f>$G43*Parameters!F$11/1000</f>
        <v>2.4</v>
      </c>
      <c r="W43" s="36"/>
      <c r="X43" s="37">
        <f>H43*Parameters!D$12/1000</f>
        <v>0.5</v>
      </c>
      <c r="Y43" s="38">
        <f>I43*Parameters!E$12/1000</f>
        <v>14.4</v>
      </c>
      <c r="Z43" s="39">
        <f>J43*Parameters!F$12/1000</f>
        <v>48</v>
      </c>
      <c r="AA43" s="36"/>
      <c r="AB43" s="49">
        <f t="shared" si="3"/>
        <v>18.547999999999998</v>
      </c>
      <c r="AC43" s="50">
        <f t="shared" si="4"/>
        <v>52.443600000000004</v>
      </c>
      <c r="AD43" s="51">
        <f t="shared" si="5"/>
        <v>129.74160000000001</v>
      </c>
      <c r="AM43" s="7"/>
      <c r="AN43" s="6"/>
      <c r="AQ43" s="7"/>
      <c r="AR43" s="6"/>
      <c r="AV43" s="6"/>
    </row>
    <row r="44" spans="1:48" ht="15" x14ac:dyDescent="0.25">
      <c r="A44">
        <v>43</v>
      </c>
      <c r="B44" s="115" t="s">
        <v>104</v>
      </c>
      <c r="C44" s="116" t="s">
        <v>17</v>
      </c>
      <c r="D44" s="131" t="s">
        <v>116</v>
      </c>
      <c r="E44" s="135">
        <f>VLOOKUP(D44,Parameters!$H$6:$I$9,2,FALSE)</f>
        <v>0.5</v>
      </c>
      <c r="F44" s="134">
        <v>6500</v>
      </c>
      <c r="G44" s="13">
        <v>6</v>
      </c>
      <c r="H44" s="13">
        <v>0</v>
      </c>
      <c r="I44" s="13">
        <v>1</v>
      </c>
      <c r="J44" s="13">
        <v>2</v>
      </c>
      <c r="L44" s="46">
        <f>$F44*Parameters!D$6*Parameters!D$8*Parameters!D$10/1000</f>
        <v>5.85</v>
      </c>
      <c r="M44" s="47">
        <f>$F44*Parameters!E$6*Parameters!E$8*Parameters!E$10/1000</f>
        <v>12.506</v>
      </c>
      <c r="N44" s="48">
        <f>$F44*Parameters!F$6*Parameters!F$8*Parameters!F$10/1000</f>
        <v>27.170000000000005</v>
      </c>
      <c r="O44" s="45"/>
      <c r="P44" s="46">
        <f>$E44*$F44*Parameters!D$7*Parameters!D$9*Parameters!D$10/1000</f>
        <v>0.58499999999999996</v>
      </c>
      <c r="Q44" s="47">
        <f>$E44*$F44*Parameters!E$7*Parameters!E$9*Parameters!E$10/1000</f>
        <v>1.3227500000000001</v>
      </c>
      <c r="R44" s="48">
        <f>$E44*$F44*Parameters!F$7*Parameters!F$9*Parameters!F$10/1000</f>
        <v>2.9445000000000001</v>
      </c>
      <c r="S44" s="36"/>
      <c r="T44" s="37">
        <f>$G44*Parameters!D$11/1000</f>
        <v>0.6</v>
      </c>
      <c r="U44" s="38">
        <f>$G44*Parameters!E$11/1000</f>
        <v>0.84</v>
      </c>
      <c r="V44" s="39">
        <f>$G44*Parameters!F$11/1000</f>
        <v>1.2</v>
      </c>
      <c r="W44" s="36"/>
      <c r="X44" s="37">
        <f>H44*Parameters!D$12/1000</f>
        <v>0</v>
      </c>
      <c r="Y44" s="38">
        <f>I44*Parameters!E$12/1000</f>
        <v>0.8</v>
      </c>
      <c r="Z44" s="39">
        <f>J44*Parameters!F$12/1000</f>
        <v>2</v>
      </c>
      <c r="AA44" s="36"/>
      <c r="AB44" s="49">
        <f t="shared" si="3"/>
        <v>7.0349999999999993</v>
      </c>
      <c r="AC44" s="50">
        <f t="shared" si="4"/>
        <v>15.46875</v>
      </c>
      <c r="AD44" s="51">
        <f t="shared" si="5"/>
        <v>33.31450000000001</v>
      </c>
    </row>
    <row r="45" spans="1:48" ht="15" x14ac:dyDescent="0.25">
      <c r="A45">
        <v>44</v>
      </c>
      <c r="B45" s="117" t="s">
        <v>105</v>
      </c>
      <c r="C45" s="118" t="s">
        <v>17</v>
      </c>
      <c r="D45" s="132" t="s">
        <v>116</v>
      </c>
      <c r="E45" s="136">
        <f>VLOOKUP(D45,Parameters!$H$6:$I$9,2,FALSE)</f>
        <v>0.5</v>
      </c>
      <c r="F45" s="134">
        <v>2400</v>
      </c>
      <c r="G45" s="13">
        <v>2</v>
      </c>
      <c r="H45" s="13">
        <v>0</v>
      </c>
      <c r="I45" s="13">
        <v>1</v>
      </c>
      <c r="J45" s="13">
        <v>1</v>
      </c>
      <c r="L45" s="46">
        <f>$F45*Parameters!D$6*Parameters!D$8*Parameters!D$10/1000</f>
        <v>2.16</v>
      </c>
      <c r="M45" s="47">
        <f>$F45*Parameters!E$6*Parameters!E$8*Parameters!E$10/1000</f>
        <v>4.6176000000000004</v>
      </c>
      <c r="N45" s="48">
        <f>$F45*Parameters!F$6*Parameters!F$8*Parameters!F$10/1000</f>
        <v>10.032</v>
      </c>
      <c r="O45" s="45"/>
      <c r="P45" s="46">
        <f>$E45*$F45*Parameters!D$7*Parameters!D$9*Parameters!D$10/1000</f>
        <v>0.216</v>
      </c>
      <c r="Q45" s="47">
        <f>$E45*$F45*Parameters!E$7*Parameters!E$9*Parameters!E$10/1000</f>
        <v>0.48840000000000006</v>
      </c>
      <c r="R45" s="48">
        <f>$E45*$F45*Parameters!F$7*Parameters!F$9*Parameters!F$10/1000</f>
        <v>1.0871999999999999</v>
      </c>
      <c r="S45" s="36"/>
      <c r="T45" s="37">
        <f>$G45*Parameters!D$11/1000</f>
        <v>0.2</v>
      </c>
      <c r="U45" s="38">
        <f>$G45*Parameters!E$11/1000</f>
        <v>0.28000000000000003</v>
      </c>
      <c r="V45" s="39">
        <f>$G45*Parameters!F$11/1000</f>
        <v>0.4</v>
      </c>
      <c r="W45" s="36"/>
      <c r="X45" s="37">
        <f>H45*Parameters!D$12/1000</f>
        <v>0</v>
      </c>
      <c r="Y45" s="38">
        <f>I45*Parameters!E$12/1000</f>
        <v>0.8</v>
      </c>
      <c r="Z45" s="39">
        <f>J45*Parameters!F$12/1000</f>
        <v>1</v>
      </c>
      <c r="AA45" s="36"/>
      <c r="AB45" s="49">
        <f t="shared" si="3"/>
        <v>2.5760000000000005</v>
      </c>
      <c r="AC45" s="50">
        <f t="shared" si="4"/>
        <v>6.1860000000000008</v>
      </c>
      <c r="AD45" s="51">
        <f t="shared" si="5"/>
        <v>12.5192</v>
      </c>
    </row>
    <row r="46" spans="1:48" ht="15" x14ac:dyDescent="0.25">
      <c r="A46">
        <v>45</v>
      </c>
      <c r="B46" s="117" t="s">
        <v>106</v>
      </c>
      <c r="C46" s="118" t="s">
        <v>17</v>
      </c>
      <c r="D46" s="132" t="s">
        <v>116</v>
      </c>
      <c r="E46" s="136">
        <f>VLOOKUP(D46,Parameters!$H$6:$I$9,2,FALSE)</f>
        <v>0.5</v>
      </c>
      <c r="F46" s="134">
        <v>7300</v>
      </c>
      <c r="G46" s="13">
        <v>7</v>
      </c>
      <c r="H46" s="13">
        <v>0</v>
      </c>
      <c r="I46" s="13">
        <v>1</v>
      </c>
      <c r="J46" s="13">
        <v>2</v>
      </c>
      <c r="L46" s="46">
        <f>$F46*Parameters!D$6*Parameters!D$8*Parameters!D$10/1000</f>
        <v>6.57</v>
      </c>
      <c r="M46" s="47">
        <f>$F46*Parameters!E$6*Parameters!E$8*Parameters!E$10/1000</f>
        <v>14.045200000000001</v>
      </c>
      <c r="N46" s="48">
        <f>$F46*Parameters!F$6*Parameters!F$8*Parameters!F$10/1000</f>
        <v>30.514000000000003</v>
      </c>
      <c r="O46" s="45"/>
      <c r="P46" s="46">
        <f>$E46*$F46*Parameters!D$7*Parameters!D$9*Parameters!D$10/1000</f>
        <v>0.65700000000000003</v>
      </c>
      <c r="Q46" s="47">
        <f>$E46*$F46*Parameters!E$7*Parameters!E$9*Parameters!E$10/1000</f>
        <v>1.4855500000000001</v>
      </c>
      <c r="R46" s="48">
        <f>$E46*$F46*Parameters!F$7*Parameters!F$9*Parameters!F$10/1000</f>
        <v>3.3069000000000002</v>
      </c>
      <c r="S46" s="36"/>
      <c r="T46" s="37">
        <f>$G46*Parameters!D$11/1000</f>
        <v>0.7</v>
      </c>
      <c r="U46" s="38">
        <f>$G46*Parameters!E$11/1000</f>
        <v>0.98</v>
      </c>
      <c r="V46" s="39">
        <f>$G46*Parameters!F$11/1000</f>
        <v>1.4</v>
      </c>
      <c r="W46" s="36"/>
      <c r="X46" s="37">
        <f>H46*Parameters!D$12/1000</f>
        <v>0</v>
      </c>
      <c r="Y46" s="38">
        <f>I46*Parameters!E$12/1000</f>
        <v>0.8</v>
      </c>
      <c r="Z46" s="39">
        <f>J46*Parameters!F$12/1000</f>
        <v>2</v>
      </c>
      <c r="AA46" s="36"/>
      <c r="AB46" s="49">
        <f t="shared" si="3"/>
        <v>7.9270000000000005</v>
      </c>
      <c r="AC46" s="50">
        <f t="shared" si="4"/>
        <v>17.310750000000002</v>
      </c>
      <c r="AD46" s="51">
        <f t="shared" si="5"/>
        <v>37.2209</v>
      </c>
    </row>
    <row r="47" spans="1:48" ht="15" x14ac:dyDescent="0.25">
      <c r="A47">
        <v>46</v>
      </c>
      <c r="B47" s="117" t="s">
        <v>107</v>
      </c>
      <c r="C47" s="118" t="s">
        <v>17</v>
      </c>
      <c r="D47" s="132" t="s">
        <v>116</v>
      </c>
      <c r="E47" s="136">
        <f>VLOOKUP(D47,Parameters!$H$6:$I$9,2,FALSE)</f>
        <v>0.5</v>
      </c>
      <c r="F47" s="134">
        <v>4100</v>
      </c>
      <c r="G47" s="13">
        <v>4</v>
      </c>
      <c r="H47" s="13">
        <v>0</v>
      </c>
      <c r="I47" s="13">
        <v>0</v>
      </c>
      <c r="J47" s="13">
        <v>0</v>
      </c>
      <c r="L47" s="46">
        <f>$F47*Parameters!D$6*Parameters!D$8*Parameters!D$10/1000</f>
        <v>3.69</v>
      </c>
      <c r="M47" s="47">
        <f>$F47*Parameters!E$6*Parameters!E$8*Parameters!E$10/1000</f>
        <v>7.8884000000000007</v>
      </c>
      <c r="N47" s="48">
        <f>$F47*Parameters!F$6*Parameters!F$8*Parameters!F$10/1000</f>
        <v>17.138000000000002</v>
      </c>
      <c r="O47" s="45"/>
      <c r="P47" s="46">
        <f>$E47*$F47*Parameters!D$7*Parameters!D$9*Parameters!D$10/1000</f>
        <v>0.36899999999999999</v>
      </c>
      <c r="Q47" s="47">
        <f>$E47*$F47*Parameters!E$7*Parameters!E$9*Parameters!E$10/1000</f>
        <v>0.83435000000000004</v>
      </c>
      <c r="R47" s="48">
        <f>$E47*$F47*Parameters!F$7*Parameters!F$9*Parameters!F$10/1000</f>
        <v>1.8573</v>
      </c>
      <c r="S47" s="36"/>
      <c r="T47" s="37">
        <f>$G47*Parameters!D$11/1000</f>
        <v>0.4</v>
      </c>
      <c r="U47" s="38">
        <f>$G47*Parameters!E$11/1000</f>
        <v>0.56000000000000005</v>
      </c>
      <c r="V47" s="39">
        <f>$G47*Parameters!F$11/1000</f>
        <v>0.8</v>
      </c>
      <c r="W47" s="36"/>
      <c r="X47" s="37">
        <f>H47*Parameters!D$12/1000</f>
        <v>0</v>
      </c>
      <c r="Y47" s="38">
        <f>I47*Parameters!E$12/1000</f>
        <v>0</v>
      </c>
      <c r="Z47" s="39">
        <f>J47*Parameters!F$12/1000</f>
        <v>0</v>
      </c>
      <c r="AA47" s="36"/>
      <c r="AB47" s="49">
        <f t="shared" si="3"/>
        <v>4.4590000000000005</v>
      </c>
      <c r="AC47" s="50">
        <f t="shared" si="4"/>
        <v>9.2827500000000018</v>
      </c>
      <c r="AD47" s="51">
        <f t="shared" si="5"/>
        <v>19.795300000000001</v>
      </c>
    </row>
    <row r="48" spans="1:48" ht="15" x14ac:dyDescent="0.25">
      <c r="A48">
        <v>47</v>
      </c>
      <c r="B48" s="117" t="s">
        <v>108</v>
      </c>
      <c r="C48" s="118" t="s">
        <v>17</v>
      </c>
      <c r="D48" s="132" t="s">
        <v>116</v>
      </c>
      <c r="E48" s="136">
        <f>VLOOKUP(D48,Parameters!$H$6:$I$9,2,FALSE)</f>
        <v>0.5</v>
      </c>
      <c r="F48" s="134">
        <v>4500</v>
      </c>
      <c r="G48" s="13">
        <v>4</v>
      </c>
      <c r="H48" s="13">
        <v>0</v>
      </c>
      <c r="I48" s="13">
        <v>1</v>
      </c>
      <c r="J48" s="13">
        <v>1</v>
      </c>
      <c r="L48" s="46">
        <f>$F48*Parameters!D$6*Parameters!D$8*Parameters!D$10/1000</f>
        <v>4.05</v>
      </c>
      <c r="M48" s="47">
        <f>$F48*Parameters!E$6*Parameters!E$8*Parameters!E$10/1000</f>
        <v>8.6579999999999995</v>
      </c>
      <c r="N48" s="48">
        <f>$F48*Parameters!F$6*Parameters!F$8*Parameters!F$10/1000</f>
        <v>18.809999999999999</v>
      </c>
      <c r="O48" s="45"/>
      <c r="P48" s="46">
        <f>$E48*$F48*Parameters!D$7*Parameters!D$9*Parameters!D$10/1000</f>
        <v>0.40500000000000003</v>
      </c>
      <c r="Q48" s="47">
        <f>$E48*$F48*Parameters!E$7*Parameters!E$9*Parameters!E$10/1000</f>
        <v>0.91574999999999995</v>
      </c>
      <c r="R48" s="48">
        <f>$E48*$F48*Parameters!F$7*Parameters!F$9*Parameters!F$10/1000</f>
        <v>2.0385</v>
      </c>
      <c r="S48" s="36"/>
      <c r="T48" s="37">
        <f>$G48*Parameters!D$11/1000</f>
        <v>0.4</v>
      </c>
      <c r="U48" s="38">
        <f>$G48*Parameters!E$11/1000</f>
        <v>0.56000000000000005</v>
      </c>
      <c r="V48" s="39">
        <f>$G48*Parameters!F$11/1000</f>
        <v>0.8</v>
      </c>
      <c r="W48" s="36"/>
      <c r="X48" s="37">
        <f>H48*Parameters!D$12/1000</f>
        <v>0</v>
      </c>
      <c r="Y48" s="38">
        <f>I48*Parameters!E$12/1000</f>
        <v>0.8</v>
      </c>
      <c r="Z48" s="39">
        <f>J48*Parameters!F$12/1000</f>
        <v>1</v>
      </c>
      <c r="AA48" s="36"/>
      <c r="AB48" s="49">
        <f t="shared" si="3"/>
        <v>4.8550000000000004</v>
      </c>
      <c r="AC48" s="50">
        <f t="shared" si="4"/>
        <v>10.93375</v>
      </c>
      <c r="AD48" s="51">
        <f t="shared" si="5"/>
        <v>22.648499999999999</v>
      </c>
    </row>
    <row r="49" spans="1:39" ht="15" x14ac:dyDescent="0.25">
      <c r="A49">
        <v>48</v>
      </c>
      <c r="B49" s="117" t="s">
        <v>109</v>
      </c>
      <c r="C49" s="118" t="s">
        <v>17</v>
      </c>
      <c r="D49" s="132" t="s">
        <v>116</v>
      </c>
      <c r="E49" s="136">
        <f>VLOOKUP(D49,Parameters!$H$6:$I$9,2,FALSE)</f>
        <v>0.5</v>
      </c>
      <c r="F49" s="134">
        <v>5300</v>
      </c>
      <c r="G49" s="13">
        <v>5</v>
      </c>
      <c r="H49" s="13">
        <v>0</v>
      </c>
      <c r="I49" s="13">
        <v>1</v>
      </c>
      <c r="J49" s="13">
        <v>3</v>
      </c>
      <c r="L49" s="46">
        <f>$F49*Parameters!D$6*Parameters!D$8*Parameters!D$10/1000</f>
        <v>4.7699999999999996</v>
      </c>
      <c r="M49" s="47">
        <f>$F49*Parameters!E$6*Parameters!E$8*Parameters!E$10/1000</f>
        <v>10.1972</v>
      </c>
      <c r="N49" s="48">
        <f>$F49*Parameters!F$6*Parameters!F$8*Parameters!F$10/1000</f>
        <v>22.154000000000003</v>
      </c>
      <c r="O49" s="45"/>
      <c r="P49" s="46">
        <f>$E49*$F49*Parameters!D$7*Parameters!D$9*Parameters!D$10/1000</f>
        <v>0.47699999999999998</v>
      </c>
      <c r="Q49" s="47">
        <f>$E49*$F49*Parameters!E$7*Parameters!E$9*Parameters!E$10/1000</f>
        <v>1.0785499999999999</v>
      </c>
      <c r="R49" s="48">
        <f>$E49*$F49*Parameters!F$7*Parameters!F$9*Parameters!F$10/1000</f>
        <v>2.4009</v>
      </c>
      <c r="S49" s="36"/>
      <c r="T49" s="37">
        <f>$G49*Parameters!D$11/1000</f>
        <v>0.5</v>
      </c>
      <c r="U49" s="38">
        <f>$G49*Parameters!E$11/1000</f>
        <v>0.7</v>
      </c>
      <c r="V49" s="39">
        <f>$G49*Parameters!F$11/1000</f>
        <v>1</v>
      </c>
      <c r="W49" s="36"/>
      <c r="X49" s="37">
        <f>H49*Parameters!D$12/1000</f>
        <v>0</v>
      </c>
      <c r="Y49" s="38">
        <f>I49*Parameters!E$12/1000</f>
        <v>0.8</v>
      </c>
      <c r="Z49" s="39">
        <f>J49*Parameters!F$12/1000</f>
        <v>3</v>
      </c>
      <c r="AA49" s="36"/>
      <c r="AB49" s="49">
        <f t="shared" si="3"/>
        <v>5.7469999999999999</v>
      </c>
      <c r="AC49" s="50">
        <f t="shared" si="4"/>
        <v>12.77575</v>
      </c>
      <c r="AD49" s="51">
        <f t="shared" si="5"/>
        <v>28.554900000000004</v>
      </c>
    </row>
    <row r="50" spans="1:39" ht="15" x14ac:dyDescent="0.25">
      <c r="A50">
        <v>49</v>
      </c>
      <c r="B50" s="117" t="s">
        <v>110</v>
      </c>
      <c r="C50" s="118" t="s">
        <v>17</v>
      </c>
      <c r="D50" s="132" t="s">
        <v>116</v>
      </c>
      <c r="E50" s="136">
        <f>VLOOKUP(D50,Parameters!$H$6:$I$9,2,FALSE)</f>
        <v>0.5</v>
      </c>
      <c r="F50" s="134">
        <v>6300</v>
      </c>
      <c r="G50" s="13">
        <v>6</v>
      </c>
      <c r="H50" s="13">
        <v>0</v>
      </c>
      <c r="I50" s="13">
        <v>0</v>
      </c>
      <c r="J50" s="13">
        <v>0</v>
      </c>
      <c r="L50" s="46">
        <f>$F50*Parameters!D$6*Parameters!D$8*Parameters!D$10/1000</f>
        <v>5.67</v>
      </c>
      <c r="M50" s="47">
        <f>$F50*Parameters!E$6*Parameters!E$8*Parameters!E$10/1000</f>
        <v>12.1212</v>
      </c>
      <c r="N50" s="48">
        <f>$F50*Parameters!F$6*Parameters!F$8*Parameters!F$10/1000</f>
        <v>26.334000000000003</v>
      </c>
      <c r="O50" s="45"/>
      <c r="P50" s="46">
        <f>$E50*$F50*Parameters!D$7*Parameters!D$9*Parameters!D$10/1000</f>
        <v>0.56699999999999995</v>
      </c>
      <c r="Q50" s="47">
        <f>$E50*$F50*Parameters!E$7*Parameters!E$9*Parameters!E$10/1000</f>
        <v>1.2820499999999999</v>
      </c>
      <c r="R50" s="48">
        <f>$E50*$F50*Parameters!F$7*Parameters!F$9*Parameters!F$10/1000</f>
        <v>2.8538999999999999</v>
      </c>
      <c r="S50" s="36"/>
      <c r="T50" s="37">
        <f>$G50*Parameters!D$11/1000</f>
        <v>0.6</v>
      </c>
      <c r="U50" s="38">
        <f>$G50*Parameters!E$11/1000</f>
        <v>0.84</v>
      </c>
      <c r="V50" s="39">
        <f>$G50*Parameters!F$11/1000</f>
        <v>1.2</v>
      </c>
      <c r="W50" s="36"/>
      <c r="X50" s="37">
        <f>H50*Parameters!D$12/1000</f>
        <v>0</v>
      </c>
      <c r="Y50" s="38">
        <f>I50*Parameters!E$12/1000</f>
        <v>0</v>
      </c>
      <c r="Z50" s="39">
        <f>J50*Parameters!F$12/1000</f>
        <v>0</v>
      </c>
      <c r="AA50" s="36"/>
      <c r="AB50" s="49">
        <f t="shared" si="3"/>
        <v>6.8369999999999997</v>
      </c>
      <c r="AC50" s="50">
        <f t="shared" si="4"/>
        <v>14.24325</v>
      </c>
      <c r="AD50" s="51">
        <f t="shared" si="5"/>
        <v>30.387900000000002</v>
      </c>
    </row>
    <row r="51" spans="1:39" ht="15" x14ac:dyDescent="0.25">
      <c r="A51">
        <v>50</v>
      </c>
      <c r="B51" s="117" t="s">
        <v>111</v>
      </c>
      <c r="C51" s="118" t="s">
        <v>17</v>
      </c>
      <c r="D51" s="132" t="s">
        <v>116</v>
      </c>
      <c r="E51" s="136">
        <f>VLOOKUP(D51,Parameters!$H$6:$I$9,2,FALSE)</f>
        <v>0.5</v>
      </c>
      <c r="F51" s="134">
        <v>2200</v>
      </c>
      <c r="G51" s="13">
        <v>2</v>
      </c>
      <c r="H51" s="13">
        <v>0</v>
      </c>
      <c r="I51" s="13">
        <v>1</v>
      </c>
      <c r="J51" s="13">
        <v>2</v>
      </c>
      <c r="L51" s="46">
        <f>$F51*Parameters!D$6*Parameters!D$8*Parameters!D$10/1000</f>
        <v>1.98</v>
      </c>
      <c r="M51" s="47">
        <f>$F51*Parameters!E$6*Parameters!E$8*Parameters!E$10/1000</f>
        <v>4.2328000000000001</v>
      </c>
      <c r="N51" s="48">
        <f>$F51*Parameters!F$6*Parameters!F$8*Parameters!F$10/1000</f>
        <v>9.1959999999999997</v>
      </c>
      <c r="O51" s="45"/>
      <c r="P51" s="46">
        <f>$E51*$F51*Parameters!D$7*Parameters!D$9*Parameters!D$10/1000</f>
        <v>0.19800000000000001</v>
      </c>
      <c r="Q51" s="47">
        <f>$E51*$F51*Parameters!E$7*Parameters!E$9*Parameters!E$10/1000</f>
        <v>0.44770000000000004</v>
      </c>
      <c r="R51" s="48">
        <f>$E51*$F51*Parameters!F$7*Parameters!F$9*Parameters!F$10/1000</f>
        <v>0.99660000000000004</v>
      </c>
      <c r="S51" s="36"/>
      <c r="T51" s="37">
        <f>$G51*Parameters!D$11/1000</f>
        <v>0.2</v>
      </c>
      <c r="U51" s="38">
        <f>$G51*Parameters!E$11/1000</f>
        <v>0.28000000000000003</v>
      </c>
      <c r="V51" s="39">
        <f>$G51*Parameters!F$11/1000</f>
        <v>0.4</v>
      </c>
      <c r="W51" s="36"/>
      <c r="X51" s="37">
        <f>H51*Parameters!D$12/1000</f>
        <v>0</v>
      </c>
      <c r="Y51" s="38">
        <f>I51*Parameters!E$12/1000</f>
        <v>0.8</v>
      </c>
      <c r="Z51" s="39">
        <f>J51*Parameters!F$12/1000</f>
        <v>2</v>
      </c>
      <c r="AA51" s="36"/>
      <c r="AB51" s="49">
        <f t="shared" si="3"/>
        <v>2.3780000000000001</v>
      </c>
      <c r="AC51" s="50">
        <f t="shared" si="4"/>
        <v>5.7605000000000004</v>
      </c>
      <c r="AD51" s="51">
        <f t="shared" si="5"/>
        <v>12.592600000000001</v>
      </c>
    </row>
    <row r="52" spans="1:39" ht="15" x14ac:dyDescent="0.25">
      <c r="A52">
        <v>51</v>
      </c>
      <c r="B52" s="119" t="s">
        <v>112</v>
      </c>
      <c r="C52" s="120" t="s">
        <v>17</v>
      </c>
      <c r="D52" s="133" t="s">
        <v>116</v>
      </c>
      <c r="E52" s="137">
        <f>VLOOKUP(D52,Parameters!$H$6:$I$9,2,FALSE)</f>
        <v>0.5</v>
      </c>
      <c r="F52" s="134">
        <v>7100</v>
      </c>
      <c r="G52" s="13">
        <v>7</v>
      </c>
      <c r="H52" s="13">
        <v>0</v>
      </c>
      <c r="I52" s="13">
        <v>1</v>
      </c>
      <c r="J52" s="13">
        <v>1</v>
      </c>
      <c r="L52" s="46">
        <f>$F52*Parameters!D$6*Parameters!D$8*Parameters!D$10/1000</f>
        <v>6.39</v>
      </c>
      <c r="M52" s="47">
        <f>$F52*Parameters!E$6*Parameters!E$8*Parameters!E$10/1000</f>
        <v>13.660400000000001</v>
      </c>
      <c r="N52" s="48">
        <f>$F52*Parameters!F$6*Parameters!F$8*Parameters!F$10/1000</f>
        <v>29.678000000000004</v>
      </c>
      <c r="O52" s="45"/>
      <c r="P52" s="46">
        <f>$E52*$F52*Parameters!D$7*Parameters!D$9*Parameters!D$10/1000</f>
        <v>0.63900000000000001</v>
      </c>
      <c r="Q52" s="47">
        <f>$E52*$F52*Parameters!E$7*Parameters!E$9*Parameters!E$10/1000</f>
        <v>1.4448500000000002</v>
      </c>
      <c r="R52" s="48">
        <f>$E52*$F52*Parameters!F$7*Parameters!F$9*Parameters!F$10/1000</f>
        <v>3.2162999999999999</v>
      </c>
      <c r="S52" s="36"/>
      <c r="T52" s="37">
        <f>$G52*Parameters!D$11/1000</f>
        <v>0.7</v>
      </c>
      <c r="U52" s="38">
        <f>$G52*Parameters!E$11/1000</f>
        <v>0.98</v>
      </c>
      <c r="V52" s="39">
        <f>$G52*Parameters!F$11/1000</f>
        <v>1.4</v>
      </c>
      <c r="W52" s="36"/>
      <c r="X52" s="37">
        <f>H52*Parameters!D$12/1000</f>
        <v>0</v>
      </c>
      <c r="Y52" s="38">
        <f>I52*Parameters!E$12/1000</f>
        <v>0.8</v>
      </c>
      <c r="Z52" s="39">
        <f>J52*Parameters!F$12/1000</f>
        <v>1</v>
      </c>
      <c r="AA52" s="36"/>
      <c r="AB52" s="49">
        <f t="shared" si="3"/>
        <v>7.7290000000000001</v>
      </c>
      <c r="AC52" s="50">
        <f t="shared" si="4"/>
        <v>16.885250000000003</v>
      </c>
      <c r="AD52" s="51">
        <f t="shared" si="5"/>
        <v>35.2943</v>
      </c>
      <c r="AM52" s="7"/>
    </row>
    <row r="53" spans="1:39" x14ac:dyDescent="0.2">
      <c r="AM53" s="7"/>
    </row>
    <row r="54" spans="1:39" x14ac:dyDescent="0.2">
      <c r="AM54" s="7"/>
    </row>
    <row r="55" spans="1:39" x14ac:dyDescent="0.2">
      <c r="AM55" s="7"/>
    </row>
    <row r="56" spans="1:39" x14ac:dyDescent="0.2">
      <c r="AM56" s="7"/>
    </row>
    <row r="57" spans="1:39" x14ac:dyDescent="0.2">
      <c r="AM57" s="7"/>
    </row>
    <row r="58" spans="1:39" x14ac:dyDescent="0.2">
      <c r="AM58" s="7"/>
    </row>
    <row r="59" spans="1:39" x14ac:dyDescent="0.2">
      <c r="AM59" s="7"/>
    </row>
    <row r="60" spans="1:39" x14ac:dyDescent="0.2">
      <c r="AM60" s="7"/>
    </row>
    <row r="61" spans="1:39" x14ac:dyDescent="0.2">
      <c r="AM61" s="7"/>
    </row>
    <row r="62" spans="1:39" x14ac:dyDescent="0.2">
      <c r="AM62" s="7"/>
    </row>
    <row r="63" spans="1:39" x14ac:dyDescent="0.2">
      <c r="AM63" s="7"/>
    </row>
    <row r="64" spans="1:39" x14ac:dyDescent="0.2">
      <c r="AM64" s="7"/>
    </row>
    <row r="65" spans="39:39" x14ac:dyDescent="0.2">
      <c r="AM65" s="7"/>
    </row>
    <row r="66" spans="39:39" x14ac:dyDescent="0.2">
      <c r="AM66" s="7"/>
    </row>
    <row r="67" spans="39:39" x14ac:dyDescent="0.2">
      <c r="AM67" s="7"/>
    </row>
    <row r="68" spans="39:39" x14ac:dyDescent="0.2">
      <c r="AM68" s="7"/>
    </row>
    <row r="69" spans="39:39" x14ac:dyDescent="0.2">
      <c r="AM69" s="7"/>
    </row>
    <row r="70" spans="39:39" x14ac:dyDescent="0.2">
      <c r="AM70" s="7"/>
    </row>
    <row r="71" spans="39:39" x14ac:dyDescent="0.2">
      <c r="AM71" s="7"/>
    </row>
    <row r="72" spans="39:39" x14ac:dyDescent="0.2">
      <c r="AM72" s="7"/>
    </row>
    <row r="73" spans="39:39" x14ac:dyDescent="0.2">
      <c r="AM73" s="7"/>
    </row>
    <row r="74" spans="39:39" x14ac:dyDescent="0.2">
      <c r="AM74" s="7"/>
    </row>
    <row r="75" spans="39:39" x14ac:dyDescent="0.2">
      <c r="AM75" s="7"/>
    </row>
    <row r="76" spans="39:39" x14ac:dyDescent="0.2">
      <c r="AM76" s="7"/>
    </row>
    <row r="77" spans="39:39" x14ac:dyDescent="0.2">
      <c r="AM77" s="7"/>
    </row>
    <row r="78" spans="39:39" x14ac:dyDescent="0.2">
      <c r="AM78" s="7"/>
    </row>
    <row r="79" spans="39:39" x14ac:dyDescent="0.2">
      <c r="AM79" s="7"/>
    </row>
    <row r="80" spans="39:39" x14ac:dyDescent="0.2">
      <c r="AM80" s="7"/>
    </row>
    <row r="81" spans="39:39" x14ac:dyDescent="0.2">
      <c r="AM81" s="7"/>
    </row>
    <row r="82" spans="39:39" x14ac:dyDescent="0.2">
      <c r="AM82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56"/>
  <sheetViews>
    <sheetView workbookViewId="0">
      <selection activeCell="G14" sqref="G14"/>
    </sheetView>
  </sheetViews>
  <sheetFormatPr baseColWidth="10" defaultColWidth="9.140625" defaultRowHeight="12.75" x14ac:dyDescent="0.2"/>
  <cols>
    <col min="1" max="1" width="15.85546875" style="3" bestFit="1" customWidth="1"/>
    <col min="2" max="2" width="20.85546875" style="3" bestFit="1" customWidth="1"/>
    <col min="3" max="8" width="10.7109375" style="3" customWidth="1"/>
    <col min="9" max="14" width="10.7109375" customWidth="1"/>
    <col min="20" max="20" width="6" style="1" customWidth="1"/>
    <col min="21" max="21" width="9.140625" style="1"/>
    <col min="22" max="22" width="6.42578125" style="1" customWidth="1"/>
    <col min="27" max="27" width="13.140625" customWidth="1"/>
    <col min="35" max="35" width="10.7109375" customWidth="1"/>
    <col min="36" max="36" width="11" customWidth="1"/>
  </cols>
  <sheetData>
    <row r="1" spans="1:22" ht="20.25" customHeight="1" x14ac:dyDescent="0.2">
      <c r="A1" s="11" t="s">
        <v>7</v>
      </c>
      <c r="B1" s="11" t="s">
        <v>2</v>
      </c>
      <c r="C1" s="52" t="s">
        <v>211</v>
      </c>
      <c r="D1" s="53" t="s">
        <v>212</v>
      </c>
      <c r="E1" s="54" t="s">
        <v>213</v>
      </c>
      <c r="F1" s="52" t="s">
        <v>214</v>
      </c>
      <c r="G1" s="53" t="s">
        <v>215</v>
      </c>
      <c r="H1" s="54" t="s">
        <v>216</v>
      </c>
      <c r="I1" s="52">
        <v>2019</v>
      </c>
      <c r="J1" s="53">
        <v>2022</v>
      </c>
      <c r="K1" s="54">
        <v>2025</v>
      </c>
      <c r="L1" s="52">
        <v>2019</v>
      </c>
      <c r="M1" s="53">
        <v>2022</v>
      </c>
      <c r="N1" s="54">
        <v>2025</v>
      </c>
      <c r="S1" s="1"/>
      <c r="V1"/>
    </row>
    <row r="2" spans="1:22" ht="15" x14ac:dyDescent="0.25">
      <c r="A2" s="89" t="s">
        <v>62</v>
      </c>
      <c r="B2" s="90" t="s">
        <v>18</v>
      </c>
      <c r="C2" s="55">
        <f>Node_List!AB2*Parameters!D$19</f>
        <v>2.1644999999999999</v>
      </c>
      <c r="D2" s="56">
        <f>Node_List!AC2*Parameters!E$19</f>
        <v>6.5860050000000001</v>
      </c>
      <c r="E2" s="57">
        <f>Node_List!AD2*Parameters!F$19</f>
        <v>14.934150000000001</v>
      </c>
      <c r="F2" s="55">
        <f>C2*Parameters!D$24</f>
        <v>2.1644999999999999</v>
      </c>
      <c r="G2" s="56">
        <f>D2*Parameters!E$24</f>
        <v>6.5860050000000001</v>
      </c>
      <c r="H2" s="57">
        <f>E2*Parameters!F$24</f>
        <v>14.934150000000001</v>
      </c>
      <c r="I2" s="55">
        <f>C2*Parameters!D$27</f>
        <v>0.71428499999999995</v>
      </c>
      <c r="J2" s="56">
        <f>D2*Parameters!E$27</f>
        <v>2.1733816500000001</v>
      </c>
      <c r="K2" s="57">
        <f>E2*Parameters!F$27</f>
        <v>4.9282695000000007</v>
      </c>
      <c r="L2" s="55">
        <f>I2*Parameters!D$24</f>
        <v>0.71428499999999995</v>
      </c>
      <c r="M2" s="56">
        <f>J2*Parameters!E$24</f>
        <v>2.1733816500000001</v>
      </c>
      <c r="N2" s="57">
        <f>K2*Parameters!F$24</f>
        <v>4.9282695000000007</v>
      </c>
      <c r="S2" s="1"/>
      <c r="V2"/>
    </row>
    <row r="3" spans="1:22" ht="15" x14ac:dyDescent="0.25">
      <c r="A3" s="91" t="s">
        <v>63</v>
      </c>
      <c r="B3" s="92" t="s">
        <v>18</v>
      </c>
      <c r="C3" s="55">
        <f>Node_List!AB3*Parameters!D$19</f>
        <v>3.9531999999999998</v>
      </c>
      <c r="D3" s="56">
        <f>Node_List!AC3*Parameters!E$19</f>
        <v>12.071160000000001</v>
      </c>
      <c r="E3" s="57">
        <f>Node_List!AD3*Parameters!F$19</f>
        <v>23.597440000000002</v>
      </c>
      <c r="F3" s="55">
        <f>C3*Parameters!D$24</f>
        <v>3.9531999999999998</v>
      </c>
      <c r="G3" s="56">
        <f>D3*Parameters!E$24</f>
        <v>12.071160000000001</v>
      </c>
      <c r="H3" s="57">
        <f>E3*Parameters!F$24</f>
        <v>23.597440000000002</v>
      </c>
      <c r="I3" s="55">
        <f>C3*Parameters!D$27</f>
        <v>1.304556</v>
      </c>
      <c r="J3" s="56">
        <f>D3*Parameters!E$27</f>
        <v>3.9834828000000004</v>
      </c>
      <c r="K3" s="57">
        <f>E3*Parameters!F$27</f>
        <v>7.7871552000000008</v>
      </c>
      <c r="L3" s="55">
        <f>I3*Parameters!D$24</f>
        <v>1.304556</v>
      </c>
      <c r="M3" s="56">
        <f>J3*Parameters!E$24</f>
        <v>3.9834828000000004</v>
      </c>
      <c r="N3" s="57">
        <f>K3*Parameters!F$24</f>
        <v>7.7871552000000008</v>
      </c>
      <c r="S3" s="1"/>
      <c r="V3"/>
    </row>
    <row r="4" spans="1:22" ht="15" x14ac:dyDescent="0.25">
      <c r="A4" s="93" t="s">
        <v>64</v>
      </c>
      <c r="B4" s="94" t="s">
        <v>16</v>
      </c>
      <c r="C4" s="55">
        <f>Node_List!AB4*Parameters!D$19</f>
        <v>2.3450000000000002</v>
      </c>
      <c r="D4" s="56">
        <f>Node_List!AC4*Parameters!E$19</f>
        <v>6.3574999999999999</v>
      </c>
      <c r="E4" s="57">
        <f>Node_List!AD4*Parameters!F$19</f>
        <v>14.266000000000004</v>
      </c>
      <c r="F4" s="55">
        <f>C4*Parameters!D$24</f>
        <v>2.3450000000000002</v>
      </c>
      <c r="G4" s="56">
        <f>D4*Parameters!E$24</f>
        <v>6.3574999999999999</v>
      </c>
      <c r="H4" s="57">
        <f>E4*Parameters!F$24</f>
        <v>14.266000000000004</v>
      </c>
      <c r="I4" s="55">
        <f>C4*Parameters!D$27</f>
        <v>0.77385000000000015</v>
      </c>
      <c r="J4" s="56">
        <f>D4*Parameters!E$27</f>
        <v>2.0979749999999999</v>
      </c>
      <c r="K4" s="57">
        <f>E4*Parameters!F$27</f>
        <v>4.7077800000000014</v>
      </c>
      <c r="L4" s="55">
        <f>I4*Parameters!D$24</f>
        <v>0.77385000000000015</v>
      </c>
      <c r="M4" s="56">
        <f>J4*Parameters!E$24</f>
        <v>2.0979749999999999</v>
      </c>
      <c r="N4" s="57">
        <f>K4*Parameters!F$24</f>
        <v>4.7077800000000014</v>
      </c>
      <c r="S4" s="1"/>
      <c r="V4"/>
    </row>
    <row r="5" spans="1:22" ht="15" x14ac:dyDescent="0.25">
      <c r="A5" s="93" t="s">
        <v>65</v>
      </c>
      <c r="B5" s="94" t="s">
        <v>16</v>
      </c>
      <c r="C5" s="55">
        <f>Node_List!AB5*Parameters!D$19</f>
        <v>0.78880000000000006</v>
      </c>
      <c r="D5" s="56">
        <f>Node_List!AC5*Parameters!E$19</f>
        <v>2.4139100000000004</v>
      </c>
      <c r="E5" s="57">
        <f>Node_List!AD5*Parameters!F$19</f>
        <v>5.8624600000000004</v>
      </c>
      <c r="F5" s="55">
        <f>C5*Parameters!D$24</f>
        <v>0.78880000000000006</v>
      </c>
      <c r="G5" s="56">
        <f>D5*Parameters!E$24</f>
        <v>2.4139100000000004</v>
      </c>
      <c r="H5" s="57">
        <f>E5*Parameters!F$24</f>
        <v>5.8624600000000004</v>
      </c>
      <c r="I5" s="55">
        <f>C5*Parameters!D$27</f>
        <v>0.26030400000000004</v>
      </c>
      <c r="J5" s="56">
        <f>D5*Parameters!E$27</f>
        <v>0.7965903000000002</v>
      </c>
      <c r="K5" s="57">
        <f>E5*Parameters!F$27</f>
        <v>1.9346118000000003</v>
      </c>
      <c r="L5" s="55">
        <f>I5*Parameters!D$24</f>
        <v>0.26030400000000004</v>
      </c>
      <c r="M5" s="56">
        <f>J5*Parameters!E$24</f>
        <v>0.7965903000000002</v>
      </c>
      <c r="N5" s="57">
        <f>K5*Parameters!F$24</f>
        <v>1.9346118000000003</v>
      </c>
      <c r="S5" s="1"/>
      <c r="V5"/>
    </row>
    <row r="6" spans="1:22" ht="15" x14ac:dyDescent="0.25">
      <c r="A6" s="93" t="s">
        <v>66</v>
      </c>
      <c r="B6" s="94" t="s">
        <v>16</v>
      </c>
      <c r="C6" s="55">
        <f>Node_List!AB6*Parameters!D$19</f>
        <v>1.1428</v>
      </c>
      <c r="D6" s="56">
        <f>Node_List!AC6*Parameters!E$19</f>
        <v>3.2352100000000004</v>
      </c>
      <c r="E6" s="57">
        <f>Node_List!AD6*Parameters!F$19</f>
        <v>8.0482599999999991</v>
      </c>
      <c r="F6" s="55">
        <f>C6*Parameters!D$24</f>
        <v>1.1428</v>
      </c>
      <c r="G6" s="56">
        <f>D6*Parameters!E$24</f>
        <v>3.2352100000000004</v>
      </c>
      <c r="H6" s="57">
        <f>E6*Parameters!F$24</f>
        <v>8.0482599999999991</v>
      </c>
      <c r="I6" s="55">
        <f>C6*Parameters!D$27</f>
        <v>0.37712400000000001</v>
      </c>
      <c r="J6" s="56">
        <f>D6*Parameters!E$27</f>
        <v>1.0676193000000003</v>
      </c>
      <c r="K6" s="57">
        <f>E6*Parameters!F$27</f>
        <v>2.6559257999999999</v>
      </c>
      <c r="L6" s="55">
        <f>I6*Parameters!D$24</f>
        <v>0.37712400000000001</v>
      </c>
      <c r="M6" s="56">
        <f>J6*Parameters!E$24</f>
        <v>1.0676193000000003</v>
      </c>
      <c r="N6" s="57">
        <f>K6*Parameters!F$24</f>
        <v>2.6559257999999999</v>
      </c>
      <c r="S6" s="1"/>
      <c r="V6"/>
    </row>
    <row r="7" spans="1:22" ht="15" x14ac:dyDescent="0.25">
      <c r="A7" s="95" t="s">
        <v>67</v>
      </c>
      <c r="B7" s="96" t="s">
        <v>16</v>
      </c>
      <c r="C7" s="55">
        <f>Node_List!AB7*Parameters!D$19</f>
        <v>1.6195999999999999</v>
      </c>
      <c r="D7" s="56">
        <f>Node_List!AC7*Parameters!E$19</f>
        <v>4.519470000000001</v>
      </c>
      <c r="E7" s="57">
        <f>Node_List!AD7*Parameters!F$19</f>
        <v>9.9478200000000001</v>
      </c>
      <c r="F7" s="55">
        <f>C7*Parameters!D$24</f>
        <v>1.6195999999999999</v>
      </c>
      <c r="G7" s="56">
        <f>D7*Parameters!E$24</f>
        <v>4.519470000000001</v>
      </c>
      <c r="H7" s="57">
        <f>E7*Parameters!F$24</f>
        <v>9.9478200000000001</v>
      </c>
      <c r="I7" s="55">
        <f>C7*Parameters!D$27</f>
        <v>0.53446800000000005</v>
      </c>
      <c r="J7" s="56">
        <f>D7*Parameters!E$27</f>
        <v>1.4914251000000005</v>
      </c>
      <c r="K7" s="57">
        <f>E7*Parameters!F$27</f>
        <v>3.2827806000000002</v>
      </c>
      <c r="L7" s="55">
        <f>I7*Parameters!D$24</f>
        <v>0.53446800000000005</v>
      </c>
      <c r="M7" s="56">
        <f>J7*Parameters!E$24</f>
        <v>1.4914251000000005</v>
      </c>
      <c r="N7" s="57">
        <f>K7*Parameters!F$24</f>
        <v>3.2827806000000002</v>
      </c>
      <c r="S7" s="1"/>
      <c r="V7"/>
    </row>
    <row r="8" spans="1:22" ht="15" x14ac:dyDescent="0.25">
      <c r="A8" s="97" t="s">
        <v>68</v>
      </c>
      <c r="B8" s="98" t="s">
        <v>17</v>
      </c>
      <c r="C8" s="55">
        <f>Node_List!AB8*Parameters!D$19</f>
        <v>1.7409999999999997</v>
      </c>
      <c r="D8" s="56">
        <f>Node_List!AC8*Parameters!E$19</f>
        <v>5.0319900000000004</v>
      </c>
      <c r="E8" s="57">
        <f>Node_List!AD8*Parameters!F$19</f>
        <v>11.451700000000002</v>
      </c>
      <c r="F8" s="55">
        <f>C8*Parameters!D$24</f>
        <v>1.7409999999999997</v>
      </c>
      <c r="G8" s="56">
        <f>D8*Parameters!E$24</f>
        <v>5.0319900000000004</v>
      </c>
      <c r="H8" s="57">
        <f>E8*Parameters!F$24</f>
        <v>11.451700000000002</v>
      </c>
      <c r="I8" s="55">
        <f>C8*Parameters!D$27</f>
        <v>0.57452999999999987</v>
      </c>
      <c r="J8" s="56">
        <f>D8*Parameters!E$27</f>
        <v>1.6605567000000001</v>
      </c>
      <c r="K8" s="57">
        <f>E8*Parameters!F$27</f>
        <v>3.7790610000000009</v>
      </c>
      <c r="L8" s="55">
        <f>I8*Parameters!D$24</f>
        <v>0.57452999999999987</v>
      </c>
      <c r="M8" s="56">
        <f>J8*Parameters!E$24</f>
        <v>1.6605567000000001</v>
      </c>
      <c r="N8" s="57">
        <f>K8*Parameters!F$24</f>
        <v>3.7790610000000009</v>
      </c>
      <c r="S8" s="1"/>
      <c r="V8"/>
    </row>
    <row r="9" spans="1:22" ht="15" x14ac:dyDescent="0.25">
      <c r="A9" s="99" t="s">
        <v>69</v>
      </c>
      <c r="B9" s="100" t="s">
        <v>17</v>
      </c>
      <c r="C9" s="55">
        <f>Node_List!AB9*Parameters!D$19</f>
        <v>2.1149999999999998</v>
      </c>
      <c r="D9" s="56">
        <f>Node_List!AC9*Parameters!E$19</f>
        <v>6.6079499999999998</v>
      </c>
      <c r="E9" s="57">
        <f>Node_List!AD9*Parameters!F$19</f>
        <v>15.098500000000001</v>
      </c>
      <c r="F9" s="55">
        <f>C9*Parameters!D$24</f>
        <v>2.1149999999999998</v>
      </c>
      <c r="G9" s="56">
        <f>D9*Parameters!E$24</f>
        <v>6.6079499999999998</v>
      </c>
      <c r="H9" s="57">
        <f>E9*Parameters!F$24</f>
        <v>15.098500000000001</v>
      </c>
      <c r="I9" s="55">
        <f>C9*Parameters!D$27</f>
        <v>0.69794999999999996</v>
      </c>
      <c r="J9" s="56">
        <f>D9*Parameters!E$27</f>
        <v>2.1806234999999998</v>
      </c>
      <c r="K9" s="57">
        <f>E9*Parameters!F$27</f>
        <v>4.9825050000000006</v>
      </c>
      <c r="L9" s="55">
        <f>I9*Parameters!D$24</f>
        <v>0.69794999999999996</v>
      </c>
      <c r="M9" s="56">
        <f>J9*Parameters!E$24</f>
        <v>2.1806234999999998</v>
      </c>
      <c r="N9" s="57">
        <f>K9*Parameters!F$24</f>
        <v>4.9825050000000006</v>
      </c>
      <c r="S9" s="1"/>
      <c r="V9"/>
    </row>
    <row r="10" spans="1:22" ht="15" x14ac:dyDescent="0.25">
      <c r="A10" s="99" t="s">
        <v>70</v>
      </c>
      <c r="B10" s="100" t="s">
        <v>17</v>
      </c>
      <c r="C10" s="55">
        <f>Node_List!AB10*Parameters!D$19</f>
        <v>2.1059999999999999</v>
      </c>
      <c r="D10" s="56">
        <f>Node_List!AC10*Parameters!E$19</f>
        <v>6.0884400000000003</v>
      </c>
      <c r="E10" s="57">
        <f>Node_List!AD10*Parameters!F$19</f>
        <v>13.805200000000003</v>
      </c>
      <c r="F10" s="55">
        <f>C10*Parameters!D$24</f>
        <v>2.1059999999999999</v>
      </c>
      <c r="G10" s="56">
        <f>D10*Parameters!E$24</f>
        <v>6.0884400000000003</v>
      </c>
      <c r="H10" s="57">
        <f>E10*Parameters!F$24</f>
        <v>13.805200000000003</v>
      </c>
      <c r="I10" s="55">
        <f>C10*Parameters!D$27</f>
        <v>0.69498000000000004</v>
      </c>
      <c r="J10" s="56">
        <f>D10*Parameters!E$27</f>
        <v>2.0091852000000001</v>
      </c>
      <c r="K10" s="57">
        <f>E10*Parameters!F$27</f>
        <v>4.5557160000000012</v>
      </c>
      <c r="L10" s="55">
        <f>I10*Parameters!D$24</f>
        <v>0.69498000000000004</v>
      </c>
      <c r="M10" s="56">
        <f>J10*Parameters!E$24</f>
        <v>2.0091852000000001</v>
      </c>
      <c r="N10" s="57">
        <f>K10*Parameters!F$24</f>
        <v>4.5557160000000012</v>
      </c>
      <c r="S10" s="1"/>
      <c r="V10"/>
    </row>
    <row r="11" spans="1:22" ht="15" x14ac:dyDescent="0.25">
      <c r="A11" s="99" t="s">
        <v>71</v>
      </c>
      <c r="B11" s="100" t="s">
        <v>17</v>
      </c>
      <c r="C11" s="55">
        <f>Node_List!AB11*Parameters!D$19</f>
        <v>2.5495000000000001</v>
      </c>
      <c r="D11" s="56">
        <f>Node_List!AC11*Parameters!E$19</f>
        <v>7.7501550000000012</v>
      </c>
      <c r="E11" s="57">
        <f>Node_List!AD11*Parameters!F$19</f>
        <v>17.678650000000001</v>
      </c>
      <c r="F11" s="55">
        <f>C11*Parameters!D$24</f>
        <v>2.5495000000000001</v>
      </c>
      <c r="G11" s="56">
        <f>D11*Parameters!E$24</f>
        <v>7.7501550000000012</v>
      </c>
      <c r="H11" s="57">
        <f>E11*Parameters!F$24</f>
        <v>17.678650000000001</v>
      </c>
      <c r="I11" s="55">
        <f>C11*Parameters!D$27</f>
        <v>0.84133500000000006</v>
      </c>
      <c r="J11" s="56">
        <f>D11*Parameters!E$27</f>
        <v>2.5575511500000006</v>
      </c>
      <c r="K11" s="57">
        <f>E11*Parameters!F$27</f>
        <v>5.8339545000000008</v>
      </c>
      <c r="L11" s="55">
        <f>I11*Parameters!D$24</f>
        <v>0.84133500000000006</v>
      </c>
      <c r="M11" s="56">
        <f>J11*Parameters!E$24</f>
        <v>2.5575511500000006</v>
      </c>
      <c r="N11" s="57">
        <f>K11*Parameters!F$24</f>
        <v>5.8339545000000008</v>
      </c>
      <c r="S11" s="1"/>
      <c r="V11"/>
    </row>
    <row r="12" spans="1:22" ht="15" x14ac:dyDescent="0.25">
      <c r="A12" s="101" t="s">
        <v>72</v>
      </c>
      <c r="B12" s="102" t="s">
        <v>17</v>
      </c>
      <c r="C12" s="55">
        <f>Node_List!AB12*Parameters!D$19</f>
        <v>2.1599999999999997</v>
      </c>
      <c r="D12" s="56">
        <f>Node_List!AC12*Parameters!E$19</f>
        <v>6.2060999999999993</v>
      </c>
      <c r="E12" s="57">
        <f>Node_List!AD12*Parameters!F$19</f>
        <v>14.063000000000002</v>
      </c>
      <c r="F12" s="55">
        <f>C12*Parameters!D$24</f>
        <v>2.1599999999999997</v>
      </c>
      <c r="G12" s="56">
        <f>D12*Parameters!E$24</f>
        <v>6.2060999999999993</v>
      </c>
      <c r="H12" s="57">
        <f>E12*Parameters!F$24</f>
        <v>14.063000000000002</v>
      </c>
      <c r="I12" s="55">
        <f>C12*Parameters!D$27</f>
        <v>0.71279999999999999</v>
      </c>
      <c r="J12" s="56">
        <f>D12*Parameters!E$27</f>
        <v>2.0480129999999996</v>
      </c>
      <c r="K12" s="57">
        <f>E12*Parameters!F$27</f>
        <v>4.6407900000000009</v>
      </c>
      <c r="L12" s="55">
        <f>I12*Parameters!D$24</f>
        <v>0.71279999999999999</v>
      </c>
      <c r="M12" s="56">
        <f>J12*Parameters!E$24</f>
        <v>2.0480129999999996</v>
      </c>
      <c r="N12" s="57">
        <f>K12*Parameters!F$24</f>
        <v>4.6407900000000009</v>
      </c>
      <c r="S12" s="1"/>
      <c r="V12"/>
    </row>
    <row r="13" spans="1:22" ht="15" x14ac:dyDescent="0.25">
      <c r="A13" s="103" t="s">
        <v>73</v>
      </c>
      <c r="B13" s="104" t="s">
        <v>17</v>
      </c>
      <c r="C13" s="55">
        <f>Node_List!AB13*Parameters!D$19</f>
        <v>3.669</v>
      </c>
      <c r="D13" s="56">
        <f>Node_List!AC13*Parameters!E$19</f>
        <v>11.2577</v>
      </c>
      <c r="E13" s="57">
        <f>Node_List!AD13*Parameters!F$19</f>
        <v>25.538800000000002</v>
      </c>
      <c r="F13" s="55">
        <f>C13*Parameters!D$24</f>
        <v>3.669</v>
      </c>
      <c r="G13" s="56">
        <f>D13*Parameters!E$24</f>
        <v>11.2577</v>
      </c>
      <c r="H13" s="57">
        <f>E13*Parameters!F$24</f>
        <v>25.538800000000002</v>
      </c>
      <c r="I13" s="55">
        <f>C13*Parameters!D$27</f>
        <v>1.2107700000000001</v>
      </c>
      <c r="J13" s="56">
        <f>D13*Parameters!E$27</f>
        <v>3.7150410000000003</v>
      </c>
      <c r="K13" s="57">
        <f>E13*Parameters!F$27</f>
        <v>8.4278040000000018</v>
      </c>
      <c r="L13" s="55">
        <f>I13*Parameters!D$24</f>
        <v>1.2107700000000001</v>
      </c>
      <c r="M13" s="56">
        <f>J13*Parameters!E$24</f>
        <v>3.7150410000000003</v>
      </c>
      <c r="N13" s="57">
        <f>K13*Parameters!F$24</f>
        <v>8.4278040000000018</v>
      </c>
      <c r="S13" s="1"/>
      <c r="V13"/>
    </row>
    <row r="14" spans="1:22" ht="15" x14ac:dyDescent="0.25">
      <c r="A14" s="105" t="s">
        <v>74</v>
      </c>
      <c r="B14" s="106" t="s">
        <v>17</v>
      </c>
      <c r="C14" s="55">
        <f>Node_List!AB14*Parameters!D$19</f>
        <v>1.5486000000000002</v>
      </c>
      <c r="D14" s="56">
        <f>Node_List!AC14*Parameters!E$19</f>
        <v>4.7791799999999993</v>
      </c>
      <c r="E14" s="57">
        <f>Node_List!AD14*Parameters!F$19</f>
        <v>10.851120000000002</v>
      </c>
      <c r="F14" s="55">
        <f>C14*Parameters!D$24</f>
        <v>1.5486000000000002</v>
      </c>
      <c r="G14" s="56">
        <f>D14*Parameters!E$24</f>
        <v>4.7791799999999993</v>
      </c>
      <c r="H14" s="57">
        <f>E14*Parameters!F$24</f>
        <v>10.851120000000002</v>
      </c>
      <c r="I14" s="55">
        <f>C14*Parameters!D$27</f>
        <v>0.5110380000000001</v>
      </c>
      <c r="J14" s="56">
        <f>D14*Parameters!E$27</f>
        <v>1.5771293999999998</v>
      </c>
      <c r="K14" s="57">
        <f>E14*Parameters!F$27</f>
        <v>3.5808696000000007</v>
      </c>
      <c r="L14" s="55">
        <f>I14*Parameters!D$24</f>
        <v>0.5110380000000001</v>
      </c>
      <c r="M14" s="56">
        <f>J14*Parameters!E$24</f>
        <v>1.5771293999999998</v>
      </c>
      <c r="N14" s="57">
        <f>K14*Parameters!F$24</f>
        <v>3.5808696000000007</v>
      </c>
      <c r="S14" s="1"/>
      <c r="V14"/>
    </row>
    <row r="15" spans="1:22" ht="15" x14ac:dyDescent="0.25">
      <c r="A15" s="105" t="s">
        <v>75</v>
      </c>
      <c r="B15" s="106" t="s">
        <v>17</v>
      </c>
      <c r="C15" s="55">
        <f>Node_List!AB15*Parameters!D$19</f>
        <v>3.2232000000000003</v>
      </c>
      <c r="D15" s="56">
        <f>Node_List!AC15*Parameters!E$19</f>
        <v>9.8321600000000018</v>
      </c>
      <c r="E15" s="57">
        <f>Node_List!AD15*Parameters!F$19</f>
        <v>22.301440000000003</v>
      </c>
      <c r="F15" s="55">
        <f>C15*Parameters!D$24</f>
        <v>3.2232000000000003</v>
      </c>
      <c r="G15" s="56">
        <f>D15*Parameters!E$24</f>
        <v>9.8321600000000018</v>
      </c>
      <c r="H15" s="57">
        <f>E15*Parameters!F$24</f>
        <v>22.301440000000003</v>
      </c>
      <c r="I15" s="55">
        <f>C15*Parameters!D$27</f>
        <v>1.0636560000000002</v>
      </c>
      <c r="J15" s="56">
        <f>D15*Parameters!E$27</f>
        <v>3.244612800000001</v>
      </c>
      <c r="K15" s="57">
        <f>E15*Parameters!F$27</f>
        <v>7.3594752000000012</v>
      </c>
      <c r="L15" s="55">
        <f>I15*Parameters!D$24</f>
        <v>1.0636560000000002</v>
      </c>
      <c r="M15" s="56">
        <f>J15*Parameters!E$24</f>
        <v>3.244612800000001</v>
      </c>
      <c r="N15" s="57">
        <f>K15*Parameters!F$24</f>
        <v>7.3594752000000012</v>
      </c>
      <c r="S15" s="1"/>
      <c r="V15"/>
    </row>
    <row r="16" spans="1:22" ht="15" x14ac:dyDescent="0.25">
      <c r="A16" s="105" t="s">
        <v>76</v>
      </c>
      <c r="B16" s="106" t="s">
        <v>17</v>
      </c>
      <c r="C16" s="55">
        <f>Node_List!AB16*Parameters!D$19</f>
        <v>5.3536000000000001</v>
      </c>
      <c r="D16" s="56">
        <f>Node_List!AC16*Parameters!E$19</f>
        <v>16.484680000000001</v>
      </c>
      <c r="E16" s="57">
        <f>Node_List!AD16*Parameters!F$19</f>
        <v>37.409120000000001</v>
      </c>
      <c r="F16" s="55">
        <f>C16*Parameters!D$24</f>
        <v>5.3536000000000001</v>
      </c>
      <c r="G16" s="56">
        <f>D16*Parameters!E$24</f>
        <v>16.484680000000001</v>
      </c>
      <c r="H16" s="57">
        <f>E16*Parameters!F$24</f>
        <v>37.409120000000001</v>
      </c>
      <c r="I16" s="55">
        <f>C16*Parameters!D$27</f>
        <v>1.766688</v>
      </c>
      <c r="J16" s="56">
        <f>D16*Parameters!E$27</f>
        <v>5.4399444000000008</v>
      </c>
      <c r="K16" s="57">
        <f>E16*Parameters!F$27</f>
        <v>12.345009600000001</v>
      </c>
      <c r="L16" s="55">
        <f>I16*Parameters!D$24</f>
        <v>1.766688</v>
      </c>
      <c r="M16" s="56">
        <f>J16*Parameters!E$24</f>
        <v>5.4399444000000008</v>
      </c>
      <c r="N16" s="57">
        <f>K16*Parameters!F$24</f>
        <v>12.345009600000001</v>
      </c>
      <c r="S16" s="1"/>
      <c r="V16"/>
    </row>
    <row r="17" spans="1:22" ht="15" x14ac:dyDescent="0.25">
      <c r="A17" s="105" t="s">
        <v>77</v>
      </c>
      <c r="B17" s="106" t="s">
        <v>17</v>
      </c>
      <c r="C17" s="55">
        <f>Node_List!AB17*Parameters!D$19</f>
        <v>1.6846000000000001</v>
      </c>
      <c r="D17" s="56">
        <f>Node_List!AC17*Parameters!E$19</f>
        <v>5.2269800000000011</v>
      </c>
      <c r="E17" s="57">
        <f>Node_List!AD17*Parameters!F$19</f>
        <v>11.870320000000001</v>
      </c>
      <c r="F17" s="55">
        <f>C17*Parameters!D$24</f>
        <v>1.6846000000000001</v>
      </c>
      <c r="G17" s="56">
        <f>D17*Parameters!E$24</f>
        <v>5.2269800000000011</v>
      </c>
      <c r="H17" s="57">
        <f>E17*Parameters!F$24</f>
        <v>11.870320000000001</v>
      </c>
      <c r="I17" s="55">
        <f>C17*Parameters!D$27</f>
        <v>0.55591800000000002</v>
      </c>
      <c r="J17" s="56">
        <f>D17*Parameters!E$27</f>
        <v>1.7249034000000005</v>
      </c>
      <c r="K17" s="57">
        <f>E17*Parameters!F$27</f>
        <v>3.9172056000000004</v>
      </c>
      <c r="L17" s="55">
        <f>I17*Parameters!D$24</f>
        <v>0.55591800000000002</v>
      </c>
      <c r="M17" s="56">
        <f>J17*Parameters!E$24</f>
        <v>1.7249034000000005</v>
      </c>
      <c r="N17" s="57">
        <f>K17*Parameters!F$24</f>
        <v>3.9172056000000004</v>
      </c>
      <c r="S17" s="1"/>
      <c r="U17" s="2"/>
      <c r="V17"/>
    </row>
    <row r="18" spans="1:22" ht="15" x14ac:dyDescent="0.25">
      <c r="A18" s="105" t="s">
        <v>78</v>
      </c>
      <c r="B18" s="106" t="s">
        <v>17</v>
      </c>
      <c r="C18" s="55">
        <f>Node_List!AB18*Parameters!D$19</f>
        <v>1.8584000000000001</v>
      </c>
      <c r="D18" s="56">
        <f>Node_List!AC18*Parameters!E$19</f>
        <v>5.75692</v>
      </c>
      <c r="E18" s="57">
        <f>Node_List!AD18*Parameters!F$19</f>
        <v>13.069280000000001</v>
      </c>
      <c r="F18" s="55">
        <f>C18*Parameters!D$24</f>
        <v>1.8584000000000001</v>
      </c>
      <c r="G18" s="56">
        <f>D18*Parameters!E$24</f>
        <v>5.75692</v>
      </c>
      <c r="H18" s="57">
        <f>E18*Parameters!F$24</f>
        <v>13.069280000000001</v>
      </c>
      <c r="I18" s="55">
        <f>C18*Parameters!D$27</f>
        <v>0.61327200000000004</v>
      </c>
      <c r="J18" s="56">
        <f>D18*Parameters!E$27</f>
        <v>1.8997836000000001</v>
      </c>
      <c r="K18" s="57">
        <f>E18*Parameters!F$27</f>
        <v>4.3128624000000002</v>
      </c>
      <c r="L18" s="55">
        <f>I18*Parameters!D$24</f>
        <v>0.61327200000000004</v>
      </c>
      <c r="M18" s="56">
        <f>J18*Parameters!E$24</f>
        <v>1.8997836000000001</v>
      </c>
      <c r="N18" s="57">
        <f>K18*Parameters!F$24</f>
        <v>4.3128624000000002</v>
      </c>
      <c r="S18" s="1"/>
      <c r="U18" s="2"/>
      <c r="V18"/>
    </row>
    <row r="19" spans="1:22" ht="15" x14ac:dyDescent="0.25">
      <c r="A19" s="107" t="s">
        <v>79</v>
      </c>
      <c r="B19" s="108" t="s">
        <v>17</v>
      </c>
      <c r="C19" s="55">
        <f>Node_List!AB19*Parameters!D$19</f>
        <v>1.2892000000000001</v>
      </c>
      <c r="D19" s="56">
        <f>Node_List!AC19*Parameters!E$19</f>
        <v>3.9109600000000002</v>
      </c>
      <c r="E19" s="57">
        <f>Node_List!AD19*Parameters!F$19</f>
        <v>8.8726400000000023</v>
      </c>
      <c r="F19" s="55">
        <f>C19*Parameters!D$24</f>
        <v>1.2892000000000001</v>
      </c>
      <c r="G19" s="56">
        <f>D19*Parameters!E$24</f>
        <v>3.9109600000000002</v>
      </c>
      <c r="H19" s="57">
        <f>E19*Parameters!F$24</f>
        <v>8.8726400000000023</v>
      </c>
      <c r="I19" s="55">
        <f>C19*Parameters!D$27</f>
        <v>0.42543600000000004</v>
      </c>
      <c r="J19" s="56">
        <f>D19*Parameters!E$27</f>
        <v>1.2906168000000002</v>
      </c>
      <c r="K19" s="57">
        <f>E19*Parameters!F$27</f>
        <v>2.9279712000000009</v>
      </c>
      <c r="L19" s="55">
        <f>I19*Parameters!D$24</f>
        <v>0.42543600000000004</v>
      </c>
      <c r="M19" s="56">
        <f>J19*Parameters!E$24</f>
        <v>1.2906168000000002</v>
      </c>
      <c r="N19" s="57">
        <f>K19*Parameters!F$24</f>
        <v>2.9279712000000009</v>
      </c>
      <c r="S19" s="1"/>
      <c r="T19" s="2"/>
      <c r="U19" s="2"/>
      <c r="V19"/>
    </row>
    <row r="20" spans="1:22" ht="15" x14ac:dyDescent="0.25">
      <c r="A20" s="109" t="s">
        <v>80</v>
      </c>
      <c r="B20" s="110" t="s">
        <v>17</v>
      </c>
      <c r="C20" s="55">
        <f>Node_List!AB20*Parameters!D$19</f>
        <v>0.90920000000000012</v>
      </c>
      <c r="D20" s="56">
        <f>Node_List!AC20*Parameters!E$19</f>
        <v>2.6089400000000005</v>
      </c>
      <c r="E20" s="57">
        <f>Node_List!AD20*Parameters!F$19</f>
        <v>6.283640000000001</v>
      </c>
      <c r="F20" s="55">
        <f>C20*Parameters!D$24</f>
        <v>0.90920000000000012</v>
      </c>
      <c r="G20" s="56">
        <f>D20*Parameters!E$24</f>
        <v>2.6089400000000005</v>
      </c>
      <c r="H20" s="57">
        <f>E20*Parameters!F$24</f>
        <v>6.283640000000001</v>
      </c>
      <c r="I20" s="55">
        <f>C20*Parameters!D$27</f>
        <v>0.30003600000000008</v>
      </c>
      <c r="J20" s="56">
        <f>D20*Parameters!E$27</f>
        <v>0.86095020000000022</v>
      </c>
      <c r="K20" s="57">
        <f>E20*Parameters!F$27</f>
        <v>2.0736012000000006</v>
      </c>
      <c r="L20" s="55">
        <f>I20*Parameters!D$24</f>
        <v>0.30003600000000008</v>
      </c>
      <c r="M20" s="56">
        <f>J20*Parameters!E$24</f>
        <v>0.86095020000000022</v>
      </c>
      <c r="N20" s="57">
        <f>K20*Parameters!F$24</f>
        <v>2.0736012000000006</v>
      </c>
      <c r="S20" s="1"/>
      <c r="T20" s="2"/>
      <c r="U20" s="2"/>
      <c r="V20"/>
    </row>
    <row r="21" spans="1:22" ht="15" x14ac:dyDescent="0.25">
      <c r="A21" s="111" t="s">
        <v>81</v>
      </c>
      <c r="B21" s="112" t="s">
        <v>17</v>
      </c>
      <c r="C21" s="55">
        <f>Node_List!AB21*Parameters!D$19</f>
        <v>1.1135999999999999</v>
      </c>
      <c r="D21" s="56">
        <f>Node_List!AC21*Parameters!E$19</f>
        <v>3.36252</v>
      </c>
      <c r="E21" s="57">
        <f>Node_List!AD21*Parameters!F$19</f>
        <v>7.6191200000000014</v>
      </c>
      <c r="F21" s="55">
        <f>C21*Parameters!D$24</f>
        <v>1.1135999999999999</v>
      </c>
      <c r="G21" s="56">
        <f>D21*Parameters!E$24</f>
        <v>3.36252</v>
      </c>
      <c r="H21" s="57">
        <f>E21*Parameters!F$24</f>
        <v>7.6191200000000014</v>
      </c>
      <c r="I21" s="55">
        <f>C21*Parameters!D$27</f>
        <v>0.36748799999999998</v>
      </c>
      <c r="J21" s="56">
        <f>D21*Parameters!E$27</f>
        <v>1.1096315999999999</v>
      </c>
      <c r="K21" s="57">
        <f>E21*Parameters!F$27</f>
        <v>2.5143096000000007</v>
      </c>
      <c r="L21" s="55">
        <f>I21*Parameters!D$24</f>
        <v>0.36748799999999998</v>
      </c>
      <c r="M21" s="56">
        <f>J21*Parameters!E$24</f>
        <v>1.1096315999999999</v>
      </c>
      <c r="N21" s="57">
        <f>K21*Parameters!F$24</f>
        <v>2.5143096000000007</v>
      </c>
      <c r="S21" s="1"/>
      <c r="T21" s="2"/>
      <c r="U21" s="2"/>
      <c r="V21"/>
    </row>
    <row r="22" spans="1:22" ht="15" x14ac:dyDescent="0.25">
      <c r="A22" s="111" t="s">
        <v>82</v>
      </c>
      <c r="B22" s="112" t="s">
        <v>17</v>
      </c>
      <c r="C22" s="55">
        <f>Node_List!AB22*Parameters!D$19</f>
        <v>1.6828000000000001</v>
      </c>
      <c r="D22" s="56">
        <f>Node_List!AC22*Parameters!E$19</f>
        <v>4.7207099999999995</v>
      </c>
      <c r="E22" s="57">
        <f>Node_List!AD22*Parameters!F$19</f>
        <v>11.791260000000001</v>
      </c>
      <c r="F22" s="55">
        <f>C22*Parameters!D$24</f>
        <v>1.6828000000000001</v>
      </c>
      <c r="G22" s="56">
        <f>D22*Parameters!E$24</f>
        <v>4.7207099999999995</v>
      </c>
      <c r="H22" s="57">
        <f>E22*Parameters!F$24</f>
        <v>11.791260000000001</v>
      </c>
      <c r="I22" s="55">
        <f>C22*Parameters!D$27</f>
        <v>0.55532400000000004</v>
      </c>
      <c r="J22" s="56">
        <f>D22*Parameters!E$27</f>
        <v>1.5578342999999999</v>
      </c>
      <c r="K22" s="57">
        <f>E22*Parameters!F$27</f>
        <v>3.8911158000000006</v>
      </c>
      <c r="L22" s="55">
        <f>I22*Parameters!D$24</f>
        <v>0.55532400000000004</v>
      </c>
      <c r="M22" s="56">
        <f>J22*Parameters!E$24</f>
        <v>1.5578342999999999</v>
      </c>
      <c r="N22" s="57">
        <f>K22*Parameters!F$24</f>
        <v>3.8911158000000006</v>
      </c>
      <c r="S22" s="1"/>
      <c r="T22" s="2"/>
      <c r="U22" s="2"/>
      <c r="V22"/>
    </row>
    <row r="23" spans="1:22" ht="15" x14ac:dyDescent="0.25">
      <c r="A23" s="111" t="s">
        <v>83</v>
      </c>
      <c r="B23" s="112" t="s">
        <v>17</v>
      </c>
      <c r="C23" s="55">
        <f>Node_List!AB23*Parameters!D$19</f>
        <v>0.24680000000000002</v>
      </c>
      <c r="D23" s="56">
        <f>Node_List!AC23*Parameters!E$19</f>
        <v>0.83750999999999998</v>
      </c>
      <c r="E23" s="57">
        <f>Node_List!AD23*Parameters!F$19</f>
        <v>1.9080600000000001</v>
      </c>
      <c r="F23" s="55">
        <f>C23*Parameters!D$24</f>
        <v>0.24680000000000002</v>
      </c>
      <c r="G23" s="56">
        <f>D23*Parameters!E$24</f>
        <v>0.83750999999999998</v>
      </c>
      <c r="H23" s="57">
        <f>E23*Parameters!F$24</f>
        <v>1.9080600000000001</v>
      </c>
      <c r="I23" s="55">
        <f>C23*Parameters!D$27</f>
        <v>8.1444000000000016E-2</v>
      </c>
      <c r="J23" s="56">
        <f>D23*Parameters!E$27</f>
        <v>0.27637830000000002</v>
      </c>
      <c r="K23" s="57">
        <f>E23*Parameters!F$27</f>
        <v>0.6296598000000001</v>
      </c>
      <c r="L23" s="55">
        <f>I23*Parameters!D$24</f>
        <v>8.1444000000000016E-2</v>
      </c>
      <c r="M23" s="56">
        <f>J23*Parameters!E$24</f>
        <v>0.27637830000000002</v>
      </c>
      <c r="N23" s="57">
        <f>K23*Parameters!F$24</f>
        <v>0.6296598000000001</v>
      </c>
      <c r="S23" s="1"/>
      <c r="T23" s="2"/>
      <c r="U23" s="2"/>
      <c r="V23"/>
    </row>
    <row r="24" spans="1:22" ht="15" x14ac:dyDescent="0.25">
      <c r="A24" s="111" t="s">
        <v>84</v>
      </c>
      <c r="B24" s="112" t="s">
        <v>17</v>
      </c>
      <c r="C24" s="55">
        <f>Node_List!AB24*Parameters!D$19</f>
        <v>1.8980000000000001</v>
      </c>
      <c r="D24" s="56">
        <f>Node_List!AC24*Parameters!E$19</f>
        <v>5.8176000000000005</v>
      </c>
      <c r="E24" s="57">
        <f>Node_List!AD24*Parameters!F$19</f>
        <v>13.177600000000002</v>
      </c>
      <c r="F24" s="55">
        <f>C24*Parameters!D$24</f>
        <v>1.8980000000000001</v>
      </c>
      <c r="G24" s="56">
        <f>D24*Parameters!E$24</f>
        <v>5.8176000000000005</v>
      </c>
      <c r="H24" s="57">
        <f>E24*Parameters!F$24</f>
        <v>13.177600000000002</v>
      </c>
      <c r="I24" s="55">
        <f>C24*Parameters!D$27</f>
        <v>0.62634000000000012</v>
      </c>
      <c r="J24" s="56">
        <f>D24*Parameters!E$27</f>
        <v>1.9198080000000002</v>
      </c>
      <c r="K24" s="57">
        <f>E24*Parameters!F$27</f>
        <v>4.3486080000000005</v>
      </c>
      <c r="L24" s="55">
        <f>I24*Parameters!D$24</f>
        <v>0.62634000000000012</v>
      </c>
      <c r="M24" s="56">
        <f>J24*Parameters!E$24</f>
        <v>1.9198080000000002</v>
      </c>
      <c r="N24" s="57">
        <f>K24*Parameters!F$24</f>
        <v>4.3486080000000005</v>
      </c>
      <c r="S24" s="1"/>
      <c r="V24"/>
    </row>
    <row r="25" spans="1:22" ht="15" x14ac:dyDescent="0.25">
      <c r="A25" s="113" t="s">
        <v>85</v>
      </c>
      <c r="B25" s="114" t="s">
        <v>17</v>
      </c>
      <c r="C25" s="55">
        <f>Node_List!AB25*Parameters!D$19</f>
        <v>1.0704</v>
      </c>
      <c r="D25" s="56">
        <f>Node_List!AC25*Parameters!E$19</f>
        <v>3.0292800000000004</v>
      </c>
      <c r="E25" s="57">
        <f>Node_List!AD25*Parameters!F$19</f>
        <v>7.4156800000000009</v>
      </c>
      <c r="F25" s="55">
        <f>C25*Parameters!D$24</f>
        <v>1.0704</v>
      </c>
      <c r="G25" s="56">
        <f>D25*Parameters!E$24</f>
        <v>3.0292800000000004</v>
      </c>
      <c r="H25" s="57">
        <f>E25*Parameters!F$24</f>
        <v>7.4156800000000009</v>
      </c>
      <c r="I25" s="55">
        <f>C25*Parameters!D$27</f>
        <v>0.35323200000000005</v>
      </c>
      <c r="J25" s="56">
        <f>D25*Parameters!E$27</f>
        <v>0.99966240000000017</v>
      </c>
      <c r="K25" s="57">
        <f>E25*Parameters!F$27</f>
        <v>2.4471744000000006</v>
      </c>
      <c r="L25" s="55">
        <f>I25*Parameters!D$24</f>
        <v>0.35323200000000005</v>
      </c>
      <c r="M25" s="56">
        <f>J25*Parameters!E$24</f>
        <v>0.99966240000000017</v>
      </c>
      <c r="N25" s="57">
        <f>K25*Parameters!F$24</f>
        <v>2.4471744000000006</v>
      </c>
      <c r="S25" s="1"/>
      <c r="V25"/>
    </row>
    <row r="26" spans="1:22" ht="15" x14ac:dyDescent="0.25">
      <c r="A26" s="109" t="s">
        <v>86</v>
      </c>
      <c r="B26" s="110" t="s">
        <v>17</v>
      </c>
      <c r="C26" s="55">
        <f>Node_List!AB26*Parameters!D$19</f>
        <v>0.4728</v>
      </c>
      <c r="D26" s="56">
        <f>Node_List!AC26*Parameters!E$19</f>
        <v>1.3177099999999999</v>
      </c>
      <c r="E26" s="57">
        <f>Node_List!AD26*Parameters!F$19</f>
        <v>3.3452600000000006</v>
      </c>
      <c r="F26" s="55">
        <f>C26*Parameters!D$24</f>
        <v>0.4728</v>
      </c>
      <c r="G26" s="56">
        <f>D26*Parameters!E$24</f>
        <v>1.3177099999999999</v>
      </c>
      <c r="H26" s="57">
        <f>E26*Parameters!F$24</f>
        <v>3.3452600000000006</v>
      </c>
      <c r="I26" s="55">
        <f>C26*Parameters!D$27</f>
        <v>0.156024</v>
      </c>
      <c r="J26" s="56">
        <f>D26*Parameters!E$27</f>
        <v>0.43484430000000002</v>
      </c>
      <c r="K26" s="57">
        <f>E26*Parameters!F$27</f>
        <v>1.1039358000000001</v>
      </c>
      <c r="L26" s="55">
        <f>I26*Parameters!D$24</f>
        <v>0.156024</v>
      </c>
      <c r="M26" s="56">
        <f>J26*Parameters!E$24</f>
        <v>0.43484430000000002</v>
      </c>
      <c r="N26" s="57">
        <f>K26*Parameters!F$24</f>
        <v>1.1039358000000001</v>
      </c>
      <c r="S26" s="1"/>
      <c r="V26"/>
    </row>
    <row r="27" spans="1:22" ht="15" x14ac:dyDescent="0.25">
      <c r="A27" s="111" t="s">
        <v>87</v>
      </c>
      <c r="B27" s="112" t="s">
        <v>17</v>
      </c>
      <c r="C27" s="55">
        <f>Node_List!AB27*Parameters!D$19</f>
        <v>1.0171999999999999</v>
      </c>
      <c r="D27" s="56">
        <f>Node_List!AC27*Parameters!E$19</f>
        <v>3.0020400000000005</v>
      </c>
      <c r="E27" s="57">
        <f>Node_List!AD27*Parameters!F$19</f>
        <v>6.7922400000000014</v>
      </c>
      <c r="F27" s="55">
        <f>C27*Parameters!D$24</f>
        <v>1.0171999999999999</v>
      </c>
      <c r="G27" s="56">
        <f>D27*Parameters!E$24</f>
        <v>3.0020400000000005</v>
      </c>
      <c r="H27" s="57">
        <f>E27*Parameters!F$24</f>
        <v>6.7922400000000014</v>
      </c>
      <c r="I27" s="55">
        <f>C27*Parameters!D$27</f>
        <v>0.33567599999999997</v>
      </c>
      <c r="J27" s="56">
        <f>D27*Parameters!E$27</f>
        <v>0.99067320000000025</v>
      </c>
      <c r="K27" s="57">
        <f>E27*Parameters!F$27</f>
        <v>2.2414392000000007</v>
      </c>
      <c r="L27" s="55">
        <f>I27*Parameters!D$24</f>
        <v>0.33567599999999997</v>
      </c>
      <c r="M27" s="56">
        <f>J27*Parameters!E$24</f>
        <v>0.99067320000000025</v>
      </c>
      <c r="N27" s="57">
        <f>K27*Parameters!F$24</f>
        <v>2.2414392000000007</v>
      </c>
      <c r="S27" s="1"/>
      <c r="V27"/>
    </row>
    <row r="28" spans="1:22" ht="15" x14ac:dyDescent="0.25">
      <c r="A28" s="111" t="s">
        <v>88</v>
      </c>
      <c r="B28" s="112" t="s">
        <v>17</v>
      </c>
      <c r="C28" s="55">
        <f>Node_List!AB28*Parameters!D$19</f>
        <v>0.45119999999999999</v>
      </c>
      <c r="D28" s="56">
        <f>Node_List!AC28*Parameters!E$19</f>
        <v>1.4310900000000002</v>
      </c>
      <c r="E28" s="57">
        <f>Node_List!AD28*Parameters!F$19</f>
        <v>3.2435400000000003</v>
      </c>
      <c r="F28" s="55">
        <f>C28*Parameters!D$24</f>
        <v>0.45119999999999999</v>
      </c>
      <c r="G28" s="56">
        <f>D28*Parameters!E$24</f>
        <v>1.4310900000000002</v>
      </c>
      <c r="H28" s="57">
        <f>E28*Parameters!F$24</f>
        <v>3.2435400000000003</v>
      </c>
      <c r="I28" s="55">
        <f>C28*Parameters!D$27</f>
        <v>0.148896</v>
      </c>
      <c r="J28" s="56">
        <f>D28*Parameters!E$27</f>
        <v>0.47225970000000006</v>
      </c>
      <c r="K28" s="57">
        <f>E28*Parameters!F$27</f>
        <v>1.0703682000000001</v>
      </c>
      <c r="L28" s="55">
        <f>I28*Parameters!D$24</f>
        <v>0.148896</v>
      </c>
      <c r="M28" s="56">
        <f>J28*Parameters!E$24</f>
        <v>0.47225970000000006</v>
      </c>
      <c r="N28" s="57">
        <f>K28*Parameters!F$24</f>
        <v>1.0703682000000001</v>
      </c>
      <c r="S28" s="1"/>
      <c r="V28"/>
    </row>
    <row r="29" spans="1:22" ht="15" x14ac:dyDescent="0.25">
      <c r="A29" s="111" t="s">
        <v>89</v>
      </c>
      <c r="B29" s="112" t="s">
        <v>17</v>
      </c>
      <c r="C29" s="55">
        <f>Node_List!AB29*Parameters!D$19</f>
        <v>1.8872</v>
      </c>
      <c r="D29" s="56">
        <f>Node_List!AC29*Parameters!E$19</f>
        <v>5.2342900000000014</v>
      </c>
      <c r="E29" s="57">
        <f>Node_List!AD29*Parameters!F$19</f>
        <v>13.126740000000002</v>
      </c>
      <c r="F29" s="55">
        <f>C29*Parameters!D$24</f>
        <v>1.8872</v>
      </c>
      <c r="G29" s="56">
        <f>D29*Parameters!E$24</f>
        <v>5.2342900000000014</v>
      </c>
      <c r="H29" s="57">
        <f>E29*Parameters!F$24</f>
        <v>13.126740000000002</v>
      </c>
      <c r="I29" s="55">
        <f>C29*Parameters!D$27</f>
        <v>0.622776</v>
      </c>
      <c r="J29" s="56">
        <f>D29*Parameters!E$27</f>
        <v>1.7273157000000006</v>
      </c>
      <c r="K29" s="57">
        <f>E29*Parameters!F$27</f>
        <v>4.3318242000000007</v>
      </c>
      <c r="L29" s="55">
        <f>I29*Parameters!D$24</f>
        <v>0.622776</v>
      </c>
      <c r="M29" s="56">
        <f>J29*Parameters!E$24</f>
        <v>1.7273157000000006</v>
      </c>
      <c r="N29" s="57">
        <f>K29*Parameters!F$24</f>
        <v>4.3318242000000007</v>
      </c>
      <c r="S29" s="1"/>
      <c r="V29"/>
    </row>
    <row r="30" spans="1:22" ht="15" x14ac:dyDescent="0.25">
      <c r="A30" s="111" t="s">
        <v>90</v>
      </c>
      <c r="B30" s="112" t="s">
        <v>17</v>
      </c>
      <c r="C30" s="55">
        <f>Node_List!AB30*Parameters!D$19</f>
        <v>0.41880000000000006</v>
      </c>
      <c r="D30" s="56">
        <f>Node_List!AC30*Parameters!E$19</f>
        <v>1.3611599999999999</v>
      </c>
      <c r="E30" s="57">
        <f>Node_List!AD30*Parameters!F$19</f>
        <v>3.0909600000000008</v>
      </c>
      <c r="F30" s="55">
        <f>C30*Parameters!D$24</f>
        <v>0.41880000000000006</v>
      </c>
      <c r="G30" s="56">
        <f>D30*Parameters!E$24</f>
        <v>1.3611599999999999</v>
      </c>
      <c r="H30" s="57">
        <f>E30*Parameters!F$24</f>
        <v>3.0909600000000008</v>
      </c>
      <c r="I30" s="55">
        <f>C30*Parameters!D$27</f>
        <v>0.13820400000000002</v>
      </c>
      <c r="J30" s="56">
        <f>D30*Parameters!E$27</f>
        <v>0.44918279999999999</v>
      </c>
      <c r="K30" s="57">
        <f>E30*Parameters!F$27</f>
        <v>1.0200168000000003</v>
      </c>
      <c r="L30" s="55">
        <f>I30*Parameters!D$24</f>
        <v>0.13820400000000002</v>
      </c>
      <c r="M30" s="56">
        <f>J30*Parameters!E$24</f>
        <v>0.44918279999999999</v>
      </c>
      <c r="N30" s="57">
        <f>K30*Parameters!F$24</f>
        <v>1.0200168000000003</v>
      </c>
      <c r="S30" s="1"/>
      <c r="V30"/>
    </row>
    <row r="31" spans="1:22" ht="15" x14ac:dyDescent="0.25">
      <c r="A31" s="111" t="s">
        <v>91</v>
      </c>
      <c r="B31" s="112" t="s">
        <v>17</v>
      </c>
      <c r="C31" s="55">
        <f>Node_List!AB31*Parameters!D$19</f>
        <v>1.6936</v>
      </c>
      <c r="D31" s="56">
        <f>Node_List!AC31*Parameters!E$19</f>
        <v>5.2240200000000003</v>
      </c>
      <c r="E31" s="57">
        <f>Node_List!AD31*Parameters!F$19</f>
        <v>11.842120000000001</v>
      </c>
      <c r="F31" s="55">
        <f>C31*Parameters!D$24</f>
        <v>1.6936</v>
      </c>
      <c r="G31" s="56">
        <f>D31*Parameters!E$24</f>
        <v>5.2240200000000003</v>
      </c>
      <c r="H31" s="57">
        <f>E31*Parameters!F$24</f>
        <v>11.842120000000001</v>
      </c>
      <c r="I31" s="55">
        <f>C31*Parameters!D$27</f>
        <v>0.55888800000000005</v>
      </c>
      <c r="J31" s="56">
        <f>D31*Parameters!E$27</f>
        <v>1.7239266000000002</v>
      </c>
      <c r="K31" s="57">
        <f>E31*Parameters!F$27</f>
        <v>3.9078996000000008</v>
      </c>
      <c r="L31" s="55">
        <f>I31*Parameters!D$24</f>
        <v>0.55888800000000005</v>
      </c>
      <c r="M31" s="56">
        <f>J31*Parameters!E$24</f>
        <v>1.7239266000000002</v>
      </c>
      <c r="N31" s="57">
        <f>K31*Parameters!F$24</f>
        <v>3.9078996000000008</v>
      </c>
      <c r="S31" s="1"/>
      <c r="V31"/>
    </row>
    <row r="32" spans="1:22" ht="15" x14ac:dyDescent="0.25">
      <c r="A32" s="111" t="s">
        <v>92</v>
      </c>
      <c r="B32" s="112" t="s">
        <v>17</v>
      </c>
      <c r="C32" s="55">
        <f>Node_List!AB32*Parameters!D$19</f>
        <v>1.5324</v>
      </c>
      <c r="D32" s="56">
        <f>Node_List!AC32*Parameters!E$19</f>
        <v>4.7236800000000008</v>
      </c>
      <c r="E32" s="57">
        <f>Node_List!AD32*Parameters!F$19</f>
        <v>10.710080000000001</v>
      </c>
      <c r="F32" s="55">
        <f>C32*Parameters!D$24</f>
        <v>1.5324</v>
      </c>
      <c r="G32" s="56">
        <f>D32*Parameters!E$24</f>
        <v>4.7236800000000008</v>
      </c>
      <c r="H32" s="57">
        <f>E32*Parameters!F$24</f>
        <v>10.710080000000001</v>
      </c>
      <c r="I32" s="55">
        <f>C32*Parameters!D$27</f>
        <v>0.50569200000000003</v>
      </c>
      <c r="J32" s="56">
        <f>D32*Parameters!E$27</f>
        <v>1.5588144000000004</v>
      </c>
      <c r="K32" s="57">
        <f>E32*Parameters!F$27</f>
        <v>3.5343264000000008</v>
      </c>
      <c r="L32" s="55">
        <f>I32*Parameters!D$24</f>
        <v>0.50569200000000003</v>
      </c>
      <c r="M32" s="56">
        <f>J32*Parameters!E$24</f>
        <v>1.5588144000000004</v>
      </c>
      <c r="N32" s="57">
        <f>K32*Parameters!F$24</f>
        <v>3.5343264000000008</v>
      </c>
      <c r="S32" s="1"/>
      <c r="V32"/>
    </row>
    <row r="33" spans="1:22" ht="15" x14ac:dyDescent="0.25">
      <c r="A33" s="113" t="s">
        <v>93</v>
      </c>
      <c r="B33" s="114" t="s">
        <v>17</v>
      </c>
      <c r="C33" s="55">
        <f>Node_List!AB33*Parameters!D$19</f>
        <v>1.1352</v>
      </c>
      <c r="D33" s="56">
        <f>Node_List!AC33*Parameters!E$19</f>
        <v>3.4091400000000007</v>
      </c>
      <c r="E33" s="57">
        <f>Node_List!AD33*Parameters!F$19</f>
        <v>7.7208399999999999</v>
      </c>
      <c r="F33" s="55">
        <f>C33*Parameters!D$24</f>
        <v>1.1352</v>
      </c>
      <c r="G33" s="56">
        <f>D33*Parameters!E$24</f>
        <v>3.4091400000000007</v>
      </c>
      <c r="H33" s="57">
        <f>E33*Parameters!F$24</f>
        <v>7.7208399999999999</v>
      </c>
      <c r="I33" s="55">
        <f>C33*Parameters!D$27</f>
        <v>0.374616</v>
      </c>
      <c r="J33" s="56">
        <f>D33*Parameters!E$27</f>
        <v>1.1250162000000004</v>
      </c>
      <c r="K33" s="57">
        <f>E33*Parameters!F$27</f>
        <v>2.5478772000000003</v>
      </c>
      <c r="L33" s="55">
        <f>I33*Parameters!D$24</f>
        <v>0.374616</v>
      </c>
      <c r="M33" s="56">
        <f>J33*Parameters!E$24</f>
        <v>1.1250162000000004</v>
      </c>
      <c r="N33" s="57">
        <f>K33*Parameters!F$24</f>
        <v>2.5478772000000003</v>
      </c>
      <c r="S33" s="1"/>
      <c r="V33"/>
    </row>
    <row r="34" spans="1:22" ht="15" x14ac:dyDescent="0.25">
      <c r="A34" s="109" t="s">
        <v>94</v>
      </c>
      <c r="B34" s="110" t="s">
        <v>17</v>
      </c>
      <c r="C34" s="55">
        <f>Node_List!AB34*Parameters!D$19</f>
        <v>1.1135999999999999</v>
      </c>
      <c r="D34" s="56">
        <f>Node_List!AC34*Parameters!E$19</f>
        <v>3.2825200000000003</v>
      </c>
      <c r="E34" s="57">
        <f>Node_List!AD34*Parameters!F$19</f>
        <v>7.6191200000000014</v>
      </c>
      <c r="F34" s="55">
        <f>C34*Parameters!D$24</f>
        <v>1.1135999999999999</v>
      </c>
      <c r="G34" s="56">
        <f>D34*Parameters!E$24</f>
        <v>3.2825200000000003</v>
      </c>
      <c r="H34" s="57">
        <f>E34*Parameters!F$24</f>
        <v>7.6191200000000014</v>
      </c>
      <c r="I34" s="55">
        <f>C34*Parameters!D$27</f>
        <v>0.36748799999999998</v>
      </c>
      <c r="J34" s="56">
        <f>D34*Parameters!E$27</f>
        <v>1.0832316000000002</v>
      </c>
      <c r="K34" s="57">
        <f>E34*Parameters!F$27</f>
        <v>2.5143096000000007</v>
      </c>
      <c r="L34" s="55">
        <f>I34*Parameters!D$24</f>
        <v>0.36748799999999998</v>
      </c>
      <c r="M34" s="56">
        <f>J34*Parameters!E$24</f>
        <v>1.0832316000000002</v>
      </c>
      <c r="N34" s="57">
        <f>K34*Parameters!F$24</f>
        <v>2.5143096000000007</v>
      </c>
      <c r="S34" s="1"/>
      <c r="V34"/>
    </row>
    <row r="35" spans="1:22" ht="15" x14ac:dyDescent="0.25">
      <c r="A35" s="111" t="s">
        <v>95</v>
      </c>
      <c r="B35" s="112" t="s">
        <v>17</v>
      </c>
      <c r="C35" s="55">
        <f>Node_List!AB35*Parameters!D$19</f>
        <v>1.5216000000000001</v>
      </c>
      <c r="D35" s="56">
        <f>Node_List!AC35*Parameters!E$19</f>
        <v>4.7003700000000004</v>
      </c>
      <c r="E35" s="57">
        <f>Node_List!AD35*Parameters!F$19</f>
        <v>10.659220000000001</v>
      </c>
      <c r="F35" s="55">
        <f>C35*Parameters!D$24</f>
        <v>1.5216000000000001</v>
      </c>
      <c r="G35" s="56">
        <f>D35*Parameters!E$24</f>
        <v>4.7003700000000004</v>
      </c>
      <c r="H35" s="57">
        <f>E35*Parameters!F$24</f>
        <v>10.659220000000001</v>
      </c>
      <c r="I35" s="55">
        <f>C35*Parameters!D$27</f>
        <v>0.50212800000000002</v>
      </c>
      <c r="J35" s="56">
        <f>D35*Parameters!E$27</f>
        <v>1.5511221000000002</v>
      </c>
      <c r="K35" s="57">
        <f>E35*Parameters!F$27</f>
        <v>3.5175426000000005</v>
      </c>
      <c r="L35" s="55">
        <f>I35*Parameters!D$24</f>
        <v>0.50212800000000002</v>
      </c>
      <c r="M35" s="56">
        <f>J35*Parameters!E$24</f>
        <v>1.5511221000000002</v>
      </c>
      <c r="N35" s="57">
        <f>K35*Parameters!F$24</f>
        <v>3.5175426000000005</v>
      </c>
      <c r="S35" s="1"/>
      <c r="V35"/>
    </row>
    <row r="36" spans="1:22" ht="15" x14ac:dyDescent="0.25">
      <c r="A36" s="111" t="s">
        <v>96</v>
      </c>
      <c r="B36" s="112" t="s">
        <v>17</v>
      </c>
      <c r="C36" s="55">
        <f>Node_List!AB36*Parameters!D$19</f>
        <v>1.554</v>
      </c>
      <c r="D36" s="56">
        <f>Node_List!AC36*Parameters!E$19</f>
        <v>4.6103000000000005</v>
      </c>
      <c r="E36" s="57">
        <f>Node_List!AD36*Parameters!F$19</f>
        <v>10.811800000000002</v>
      </c>
      <c r="F36" s="55">
        <f>C36*Parameters!D$24</f>
        <v>1.554</v>
      </c>
      <c r="G36" s="56">
        <f>D36*Parameters!E$24</f>
        <v>4.6103000000000005</v>
      </c>
      <c r="H36" s="57">
        <f>E36*Parameters!F$24</f>
        <v>10.811800000000002</v>
      </c>
      <c r="I36" s="55">
        <f>C36*Parameters!D$27</f>
        <v>0.51282000000000005</v>
      </c>
      <c r="J36" s="56">
        <f>D36*Parameters!E$27</f>
        <v>1.5213990000000002</v>
      </c>
      <c r="K36" s="57">
        <f>E36*Parameters!F$27</f>
        <v>3.5678940000000008</v>
      </c>
      <c r="L36" s="55">
        <f>I36*Parameters!D$24</f>
        <v>0.51282000000000005</v>
      </c>
      <c r="M36" s="56">
        <f>J36*Parameters!E$24</f>
        <v>1.5213990000000002</v>
      </c>
      <c r="N36" s="57">
        <f>K36*Parameters!F$24</f>
        <v>3.5678940000000008</v>
      </c>
      <c r="S36" s="1"/>
      <c r="V36"/>
    </row>
    <row r="37" spans="1:22" ht="15" x14ac:dyDescent="0.25">
      <c r="A37" s="111" t="s">
        <v>97</v>
      </c>
      <c r="B37" s="112" t="s">
        <v>17</v>
      </c>
      <c r="C37" s="55">
        <f>Node_List!AB37*Parameters!D$19</f>
        <v>0.52680000000000005</v>
      </c>
      <c r="D37" s="56">
        <f>Node_List!AC37*Parameters!E$19</f>
        <v>1.59426</v>
      </c>
      <c r="E37" s="57">
        <f>Node_List!AD37*Parameters!F$19</f>
        <v>3.5995600000000003</v>
      </c>
      <c r="F37" s="55">
        <f>C37*Parameters!D$24</f>
        <v>0.52680000000000005</v>
      </c>
      <c r="G37" s="56">
        <f>D37*Parameters!E$24</f>
        <v>1.59426</v>
      </c>
      <c r="H37" s="57">
        <f>E37*Parameters!F$24</f>
        <v>3.5995600000000003</v>
      </c>
      <c r="I37" s="55">
        <f>C37*Parameters!D$27</f>
        <v>0.17384400000000003</v>
      </c>
      <c r="J37" s="56">
        <f>D37*Parameters!E$27</f>
        <v>0.52610580000000007</v>
      </c>
      <c r="K37" s="57">
        <f>E37*Parameters!F$27</f>
        <v>1.1878548000000002</v>
      </c>
      <c r="L37" s="55">
        <f>I37*Parameters!D$24</f>
        <v>0.17384400000000003</v>
      </c>
      <c r="M37" s="56">
        <f>J37*Parameters!E$24</f>
        <v>0.52610580000000007</v>
      </c>
      <c r="N37" s="57">
        <f>K37*Parameters!F$24</f>
        <v>1.1878548000000002</v>
      </c>
      <c r="S37" s="1"/>
      <c r="V37"/>
    </row>
    <row r="38" spans="1:22" ht="15" x14ac:dyDescent="0.25">
      <c r="A38" s="111" t="s">
        <v>98</v>
      </c>
      <c r="B38" s="112" t="s">
        <v>17</v>
      </c>
      <c r="C38" s="55">
        <f>Node_List!AB38*Parameters!D$19</f>
        <v>0.90920000000000012</v>
      </c>
      <c r="D38" s="56">
        <f>Node_List!AC38*Parameters!E$19</f>
        <v>2.7689400000000002</v>
      </c>
      <c r="E38" s="57">
        <f>Node_List!AD38*Parameters!F$19</f>
        <v>6.283640000000001</v>
      </c>
      <c r="F38" s="55">
        <f>C38*Parameters!D$24</f>
        <v>0.90920000000000012</v>
      </c>
      <c r="G38" s="56">
        <f>D38*Parameters!E$24</f>
        <v>2.7689400000000002</v>
      </c>
      <c r="H38" s="57">
        <f>E38*Parameters!F$24</f>
        <v>6.283640000000001</v>
      </c>
      <c r="I38" s="55">
        <f>C38*Parameters!D$27</f>
        <v>0.30003600000000008</v>
      </c>
      <c r="J38" s="56">
        <f>D38*Parameters!E$27</f>
        <v>0.91375020000000007</v>
      </c>
      <c r="K38" s="57">
        <f>E38*Parameters!F$27</f>
        <v>2.0736012000000006</v>
      </c>
      <c r="L38" s="55">
        <f>I38*Parameters!D$24</f>
        <v>0.30003600000000008</v>
      </c>
      <c r="M38" s="56">
        <f>J38*Parameters!E$24</f>
        <v>0.91375020000000007</v>
      </c>
      <c r="N38" s="57">
        <f>K38*Parameters!F$24</f>
        <v>2.0736012000000006</v>
      </c>
    </row>
    <row r="39" spans="1:22" ht="15" x14ac:dyDescent="0.25">
      <c r="A39" s="111" t="s">
        <v>99</v>
      </c>
      <c r="B39" s="112" t="s">
        <v>17</v>
      </c>
      <c r="C39" s="55">
        <f>Node_List!AB39*Parameters!D$19</f>
        <v>1.3288000000000002</v>
      </c>
      <c r="D39" s="56">
        <f>Node_List!AC39*Parameters!E$19</f>
        <v>3.81941</v>
      </c>
      <c r="E39" s="57">
        <f>Node_List!AD39*Parameters!F$19</f>
        <v>9.0054600000000029</v>
      </c>
      <c r="F39" s="55">
        <f>C39*Parameters!D$24</f>
        <v>1.3288000000000002</v>
      </c>
      <c r="G39" s="56">
        <f>D39*Parameters!E$24</f>
        <v>3.81941</v>
      </c>
      <c r="H39" s="57">
        <f>E39*Parameters!F$24</f>
        <v>9.0054600000000029</v>
      </c>
      <c r="I39" s="55">
        <f>C39*Parameters!D$27</f>
        <v>0.43850400000000006</v>
      </c>
      <c r="J39" s="56">
        <f>D39*Parameters!E$27</f>
        <v>1.2604053</v>
      </c>
      <c r="K39" s="57">
        <f>E39*Parameters!F$27</f>
        <v>2.971801800000001</v>
      </c>
      <c r="L39" s="55">
        <f>I39*Parameters!D$24</f>
        <v>0.43850400000000006</v>
      </c>
      <c r="M39" s="56">
        <f>J39*Parameters!E$24</f>
        <v>1.2604053</v>
      </c>
      <c r="N39" s="57">
        <f>K39*Parameters!F$24</f>
        <v>2.971801800000001</v>
      </c>
    </row>
    <row r="40" spans="1:22" ht="15" x14ac:dyDescent="0.25">
      <c r="A40" s="111" t="s">
        <v>100</v>
      </c>
      <c r="B40" s="112" t="s">
        <v>17</v>
      </c>
      <c r="C40" s="55">
        <f>Node_List!AB40*Parameters!D$19</f>
        <v>0.5159999999999999</v>
      </c>
      <c r="D40" s="56">
        <f>Node_List!AC40*Parameters!E$19</f>
        <v>1.5709499999999998</v>
      </c>
      <c r="E40" s="57">
        <f>Node_List!AD40*Parameters!F$19</f>
        <v>3.5487000000000002</v>
      </c>
      <c r="F40" s="55">
        <f>C40*Parameters!D$24</f>
        <v>0.5159999999999999</v>
      </c>
      <c r="G40" s="56">
        <f>D40*Parameters!E$24</f>
        <v>1.5709499999999998</v>
      </c>
      <c r="H40" s="57">
        <f>E40*Parameters!F$24</f>
        <v>3.5487000000000002</v>
      </c>
      <c r="I40" s="55">
        <f>C40*Parameters!D$27</f>
        <v>0.17027999999999999</v>
      </c>
      <c r="J40" s="56">
        <f>D40*Parameters!E$27</f>
        <v>0.51841349999999997</v>
      </c>
      <c r="K40" s="57">
        <f>E40*Parameters!F$27</f>
        <v>1.1710710000000002</v>
      </c>
      <c r="L40" s="55">
        <f>I40*Parameters!D$24</f>
        <v>0.17027999999999999</v>
      </c>
      <c r="M40" s="56">
        <f>J40*Parameters!E$24</f>
        <v>0.51841349999999997</v>
      </c>
      <c r="N40" s="57">
        <f>K40*Parameters!F$24</f>
        <v>1.1710710000000002</v>
      </c>
    </row>
    <row r="41" spans="1:22" ht="15" x14ac:dyDescent="0.25">
      <c r="A41" s="111" t="s">
        <v>101</v>
      </c>
      <c r="B41" s="112" t="s">
        <v>17</v>
      </c>
      <c r="C41" s="55">
        <f>Node_List!AB41*Parameters!D$19</f>
        <v>1.8980000000000001</v>
      </c>
      <c r="D41" s="56">
        <f>Node_List!AC41*Parameters!E$19</f>
        <v>5.8176000000000005</v>
      </c>
      <c r="E41" s="57">
        <f>Node_List!AD41*Parameters!F$19</f>
        <v>13.177600000000002</v>
      </c>
      <c r="F41" s="55">
        <f>C41*Parameters!D$24</f>
        <v>1.8980000000000001</v>
      </c>
      <c r="G41" s="56">
        <f>D41*Parameters!E$24</f>
        <v>5.8176000000000005</v>
      </c>
      <c r="H41" s="57">
        <f>E41*Parameters!F$24</f>
        <v>13.177600000000002</v>
      </c>
      <c r="I41" s="55">
        <f>C41*Parameters!D$27</f>
        <v>0.62634000000000012</v>
      </c>
      <c r="J41" s="56">
        <f>D41*Parameters!E$27</f>
        <v>1.9198080000000002</v>
      </c>
      <c r="K41" s="57">
        <f>E41*Parameters!F$27</f>
        <v>4.3486080000000005</v>
      </c>
      <c r="L41" s="55">
        <f>I41*Parameters!D$24</f>
        <v>0.62634000000000012</v>
      </c>
      <c r="M41" s="56">
        <f>J41*Parameters!E$24</f>
        <v>1.9198080000000002</v>
      </c>
      <c r="N41" s="57">
        <f>K41*Parameters!F$24</f>
        <v>4.3486080000000005</v>
      </c>
    </row>
    <row r="42" spans="1:22" ht="15" x14ac:dyDescent="0.25">
      <c r="A42" s="111" t="s">
        <v>102</v>
      </c>
      <c r="B42" s="112" t="s">
        <v>17</v>
      </c>
      <c r="C42" s="55">
        <f>Node_List!AB42*Parameters!D$19</f>
        <v>1.5972000000000002</v>
      </c>
      <c r="D42" s="56">
        <f>Node_List!AC42*Parameters!E$19</f>
        <v>4.463540000000001</v>
      </c>
      <c r="E42" s="57">
        <f>Node_List!AD42*Parameters!F$19</f>
        <v>11.01524</v>
      </c>
      <c r="F42" s="55">
        <f>C42*Parameters!D$24</f>
        <v>1.5972000000000002</v>
      </c>
      <c r="G42" s="56">
        <f>D42*Parameters!E$24</f>
        <v>4.463540000000001</v>
      </c>
      <c r="H42" s="57">
        <f>E42*Parameters!F$24</f>
        <v>11.01524</v>
      </c>
      <c r="I42" s="55">
        <f>C42*Parameters!D$27</f>
        <v>0.5270760000000001</v>
      </c>
      <c r="J42" s="56">
        <f>D42*Parameters!E$27</f>
        <v>1.4729682000000004</v>
      </c>
      <c r="K42" s="57">
        <f>E42*Parameters!F$27</f>
        <v>3.6350292000000004</v>
      </c>
      <c r="L42" s="55">
        <f>I42*Parameters!D$24</f>
        <v>0.5270760000000001</v>
      </c>
      <c r="M42" s="56">
        <f>J42*Parameters!E$24</f>
        <v>1.4729682000000004</v>
      </c>
      <c r="N42" s="57">
        <f>K42*Parameters!F$24</f>
        <v>3.6350292000000004</v>
      </c>
    </row>
    <row r="43" spans="1:22" ht="15" x14ac:dyDescent="0.25">
      <c r="A43" s="113" t="s">
        <v>103</v>
      </c>
      <c r="B43" s="114" t="s">
        <v>17</v>
      </c>
      <c r="C43" s="55">
        <f>Node_List!AB43*Parameters!D$19</f>
        <v>1.8548</v>
      </c>
      <c r="D43" s="56">
        <f>Node_List!AC43*Parameters!E$19</f>
        <v>5.2443600000000004</v>
      </c>
      <c r="E43" s="57">
        <f>Node_List!AD43*Parameters!F$19</f>
        <v>12.974160000000001</v>
      </c>
      <c r="F43" s="55">
        <f>C43*Parameters!D$24</f>
        <v>1.8548</v>
      </c>
      <c r="G43" s="56">
        <f>D43*Parameters!E$24</f>
        <v>5.2443600000000004</v>
      </c>
      <c r="H43" s="57">
        <f>E43*Parameters!F$24</f>
        <v>12.974160000000001</v>
      </c>
      <c r="I43" s="55">
        <f>C43*Parameters!D$27</f>
        <v>0.61208400000000007</v>
      </c>
      <c r="J43" s="56">
        <f>D43*Parameters!E$27</f>
        <v>1.7306388000000001</v>
      </c>
      <c r="K43" s="57">
        <f>E43*Parameters!F$27</f>
        <v>4.2814728000000004</v>
      </c>
      <c r="L43" s="55">
        <f>I43*Parameters!D$24</f>
        <v>0.61208400000000007</v>
      </c>
      <c r="M43" s="56">
        <f>J43*Parameters!E$24</f>
        <v>1.7306388000000001</v>
      </c>
      <c r="N43" s="57">
        <f>K43*Parameters!F$24</f>
        <v>4.2814728000000004</v>
      </c>
    </row>
    <row r="44" spans="1:22" ht="15" x14ac:dyDescent="0.25">
      <c r="A44" s="115" t="s">
        <v>104</v>
      </c>
      <c r="B44" s="116" t="s">
        <v>17</v>
      </c>
      <c r="C44" s="55">
        <f>Node_List!AB44*Parameters!D$19</f>
        <v>0.70350000000000001</v>
      </c>
      <c r="D44" s="56">
        <f>Node_List!AC44*Parameters!E$19</f>
        <v>1.546875</v>
      </c>
      <c r="E44" s="57">
        <f>Node_List!AD44*Parameters!F$19</f>
        <v>3.3314500000000011</v>
      </c>
      <c r="F44" s="55">
        <f>C44*Parameters!D$24</f>
        <v>0.70350000000000001</v>
      </c>
      <c r="G44" s="56">
        <f>D44*Parameters!E$24</f>
        <v>1.546875</v>
      </c>
      <c r="H44" s="57">
        <f>E44*Parameters!F$24</f>
        <v>3.3314500000000011</v>
      </c>
      <c r="I44" s="55">
        <f>C44*Parameters!D$27</f>
        <v>0.23215500000000003</v>
      </c>
      <c r="J44" s="56">
        <f>D44*Parameters!E$27</f>
        <v>0.51046875000000003</v>
      </c>
      <c r="K44" s="57">
        <f>E44*Parameters!F$27</f>
        <v>1.0993785000000005</v>
      </c>
      <c r="L44" s="55">
        <f>I44*Parameters!D$24</f>
        <v>0.23215500000000003</v>
      </c>
      <c r="M44" s="56">
        <f>J44*Parameters!E$24</f>
        <v>0.51046875000000003</v>
      </c>
      <c r="N44" s="57">
        <f>K44*Parameters!F$24</f>
        <v>1.0993785000000005</v>
      </c>
    </row>
    <row r="45" spans="1:22" ht="15" x14ac:dyDescent="0.25">
      <c r="A45" s="117" t="s">
        <v>105</v>
      </c>
      <c r="B45" s="118" t="s">
        <v>17</v>
      </c>
      <c r="C45" s="55">
        <f>Node_List!AB45*Parameters!D$19</f>
        <v>0.25760000000000005</v>
      </c>
      <c r="D45" s="56">
        <f>Node_List!AC45*Parameters!E$19</f>
        <v>0.61860000000000015</v>
      </c>
      <c r="E45" s="57">
        <f>Node_List!AD45*Parameters!F$19</f>
        <v>1.2519200000000001</v>
      </c>
      <c r="F45" s="55">
        <f>C45*Parameters!D$24</f>
        <v>0.25760000000000005</v>
      </c>
      <c r="G45" s="56">
        <f>D45*Parameters!E$24</f>
        <v>0.61860000000000015</v>
      </c>
      <c r="H45" s="57">
        <f>E45*Parameters!F$24</f>
        <v>1.2519200000000001</v>
      </c>
      <c r="I45" s="55">
        <f>C45*Parameters!D$27</f>
        <v>8.5008000000000014E-2</v>
      </c>
      <c r="J45" s="56">
        <f>D45*Parameters!E$27</f>
        <v>0.20413800000000007</v>
      </c>
      <c r="K45" s="57">
        <f>E45*Parameters!F$27</f>
        <v>0.41313360000000005</v>
      </c>
      <c r="L45" s="55">
        <f>I45*Parameters!D$24</f>
        <v>8.5008000000000014E-2</v>
      </c>
      <c r="M45" s="56">
        <f>J45*Parameters!E$24</f>
        <v>0.20413800000000007</v>
      </c>
      <c r="N45" s="57">
        <f>K45*Parameters!F$24</f>
        <v>0.41313360000000005</v>
      </c>
    </row>
    <row r="46" spans="1:22" ht="15" x14ac:dyDescent="0.25">
      <c r="A46" s="117" t="s">
        <v>106</v>
      </c>
      <c r="B46" s="118" t="s">
        <v>17</v>
      </c>
      <c r="C46" s="55">
        <f>Node_List!AB46*Parameters!D$19</f>
        <v>0.79270000000000007</v>
      </c>
      <c r="D46" s="56">
        <f>Node_List!AC46*Parameters!E$19</f>
        <v>1.7310750000000004</v>
      </c>
      <c r="E46" s="57">
        <f>Node_List!AD46*Parameters!F$19</f>
        <v>3.7220900000000001</v>
      </c>
      <c r="F46" s="55">
        <f>C46*Parameters!D$24</f>
        <v>0.79270000000000007</v>
      </c>
      <c r="G46" s="56">
        <f>D46*Parameters!E$24</f>
        <v>1.7310750000000004</v>
      </c>
      <c r="H46" s="57">
        <f>E46*Parameters!F$24</f>
        <v>3.7220900000000001</v>
      </c>
      <c r="I46" s="55">
        <f>C46*Parameters!D$27</f>
        <v>0.26159100000000002</v>
      </c>
      <c r="J46" s="56">
        <f>D46*Parameters!E$27</f>
        <v>0.57125475000000014</v>
      </c>
      <c r="K46" s="57">
        <f>E46*Parameters!F$27</f>
        <v>1.2282897000000002</v>
      </c>
      <c r="L46" s="55">
        <f>I46*Parameters!D$24</f>
        <v>0.26159100000000002</v>
      </c>
      <c r="M46" s="56">
        <f>J46*Parameters!E$24</f>
        <v>0.57125475000000014</v>
      </c>
      <c r="N46" s="57">
        <f>K46*Parameters!F$24</f>
        <v>1.2282897000000002</v>
      </c>
    </row>
    <row r="47" spans="1:22" ht="15" x14ac:dyDescent="0.25">
      <c r="A47" s="117" t="s">
        <v>107</v>
      </c>
      <c r="B47" s="118" t="s">
        <v>17</v>
      </c>
      <c r="C47" s="55">
        <f>Node_List!AB47*Parameters!D$19</f>
        <v>0.44590000000000007</v>
      </c>
      <c r="D47" s="56">
        <f>Node_List!AC47*Parameters!E$19</f>
        <v>0.92827500000000018</v>
      </c>
      <c r="E47" s="57">
        <f>Node_List!AD47*Parameters!F$19</f>
        <v>1.9795300000000002</v>
      </c>
      <c r="F47" s="55">
        <f>C47*Parameters!D$24</f>
        <v>0.44590000000000007</v>
      </c>
      <c r="G47" s="56">
        <f>D47*Parameters!E$24</f>
        <v>0.92827500000000018</v>
      </c>
      <c r="H47" s="57">
        <f>E47*Parameters!F$24</f>
        <v>1.9795300000000002</v>
      </c>
      <c r="I47" s="55">
        <f>C47*Parameters!D$27</f>
        <v>0.14714700000000003</v>
      </c>
      <c r="J47" s="56">
        <f>D47*Parameters!E$27</f>
        <v>0.3063307500000001</v>
      </c>
      <c r="K47" s="57">
        <f>E47*Parameters!F$27</f>
        <v>0.65324490000000013</v>
      </c>
      <c r="L47" s="55">
        <f>I47*Parameters!D$24</f>
        <v>0.14714700000000003</v>
      </c>
      <c r="M47" s="56">
        <f>J47*Parameters!E$24</f>
        <v>0.3063307500000001</v>
      </c>
      <c r="N47" s="57">
        <f>K47*Parameters!F$24</f>
        <v>0.65324490000000013</v>
      </c>
    </row>
    <row r="48" spans="1:22" ht="15" x14ac:dyDescent="0.25">
      <c r="A48" s="117" t="s">
        <v>108</v>
      </c>
      <c r="B48" s="118" t="s">
        <v>17</v>
      </c>
      <c r="C48" s="55">
        <f>Node_List!AB48*Parameters!D$19</f>
        <v>0.48550000000000004</v>
      </c>
      <c r="D48" s="56">
        <f>Node_List!AC48*Parameters!E$19</f>
        <v>1.093375</v>
      </c>
      <c r="E48" s="57">
        <f>Node_List!AD48*Parameters!F$19</f>
        <v>2.26485</v>
      </c>
      <c r="F48" s="55">
        <f>C48*Parameters!D$24</f>
        <v>0.48550000000000004</v>
      </c>
      <c r="G48" s="56">
        <f>D48*Parameters!E$24</f>
        <v>1.093375</v>
      </c>
      <c r="H48" s="57">
        <f>E48*Parameters!F$24</f>
        <v>2.26485</v>
      </c>
      <c r="I48" s="55">
        <f>C48*Parameters!D$27</f>
        <v>0.16021500000000002</v>
      </c>
      <c r="J48" s="56">
        <f>D48*Parameters!E$27</f>
        <v>0.36081374999999999</v>
      </c>
      <c r="K48" s="57">
        <f>E48*Parameters!F$27</f>
        <v>0.74740050000000002</v>
      </c>
      <c r="L48" s="55">
        <f>I48*Parameters!D$24</f>
        <v>0.16021500000000002</v>
      </c>
      <c r="M48" s="56">
        <f>J48*Parameters!E$24</f>
        <v>0.36081374999999999</v>
      </c>
      <c r="N48" s="57">
        <f>K48*Parameters!F$24</f>
        <v>0.74740050000000002</v>
      </c>
    </row>
    <row r="49" spans="1:14" ht="15" x14ac:dyDescent="0.25">
      <c r="A49" s="117" t="s">
        <v>109</v>
      </c>
      <c r="B49" s="118" t="s">
        <v>17</v>
      </c>
      <c r="C49" s="55">
        <f>Node_List!AB49*Parameters!D$19</f>
        <v>0.57469999999999999</v>
      </c>
      <c r="D49" s="56">
        <f>Node_List!AC49*Parameters!E$19</f>
        <v>1.2775750000000001</v>
      </c>
      <c r="E49" s="57">
        <f>Node_List!AD49*Parameters!F$19</f>
        <v>2.8554900000000005</v>
      </c>
      <c r="F49" s="55">
        <f>C49*Parameters!D$24</f>
        <v>0.57469999999999999</v>
      </c>
      <c r="G49" s="56">
        <f>D49*Parameters!E$24</f>
        <v>1.2775750000000001</v>
      </c>
      <c r="H49" s="57">
        <f>E49*Parameters!F$24</f>
        <v>2.8554900000000005</v>
      </c>
      <c r="I49" s="55">
        <f>C49*Parameters!D$27</f>
        <v>0.18965100000000001</v>
      </c>
      <c r="J49" s="56">
        <f>D49*Parameters!E$27</f>
        <v>0.42159975000000005</v>
      </c>
      <c r="K49" s="57">
        <f>E49*Parameters!F$27</f>
        <v>0.9423117000000002</v>
      </c>
      <c r="L49" s="55">
        <f>I49*Parameters!D$24</f>
        <v>0.18965100000000001</v>
      </c>
      <c r="M49" s="56">
        <f>J49*Parameters!E$24</f>
        <v>0.42159975000000005</v>
      </c>
      <c r="N49" s="57">
        <f>K49*Parameters!F$24</f>
        <v>0.9423117000000002</v>
      </c>
    </row>
    <row r="50" spans="1:14" ht="15" x14ac:dyDescent="0.25">
      <c r="A50" s="117" t="s">
        <v>110</v>
      </c>
      <c r="B50" s="118" t="s">
        <v>17</v>
      </c>
      <c r="C50" s="55">
        <f>Node_List!AB50*Parameters!D$19</f>
        <v>0.68369999999999997</v>
      </c>
      <c r="D50" s="56">
        <f>Node_List!AC50*Parameters!E$19</f>
        <v>1.4243250000000001</v>
      </c>
      <c r="E50" s="57">
        <f>Node_List!AD50*Parameters!F$19</f>
        <v>3.0387900000000005</v>
      </c>
      <c r="F50" s="55">
        <f>C50*Parameters!D$24</f>
        <v>0.68369999999999997</v>
      </c>
      <c r="G50" s="56">
        <f>D50*Parameters!E$24</f>
        <v>1.4243250000000001</v>
      </c>
      <c r="H50" s="57">
        <f>E50*Parameters!F$24</f>
        <v>3.0387900000000005</v>
      </c>
      <c r="I50" s="55">
        <f>C50*Parameters!D$27</f>
        <v>0.22562100000000002</v>
      </c>
      <c r="J50" s="56">
        <f>D50*Parameters!E$27</f>
        <v>0.47002725000000006</v>
      </c>
      <c r="K50" s="57">
        <f>E50*Parameters!F$27</f>
        <v>1.0028007000000003</v>
      </c>
      <c r="L50" s="55">
        <f>I50*Parameters!D$24</f>
        <v>0.22562100000000002</v>
      </c>
      <c r="M50" s="56">
        <f>J50*Parameters!E$24</f>
        <v>0.47002725000000006</v>
      </c>
      <c r="N50" s="57">
        <f>K50*Parameters!F$24</f>
        <v>1.0028007000000003</v>
      </c>
    </row>
    <row r="51" spans="1:14" ht="15" x14ac:dyDescent="0.25">
      <c r="A51" s="117" t="s">
        <v>111</v>
      </c>
      <c r="B51" s="118" t="s">
        <v>17</v>
      </c>
      <c r="C51" s="55">
        <f>Node_List!AB51*Parameters!D$19</f>
        <v>0.23780000000000001</v>
      </c>
      <c r="D51" s="56">
        <f>Node_List!AC51*Parameters!E$19</f>
        <v>0.57605000000000006</v>
      </c>
      <c r="E51" s="57">
        <f>Node_List!AD51*Parameters!F$19</f>
        <v>1.2592600000000003</v>
      </c>
      <c r="F51" s="55">
        <f>C51*Parameters!D$24</f>
        <v>0.23780000000000001</v>
      </c>
      <c r="G51" s="56">
        <f>D51*Parameters!E$24</f>
        <v>0.57605000000000006</v>
      </c>
      <c r="H51" s="57">
        <f>E51*Parameters!F$24</f>
        <v>1.2592600000000003</v>
      </c>
      <c r="I51" s="55">
        <f>C51*Parameters!D$27</f>
        <v>7.8474000000000002E-2</v>
      </c>
      <c r="J51" s="56">
        <f>D51*Parameters!E$27</f>
        <v>0.19009650000000003</v>
      </c>
      <c r="K51" s="57">
        <f>E51*Parameters!F$27</f>
        <v>0.41555580000000009</v>
      </c>
      <c r="L51" s="55">
        <f>I51*Parameters!D$24</f>
        <v>7.8474000000000002E-2</v>
      </c>
      <c r="M51" s="56">
        <f>J51*Parameters!E$24</f>
        <v>0.19009650000000003</v>
      </c>
      <c r="N51" s="57">
        <f>K51*Parameters!F$24</f>
        <v>0.41555580000000009</v>
      </c>
    </row>
    <row r="52" spans="1:14" ht="15" x14ac:dyDescent="0.25">
      <c r="A52" s="119" t="s">
        <v>112</v>
      </c>
      <c r="B52" s="120" t="s">
        <v>17</v>
      </c>
      <c r="C52" s="55">
        <f>Node_List!AB52*Parameters!D$19</f>
        <v>0.77290000000000003</v>
      </c>
      <c r="D52" s="56">
        <f>Node_List!AC52*Parameters!E$19</f>
        <v>1.6885250000000003</v>
      </c>
      <c r="E52" s="57">
        <f>Node_List!AD52*Parameters!F$19</f>
        <v>3.5294300000000001</v>
      </c>
      <c r="F52" s="55">
        <f>C52*Parameters!D$24</f>
        <v>0.77290000000000003</v>
      </c>
      <c r="G52" s="56">
        <f>D52*Parameters!E$24</f>
        <v>1.6885250000000003</v>
      </c>
      <c r="H52" s="57">
        <f>E52*Parameters!F$24</f>
        <v>3.5294300000000001</v>
      </c>
      <c r="I52" s="55">
        <f>C52*Parameters!D$27</f>
        <v>0.25505700000000003</v>
      </c>
      <c r="J52" s="56">
        <f>D52*Parameters!E$27</f>
        <v>0.5572132500000001</v>
      </c>
      <c r="K52" s="57">
        <f>E52*Parameters!F$27</f>
        <v>1.1647119000000001</v>
      </c>
      <c r="L52" s="55">
        <f>I52*Parameters!D$24</f>
        <v>0.25505700000000003</v>
      </c>
      <c r="M52" s="56">
        <f>J52*Parameters!E$24</f>
        <v>0.5572132500000001</v>
      </c>
      <c r="N52" s="57">
        <f>K52*Parameters!F$24</f>
        <v>1.1647119000000001</v>
      </c>
    </row>
    <row r="54" spans="1:14" x14ac:dyDescent="0.2">
      <c r="C54" s="87">
        <f t="shared" ref="C54:N54" si="0">SUM(C2:C52)</f>
        <v>74.615500000000011</v>
      </c>
      <c r="D54" s="87">
        <f t="shared" si="0"/>
        <v>218.95308500000004</v>
      </c>
      <c r="E54" s="87">
        <f t="shared" si="0"/>
        <v>498.66035000000005</v>
      </c>
      <c r="F54" s="87">
        <f t="shared" si="0"/>
        <v>74.615500000000011</v>
      </c>
      <c r="G54" s="87">
        <f t="shared" si="0"/>
        <v>218.95308500000004</v>
      </c>
      <c r="H54" s="87">
        <f t="shared" si="0"/>
        <v>498.66035000000005</v>
      </c>
      <c r="I54" s="87">
        <f t="shared" si="0"/>
        <v>24.623115000000006</v>
      </c>
      <c r="J54" s="87">
        <f t="shared" si="0"/>
        <v>72.254518050000016</v>
      </c>
      <c r="K54" s="87">
        <f t="shared" si="0"/>
        <v>164.55791550000004</v>
      </c>
      <c r="L54" s="87">
        <f t="shared" si="0"/>
        <v>24.623115000000006</v>
      </c>
      <c r="M54" s="87">
        <f t="shared" si="0"/>
        <v>72.254518050000016</v>
      </c>
      <c r="N54" s="87">
        <f t="shared" si="0"/>
        <v>164.55791550000004</v>
      </c>
    </row>
    <row r="55" spans="1:14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x14ac:dyDescent="0.2">
      <c r="C56" s="4"/>
      <c r="D56" s="4"/>
      <c r="E56" s="4"/>
      <c r="F56" s="4"/>
      <c r="G56" s="4"/>
      <c r="H56" s="4"/>
      <c r="I56" s="4">
        <f>I54/C54</f>
        <v>0.33</v>
      </c>
      <c r="J56" s="4">
        <f t="shared" ref="J56:N56" si="1">J54/D54</f>
        <v>0.33</v>
      </c>
      <c r="K56" s="4">
        <f t="shared" si="1"/>
        <v>0.33</v>
      </c>
      <c r="L56" s="4">
        <f t="shared" si="1"/>
        <v>0.33</v>
      </c>
      <c r="M56" s="4">
        <f t="shared" si="1"/>
        <v>0.33</v>
      </c>
      <c r="N56" s="4">
        <f t="shared" si="1"/>
        <v>0.33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56"/>
  <sheetViews>
    <sheetView workbookViewId="0">
      <selection sqref="A1:XFD1"/>
    </sheetView>
  </sheetViews>
  <sheetFormatPr baseColWidth="10" defaultColWidth="9.140625" defaultRowHeight="12.75" x14ac:dyDescent="0.2"/>
  <cols>
    <col min="1" max="1" width="15.85546875" bestFit="1" customWidth="1"/>
    <col min="2" max="2" width="20.85546875" bestFit="1" customWidth="1"/>
    <col min="3" max="8" width="10.7109375" style="3" customWidth="1"/>
    <col min="9" max="20" width="10.7109375" customWidth="1"/>
  </cols>
  <sheetData>
    <row r="1" spans="1:20" ht="21" customHeight="1" x14ac:dyDescent="0.2">
      <c r="A1" s="59" t="s">
        <v>7</v>
      </c>
      <c r="B1" s="59" t="s">
        <v>2</v>
      </c>
      <c r="C1" s="52" t="s">
        <v>211</v>
      </c>
      <c r="D1" s="53" t="s">
        <v>212</v>
      </c>
      <c r="E1" s="54" t="s">
        <v>213</v>
      </c>
      <c r="F1" s="52" t="s">
        <v>214</v>
      </c>
      <c r="G1" s="53" t="s">
        <v>215</v>
      </c>
      <c r="H1" s="54" t="s">
        <v>216</v>
      </c>
      <c r="I1" s="52">
        <v>2019</v>
      </c>
      <c r="J1" s="53">
        <v>2022</v>
      </c>
      <c r="K1" s="54">
        <v>2025</v>
      </c>
      <c r="L1" s="52">
        <v>2019</v>
      </c>
      <c r="M1" s="53">
        <v>2022</v>
      </c>
      <c r="N1" s="54">
        <v>2025</v>
      </c>
      <c r="O1" s="52">
        <v>2019</v>
      </c>
      <c r="P1" s="53">
        <v>2022</v>
      </c>
      <c r="Q1" s="54">
        <v>2025</v>
      </c>
      <c r="R1" s="52">
        <v>2019</v>
      </c>
      <c r="S1" s="53">
        <v>2022</v>
      </c>
      <c r="T1" s="54">
        <v>2025</v>
      </c>
    </row>
    <row r="2" spans="1:20" ht="15" x14ac:dyDescent="0.25">
      <c r="A2" s="89" t="s">
        <v>62</v>
      </c>
      <c r="B2" s="90" t="s">
        <v>18</v>
      </c>
      <c r="C2" s="55">
        <f>Node_List!AB2*Parameters!D$20</f>
        <v>6.4935</v>
      </c>
      <c r="D2" s="56">
        <f>Node_List!AC2*Parameters!E$20</f>
        <v>19.758015</v>
      </c>
      <c r="E2" s="57">
        <f>Node_List!AD2*Parameters!F$20</f>
        <v>44.80245</v>
      </c>
      <c r="F2" s="55">
        <f>C2*Parameters!I$24</f>
        <v>1.9480499999999998</v>
      </c>
      <c r="G2" s="56">
        <f>D2*Parameters!J$24</f>
        <v>5.9274044999999997</v>
      </c>
      <c r="H2" s="57">
        <f>E2*Parameters!K$24</f>
        <v>13.440735</v>
      </c>
      <c r="I2" s="55">
        <f>C2*Parameters!I$27</f>
        <v>5.1948000000000008</v>
      </c>
      <c r="J2" s="56">
        <f>D2*Parameters!J$27</f>
        <v>15.806412000000002</v>
      </c>
      <c r="K2" s="57">
        <f>E2*Parameters!K$27</f>
        <v>35.84196</v>
      </c>
      <c r="L2" s="55">
        <f>F2*Parameters!I$27</f>
        <v>1.55844</v>
      </c>
      <c r="M2" s="56">
        <f>G2*Parameters!J$27</f>
        <v>4.7419235999999998</v>
      </c>
      <c r="N2" s="57">
        <f>H2*Parameters!K$27</f>
        <v>10.752588000000001</v>
      </c>
      <c r="O2" s="55">
        <f t="shared" ref="O2:T2" si="0">C2-I2</f>
        <v>1.2986999999999993</v>
      </c>
      <c r="P2" s="56">
        <f t="shared" si="0"/>
        <v>3.9516029999999986</v>
      </c>
      <c r="Q2" s="57">
        <f t="shared" si="0"/>
        <v>8.9604900000000001</v>
      </c>
      <c r="R2" s="55">
        <f t="shared" si="0"/>
        <v>0.38960999999999979</v>
      </c>
      <c r="S2" s="56">
        <f t="shared" si="0"/>
        <v>1.1854808999999999</v>
      </c>
      <c r="T2" s="57">
        <f t="shared" si="0"/>
        <v>2.688146999999999</v>
      </c>
    </row>
    <row r="3" spans="1:20" ht="15" x14ac:dyDescent="0.25">
      <c r="A3" s="91" t="s">
        <v>63</v>
      </c>
      <c r="B3" s="92" t="s">
        <v>18</v>
      </c>
      <c r="C3" s="55">
        <f>Node_List!AB3*Parameters!D$20</f>
        <v>11.859599999999999</v>
      </c>
      <c r="D3" s="56">
        <f>Node_List!AC3*Parameters!E$20</f>
        <v>36.213479999999997</v>
      </c>
      <c r="E3" s="57">
        <f>Node_List!AD3*Parameters!F$20</f>
        <v>70.792320000000004</v>
      </c>
      <c r="F3" s="55">
        <f>C3*Parameters!I$24</f>
        <v>3.5578799999999995</v>
      </c>
      <c r="G3" s="56">
        <f>D3*Parameters!J$24</f>
        <v>10.864043999999998</v>
      </c>
      <c r="H3" s="57">
        <f>E3*Parameters!K$24</f>
        <v>21.237696</v>
      </c>
      <c r="I3" s="55">
        <f>C3*Parameters!I$27</f>
        <v>9.4876799999999992</v>
      </c>
      <c r="J3" s="56">
        <f>D3*Parameters!J$27</f>
        <v>28.970783999999998</v>
      </c>
      <c r="K3" s="57">
        <f>E3*Parameters!K$27</f>
        <v>56.633856000000009</v>
      </c>
      <c r="L3" s="55">
        <f>F3*Parameters!I$27</f>
        <v>2.8463039999999999</v>
      </c>
      <c r="M3" s="56">
        <f>G3*Parameters!J$27</f>
        <v>8.6912351999999995</v>
      </c>
      <c r="N3" s="57">
        <f>H3*Parameters!K$27</f>
        <v>16.990156800000001</v>
      </c>
      <c r="O3" s="55">
        <f t="shared" ref="O3:O37" si="1">C3-I3</f>
        <v>2.3719199999999994</v>
      </c>
      <c r="P3" s="56">
        <f t="shared" ref="P3:P37" si="2">D3-J3</f>
        <v>7.2426959999999987</v>
      </c>
      <c r="Q3" s="57">
        <f t="shared" ref="Q3:Q37" si="3">E3-K3</f>
        <v>14.158463999999995</v>
      </c>
      <c r="R3" s="55">
        <f t="shared" ref="R3:R37" si="4">F3-L3</f>
        <v>0.71157599999999954</v>
      </c>
      <c r="S3" s="56">
        <f t="shared" ref="S3:S37" si="5">G3-M3</f>
        <v>2.1728087999999985</v>
      </c>
      <c r="T3" s="57">
        <f t="shared" ref="T3:T37" si="6">H3-N3</f>
        <v>4.2475391999999985</v>
      </c>
    </row>
    <row r="4" spans="1:20" ht="15" x14ac:dyDescent="0.25">
      <c r="A4" s="93" t="s">
        <v>64</v>
      </c>
      <c r="B4" s="94" t="s">
        <v>16</v>
      </c>
      <c r="C4" s="55">
        <f>Node_List!AB4*Parameters!D$20</f>
        <v>7.0349999999999993</v>
      </c>
      <c r="D4" s="56">
        <f>Node_List!AC4*Parameters!E$20</f>
        <v>19.072499999999998</v>
      </c>
      <c r="E4" s="57">
        <f>Node_List!AD4*Parameters!F$20</f>
        <v>42.798000000000009</v>
      </c>
      <c r="F4" s="55">
        <f>C4*Parameters!I$24</f>
        <v>2.1104999999999996</v>
      </c>
      <c r="G4" s="56">
        <f>D4*Parameters!J$24</f>
        <v>5.7217499999999992</v>
      </c>
      <c r="H4" s="57">
        <f>E4*Parameters!K$24</f>
        <v>12.839400000000003</v>
      </c>
      <c r="I4" s="55">
        <f>C4*Parameters!I$27</f>
        <v>5.6280000000000001</v>
      </c>
      <c r="J4" s="56">
        <f>D4*Parameters!J$27</f>
        <v>15.257999999999999</v>
      </c>
      <c r="K4" s="57">
        <f>E4*Parameters!K$27</f>
        <v>34.238400000000006</v>
      </c>
      <c r="L4" s="55">
        <f>F4*Parameters!I$27</f>
        <v>1.6883999999999997</v>
      </c>
      <c r="M4" s="56">
        <f>G4*Parameters!J$27</f>
        <v>4.5773999999999999</v>
      </c>
      <c r="N4" s="57">
        <f>H4*Parameters!K$27</f>
        <v>10.271520000000002</v>
      </c>
      <c r="O4" s="55">
        <f t="shared" si="1"/>
        <v>1.4069999999999991</v>
      </c>
      <c r="P4" s="56">
        <f t="shared" si="2"/>
        <v>3.8144999999999989</v>
      </c>
      <c r="Q4" s="57">
        <f t="shared" si="3"/>
        <v>8.5596000000000032</v>
      </c>
      <c r="R4" s="55">
        <f t="shared" si="4"/>
        <v>0.42209999999999992</v>
      </c>
      <c r="S4" s="56">
        <f t="shared" si="5"/>
        <v>1.1443499999999993</v>
      </c>
      <c r="T4" s="57">
        <f t="shared" si="6"/>
        <v>2.5678800000000006</v>
      </c>
    </row>
    <row r="5" spans="1:20" ht="15" x14ac:dyDescent="0.25">
      <c r="A5" s="93" t="s">
        <v>65</v>
      </c>
      <c r="B5" s="94" t="s">
        <v>16</v>
      </c>
      <c r="C5" s="55">
        <f>Node_List!AB5*Parameters!D$20</f>
        <v>2.3664000000000001</v>
      </c>
      <c r="D5" s="56">
        <f>Node_List!AC5*Parameters!E$20</f>
        <v>7.2417300000000004</v>
      </c>
      <c r="E5" s="57">
        <f>Node_List!AD5*Parameters!F$20</f>
        <v>17.58738</v>
      </c>
      <c r="F5" s="55">
        <f>C5*Parameters!I$24</f>
        <v>0.70992</v>
      </c>
      <c r="G5" s="56">
        <f>D5*Parameters!J$24</f>
        <v>2.1725189999999999</v>
      </c>
      <c r="H5" s="57">
        <f>E5*Parameters!K$24</f>
        <v>5.2762139999999995</v>
      </c>
      <c r="I5" s="55">
        <f>C5*Parameters!I$27</f>
        <v>1.8931200000000001</v>
      </c>
      <c r="J5" s="56">
        <f>D5*Parameters!J$27</f>
        <v>5.7933840000000005</v>
      </c>
      <c r="K5" s="57">
        <f>E5*Parameters!K$27</f>
        <v>14.069904000000001</v>
      </c>
      <c r="L5" s="55">
        <f>F5*Parameters!I$27</f>
        <v>0.567936</v>
      </c>
      <c r="M5" s="56">
        <f>G5*Parameters!J$27</f>
        <v>1.7380152</v>
      </c>
      <c r="N5" s="57">
        <f>H5*Parameters!K$27</f>
        <v>4.2209712000000001</v>
      </c>
      <c r="O5" s="55">
        <f t="shared" si="1"/>
        <v>0.47327999999999992</v>
      </c>
      <c r="P5" s="56">
        <f t="shared" si="2"/>
        <v>1.4483459999999999</v>
      </c>
      <c r="Q5" s="57">
        <f t="shared" si="3"/>
        <v>3.5174759999999985</v>
      </c>
      <c r="R5" s="55">
        <f t="shared" si="4"/>
        <v>0.141984</v>
      </c>
      <c r="S5" s="56">
        <f t="shared" si="5"/>
        <v>0.43450379999999988</v>
      </c>
      <c r="T5" s="57">
        <f t="shared" si="6"/>
        <v>1.0552427999999994</v>
      </c>
    </row>
    <row r="6" spans="1:20" ht="15" x14ac:dyDescent="0.25">
      <c r="A6" s="93" t="s">
        <v>66</v>
      </c>
      <c r="B6" s="94" t="s">
        <v>16</v>
      </c>
      <c r="C6" s="55">
        <f>Node_List!AB6*Parameters!D$20</f>
        <v>3.4283999999999994</v>
      </c>
      <c r="D6" s="56">
        <f>Node_List!AC6*Parameters!E$20</f>
        <v>9.7056299999999993</v>
      </c>
      <c r="E6" s="57">
        <f>Node_List!AD6*Parameters!F$20</f>
        <v>24.144779999999997</v>
      </c>
      <c r="F6" s="55">
        <f>C6*Parameters!I$24</f>
        <v>1.0285199999999999</v>
      </c>
      <c r="G6" s="56">
        <f>D6*Parameters!J$24</f>
        <v>2.9116889999999995</v>
      </c>
      <c r="H6" s="57">
        <f>E6*Parameters!K$24</f>
        <v>7.2434339999999988</v>
      </c>
      <c r="I6" s="55">
        <f>C6*Parameters!I$27</f>
        <v>2.7427199999999998</v>
      </c>
      <c r="J6" s="56">
        <f>D6*Parameters!J$27</f>
        <v>7.7645039999999996</v>
      </c>
      <c r="K6" s="57">
        <f>E6*Parameters!K$27</f>
        <v>19.315823999999999</v>
      </c>
      <c r="L6" s="55">
        <f>F6*Parameters!I$27</f>
        <v>0.82281599999999999</v>
      </c>
      <c r="M6" s="56">
        <f>G6*Parameters!J$27</f>
        <v>2.3293511999999996</v>
      </c>
      <c r="N6" s="57">
        <f>H6*Parameters!K$27</f>
        <v>5.7947471999999998</v>
      </c>
      <c r="O6" s="55">
        <f t="shared" si="1"/>
        <v>0.68567999999999962</v>
      </c>
      <c r="P6" s="56">
        <f t="shared" si="2"/>
        <v>1.9411259999999997</v>
      </c>
      <c r="Q6" s="57">
        <f t="shared" si="3"/>
        <v>4.828955999999998</v>
      </c>
      <c r="R6" s="55">
        <f t="shared" si="4"/>
        <v>0.20570399999999989</v>
      </c>
      <c r="S6" s="56">
        <f t="shared" si="5"/>
        <v>0.58233779999999991</v>
      </c>
      <c r="T6" s="57">
        <f t="shared" si="6"/>
        <v>1.4486867999999991</v>
      </c>
    </row>
    <row r="7" spans="1:20" ht="15" x14ac:dyDescent="0.25">
      <c r="A7" s="95" t="s">
        <v>67</v>
      </c>
      <c r="B7" s="96" t="s">
        <v>16</v>
      </c>
      <c r="C7" s="55">
        <f>Node_List!AB7*Parameters!D$20</f>
        <v>4.8587999999999996</v>
      </c>
      <c r="D7" s="56">
        <f>Node_List!AC7*Parameters!E$20</f>
        <v>13.55841</v>
      </c>
      <c r="E7" s="57">
        <f>Node_List!AD7*Parameters!F$20</f>
        <v>29.84346</v>
      </c>
      <c r="F7" s="55">
        <f>C7*Parameters!I$24</f>
        <v>1.4576399999999998</v>
      </c>
      <c r="G7" s="56">
        <f>D7*Parameters!J$24</f>
        <v>4.0675229999999996</v>
      </c>
      <c r="H7" s="57">
        <f>E7*Parameters!K$24</f>
        <v>8.9530379999999994</v>
      </c>
      <c r="I7" s="55">
        <f>C7*Parameters!I$27</f>
        <v>3.8870399999999998</v>
      </c>
      <c r="J7" s="56">
        <f>D7*Parameters!J$27</f>
        <v>10.846728000000001</v>
      </c>
      <c r="K7" s="57">
        <f>E7*Parameters!K$27</f>
        <v>23.874768000000003</v>
      </c>
      <c r="L7" s="55">
        <f>F7*Parameters!I$27</f>
        <v>1.1661119999999998</v>
      </c>
      <c r="M7" s="56">
        <f>G7*Parameters!J$27</f>
        <v>3.2540183999999996</v>
      </c>
      <c r="N7" s="57">
        <f>H7*Parameters!K$27</f>
        <v>7.1624303999999999</v>
      </c>
      <c r="O7" s="55">
        <f t="shared" si="1"/>
        <v>0.97175999999999974</v>
      </c>
      <c r="P7" s="56">
        <f t="shared" si="2"/>
        <v>2.7116819999999997</v>
      </c>
      <c r="Q7" s="57">
        <f t="shared" si="3"/>
        <v>5.9686919999999972</v>
      </c>
      <c r="R7" s="55">
        <f t="shared" si="4"/>
        <v>0.29152800000000001</v>
      </c>
      <c r="S7" s="56">
        <f t="shared" si="5"/>
        <v>0.81350459999999991</v>
      </c>
      <c r="T7" s="57">
        <f t="shared" si="6"/>
        <v>1.7906075999999995</v>
      </c>
    </row>
    <row r="8" spans="1:20" ht="15" x14ac:dyDescent="0.25">
      <c r="A8" s="97" t="s">
        <v>68</v>
      </c>
      <c r="B8" s="98" t="s">
        <v>17</v>
      </c>
      <c r="C8" s="55">
        <f>Node_List!AB8*Parameters!D$20</f>
        <v>5.222999999999999</v>
      </c>
      <c r="D8" s="56">
        <f>Node_List!AC8*Parameters!E$20</f>
        <v>15.095970000000001</v>
      </c>
      <c r="E8" s="57">
        <f>Node_List!AD8*Parameters!F$20</f>
        <v>34.3551</v>
      </c>
      <c r="F8" s="55">
        <f>C8*Parameters!I$24</f>
        <v>1.5668999999999997</v>
      </c>
      <c r="G8" s="56">
        <f>D8*Parameters!J$24</f>
        <v>4.528791</v>
      </c>
      <c r="H8" s="57">
        <f>E8*Parameters!K$24</f>
        <v>10.30653</v>
      </c>
      <c r="I8" s="55">
        <f>C8*Parameters!I$27</f>
        <v>4.178399999999999</v>
      </c>
      <c r="J8" s="56">
        <f>D8*Parameters!J$27</f>
        <v>12.076776000000002</v>
      </c>
      <c r="K8" s="57">
        <f>E8*Parameters!K$27</f>
        <v>27.484080000000002</v>
      </c>
      <c r="L8" s="55">
        <f>F8*Parameters!I$27</f>
        <v>1.25352</v>
      </c>
      <c r="M8" s="56">
        <f>G8*Parameters!J$27</f>
        <v>3.6230328000000003</v>
      </c>
      <c r="N8" s="57">
        <f>H8*Parameters!K$27</f>
        <v>8.2452240000000003</v>
      </c>
      <c r="O8" s="55">
        <f t="shared" si="1"/>
        <v>1.0446</v>
      </c>
      <c r="P8" s="56">
        <f t="shared" si="2"/>
        <v>3.0191939999999988</v>
      </c>
      <c r="Q8" s="57">
        <f t="shared" si="3"/>
        <v>6.8710199999999979</v>
      </c>
      <c r="R8" s="55">
        <f t="shared" si="4"/>
        <v>0.31337999999999977</v>
      </c>
      <c r="S8" s="56">
        <f t="shared" si="5"/>
        <v>0.90575819999999974</v>
      </c>
      <c r="T8" s="57">
        <f t="shared" si="6"/>
        <v>2.0613060000000001</v>
      </c>
    </row>
    <row r="9" spans="1:20" ht="15" x14ac:dyDescent="0.25">
      <c r="A9" s="99" t="s">
        <v>69</v>
      </c>
      <c r="B9" s="100" t="s">
        <v>17</v>
      </c>
      <c r="C9" s="55">
        <f>Node_List!AB9*Parameters!D$20</f>
        <v>6.3449999999999998</v>
      </c>
      <c r="D9" s="56">
        <f>Node_List!AC9*Parameters!E$20</f>
        <v>19.823849999999997</v>
      </c>
      <c r="E9" s="57">
        <f>Node_List!AD9*Parameters!F$20</f>
        <v>45.295500000000004</v>
      </c>
      <c r="F9" s="55">
        <f>C9*Parameters!I$24</f>
        <v>1.9034999999999997</v>
      </c>
      <c r="G9" s="56">
        <f>D9*Parameters!J$24</f>
        <v>5.9471549999999986</v>
      </c>
      <c r="H9" s="57">
        <f>E9*Parameters!K$24</f>
        <v>13.588650000000001</v>
      </c>
      <c r="I9" s="55">
        <f>C9*Parameters!I$27</f>
        <v>5.0760000000000005</v>
      </c>
      <c r="J9" s="56">
        <f>D9*Parameters!J$27</f>
        <v>15.859079999999999</v>
      </c>
      <c r="K9" s="57">
        <f>E9*Parameters!K$27</f>
        <v>36.236400000000003</v>
      </c>
      <c r="L9" s="55">
        <f>F9*Parameters!I$27</f>
        <v>1.5227999999999999</v>
      </c>
      <c r="M9" s="56">
        <f>G9*Parameters!J$27</f>
        <v>4.7577239999999987</v>
      </c>
      <c r="N9" s="57">
        <f>H9*Parameters!K$27</f>
        <v>10.870920000000002</v>
      </c>
      <c r="O9" s="55">
        <f t="shared" si="1"/>
        <v>1.2689999999999992</v>
      </c>
      <c r="P9" s="56">
        <f t="shared" si="2"/>
        <v>3.9647699999999979</v>
      </c>
      <c r="Q9" s="57">
        <f t="shared" si="3"/>
        <v>9.0591000000000008</v>
      </c>
      <c r="R9" s="55">
        <f t="shared" si="4"/>
        <v>0.38069999999999982</v>
      </c>
      <c r="S9" s="56">
        <f t="shared" si="5"/>
        <v>1.1894309999999999</v>
      </c>
      <c r="T9" s="57">
        <f t="shared" si="6"/>
        <v>2.7177299999999995</v>
      </c>
    </row>
    <row r="10" spans="1:20" ht="15" x14ac:dyDescent="0.25">
      <c r="A10" s="99" t="s">
        <v>70</v>
      </c>
      <c r="B10" s="100" t="s">
        <v>17</v>
      </c>
      <c r="C10" s="55">
        <f>Node_List!AB10*Parameters!D$20</f>
        <v>6.3179999999999996</v>
      </c>
      <c r="D10" s="56">
        <f>Node_List!AC10*Parameters!E$20</f>
        <v>18.265319999999999</v>
      </c>
      <c r="E10" s="57">
        <f>Node_List!AD10*Parameters!F$20</f>
        <v>41.415600000000005</v>
      </c>
      <c r="F10" s="55">
        <f>C10*Parameters!I$24</f>
        <v>1.8953999999999998</v>
      </c>
      <c r="G10" s="56">
        <f>D10*Parameters!J$24</f>
        <v>5.4795959999999999</v>
      </c>
      <c r="H10" s="57">
        <f>E10*Parameters!K$24</f>
        <v>12.42468</v>
      </c>
      <c r="I10" s="55">
        <f>C10*Parameters!I$27</f>
        <v>5.0544000000000002</v>
      </c>
      <c r="J10" s="56">
        <f>D10*Parameters!J$27</f>
        <v>14.612256</v>
      </c>
      <c r="K10" s="57">
        <f>E10*Parameters!K$27</f>
        <v>33.132480000000008</v>
      </c>
      <c r="L10" s="55">
        <f>F10*Parameters!I$27</f>
        <v>1.5163199999999999</v>
      </c>
      <c r="M10" s="56">
        <f>G10*Parameters!J$27</f>
        <v>4.3836767999999999</v>
      </c>
      <c r="N10" s="57">
        <f>H10*Parameters!K$27</f>
        <v>9.939744000000001</v>
      </c>
      <c r="O10" s="55">
        <f t="shared" si="1"/>
        <v>1.2635999999999994</v>
      </c>
      <c r="P10" s="56">
        <f t="shared" si="2"/>
        <v>3.6530639999999988</v>
      </c>
      <c r="Q10" s="57">
        <f t="shared" si="3"/>
        <v>8.2831199999999967</v>
      </c>
      <c r="R10" s="55">
        <f t="shared" si="4"/>
        <v>0.37907999999999986</v>
      </c>
      <c r="S10" s="56">
        <f t="shared" si="5"/>
        <v>1.0959192</v>
      </c>
      <c r="T10" s="57">
        <f t="shared" si="6"/>
        <v>2.4849359999999994</v>
      </c>
    </row>
    <row r="11" spans="1:20" ht="15" x14ac:dyDescent="0.25">
      <c r="A11" s="99" t="s">
        <v>71</v>
      </c>
      <c r="B11" s="100" t="s">
        <v>17</v>
      </c>
      <c r="C11" s="55">
        <f>Node_List!AB11*Parameters!D$20</f>
        <v>7.6485000000000003</v>
      </c>
      <c r="D11" s="56">
        <f>Node_List!AC11*Parameters!E$20</f>
        <v>23.250465000000002</v>
      </c>
      <c r="E11" s="57">
        <f>Node_List!AD11*Parameters!F$20</f>
        <v>53.035949999999993</v>
      </c>
      <c r="F11" s="55">
        <f>C11*Parameters!I$24</f>
        <v>2.2945500000000001</v>
      </c>
      <c r="G11" s="56">
        <f>D11*Parameters!J$24</f>
        <v>6.9751395</v>
      </c>
      <c r="H11" s="57">
        <f>E11*Parameters!K$24</f>
        <v>15.910784999999997</v>
      </c>
      <c r="I11" s="55">
        <f>C11*Parameters!I$27</f>
        <v>6.1188000000000002</v>
      </c>
      <c r="J11" s="56">
        <f>D11*Parameters!J$27</f>
        <v>18.600372000000004</v>
      </c>
      <c r="K11" s="57">
        <f>E11*Parameters!K$27</f>
        <v>42.428759999999997</v>
      </c>
      <c r="L11" s="55">
        <f>F11*Parameters!I$27</f>
        <v>1.8356400000000002</v>
      </c>
      <c r="M11" s="56">
        <f>G11*Parameters!J$27</f>
        <v>5.5801116000000004</v>
      </c>
      <c r="N11" s="57">
        <f>H11*Parameters!K$27</f>
        <v>12.728627999999999</v>
      </c>
      <c r="O11" s="55">
        <f t="shared" si="1"/>
        <v>1.5297000000000001</v>
      </c>
      <c r="P11" s="56">
        <f t="shared" si="2"/>
        <v>4.6500929999999983</v>
      </c>
      <c r="Q11" s="57">
        <f t="shared" si="3"/>
        <v>10.607189999999996</v>
      </c>
      <c r="R11" s="55">
        <f t="shared" si="4"/>
        <v>0.45890999999999993</v>
      </c>
      <c r="S11" s="56">
        <f t="shared" si="5"/>
        <v>1.3950278999999997</v>
      </c>
      <c r="T11" s="57">
        <f t="shared" si="6"/>
        <v>3.1821569999999983</v>
      </c>
    </row>
    <row r="12" spans="1:20" ht="15" x14ac:dyDescent="0.25">
      <c r="A12" s="101" t="s">
        <v>72</v>
      </c>
      <c r="B12" s="102" t="s">
        <v>17</v>
      </c>
      <c r="C12" s="55">
        <f>Node_List!AB12*Parameters!D$20</f>
        <v>6.4799999999999995</v>
      </c>
      <c r="D12" s="56">
        <f>Node_List!AC12*Parameters!E$20</f>
        <v>18.618299999999998</v>
      </c>
      <c r="E12" s="57">
        <f>Node_List!AD12*Parameters!F$20</f>
        <v>42.189000000000007</v>
      </c>
      <c r="F12" s="55">
        <f>C12*Parameters!I$24</f>
        <v>1.9439999999999997</v>
      </c>
      <c r="G12" s="56">
        <f>D12*Parameters!J$24</f>
        <v>5.5854899999999992</v>
      </c>
      <c r="H12" s="57">
        <f>E12*Parameters!K$24</f>
        <v>12.656700000000003</v>
      </c>
      <c r="I12" s="55">
        <f>C12*Parameters!I$27</f>
        <v>5.1840000000000002</v>
      </c>
      <c r="J12" s="56">
        <f>D12*Parameters!J$27</f>
        <v>14.894639999999999</v>
      </c>
      <c r="K12" s="57">
        <f>E12*Parameters!K$27</f>
        <v>33.751200000000004</v>
      </c>
      <c r="L12" s="55">
        <f>F12*Parameters!I$27</f>
        <v>1.5551999999999999</v>
      </c>
      <c r="M12" s="56">
        <f>G12*Parameters!J$27</f>
        <v>4.4683919999999997</v>
      </c>
      <c r="N12" s="57">
        <f>H12*Parameters!K$27</f>
        <v>10.125360000000002</v>
      </c>
      <c r="O12" s="55">
        <f t="shared" si="1"/>
        <v>1.2959999999999994</v>
      </c>
      <c r="P12" s="56">
        <f t="shared" si="2"/>
        <v>3.7236599999999989</v>
      </c>
      <c r="Q12" s="57">
        <f t="shared" si="3"/>
        <v>8.4378000000000029</v>
      </c>
      <c r="R12" s="55">
        <f t="shared" si="4"/>
        <v>0.38879999999999981</v>
      </c>
      <c r="S12" s="56">
        <f t="shared" si="5"/>
        <v>1.1170979999999995</v>
      </c>
      <c r="T12" s="57">
        <f t="shared" si="6"/>
        <v>2.5313400000000001</v>
      </c>
    </row>
    <row r="13" spans="1:20" ht="15" x14ac:dyDescent="0.25">
      <c r="A13" s="103" t="s">
        <v>73</v>
      </c>
      <c r="B13" s="104" t="s">
        <v>17</v>
      </c>
      <c r="C13" s="55">
        <f>Node_List!AB13*Parameters!D$20</f>
        <v>11.007</v>
      </c>
      <c r="D13" s="56">
        <f>Node_List!AC13*Parameters!E$20</f>
        <v>33.773099999999999</v>
      </c>
      <c r="E13" s="57">
        <f>Node_List!AD13*Parameters!F$20</f>
        <v>76.616399999999999</v>
      </c>
      <c r="F13" s="55">
        <f>C13*Parameters!I$24</f>
        <v>3.3020999999999998</v>
      </c>
      <c r="G13" s="56">
        <f>D13*Parameters!J$24</f>
        <v>10.131929999999999</v>
      </c>
      <c r="H13" s="57">
        <f>E13*Parameters!K$24</f>
        <v>22.984919999999999</v>
      </c>
      <c r="I13" s="55">
        <f>C13*Parameters!I$27</f>
        <v>8.8056000000000001</v>
      </c>
      <c r="J13" s="56">
        <f>D13*Parameters!J$27</f>
        <v>27.01848</v>
      </c>
      <c r="K13" s="57">
        <f>E13*Parameters!K$27</f>
        <v>61.293120000000002</v>
      </c>
      <c r="L13" s="55">
        <f>F13*Parameters!I$27</f>
        <v>2.64168</v>
      </c>
      <c r="M13" s="56">
        <f>G13*Parameters!J$27</f>
        <v>8.1055440000000001</v>
      </c>
      <c r="N13" s="57">
        <f>H13*Parameters!K$27</f>
        <v>18.387936</v>
      </c>
      <c r="O13" s="55">
        <f t="shared" si="1"/>
        <v>2.2013999999999996</v>
      </c>
      <c r="P13" s="56">
        <f t="shared" si="2"/>
        <v>6.7546199999999992</v>
      </c>
      <c r="Q13" s="57">
        <f t="shared" si="3"/>
        <v>15.323279999999997</v>
      </c>
      <c r="R13" s="55">
        <f t="shared" si="4"/>
        <v>0.66041999999999978</v>
      </c>
      <c r="S13" s="56">
        <f t="shared" si="5"/>
        <v>2.0263859999999987</v>
      </c>
      <c r="T13" s="57">
        <f t="shared" si="6"/>
        <v>4.5969839999999991</v>
      </c>
    </row>
    <row r="14" spans="1:20" ht="15" x14ac:dyDescent="0.25">
      <c r="A14" s="105" t="s">
        <v>74</v>
      </c>
      <c r="B14" s="106" t="s">
        <v>17</v>
      </c>
      <c r="C14" s="55">
        <f>Node_List!AB14*Parameters!D$20</f>
        <v>4.6458000000000004</v>
      </c>
      <c r="D14" s="56">
        <f>Node_List!AC14*Parameters!E$20</f>
        <v>14.337539999999999</v>
      </c>
      <c r="E14" s="57">
        <f>Node_List!AD14*Parameters!F$20</f>
        <v>32.553359999999998</v>
      </c>
      <c r="F14" s="55">
        <f>C14*Parameters!I$24</f>
        <v>1.39374</v>
      </c>
      <c r="G14" s="56">
        <f>D14*Parameters!J$24</f>
        <v>4.3012619999999995</v>
      </c>
      <c r="H14" s="57">
        <f>E14*Parameters!K$24</f>
        <v>9.7660079999999994</v>
      </c>
      <c r="I14" s="55">
        <f>C14*Parameters!I$27</f>
        <v>3.7166400000000004</v>
      </c>
      <c r="J14" s="56">
        <f>D14*Parameters!J$27</f>
        <v>11.470032</v>
      </c>
      <c r="K14" s="57">
        <f>E14*Parameters!K$27</f>
        <v>26.042687999999998</v>
      </c>
      <c r="L14" s="55">
        <f>F14*Parameters!I$27</f>
        <v>1.114992</v>
      </c>
      <c r="M14" s="56">
        <f>G14*Parameters!J$27</f>
        <v>3.4410095999999997</v>
      </c>
      <c r="N14" s="57">
        <f>H14*Parameters!K$27</f>
        <v>7.8128063999999995</v>
      </c>
      <c r="O14" s="55">
        <f t="shared" si="1"/>
        <v>0.92915999999999999</v>
      </c>
      <c r="P14" s="56">
        <f t="shared" si="2"/>
        <v>2.8675079999999991</v>
      </c>
      <c r="Q14" s="57">
        <f t="shared" si="3"/>
        <v>6.5106719999999996</v>
      </c>
      <c r="R14" s="55">
        <f t="shared" si="4"/>
        <v>0.278748</v>
      </c>
      <c r="S14" s="56">
        <f t="shared" si="5"/>
        <v>0.86025239999999981</v>
      </c>
      <c r="T14" s="57">
        <f t="shared" si="6"/>
        <v>1.9532015999999999</v>
      </c>
    </row>
    <row r="15" spans="1:20" ht="15" x14ac:dyDescent="0.25">
      <c r="A15" s="105" t="s">
        <v>75</v>
      </c>
      <c r="B15" s="106" t="s">
        <v>17</v>
      </c>
      <c r="C15" s="55">
        <f>Node_List!AB15*Parameters!D$20</f>
        <v>9.6695999999999991</v>
      </c>
      <c r="D15" s="56">
        <f>Node_List!AC15*Parameters!E$20</f>
        <v>29.496479999999998</v>
      </c>
      <c r="E15" s="57">
        <f>Node_List!AD15*Parameters!F$20</f>
        <v>66.904319999999998</v>
      </c>
      <c r="F15" s="55">
        <f>C15*Parameters!I$24</f>
        <v>2.9008799999999995</v>
      </c>
      <c r="G15" s="56">
        <f>D15*Parameters!J$24</f>
        <v>8.8489439999999995</v>
      </c>
      <c r="H15" s="57">
        <f>E15*Parameters!K$24</f>
        <v>20.071296</v>
      </c>
      <c r="I15" s="55">
        <f>C15*Parameters!I$27</f>
        <v>7.7356799999999994</v>
      </c>
      <c r="J15" s="56">
        <f>D15*Parameters!J$27</f>
        <v>23.597183999999999</v>
      </c>
      <c r="K15" s="57">
        <f>E15*Parameters!K$27</f>
        <v>53.523456000000003</v>
      </c>
      <c r="L15" s="55">
        <f>F15*Parameters!I$27</f>
        <v>2.3207039999999997</v>
      </c>
      <c r="M15" s="56">
        <f>G15*Parameters!J$27</f>
        <v>7.0791551999999998</v>
      </c>
      <c r="N15" s="57">
        <f>H15*Parameters!K$27</f>
        <v>16.057036800000002</v>
      </c>
      <c r="O15" s="55">
        <f t="shared" si="1"/>
        <v>1.9339199999999996</v>
      </c>
      <c r="P15" s="56">
        <f t="shared" si="2"/>
        <v>5.8992959999999997</v>
      </c>
      <c r="Q15" s="57">
        <f t="shared" si="3"/>
        <v>13.380863999999995</v>
      </c>
      <c r="R15" s="55">
        <f t="shared" si="4"/>
        <v>0.5801759999999998</v>
      </c>
      <c r="S15" s="56">
        <f t="shared" si="5"/>
        <v>1.7697887999999997</v>
      </c>
      <c r="T15" s="57">
        <f t="shared" si="6"/>
        <v>4.0142591999999979</v>
      </c>
    </row>
    <row r="16" spans="1:20" ht="15" x14ac:dyDescent="0.25">
      <c r="A16" s="105" t="s">
        <v>76</v>
      </c>
      <c r="B16" s="106" t="s">
        <v>17</v>
      </c>
      <c r="C16" s="55">
        <f>Node_List!AB16*Parameters!D$20</f>
        <v>16.0608</v>
      </c>
      <c r="D16" s="56">
        <f>Node_List!AC16*Parameters!E$20</f>
        <v>49.454039999999999</v>
      </c>
      <c r="E16" s="57">
        <f>Node_List!AD16*Parameters!F$20</f>
        <v>112.22736</v>
      </c>
      <c r="F16" s="55">
        <f>C16*Parameters!I$24</f>
        <v>4.8182400000000003</v>
      </c>
      <c r="G16" s="56">
        <f>D16*Parameters!J$24</f>
        <v>14.836212</v>
      </c>
      <c r="H16" s="57">
        <f>E16*Parameters!K$24</f>
        <v>33.668208</v>
      </c>
      <c r="I16" s="55">
        <f>C16*Parameters!I$27</f>
        <v>12.848640000000001</v>
      </c>
      <c r="J16" s="56">
        <f>D16*Parameters!J$27</f>
        <v>39.563231999999999</v>
      </c>
      <c r="K16" s="57">
        <f>E16*Parameters!K$27</f>
        <v>89.781888000000009</v>
      </c>
      <c r="L16" s="55">
        <f>F16*Parameters!I$27</f>
        <v>3.8545920000000002</v>
      </c>
      <c r="M16" s="56">
        <f>G16*Parameters!J$27</f>
        <v>11.8689696</v>
      </c>
      <c r="N16" s="57">
        <f>H16*Parameters!K$27</f>
        <v>26.934566400000001</v>
      </c>
      <c r="O16" s="55">
        <f t="shared" si="1"/>
        <v>3.212159999999999</v>
      </c>
      <c r="P16" s="56">
        <f t="shared" si="2"/>
        <v>9.8908079999999998</v>
      </c>
      <c r="Q16" s="57">
        <f t="shared" si="3"/>
        <v>22.445471999999995</v>
      </c>
      <c r="R16" s="55">
        <f t="shared" si="4"/>
        <v>0.96364800000000006</v>
      </c>
      <c r="S16" s="56">
        <f t="shared" si="5"/>
        <v>2.9672423999999999</v>
      </c>
      <c r="T16" s="57">
        <f t="shared" si="6"/>
        <v>6.7336415999999986</v>
      </c>
    </row>
    <row r="17" spans="1:20" ht="15" x14ac:dyDescent="0.25">
      <c r="A17" s="105" t="s">
        <v>77</v>
      </c>
      <c r="B17" s="106" t="s">
        <v>17</v>
      </c>
      <c r="C17" s="55">
        <f>Node_List!AB17*Parameters!D$20</f>
        <v>5.0537999999999998</v>
      </c>
      <c r="D17" s="56">
        <f>Node_List!AC17*Parameters!E$20</f>
        <v>15.68094</v>
      </c>
      <c r="E17" s="57">
        <f>Node_List!AD17*Parameters!F$20</f>
        <v>35.610959999999999</v>
      </c>
      <c r="F17" s="55">
        <f>C17*Parameters!I$24</f>
        <v>1.5161399999999998</v>
      </c>
      <c r="G17" s="56">
        <f>D17*Parameters!J$24</f>
        <v>4.7042820000000001</v>
      </c>
      <c r="H17" s="57">
        <f>E17*Parameters!K$24</f>
        <v>10.683287999999999</v>
      </c>
      <c r="I17" s="55">
        <f>C17*Parameters!I$27</f>
        <v>4.0430400000000004</v>
      </c>
      <c r="J17" s="56">
        <f>D17*Parameters!J$27</f>
        <v>12.544752000000001</v>
      </c>
      <c r="K17" s="57">
        <f>E17*Parameters!K$27</f>
        <v>28.488768</v>
      </c>
      <c r="L17" s="55">
        <f>F17*Parameters!I$27</f>
        <v>1.212912</v>
      </c>
      <c r="M17" s="56">
        <f>G17*Parameters!J$27</f>
        <v>3.7634256000000001</v>
      </c>
      <c r="N17" s="57">
        <f>H17*Parameters!K$27</f>
        <v>8.5466303999999997</v>
      </c>
      <c r="O17" s="55">
        <f t="shared" si="1"/>
        <v>1.0107599999999994</v>
      </c>
      <c r="P17" s="56">
        <f t="shared" si="2"/>
        <v>3.1361879999999989</v>
      </c>
      <c r="Q17" s="57">
        <f t="shared" si="3"/>
        <v>7.1221919999999983</v>
      </c>
      <c r="R17" s="55">
        <f t="shared" si="4"/>
        <v>0.30322799999999983</v>
      </c>
      <c r="S17" s="56">
        <f t="shared" si="5"/>
        <v>0.94085639999999993</v>
      </c>
      <c r="T17" s="57">
        <f t="shared" si="6"/>
        <v>2.1366575999999995</v>
      </c>
    </row>
    <row r="18" spans="1:20" ht="15" x14ac:dyDescent="0.25">
      <c r="A18" s="105" t="s">
        <v>78</v>
      </c>
      <c r="B18" s="106" t="s">
        <v>17</v>
      </c>
      <c r="C18" s="55">
        <f>Node_List!AB18*Parameters!D$20</f>
        <v>5.5751999999999997</v>
      </c>
      <c r="D18" s="56">
        <f>Node_List!AC18*Parameters!E$20</f>
        <v>17.270759999999999</v>
      </c>
      <c r="E18" s="57">
        <f>Node_List!AD18*Parameters!F$20</f>
        <v>39.207839999999997</v>
      </c>
      <c r="F18" s="55">
        <f>C18*Parameters!I$24</f>
        <v>1.6725599999999998</v>
      </c>
      <c r="G18" s="56">
        <f>D18*Parameters!J$24</f>
        <v>5.1812279999999999</v>
      </c>
      <c r="H18" s="57">
        <f>E18*Parameters!K$24</f>
        <v>11.762351999999998</v>
      </c>
      <c r="I18" s="55">
        <f>C18*Parameters!I$27</f>
        <v>4.4601600000000001</v>
      </c>
      <c r="J18" s="56">
        <f>D18*Parameters!J$27</f>
        <v>13.816608</v>
      </c>
      <c r="K18" s="57">
        <f>E18*Parameters!K$27</f>
        <v>31.366271999999999</v>
      </c>
      <c r="L18" s="55">
        <f>F18*Parameters!I$27</f>
        <v>1.3380479999999999</v>
      </c>
      <c r="M18" s="56">
        <f>G18*Parameters!J$27</f>
        <v>4.1449824</v>
      </c>
      <c r="N18" s="57">
        <f>H18*Parameters!K$27</f>
        <v>9.4098815999999985</v>
      </c>
      <c r="O18" s="55">
        <f t="shared" si="1"/>
        <v>1.1150399999999996</v>
      </c>
      <c r="P18" s="56">
        <f t="shared" si="2"/>
        <v>3.4541519999999988</v>
      </c>
      <c r="Q18" s="57">
        <f t="shared" si="3"/>
        <v>7.8415679999999988</v>
      </c>
      <c r="R18" s="55">
        <f t="shared" si="4"/>
        <v>0.33451199999999992</v>
      </c>
      <c r="S18" s="56">
        <f t="shared" si="5"/>
        <v>1.0362456</v>
      </c>
      <c r="T18" s="57">
        <f t="shared" si="6"/>
        <v>2.3524703999999996</v>
      </c>
    </row>
    <row r="19" spans="1:20" ht="15" x14ac:dyDescent="0.25">
      <c r="A19" s="107" t="s">
        <v>79</v>
      </c>
      <c r="B19" s="108" t="s">
        <v>17</v>
      </c>
      <c r="C19" s="55">
        <f>Node_List!AB19*Parameters!D$20</f>
        <v>3.8675999999999995</v>
      </c>
      <c r="D19" s="56">
        <f>Node_List!AC19*Parameters!E$20</f>
        <v>11.73288</v>
      </c>
      <c r="E19" s="57">
        <f>Node_List!AD19*Parameters!F$20</f>
        <v>26.617920000000002</v>
      </c>
      <c r="F19" s="55">
        <f>C19*Parameters!I$24</f>
        <v>1.1602799999999998</v>
      </c>
      <c r="G19" s="56">
        <f>D19*Parameters!J$24</f>
        <v>3.5198639999999997</v>
      </c>
      <c r="H19" s="57">
        <f>E19*Parameters!K$24</f>
        <v>7.9853760000000005</v>
      </c>
      <c r="I19" s="55">
        <f>C19*Parameters!I$27</f>
        <v>3.0940799999999999</v>
      </c>
      <c r="J19" s="56">
        <f>D19*Parameters!J$27</f>
        <v>9.3863040000000009</v>
      </c>
      <c r="K19" s="57">
        <f>E19*Parameters!K$27</f>
        <v>21.294336000000001</v>
      </c>
      <c r="L19" s="55">
        <f>F19*Parameters!I$27</f>
        <v>0.92822399999999983</v>
      </c>
      <c r="M19" s="56">
        <f>G19*Parameters!J$27</f>
        <v>2.8158911999999998</v>
      </c>
      <c r="N19" s="57">
        <f>H19*Parameters!K$27</f>
        <v>6.3883008000000006</v>
      </c>
      <c r="O19" s="55">
        <f t="shared" si="1"/>
        <v>0.77351999999999954</v>
      </c>
      <c r="P19" s="56">
        <f t="shared" si="2"/>
        <v>2.3465759999999989</v>
      </c>
      <c r="Q19" s="57">
        <f t="shared" si="3"/>
        <v>5.3235840000000003</v>
      </c>
      <c r="R19" s="55">
        <f t="shared" si="4"/>
        <v>0.23205599999999993</v>
      </c>
      <c r="S19" s="56">
        <f t="shared" si="5"/>
        <v>0.70397279999999984</v>
      </c>
      <c r="T19" s="57">
        <f t="shared" si="6"/>
        <v>1.5970751999999999</v>
      </c>
    </row>
    <row r="20" spans="1:20" ht="15" x14ac:dyDescent="0.25">
      <c r="A20" s="109" t="s">
        <v>80</v>
      </c>
      <c r="B20" s="110" t="s">
        <v>17</v>
      </c>
      <c r="C20" s="55">
        <f>Node_List!AB20*Parameters!D$20</f>
        <v>2.7276000000000002</v>
      </c>
      <c r="D20" s="56">
        <f>Node_List!AC20*Parameters!E$20</f>
        <v>7.8268199999999997</v>
      </c>
      <c r="E20" s="57">
        <f>Node_List!AD20*Parameters!F$20</f>
        <v>18.850920000000002</v>
      </c>
      <c r="F20" s="55">
        <f>C20*Parameters!I$24</f>
        <v>0.81828000000000001</v>
      </c>
      <c r="G20" s="56">
        <f>D20*Parameters!J$24</f>
        <v>2.3480459999999996</v>
      </c>
      <c r="H20" s="57">
        <f>E20*Parameters!K$24</f>
        <v>5.6552760000000006</v>
      </c>
      <c r="I20" s="55">
        <f>C20*Parameters!I$27</f>
        <v>2.1820800000000005</v>
      </c>
      <c r="J20" s="56">
        <f>D20*Parameters!J$27</f>
        <v>6.2614559999999999</v>
      </c>
      <c r="K20" s="57">
        <f>E20*Parameters!K$27</f>
        <v>15.080736000000002</v>
      </c>
      <c r="L20" s="55">
        <f>F20*Parameters!I$27</f>
        <v>0.65462400000000009</v>
      </c>
      <c r="M20" s="56">
        <f>G20*Parameters!J$27</f>
        <v>1.8784367999999998</v>
      </c>
      <c r="N20" s="57">
        <f>H20*Parameters!K$27</f>
        <v>4.524220800000001</v>
      </c>
      <c r="O20" s="55">
        <f t="shared" si="1"/>
        <v>0.54551999999999978</v>
      </c>
      <c r="P20" s="56">
        <f t="shared" si="2"/>
        <v>1.5653639999999998</v>
      </c>
      <c r="Q20" s="57">
        <f t="shared" si="3"/>
        <v>3.7701840000000004</v>
      </c>
      <c r="R20" s="55">
        <f t="shared" si="4"/>
        <v>0.16365599999999991</v>
      </c>
      <c r="S20" s="56">
        <f t="shared" si="5"/>
        <v>0.46960919999999984</v>
      </c>
      <c r="T20" s="57">
        <f t="shared" si="6"/>
        <v>1.1310551999999996</v>
      </c>
    </row>
    <row r="21" spans="1:20" ht="15" x14ac:dyDescent="0.25">
      <c r="A21" s="111" t="s">
        <v>81</v>
      </c>
      <c r="B21" s="112" t="s">
        <v>17</v>
      </c>
      <c r="C21" s="55">
        <f>Node_List!AB21*Parameters!D$20</f>
        <v>3.3407999999999998</v>
      </c>
      <c r="D21" s="56">
        <f>Node_List!AC21*Parameters!E$20</f>
        <v>10.08756</v>
      </c>
      <c r="E21" s="57">
        <f>Node_List!AD21*Parameters!F$20</f>
        <v>22.857360000000003</v>
      </c>
      <c r="F21" s="55">
        <f>C21*Parameters!I$24</f>
        <v>1.0022399999999998</v>
      </c>
      <c r="G21" s="56">
        <f>D21*Parameters!J$24</f>
        <v>3.026268</v>
      </c>
      <c r="H21" s="57">
        <f>E21*Parameters!K$24</f>
        <v>6.8572080000000009</v>
      </c>
      <c r="I21" s="55">
        <f>C21*Parameters!I$27</f>
        <v>2.6726399999999999</v>
      </c>
      <c r="J21" s="56">
        <f>D21*Parameters!J$27</f>
        <v>8.0700479999999999</v>
      </c>
      <c r="K21" s="57">
        <f>E21*Parameters!K$27</f>
        <v>18.285888000000003</v>
      </c>
      <c r="L21" s="55">
        <f>F21*Parameters!I$27</f>
        <v>0.80179199999999984</v>
      </c>
      <c r="M21" s="56">
        <f>G21*Parameters!J$27</f>
        <v>2.4210144000000002</v>
      </c>
      <c r="N21" s="57">
        <f>H21*Parameters!K$27</f>
        <v>5.485766400000001</v>
      </c>
      <c r="O21" s="55">
        <f t="shared" si="1"/>
        <v>0.66815999999999987</v>
      </c>
      <c r="P21" s="56">
        <f t="shared" si="2"/>
        <v>2.017512</v>
      </c>
      <c r="Q21" s="57">
        <f t="shared" si="3"/>
        <v>4.571472</v>
      </c>
      <c r="R21" s="55">
        <f t="shared" si="4"/>
        <v>0.20044799999999996</v>
      </c>
      <c r="S21" s="56">
        <f t="shared" si="5"/>
        <v>0.60525359999999973</v>
      </c>
      <c r="T21" s="57">
        <f t="shared" si="6"/>
        <v>1.3714415999999998</v>
      </c>
    </row>
    <row r="22" spans="1:20" ht="15" x14ac:dyDescent="0.25">
      <c r="A22" s="111" t="s">
        <v>82</v>
      </c>
      <c r="B22" s="112" t="s">
        <v>17</v>
      </c>
      <c r="C22" s="55">
        <f>Node_List!AB22*Parameters!D$20</f>
        <v>5.0484</v>
      </c>
      <c r="D22" s="56">
        <f>Node_List!AC22*Parameters!E$20</f>
        <v>14.162129999999999</v>
      </c>
      <c r="E22" s="57">
        <f>Node_List!AD22*Parameters!F$20</f>
        <v>35.373780000000004</v>
      </c>
      <c r="F22" s="55">
        <f>C22*Parameters!I$24</f>
        <v>1.5145199999999999</v>
      </c>
      <c r="G22" s="56">
        <f>D22*Parameters!J$24</f>
        <v>4.2486389999999998</v>
      </c>
      <c r="H22" s="57">
        <f>E22*Parameters!K$24</f>
        <v>10.612134000000001</v>
      </c>
      <c r="I22" s="55">
        <f>C22*Parameters!I$27</f>
        <v>4.0387200000000005</v>
      </c>
      <c r="J22" s="56">
        <f>D22*Parameters!J$27</f>
        <v>11.329704</v>
      </c>
      <c r="K22" s="57">
        <f>E22*Parameters!K$27</f>
        <v>28.299024000000003</v>
      </c>
      <c r="L22" s="55">
        <f>F22*Parameters!I$27</f>
        <v>1.211616</v>
      </c>
      <c r="M22" s="56">
        <f>G22*Parameters!J$27</f>
        <v>3.3989112000000001</v>
      </c>
      <c r="N22" s="57">
        <f>H22*Parameters!K$27</f>
        <v>8.4897072000000016</v>
      </c>
      <c r="O22" s="55">
        <f t="shared" si="1"/>
        <v>1.0096799999999995</v>
      </c>
      <c r="P22" s="56">
        <f t="shared" si="2"/>
        <v>2.8324259999999999</v>
      </c>
      <c r="Q22" s="57">
        <f t="shared" si="3"/>
        <v>7.0747560000000007</v>
      </c>
      <c r="R22" s="55">
        <f t="shared" si="4"/>
        <v>0.30290399999999984</v>
      </c>
      <c r="S22" s="56">
        <f t="shared" si="5"/>
        <v>0.8497277999999997</v>
      </c>
      <c r="T22" s="57">
        <f t="shared" si="6"/>
        <v>2.1224267999999995</v>
      </c>
    </row>
    <row r="23" spans="1:20" ht="15" x14ac:dyDescent="0.25">
      <c r="A23" s="111" t="s">
        <v>83</v>
      </c>
      <c r="B23" s="112" t="s">
        <v>17</v>
      </c>
      <c r="C23" s="55">
        <f>Node_List!AB23*Parameters!D$20</f>
        <v>0.74039999999999995</v>
      </c>
      <c r="D23" s="56">
        <f>Node_List!AC23*Parameters!E$20</f>
        <v>2.5125299999999999</v>
      </c>
      <c r="E23" s="57">
        <f>Node_List!AD23*Parameters!F$20</f>
        <v>5.7241799999999996</v>
      </c>
      <c r="F23" s="55">
        <f>C23*Parameters!I$24</f>
        <v>0.22211999999999998</v>
      </c>
      <c r="G23" s="56">
        <f>D23*Parameters!J$24</f>
        <v>0.75375899999999996</v>
      </c>
      <c r="H23" s="57">
        <f>E23*Parameters!K$24</f>
        <v>1.7172539999999998</v>
      </c>
      <c r="I23" s="55">
        <f>C23*Parameters!I$27</f>
        <v>0.59231999999999996</v>
      </c>
      <c r="J23" s="56">
        <f>D23*Parameters!J$27</f>
        <v>2.010024</v>
      </c>
      <c r="K23" s="57">
        <f>E23*Parameters!K$27</f>
        <v>4.5793439999999999</v>
      </c>
      <c r="L23" s="55">
        <f>F23*Parameters!I$27</f>
        <v>0.17769599999999999</v>
      </c>
      <c r="M23" s="56">
        <f>G23*Parameters!J$27</f>
        <v>0.60300719999999997</v>
      </c>
      <c r="N23" s="57">
        <f>H23*Parameters!K$27</f>
        <v>1.3738032</v>
      </c>
      <c r="O23" s="55">
        <f t="shared" si="1"/>
        <v>0.14807999999999999</v>
      </c>
      <c r="P23" s="56">
        <f t="shared" si="2"/>
        <v>0.5025059999999999</v>
      </c>
      <c r="Q23" s="57">
        <f t="shared" si="3"/>
        <v>1.1448359999999997</v>
      </c>
      <c r="R23" s="55">
        <f t="shared" si="4"/>
        <v>4.4423999999999991E-2</v>
      </c>
      <c r="S23" s="56">
        <f t="shared" si="5"/>
        <v>0.15075179999999999</v>
      </c>
      <c r="T23" s="57">
        <f t="shared" si="6"/>
        <v>0.34345079999999983</v>
      </c>
    </row>
    <row r="24" spans="1:20" ht="15" x14ac:dyDescent="0.25">
      <c r="A24" s="111" t="s">
        <v>84</v>
      </c>
      <c r="B24" s="112" t="s">
        <v>17</v>
      </c>
      <c r="C24" s="55">
        <f>Node_List!AB24*Parameters!D$20</f>
        <v>5.694</v>
      </c>
      <c r="D24" s="56">
        <f>Node_List!AC24*Parameters!E$20</f>
        <v>17.4528</v>
      </c>
      <c r="E24" s="57">
        <f>Node_List!AD24*Parameters!F$20</f>
        <v>39.532800000000002</v>
      </c>
      <c r="F24" s="55">
        <f>C24*Parameters!I$24</f>
        <v>1.7081999999999999</v>
      </c>
      <c r="G24" s="56">
        <f>D24*Parameters!J$24</f>
        <v>5.2358399999999996</v>
      </c>
      <c r="H24" s="57">
        <f>E24*Parameters!K$24</f>
        <v>11.85984</v>
      </c>
      <c r="I24" s="55">
        <f>C24*Parameters!I$27</f>
        <v>4.5552000000000001</v>
      </c>
      <c r="J24" s="56">
        <f>D24*Parameters!J$27</f>
        <v>13.962240000000001</v>
      </c>
      <c r="K24" s="57">
        <f>E24*Parameters!K$27</f>
        <v>31.626240000000003</v>
      </c>
      <c r="L24" s="55">
        <f>F24*Parameters!I$27</f>
        <v>1.36656</v>
      </c>
      <c r="M24" s="56">
        <f>G24*Parameters!J$27</f>
        <v>4.1886719999999995</v>
      </c>
      <c r="N24" s="57">
        <f>H24*Parameters!K$27</f>
        <v>9.4878720000000012</v>
      </c>
      <c r="O24" s="55">
        <f t="shared" si="1"/>
        <v>1.1387999999999998</v>
      </c>
      <c r="P24" s="56">
        <f t="shared" si="2"/>
        <v>3.4905599999999986</v>
      </c>
      <c r="Q24" s="57">
        <f t="shared" si="3"/>
        <v>7.9065599999999989</v>
      </c>
      <c r="R24" s="55">
        <f t="shared" si="4"/>
        <v>0.34163999999999994</v>
      </c>
      <c r="S24" s="56">
        <f t="shared" si="5"/>
        <v>1.0471680000000001</v>
      </c>
      <c r="T24" s="57">
        <f t="shared" si="6"/>
        <v>2.371967999999999</v>
      </c>
    </row>
    <row r="25" spans="1:20" ht="15" x14ac:dyDescent="0.25">
      <c r="A25" s="113" t="s">
        <v>85</v>
      </c>
      <c r="B25" s="114" t="s">
        <v>17</v>
      </c>
      <c r="C25" s="55">
        <f>Node_List!AB25*Parameters!D$20</f>
        <v>3.2111999999999994</v>
      </c>
      <c r="D25" s="56">
        <f>Node_List!AC25*Parameters!E$20</f>
        <v>9.0878399999999999</v>
      </c>
      <c r="E25" s="57">
        <f>Node_List!AD25*Parameters!F$20</f>
        <v>22.247040000000002</v>
      </c>
      <c r="F25" s="55">
        <f>C25*Parameters!I$24</f>
        <v>0.96335999999999977</v>
      </c>
      <c r="G25" s="56">
        <f>D25*Parameters!J$24</f>
        <v>2.7263519999999999</v>
      </c>
      <c r="H25" s="57">
        <f>E25*Parameters!K$24</f>
        <v>6.674112</v>
      </c>
      <c r="I25" s="55">
        <f>C25*Parameters!I$27</f>
        <v>2.5689599999999997</v>
      </c>
      <c r="J25" s="56">
        <f>D25*Parameters!J$27</f>
        <v>7.2702720000000003</v>
      </c>
      <c r="K25" s="57">
        <f>E25*Parameters!K$27</f>
        <v>17.797632000000004</v>
      </c>
      <c r="L25" s="55">
        <f>F25*Parameters!I$27</f>
        <v>0.77068799999999982</v>
      </c>
      <c r="M25" s="56">
        <f>G25*Parameters!J$27</f>
        <v>2.1810816000000002</v>
      </c>
      <c r="N25" s="57">
        <f>H25*Parameters!K$27</f>
        <v>5.3392896000000007</v>
      </c>
      <c r="O25" s="55">
        <f t="shared" si="1"/>
        <v>0.6422399999999997</v>
      </c>
      <c r="P25" s="56">
        <f t="shared" si="2"/>
        <v>1.8175679999999996</v>
      </c>
      <c r="Q25" s="57">
        <f t="shared" si="3"/>
        <v>4.4494079999999983</v>
      </c>
      <c r="R25" s="55">
        <f t="shared" si="4"/>
        <v>0.19267199999999995</v>
      </c>
      <c r="S25" s="56">
        <f t="shared" si="5"/>
        <v>0.54527039999999971</v>
      </c>
      <c r="T25" s="57">
        <f t="shared" si="6"/>
        <v>1.3348223999999993</v>
      </c>
    </row>
    <row r="26" spans="1:20" ht="15" x14ac:dyDescent="0.25">
      <c r="A26" s="109" t="s">
        <v>86</v>
      </c>
      <c r="B26" s="110" t="s">
        <v>17</v>
      </c>
      <c r="C26" s="55">
        <f>Node_List!AB26*Parameters!D$20</f>
        <v>1.4183999999999999</v>
      </c>
      <c r="D26" s="56">
        <f>Node_List!AC26*Parameters!E$20</f>
        <v>3.9531299999999998</v>
      </c>
      <c r="E26" s="57">
        <f>Node_List!AD26*Parameters!F$20</f>
        <v>10.035780000000001</v>
      </c>
      <c r="F26" s="55">
        <f>C26*Parameters!I$24</f>
        <v>0.42551999999999995</v>
      </c>
      <c r="G26" s="56">
        <f>D26*Parameters!J$24</f>
        <v>1.1859389999999999</v>
      </c>
      <c r="H26" s="57">
        <f>E26*Parameters!K$24</f>
        <v>3.0107340000000002</v>
      </c>
      <c r="I26" s="55">
        <f>C26*Parameters!I$27</f>
        <v>1.13472</v>
      </c>
      <c r="J26" s="56">
        <f>D26*Parameters!J$27</f>
        <v>3.1625040000000002</v>
      </c>
      <c r="K26" s="57">
        <f>E26*Parameters!K$27</f>
        <v>8.0286240000000006</v>
      </c>
      <c r="L26" s="55">
        <f>F26*Parameters!I$27</f>
        <v>0.340416</v>
      </c>
      <c r="M26" s="56">
        <f>G26*Parameters!J$27</f>
        <v>0.94875119999999991</v>
      </c>
      <c r="N26" s="57">
        <f>H26*Parameters!K$27</f>
        <v>2.4085872000000004</v>
      </c>
      <c r="O26" s="55">
        <f t="shared" si="1"/>
        <v>0.28367999999999993</v>
      </c>
      <c r="P26" s="56">
        <f t="shared" si="2"/>
        <v>0.79062599999999961</v>
      </c>
      <c r="Q26" s="57">
        <f t="shared" si="3"/>
        <v>2.0071560000000002</v>
      </c>
      <c r="R26" s="55">
        <f t="shared" si="4"/>
        <v>8.5103999999999957E-2</v>
      </c>
      <c r="S26" s="56">
        <f t="shared" si="5"/>
        <v>0.23718779999999995</v>
      </c>
      <c r="T26" s="57">
        <f t="shared" si="6"/>
        <v>0.60214679999999987</v>
      </c>
    </row>
    <row r="27" spans="1:20" ht="15" x14ac:dyDescent="0.25">
      <c r="A27" s="111" t="s">
        <v>87</v>
      </c>
      <c r="B27" s="112" t="s">
        <v>17</v>
      </c>
      <c r="C27" s="55">
        <f>Node_List!AB27*Parameters!D$20</f>
        <v>3.0515999999999996</v>
      </c>
      <c r="D27" s="56">
        <f>Node_List!AC27*Parameters!E$20</f>
        <v>9.006120000000001</v>
      </c>
      <c r="E27" s="57">
        <f>Node_List!AD27*Parameters!F$20</f>
        <v>20.376720000000002</v>
      </c>
      <c r="F27" s="55">
        <f>C27*Parameters!I$24</f>
        <v>0.91547999999999985</v>
      </c>
      <c r="G27" s="56">
        <f>D27*Parameters!J$24</f>
        <v>2.7018360000000001</v>
      </c>
      <c r="H27" s="57">
        <f>E27*Parameters!K$24</f>
        <v>6.1130160000000009</v>
      </c>
      <c r="I27" s="55">
        <f>C27*Parameters!I$27</f>
        <v>2.4412799999999999</v>
      </c>
      <c r="J27" s="56">
        <f>D27*Parameters!J$27</f>
        <v>7.2048960000000015</v>
      </c>
      <c r="K27" s="57">
        <f>E27*Parameters!K$27</f>
        <v>16.301376000000001</v>
      </c>
      <c r="L27" s="55">
        <f>F27*Parameters!I$27</f>
        <v>0.73238399999999992</v>
      </c>
      <c r="M27" s="56">
        <f>G27*Parameters!J$27</f>
        <v>2.1614688000000002</v>
      </c>
      <c r="N27" s="57">
        <f>H27*Parameters!K$27</f>
        <v>4.8904128000000009</v>
      </c>
      <c r="O27" s="55">
        <f t="shared" si="1"/>
        <v>0.61031999999999975</v>
      </c>
      <c r="P27" s="56">
        <f t="shared" si="2"/>
        <v>1.8012239999999995</v>
      </c>
      <c r="Q27" s="57">
        <f t="shared" si="3"/>
        <v>4.0753440000000012</v>
      </c>
      <c r="R27" s="55">
        <f t="shared" si="4"/>
        <v>0.18309599999999993</v>
      </c>
      <c r="S27" s="56">
        <f t="shared" si="5"/>
        <v>0.54036719999999994</v>
      </c>
      <c r="T27" s="57">
        <f t="shared" si="6"/>
        <v>1.2226032</v>
      </c>
    </row>
    <row r="28" spans="1:20" ht="15" x14ac:dyDescent="0.25">
      <c r="A28" s="111" t="s">
        <v>88</v>
      </c>
      <c r="B28" s="112" t="s">
        <v>17</v>
      </c>
      <c r="C28" s="55">
        <f>Node_List!AB28*Parameters!D$20</f>
        <v>1.3535999999999999</v>
      </c>
      <c r="D28" s="56">
        <f>Node_List!AC28*Parameters!E$20</f>
        <v>4.2932699999999997</v>
      </c>
      <c r="E28" s="57">
        <f>Node_List!AD28*Parameters!F$20</f>
        <v>9.73062</v>
      </c>
      <c r="F28" s="55">
        <f>C28*Parameters!I$24</f>
        <v>0.40607999999999994</v>
      </c>
      <c r="G28" s="56">
        <f>D28*Parameters!J$24</f>
        <v>1.2879809999999998</v>
      </c>
      <c r="H28" s="57">
        <f>E28*Parameters!K$24</f>
        <v>2.9191859999999998</v>
      </c>
      <c r="I28" s="55">
        <f>C28*Parameters!I$27</f>
        <v>1.0828800000000001</v>
      </c>
      <c r="J28" s="56">
        <f>D28*Parameters!J$27</f>
        <v>3.4346160000000001</v>
      </c>
      <c r="K28" s="57">
        <f>E28*Parameters!K$27</f>
        <v>7.7844960000000007</v>
      </c>
      <c r="L28" s="55">
        <f>F28*Parameters!I$27</f>
        <v>0.32486399999999999</v>
      </c>
      <c r="M28" s="56">
        <f>G28*Parameters!J$27</f>
        <v>1.0303848</v>
      </c>
      <c r="N28" s="57">
        <f>H28*Parameters!K$27</f>
        <v>2.3353487999999998</v>
      </c>
      <c r="O28" s="55">
        <f t="shared" si="1"/>
        <v>0.27071999999999985</v>
      </c>
      <c r="P28" s="56">
        <f t="shared" si="2"/>
        <v>0.85865399999999958</v>
      </c>
      <c r="Q28" s="57">
        <f t="shared" si="3"/>
        <v>1.9461239999999993</v>
      </c>
      <c r="R28" s="55">
        <f t="shared" si="4"/>
        <v>8.1215999999999955E-2</v>
      </c>
      <c r="S28" s="56">
        <f t="shared" si="5"/>
        <v>0.25759619999999983</v>
      </c>
      <c r="T28" s="57">
        <f t="shared" si="6"/>
        <v>0.58383720000000006</v>
      </c>
    </row>
    <row r="29" spans="1:20" ht="15" x14ac:dyDescent="0.25">
      <c r="A29" s="111" t="s">
        <v>89</v>
      </c>
      <c r="B29" s="112" t="s">
        <v>17</v>
      </c>
      <c r="C29" s="55">
        <f>Node_List!AB29*Parameters!D$20</f>
        <v>5.6616</v>
      </c>
      <c r="D29" s="56">
        <f>Node_List!AC29*Parameters!E$20</f>
        <v>15.702870000000001</v>
      </c>
      <c r="E29" s="57">
        <f>Node_List!AD29*Parameters!F$20</f>
        <v>39.380220000000001</v>
      </c>
      <c r="F29" s="55">
        <f>C29*Parameters!I$24</f>
        <v>1.69848</v>
      </c>
      <c r="G29" s="56">
        <f>D29*Parameters!J$24</f>
        <v>4.7108610000000004</v>
      </c>
      <c r="H29" s="57">
        <f>E29*Parameters!K$24</f>
        <v>11.814066</v>
      </c>
      <c r="I29" s="55">
        <f>C29*Parameters!I$27</f>
        <v>4.52928</v>
      </c>
      <c r="J29" s="56">
        <f>D29*Parameters!J$27</f>
        <v>12.562296000000002</v>
      </c>
      <c r="K29" s="57">
        <f>E29*Parameters!K$27</f>
        <v>31.504176000000001</v>
      </c>
      <c r="L29" s="55">
        <f>F29*Parameters!I$27</f>
        <v>1.358784</v>
      </c>
      <c r="M29" s="56">
        <f>G29*Parameters!J$27</f>
        <v>3.7686888000000005</v>
      </c>
      <c r="N29" s="57">
        <f>H29*Parameters!K$27</f>
        <v>9.4512528000000007</v>
      </c>
      <c r="O29" s="55">
        <f t="shared" si="1"/>
        <v>1.13232</v>
      </c>
      <c r="P29" s="56">
        <f t="shared" si="2"/>
        <v>3.1405739999999991</v>
      </c>
      <c r="Q29" s="57">
        <f t="shared" si="3"/>
        <v>7.8760440000000003</v>
      </c>
      <c r="R29" s="55">
        <f t="shared" si="4"/>
        <v>0.339696</v>
      </c>
      <c r="S29" s="56">
        <f t="shared" si="5"/>
        <v>0.9421721999999999</v>
      </c>
      <c r="T29" s="57">
        <f t="shared" si="6"/>
        <v>2.3628131999999997</v>
      </c>
    </row>
    <row r="30" spans="1:20" ht="15" x14ac:dyDescent="0.25">
      <c r="A30" s="111" t="s">
        <v>90</v>
      </c>
      <c r="B30" s="112" t="s">
        <v>17</v>
      </c>
      <c r="C30" s="55">
        <f>Node_List!AB30*Parameters!D$20</f>
        <v>1.2564000000000002</v>
      </c>
      <c r="D30" s="56">
        <f>Node_List!AC30*Parameters!E$20</f>
        <v>4.0834799999999998</v>
      </c>
      <c r="E30" s="57">
        <f>Node_List!AD30*Parameters!F$20</f>
        <v>9.2728800000000007</v>
      </c>
      <c r="F30" s="55">
        <f>C30*Parameters!I$24</f>
        <v>0.37692000000000003</v>
      </c>
      <c r="G30" s="56">
        <f>D30*Parameters!J$24</f>
        <v>1.2250439999999998</v>
      </c>
      <c r="H30" s="57">
        <f>E30*Parameters!K$24</f>
        <v>2.7818640000000001</v>
      </c>
      <c r="I30" s="55">
        <f>C30*Parameters!I$27</f>
        <v>1.0051200000000002</v>
      </c>
      <c r="J30" s="56">
        <f>D30*Parameters!J$27</f>
        <v>3.2667839999999999</v>
      </c>
      <c r="K30" s="57">
        <f>E30*Parameters!K$27</f>
        <v>7.4183040000000009</v>
      </c>
      <c r="L30" s="55">
        <f>F30*Parameters!I$27</f>
        <v>0.30153600000000003</v>
      </c>
      <c r="M30" s="56">
        <f>G30*Parameters!J$27</f>
        <v>0.98003519999999988</v>
      </c>
      <c r="N30" s="57">
        <f>H30*Parameters!K$27</f>
        <v>2.2254912</v>
      </c>
      <c r="O30" s="55">
        <f t="shared" si="1"/>
        <v>0.25127999999999995</v>
      </c>
      <c r="P30" s="56">
        <f t="shared" si="2"/>
        <v>0.81669599999999987</v>
      </c>
      <c r="Q30" s="57">
        <f t="shared" si="3"/>
        <v>1.8545759999999998</v>
      </c>
      <c r="R30" s="55">
        <f t="shared" si="4"/>
        <v>7.5384000000000007E-2</v>
      </c>
      <c r="S30" s="56">
        <f t="shared" si="5"/>
        <v>0.24500879999999992</v>
      </c>
      <c r="T30" s="57">
        <f t="shared" si="6"/>
        <v>0.55637280000000011</v>
      </c>
    </row>
    <row r="31" spans="1:20" ht="15" x14ac:dyDescent="0.25">
      <c r="A31" s="111" t="s">
        <v>91</v>
      </c>
      <c r="B31" s="112" t="s">
        <v>17</v>
      </c>
      <c r="C31" s="55">
        <f>Node_List!AB31*Parameters!D$20</f>
        <v>5.0808</v>
      </c>
      <c r="D31" s="56">
        <f>Node_List!AC31*Parameters!E$20</f>
        <v>15.67206</v>
      </c>
      <c r="E31" s="57">
        <f>Node_List!AD31*Parameters!F$20</f>
        <v>35.526360000000004</v>
      </c>
      <c r="F31" s="55">
        <f>C31*Parameters!I$24</f>
        <v>1.52424</v>
      </c>
      <c r="G31" s="56">
        <f>D31*Parameters!J$24</f>
        <v>4.7016179999999999</v>
      </c>
      <c r="H31" s="57">
        <f>E31*Parameters!K$24</f>
        <v>10.657908000000001</v>
      </c>
      <c r="I31" s="55">
        <f>C31*Parameters!I$27</f>
        <v>4.0646399999999998</v>
      </c>
      <c r="J31" s="56">
        <f>D31*Parameters!J$27</f>
        <v>12.537648000000001</v>
      </c>
      <c r="K31" s="57">
        <f>E31*Parameters!K$27</f>
        <v>28.421088000000005</v>
      </c>
      <c r="L31" s="55">
        <f>F31*Parameters!I$27</f>
        <v>1.219392</v>
      </c>
      <c r="M31" s="56">
        <f>G31*Parameters!J$27</f>
        <v>3.7612944000000001</v>
      </c>
      <c r="N31" s="57">
        <f>H31*Parameters!K$27</f>
        <v>8.5263264000000003</v>
      </c>
      <c r="O31" s="55">
        <f t="shared" si="1"/>
        <v>1.0161600000000002</v>
      </c>
      <c r="P31" s="56">
        <f t="shared" si="2"/>
        <v>3.1344119999999993</v>
      </c>
      <c r="Q31" s="57">
        <f t="shared" si="3"/>
        <v>7.1052719999999994</v>
      </c>
      <c r="R31" s="55">
        <f t="shared" si="4"/>
        <v>0.30484800000000001</v>
      </c>
      <c r="S31" s="56">
        <f t="shared" si="5"/>
        <v>0.9403235999999997</v>
      </c>
      <c r="T31" s="57">
        <f t="shared" si="6"/>
        <v>2.1315816000000005</v>
      </c>
    </row>
    <row r="32" spans="1:20" ht="15" x14ac:dyDescent="0.25">
      <c r="A32" s="111" t="s">
        <v>92</v>
      </c>
      <c r="B32" s="112" t="s">
        <v>17</v>
      </c>
      <c r="C32" s="55">
        <f>Node_List!AB32*Parameters!D$20</f>
        <v>4.5972</v>
      </c>
      <c r="D32" s="56">
        <f>Node_List!AC32*Parameters!E$20</f>
        <v>14.17104</v>
      </c>
      <c r="E32" s="57">
        <f>Node_List!AD32*Parameters!F$20</f>
        <v>32.130240000000001</v>
      </c>
      <c r="F32" s="55">
        <f>C32*Parameters!I$24</f>
        <v>1.3791599999999999</v>
      </c>
      <c r="G32" s="56">
        <f>D32*Parameters!J$24</f>
        <v>4.2513119999999995</v>
      </c>
      <c r="H32" s="57">
        <f>E32*Parameters!K$24</f>
        <v>9.6390720000000005</v>
      </c>
      <c r="I32" s="55">
        <f>C32*Parameters!I$27</f>
        <v>3.6777600000000001</v>
      </c>
      <c r="J32" s="56">
        <f>D32*Parameters!J$27</f>
        <v>11.336832000000001</v>
      </c>
      <c r="K32" s="57">
        <f>E32*Parameters!K$27</f>
        <v>25.704192000000003</v>
      </c>
      <c r="L32" s="55">
        <f>F32*Parameters!I$27</f>
        <v>1.1033280000000001</v>
      </c>
      <c r="M32" s="56">
        <f>G32*Parameters!J$27</f>
        <v>3.4010495999999999</v>
      </c>
      <c r="N32" s="57">
        <f>H32*Parameters!K$27</f>
        <v>7.7112576000000006</v>
      </c>
      <c r="O32" s="55">
        <f t="shared" si="1"/>
        <v>0.91943999999999981</v>
      </c>
      <c r="P32" s="56">
        <f t="shared" si="2"/>
        <v>2.8342079999999985</v>
      </c>
      <c r="Q32" s="57">
        <f t="shared" si="3"/>
        <v>6.426047999999998</v>
      </c>
      <c r="R32" s="55">
        <f t="shared" si="4"/>
        <v>0.27583199999999986</v>
      </c>
      <c r="S32" s="56">
        <f t="shared" si="5"/>
        <v>0.85026239999999964</v>
      </c>
      <c r="T32" s="57">
        <f t="shared" si="6"/>
        <v>1.9278143999999999</v>
      </c>
    </row>
    <row r="33" spans="1:20" ht="15" x14ac:dyDescent="0.25">
      <c r="A33" s="113" t="s">
        <v>93</v>
      </c>
      <c r="B33" s="114" t="s">
        <v>17</v>
      </c>
      <c r="C33" s="55">
        <f>Node_List!AB33*Parameters!D$20</f>
        <v>3.4056000000000002</v>
      </c>
      <c r="D33" s="56">
        <f>Node_List!AC33*Parameters!E$20</f>
        <v>10.227420000000002</v>
      </c>
      <c r="E33" s="57">
        <f>Node_List!AD33*Parameters!F$20</f>
        <v>23.162519999999997</v>
      </c>
      <c r="F33" s="55">
        <f>C33*Parameters!I$24</f>
        <v>1.0216799999999999</v>
      </c>
      <c r="G33" s="56">
        <f>D33*Parameters!J$24</f>
        <v>3.0682260000000006</v>
      </c>
      <c r="H33" s="57">
        <f>E33*Parameters!K$24</f>
        <v>6.9487559999999986</v>
      </c>
      <c r="I33" s="55">
        <f>C33*Parameters!I$27</f>
        <v>2.7244800000000002</v>
      </c>
      <c r="J33" s="56">
        <f>D33*Parameters!J$27</f>
        <v>8.1819360000000021</v>
      </c>
      <c r="K33" s="57">
        <f>E33*Parameters!K$27</f>
        <v>18.530016</v>
      </c>
      <c r="L33" s="55">
        <f>F33*Parameters!I$27</f>
        <v>0.81734399999999996</v>
      </c>
      <c r="M33" s="56">
        <f>G33*Parameters!J$27</f>
        <v>2.4545808000000005</v>
      </c>
      <c r="N33" s="57">
        <f>H33*Parameters!K$27</f>
        <v>5.5590047999999994</v>
      </c>
      <c r="O33" s="55">
        <f t="shared" si="1"/>
        <v>0.68111999999999995</v>
      </c>
      <c r="P33" s="56">
        <f t="shared" si="2"/>
        <v>2.0454840000000001</v>
      </c>
      <c r="Q33" s="57">
        <f t="shared" si="3"/>
        <v>4.6325039999999973</v>
      </c>
      <c r="R33" s="55">
        <f t="shared" si="4"/>
        <v>0.20433599999999996</v>
      </c>
      <c r="S33" s="56">
        <f t="shared" si="5"/>
        <v>0.61364520000000011</v>
      </c>
      <c r="T33" s="57">
        <f t="shared" si="6"/>
        <v>1.3897511999999992</v>
      </c>
    </row>
    <row r="34" spans="1:20" ht="15" x14ac:dyDescent="0.25">
      <c r="A34" s="109" t="s">
        <v>94</v>
      </c>
      <c r="B34" s="110" t="s">
        <v>17</v>
      </c>
      <c r="C34" s="55">
        <f>Node_List!AB34*Parameters!D$20</f>
        <v>3.3407999999999998</v>
      </c>
      <c r="D34" s="56">
        <f>Node_List!AC34*Parameters!E$20</f>
        <v>9.8475599999999996</v>
      </c>
      <c r="E34" s="57">
        <f>Node_List!AD34*Parameters!F$20</f>
        <v>22.857360000000003</v>
      </c>
      <c r="F34" s="55">
        <f>C34*Parameters!I$24</f>
        <v>1.0022399999999998</v>
      </c>
      <c r="G34" s="56">
        <f>D34*Parameters!J$24</f>
        <v>2.9542679999999999</v>
      </c>
      <c r="H34" s="57">
        <f>E34*Parameters!K$24</f>
        <v>6.8572080000000009</v>
      </c>
      <c r="I34" s="55">
        <f>C34*Parameters!I$27</f>
        <v>2.6726399999999999</v>
      </c>
      <c r="J34" s="56">
        <f>D34*Parameters!J$27</f>
        <v>7.8780479999999997</v>
      </c>
      <c r="K34" s="57">
        <f>E34*Parameters!K$27</f>
        <v>18.285888000000003</v>
      </c>
      <c r="L34" s="55">
        <f>F34*Parameters!I$27</f>
        <v>0.80179199999999984</v>
      </c>
      <c r="M34" s="56">
        <f>G34*Parameters!J$27</f>
        <v>2.3634143999999999</v>
      </c>
      <c r="N34" s="57">
        <f>H34*Parameters!K$27</f>
        <v>5.485766400000001</v>
      </c>
      <c r="O34" s="55">
        <f t="shared" si="1"/>
        <v>0.66815999999999987</v>
      </c>
      <c r="P34" s="56">
        <f t="shared" si="2"/>
        <v>1.9695119999999999</v>
      </c>
      <c r="Q34" s="57">
        <f t="shared" si="3"/>
        <v>4.571472</v>
      </c>
      <c r="R34" s="55">
        <f t="shared" si="4"/>
        <v>0.20044799999999996</v>
      </c>
      <c r="S34" s="56">
        <f t="shared" si="5"/>
        <v>0.59085359999999998</v>
      </c>
      <c r="T34" s="57">
        <f t="shared" si="6"/>
        <v>1.3714415999999998</v>
      </c>
    </row>
    <row r="35" spans="1:20" ht="15" x14ac:dyDescent="0.25">
      <c r="A35" s="111" t="s">
        <v>95</v>
      </c>
      <c r="B35" s="112" t="s">
        <v>17</v>
      </c>
      <c r="C35" s="55">
        <f>Node_List!AB35*Parameters!D$20</f>
        <v>4.5648</v>
      </c>
      <c r="D35" s="56">
        <f>Node_List!AC35*Parameters!E$20</f>
        <v>14.10111</v>
      </c>
      <c r="E35" s="57">
        <f>Node_List!AD35*Parameters!F$20</f>
        <v>31.97766</v>
      </c>
      <c r="F35" s="55">
        <f>C35*Parameters!I$24</f>
        <v>1.36944</v>
      </c>
      <c r="G35" s="56">
        <f>D35*Parameters!J$24</f>
        <v>4.2303329999999999</v>
      </c>
      <c r="H35" s="57">
        <f>E35*Parameters!K$24</f>
        <v>9.593297999999999</v>
      </c>
      <c r="I35" s="55">
        <f>C35*Parameters!I$27</f>
        <v>3.65184</v>
      </c>
      <c r="J35" s="56">
        <f>D35*Parameters!J$27</f>
        <v>11.280888000000001</v>
      </c>
      <c r="K35" s="57">
        <f>E35*Parameters!K$27</f>
        <v>25.582128000000001</v>
      </c>
      <c r="L35" s="55">
        <f>F35*Parameters!I$27</f>
        <v>1.0955520000000001</v>
      </c>
      <c r="M35" s="56">
        <f>G35*Parameters!J$27</f>
        <v>3.3842664</v>
      </c>
      <c r="N35" s="57">
        <f>H35*Parameters!K$27</f>
        <v>7.6746383999999992</v>
      </c>
      <c r="O35" s="55">
        <f t="shared" si="1"/>
        <v>0.91295999999999999</v>
      </c>
      <c r="P35" s="56">
        <f t="shared" si="2"/>
        <v>2.8202219999999993</v>
      </c>
      <c r="Q35" s="57">
        <f t="shared" si="3"/>
        <v>6.3955319999999993</v>
      </c>
      <c r="R35" s="55">
        <f t="shared" si="4"/>
        <v>0.27388799999999991</v>
      </c>
      <c r="S35" s="56">
        <f t="shared" si="5"/>
        <v>0.84606659999999989</v>
      </c>
      <c r="T35" s="57">
        <f t="shared" si="6"/>
        <v>1.9186595999999998</v>
      </c>
    </row>
    <row r="36" spans="1:20" ht="15" x14ac:dyDescent="0.25">
      <c r="A36" s="111" t="s">
        <v>96</v>
      </c>
      <c r="B36" s="112" t="s">
        <v>17</v>
      </c>
      <c r="C36" s="55">
        <f>Node_List!AB36*Parameters!D$20</f>
        <v>4.6619999999999999</v>
      </c>
      <c r="D36" s="56">
        <f>Node_List!AC36*Parameters!E$20</f>
        <v>13.8309</v>
      </c>
      <c r="E36" s="57">
        <f>Node_List!AD36*Parameters!F$20</f>
        <v>32.435400000000001</v>
      </c>
      <c r="F36" s="55">
        <f>C36*Parameters!I$24</f>
        <v>1.3985999999999998</v>
      </c>
      <c r="G36" s="56">
        <f>D36*Parameters!J$24</f>
        <v>4.1492699999999996</v>
      </c>
      <c r="H36" s="57">
        <f>E36*Parameters!K$24</f>
        <v>9.73062</v>
      </c>
      <c r="I36" s="55">
        <f>C36*Parameters!I$27</f>
        <v>3.7296</v>
      </c>
      <c r="J36" s="56">
        <f>D36*Parameters!J$27</f>
        <v>11.064720000000001</v>
      </c>
      <c r="K36" s="57">
        <f>E36*Parameters!K$27</f>
        <v>25.948320000000002</v>
      </c>
      <c r="L36" s="55">
        <f>F36*Parameters!I$27</f>
        <v>1.1188799999999999</v>
      </c>
      <c r="M36" s="56">
        <f>G36*Parameters!J$27</f>
        <v>3.3194159999999999</v>
      </c>
      <c r="N36" s="57">
        <f>H36*Parameters!K$27</f>
        <v>7.7844960000000007</v>
      </c>
      <c r="O36" s="55">
        <f t="shared" si="1"/>
        <v>0.9323999999999999</v>
      </c>
      <c r="P36" s="56">
        <f t="shared" si="2"/>
        <v>2.7661799999999985</v>
      </c>
      <c r="Q36" s="57">
        <f t="shared" si="3"/>
        <v>6.4870799999999988</v>
      </c>
      <c r="R36" s="55">
        <f t="shared" si="4"/>
        <v>0.27971999999999997</v>
      </c>
      <c r="S36" s="56">
        <f t="shared" si="5"/>
        <v>0.82985399999999965</v>
      </c>
      <c r="T36" s="57">
        <f t="shared" si="6"/>
        <v>1.9461239999999993</v>
      </c>
    </row>
    <row r="37" spans="1:20" ht="15" x14ac:dyDescent="0.25">
      <c r="A37" s="111" t="s">
        <v>97</v>
      </c>
      <c r="B37" s="112" t="s">
        <v>17</v>
      </c>
      <c r="C37" s="55">
        <f>Node_List!AB37*Parameters!D$20</f>
        <v>1.5803999999999998</v>
      </c>
      <c r="D37" s="56">
        <f>Node_List!AC37*Parameters!E$20</f>
        <v>4.7827799999999998</v>
      </c>
      <c r="E37" s="57">
        <f>Node_List!AD37*Parameters!F$20</f>
        <v>10.798680000000001</v>
      </c>
      <c r="F37" s="55">
        <f>C37*Parameters!I$24</f>
        <v>0.47411999999999993</v>
      </c>
      <c r="G37" s="56">
        <f>D37*Parameters!J$24</f>
        <v>1.4348339999999999</v>
      </c>
      <c r="H37" s="57">
        <f>E37*Parameters!K$24</f>
        <v>3.2396040000000004</v>
      </c>
      <c r="I37" s="55">
        <f>C37*Parameters!I$27</f>
        <v>1.2643199999999999</v>
      </c>
      <c r="J37" s="56">
        <f>D37*Parameters!J$27</f>
        <v>3.8262239999999998</v>
      </c>
      <c r="K37" s="57">
        <f>E37*Parameters!K$27</f>
        <v>8.6389440000000004</v>
      </c>
      <c r="L37" s="55">
        <f>F37*Parameters!I$27</f>
        <v>0.37929599999999997</v>
      </c>
      <c r="M37" s="56">
        <f>G37*Parameters!J$27</f>
        <v>1.1478672000000001</v>
      </c>
      <c r="N37" s="57">
        <f>H37*Parameters!K$27</f>
        <v>2.5916832000000003</v>
      </c>
      <c r="O37" s="55">
        <f t="shared" si="1"/>
        <v>0.31607999999999992</v>
      </c>
      <c r="P37" s="56">
        <f t="shared" si="2"/>
        <v>0.95655599999999996</v>
      </c>
      <c r="Q37" s="57">
        <f t="shared" si="3"/>
        <v>2.1597360000000005</v>
      </c>
      <c r="R37" s="55">
        <f t="shared" si="4"/>
        <v>9.4823999999999964E-2</v>
      </c>
      <c r="S37" s="56">
        <f t="shared" si="5"/>
        <v>0.28696679999999986</v>
      </c>
      <c r="T37" s="57">
        <f t="shared" si="6"/>
        <v>0.64792080000000007</v>
      </c>
    </row>
    <row r="38" spans="1:20" ht="15" x14ac:dyDescent="0.25">
      <c r="A38" s="111" t="s">
        <v>98</v>
      </c>
      <c r="B38" s="112" t="s">
        <v>17</v>
      </c>
      <c r="C38" s="55">
        <f>Node_List!AB38*Parameters!D$20</f>
        <v>2.7276000000000002</v>
      </c>
      <c r="D38" s="56">
        <f>Node_List!AC38*Parameters!E$20</f>
        <v>8.3068200000000001</v>
      </c>
      <c r="E38" s="57">
        <f>Node_List!AD38*Parameters!F$20</f>
        <v>18.850920000000002</v>
      </c>
      <c r="F38" s="55">
        <f>C38*Parameters!I$24</f>
        <v>0.81828000000000001</v>
      </c>
      <c r="G38" s="56">
        <f>D38*Parameters!J$24</f>
        <v>2.4920459999999998</v>
      </c>
      <c r="H38" s="57">
        <f>E38*Parameters!K$24</f>
        <v>5.6552760000000006</v>
      </c>
      <c r="I38" s="55">
        <f>C38*Parameters!I$27</f>
        <v>2.1820800000000005</v>
      </c>
      <c r="J38" s="56">
        <f>D38*Parameters!J$27</f>
        <v>6.6454560000000003</v>
      </c>
      <c r="K38" s="57">
        <f>E38*Parameters!K$27</f>
        <v>15.080736000000002</v>
      </c>
      <c r="L38" s="55">
        <f>F38*Parameters!I$27</f>
        <v>0.65462400000000009</v>
      </c>
      <c r="M38" s="56">
        <f>G38*Parameters!J$27</f>
        <v>1.9936368</v>
      </c>
      <c r="N38" s="57">
        <f>H38*Parameters!K$27</f>
        <v>4.524220800000001</v>
      </c>
      <c r="O38" s="55">
        <f t="shared" ref="O38:O52" si="7">C38-I38</f>
        <v>0.54551999999999978</v>
      </c>
      <c r="P38" s="56">
        <f t="shared" ref="P38:P52" si="8">D38-J38</f>
        <v>1.6613639999999998</v>
      </c>
      <c r="Q38" s="57">
        <f t="shared" ref="Q38:Q52" si="9">E38-K38</f>
        <v>3.7701840000000004</v>
      </c>
      <c r="R38" s="55">
        <f t="shared" ref="R38:R52" si="10">F38-L38</f>
        <v>0.16365599999999991</v>
      </c>
      <c r="S38" s="56">
        <f t="shared" ref="S38:S52" si="11">G38-M38</f>
        <v>0.49840919999999977</v>
      </c>
      <c r="T38" s="57">
        <f t="shared" ref="T38:T52" si="12">H38-N38</f>
        <v>1.1310551999999996</v>
      </c>
    </row>
    <row r="39" spans="1:20" ht="15" x14ac:dyDescent="0.25">
      <c r="A39" s="111" t="s">
        <v>99</v>
      </c>
      <c r="B39" s="112" t="s">
        <v>17</v>
      </c>
      <c r="C39" s="55">
        <f>Node_List!AB39*Parameters!D$20</f>
        <v>3.9863999999999997</v>
      </c>
      <c r="D39" s="56">
        <f>Node_List!AC39*Parameters!E$20</f>
        <v>11.458229999999999</v>
      </c>
      <c r="E39" s="57">
        <f>Node_List!AD39*Parameters!F$20</f>
        <v>27.016380000000005</v>
      </c>
      <c r="F39" s="55">
        <f>C39*Parameters!I$24</f>
        <v>1.1959199999999999</v>
      </c>
      <c r="G39" s="56">
        <f>D39*Parameters!J$24</f>
        <v>3.4374689999999997</v>
      </c>
      <c r="H39" s="57">
        <f>E39*Parameters!K$24</f>
        <v>8.1049140000000008</v>
      </c>
      <c r="I39" s="55">
        <f>C39*Parameters!I$27</f>
        <v>3.18912</v>
      </c>
      <c r="J39" s="56">
        <f>D39*Parameters!J$27</f>
        <v>9.1665839999999985</v>
      </c>
      <c r="K39" s="57">
        <f>E39*Parameters!K$27</f>
        <v>21.613104000000007</v>
      </c>
      <c r="L39" s="55">
        <f>F39*Parameters!I$27</f>
        <v>0.95673599999999992</v>
      </c>
      <c r="M39" s="56">
        <f>G39*Parameters!J$27</f>
        <v>2.7499751999999997</v>
      </c>
      <c r="N39" s="57">
        <f>H39*Parameters!K$27</f>
        <v>6.4839312000000007</v>
      </c>
      <c r="O39" s="55">
        <f t="shared" si="7"/>
        <v>0.79727999999999977</v>
      </c>
      <c r="P39" s="56">
        <f t="shared" si="8"/>
        <v>2.2916460000000001</v>
      </c>
      <c r="Q39" s="57">
        <f t="shared" si="9"/>
        <v>5.4032759999999982</v>
      </c>
      <c r="R39" s="55">
        <f t="shared" si="10"/>
        <v>0.23918399999999995</v>
      </c>
      <c r="S39" s="56">
        <f t="shared" si="11"/>
        <v>0.68749379999999993</v>
      </c>
      <c r="T39" s="57">
        <f t="shared" si="12"/>
        <v>1.6209828000000002</v>
      </c>
    </row>
    <row r="40" spans="1:20" ht="15" x14ac:dyDescent="0.25">
      <c r="A40" s="111" t="s">
        <v>100</v>
      </c>
      <c r="B40" s="112" t="s">
        <v>17</v>
      </c>
      <c r="C40" s="55">
        <f>Node_List!AB40*Parameters!D$20</f>
        <v>1.5479999999999998</v>
      </c>
      <c r="D40" s="56">
        <f>Node_List!AC40*Parameters!E$20</f>
        <v>4.7128499999999995</v>
      </c>
      <c r="E40" s="57">
        <f>Node_List!AD40*Parameters!F$20</f>
        <v>10.646100000000001</v>
      </c>
      <c r="F40" s="55">
        <f>C40*Parameters!I$24</f>
        <v>0.46439999999999992</v>
      </c>
      <c r="G40" s="56">
        <f>D40*Parameters!J$24</f>
        <v>1.4138549999999999</v>
      </c>
      <c r="H40" s="57">
        <f>E40*Parameters!K$24</f>
        <v>3.1938300000000002</v>
      </c>
      <c r="I40" s="55">
        <f>C40*Parameters!I$27</f>
        <v>1.2383999999999999</v>
      </c>
      <c r="J40" s="56">
        <f>D40*Parameters!J$27</f>
        <v>3.7702799999999996</v>
      </c>
      <c r="K40" s="57">
        <f>E40*Parameters!K$27</f>
        <v>8.5168800000000005</v>
      </c>
      <c r="L40" s="55">
        <f>F40*Parameters!I$27</f>
        <v>0.37151999999999996</v>
      </c>
      <c r="M40" s="56">
        <f>G40*Parameters!J$27</f>
        <v>1.131084</v>
      </c>
      <c r="N40" s="57">
        <f>H40*Parameters!K$27</f>
        <v>2.5550640000000002</v>
      </c>
      <c r="O40" s="55">
        <f t="shared" si="7"/>
        <v>0.30959999999999988</v>
      </c>
      <c r="P40" s="56">
        <f t="shared" si="8"/>
        <v>0.94256999999999991</v>
      </c>
      <c r="Q40" s="57">
        <f t="shared" si="9"/>
        <v>2.1292200000000001</v>
      </c>
      <c r="R40" s="55">
        <f t="shared" si="10"/>
        <v>9.2879999999999963E-2</v>
      </c>
      <c r="S40" s="56">
        <f t="shared" si="11"/>
        <v>0.28277099999999988</v>
      </c>
      <c r="T40" s="57">
        <f t="shared" si="12"/>
        <v>0.63876599999999994</v>
      </c>
    </row>
    <row r="41" spans="1:20" ht="15" x14ac:dyDescent="0.25">
      <c r="A41" s="111" t="s">
        <v>101</v>
      </c>
      <c r="B41" s="112" t="s">
        <v>17</v>
      </c>
      <c r="C41" s="55">
        <f>Node_List!AB41*Parameters!D$20</f>
        <v>5.694</v>
      </c>
      <c r="D41" s="56">
        <f>Node_List!AC41*Parameters!E$20</f>
        <v>17.4528</v>
      </c>
      <c r="E41" s="57">
        <f>Node_List!AD41*Parameters!F$20</f>
        <v>39.532800000000002</v>
      </c>
      <c r="F41" s="55">
        <f>C41*Parameters!I$24</f>
        <v>1.7081999999999999</v>
      </c>
      <c r="G41" s="56">
        <f>D41*Parameters!J$24</f>
        <v>5.2358399999999996</v>
      </c>
      <c r="H41" s="57">
        <f>E41*Parameters!K$24</f>
        <v>11.85984</v>
      </c>
      <c r="I41" s="55">
        <f>C41*Parameters!I$27</f>
        <v>4.5552000000000001</v>
      </c>
      <c r="J41" s="56">
        <f>D41*Parameters!J$27</f>
        <v>13.962240000000001</v>
      </c>
      <c r="K41" s="57">
        <f>E41*Parameters!K$27</f>
        <v>31.626240000000003</v>
      </c>
      <c r="L41" s="55">
        <f>F41*Parameters!I$27</f>
        <v>1.36656</v>
      </c>
      <c r="M41" s="56">
        <f>G41*Parameters!J$27</f>
        <v>4.1886719999999995</v>
      </c>
      <c r="N41" s="57">
        <f>H41*Parameters!K$27</f>
        <v>9.4878720000000012</v>
      </c>
      <c r="O41" s="55">
        <f t="shared" si="7"/>
        <v>1.1387999999999998</v>
      </c>
      <c r="P41" s="56">
        <f t="shared" si="8"/>
        <v>3.4905599999999986</v>
      </c>
      <c r="Q41" s="57">
        <f t="shared" si="9"/>
        <v>7.9065599999999989</v>
      </c>
      <c r="R41" s="55">
        <f t="shared" si="10"/>
        <v>0.34163999999999994</v>
      </c>
      <c r="S41" s="56">
        <f t="shared" si="11"/>
        <v>1.0471680000000001</v>
      </c>
      <c r="T41" s="57">
        <f t="shared" si="12"/>
        <v>2.371967999999999</v>
      </c>
    </row>
    <row r="42" spans="1:20" ht="15" x14ac:dyDescent="0.25">
      <c r="A42" s="111" t="s">
        <v>102</v>
      </c>
      <c r="B42" s="112" t="s">
        <v>17</v>
      </c>
      <c r="C42" s="55">
        <f>Node_List!AB42*Parameters!D$20</f>
        <v>4.7915999999999999</v>
      </c>
      <c r="D42" s="56">
        <f>Node_List!AC42*Parameters!E$20</f>
        <v>13.39062</v>
      </c>
      <c r="E42" s="57">
        <f>Node_List!AD42*Parameters!F$20</f>
        <v>33.045719999999996</v>
      </c>
      <c r="F42" s="55">
        <f>C42*Parameters!I$24</f>
        <v>1.4374799999999999</v>
      </c>
      <c r="G42" s="56">
        <f>D42*Parameters!J$24</f>
        <v>4.0171859999999997</v>
      </c>
      <c r="H42" s="57">
        <f>E42*Parameters!K$24</f>
        <v>9.9137159999999991</v>
      </c>
      <c r="I42" s="55">
        <f>C42*Parameters!I$27</f>
        <v>3.8332800000000002</v>
      </c>
      <c r="J42" s="56">
        <f>D42*Parameters!J$27</f>
        <v>10.712496000000002</v>
      </c>
      <c r="K42" s="57">
        <f>E42*Parameters!K$27</f>
        <v>26.436575999999999</v>
      </c>
      <c r="L42" s="55">
        <f>F42*Parameters!I$27</f>
        <v>1.1499839999999999</v>
      </c>
      <c r="M42" s="56">
        <f>G42*Parameters!J$27</f>
        <v>3.2137487999999999</v>
      </c>
      <c r="N42" s="57">
        <f>H42*Parameters!K$27</f>
        <v>7.9309727999999993</v>
      </c>
      <c r="O42" s="55">
        <f t="shared" si="7"/>
        <v>0.95831999999999962</v>
      </c>
      <c r="P42" s="56">
        <f t="shared" si="8"/>
        <v>2.6781239999999986</v>
      </c>
      <c r="Q42" s="57">
        <f t="shared" si="9"/>
        <v>6.609143999999997</v>
      </c>
      <c r="R42" s="55">
        <f t="shared" si="10"/>
        <v>0.28749599999999997</v>
      </c>
      <c r="S42" s="56">
        <f t="shared" si="11"/>
        <v>0.80343719999999985</v>
      </c>
      <c r="T42" s="57">
        <f t="shared" si="12"/>
        <v>1.9827431999999998</v>
      </c>
    </row>
    <row r="43" spans="1:20" ht="15" x14ac:dyDescent="0.25">
      <c r="A43" s="113" t="s">
        <v>103</v>
      </c>
      <c r="B43" s="114" t="s">
        <v>17</v>
      </c>
      <c r="C43" s="55">
        <f>Node_List!AB43*Parameters!D$20</f>
        <v>5.5643999999999991</v>
      </c>
      <c r="D43" s="56">
        <f>Node_List!AC43*Parameters!E$20</f>
        <v>15.733080000000001</v>
      </c>
      <c r="E43" s="57">
        <f>Node_List!AD43*Parameters!F$20</f>
        <v>38.92248</v>
      </c>
      <c r="F43" s="55">
        <f>C43*Parameters!I$24</f>
        <v>1.6693199999999997</v>
      </c>
      <c r="G43" s="56">
        <f>D43*Parameters!J$24</f>
        <v>4.7199239999999998</v>
      </c>
      <c r="H43" s="57">
        <f>E43*Parameters!K$24</f>
        <v>11.676743999999999</v>
      </c>
      <c r="I43" s="55">
        <f>C43*Parameters!I$27</f>
        <v>4.4515199999999995</v>
      </c>
      <c r="J43" s="56">
        <f>D43*Parameters!J$27</f>
        <v>12.586464000000001</v>
      </c>
      <c r="K43" s="57">
        <f>E43*Parameters!K$27</f>
        <v>31.137984000000003</v>
      </c>
      <c r="L43" s="55">
        <f>F43*Parameters!I$27</f>
        <v>1.3354559999999998</v>
      </c>
      <c r="M43" s="56">
        <f>G43*Parameters!J$27</f>
        <v>3.7759391999999998</v>
      </c>
      <c r="N43" s="57">
        <f>H43*Parameters!K$27</f>
        <v>9.3413951999999991</v>
      </c>
      <c r="O43" s="55">
        <f t="shared" si="7"/>
        <v>1.1128799999999996</v>
      </c>
      <c r="P43" s="56">
        <f t="shared" si="8"/>
        <v>3.1466159999999999</v>
      </c>
      <c r="Q43" s="57">
        <f t="shared" si="9"/>
        <v>7.7844959999999972</v>
      </c>
      <c r="R43" s="55">
        <f t="shared" si="10"/>
        <v>0.33386399999999994</v>
      </c>
      <c r="S43" s="56">
        <f t="shared" si="11"/>
        <v>0.94398479999999996</v>
      </c>
      <c r="T43" s="57">
        <f t="shared" si="12"/>
        <v>2.3353488000000002</v>
      </c>
    </row>
    <row r="44" spans="1:20" ht="15" x14ac:dyDescent="0.25">
      <c r="A44" s="115" t="s">
        <v>104</v>
      </c>
      <c r="B44" s="116" t="s">
        <v>17</v>
      </c>
      <c r="C44" s="55">
        <f>Node_List!AB44*Parameters!D$20</f>
        <v>2.1104999999999996</v>
      </c>
      <c r="D44" s="56">
        <f>Node_List!AC44*Parameters!E$20</f>
        <v>4.640625</v>
      </c>
      <c r="E44" s="57">
        <f>Node_List!AD44*Parameters!F$20</f>
        <v>9.9943500000000025</v>
      </c>
      <c r="F44" s="55">
        <f>C44*Parameters!I$24</f>
        <v>0.63314999999999988</v>
      </c>
      <c r="G44" s="56">
        <f>D44*Parameters!J$24</f>
        <v>1.3921874999999999</v>
      </c>
      <c r="H44" s="57">
        <f>E44*Parameters!K$24</f>
        <v>2.9983050000000007</v>
      </c>
      <c r="I44" s="55">
        <f>C44*Parameters!I$27</f>
        <v>1.6883999999999997</v>
      </c>
      <c r="J44" s="56">
        <f>D44*Parameters!J$27</f>
        <v>3.7125000000000004</v>
      </c>
      <c r="K44" s="57">
        <f>E44*Parameters!K$27</f>
        <v>7.9954800000000024</v>
      </c>
      <c r="L44" s="55">
        <f>F44*Parameters!I$27</f>
        <v>0.50651999999999997</v>
      </c>
      <c r="M44" s="56">
        <f>G44*Parameters!J$27</f>
        <v>1.11375</v>
      </c>
      <c r="N44" s="57">
        <f>H44*Parameters!K$27</f>
        <v>2.3986440000000009</v>
      </c>
      <c r="O44" s="55">
        <f t="shared" si="7"/>
        <v>0.42209999999999992</v>
      </c>
      <c r="P44" s="56">
        <f t="shared" si="8"/>
        <v>0.92812499999999964</v>
      </c>
      <c r="Q44" s="57">
        <f t="shared" si="9"/>
        <v>1.9988700000000001</v>
      </c>
      <c r="R44" s="55">
        <f t="shared" si="10"/>
        <v>0.12662999999999991</v>
      </c>
      <c r="S44" s="56">
        <f t="shared" si="11"/>
        <v>0.27843749999999989</v>
      </c>
      <c r="T44" s="57">
        <f t="shared" si="12"/>
        <v>0.59966099999999978</v>
      </c>
    </row>
    <row r="45" spans="1:20" ht="15" x14ac:dyDescent="0.25">
      <c r="A45" s="117" t="s">
        <v>105</v>
      </c>
      <c r="B45" s="118" t="s">
        <v>17</v>
      </c>
      <c r="C45" s="55">
        <f>Node_List!AB45*Parameters!D$20</f>
        <v>0.77280000000000015</v>
      </c>
      <c r="D45" s="56">
        <f>Node_List!AC45*Parameters!E$20</f>
        <v>1.8558000000000001</v>
      </c>
      <c r="E45" s="57">
        <f>Node_List!AD45*Parameters!F$20</f>
        <v>3.7557599999999995</v>
      </c>
      <c r="F45" s="55">
        <f>C45*Parameters!I$24</f>
        <v>0.23184000000000005</v>
      </c>
      <c r="G45" s="56">
        <f>D45*Parameters!J$24</f>
        <v>0.55674000000000001</v>
      </c>
      <c r="H45" s="57">
        <f>E45*Parameters!K$24</f>
        <v>1.1267279999999997</v>
      </c>
      <c r="I45" s="55">
        <f>C45*Parameters!I$27</f>
        <v>0.61824000000000012</v>
      </c>
      <c r="J45" s="56">
        <f>D45*Parameters!J$27</f>
        <v>1.4846400000000002</v>
      </c>
      <c r="K45" s="57">
        <f>E45*Parameters!K$27</f>
        <v>3.0046079999999997</v>
      </c>
      <c r="L45" s="55">
        <f>F45*Parameters!I$27</f>
        <v>0.18547200000000005</v>
      </c>
      <c r="M45" s="56">
        <f>G45*Parameters!J$27</f>
        <v>0.44539200000000001</v>
      </c>
      <c r="N45" s="57">
        <f>H45*Parameters!K$27</f>
        <v>0.90138239999999981</v>
      </c>
      <c r="O45" s="55">
        <f t="shared" si="7"/>
        <v>0.15456000000000003</v>
      </c>
      <c r="P45" s="56">
        <f t="shared" si="8"/>
        <v>0.37115999999999993</v>
      </c>
      <c r="Q45" s="57">
        <f t="shared" si="9"/>
        <v>0.75115199999999982</v>
      </c>
      <c r="R45" s="55">
        <f t="shared" si="10"/>
        <v>4.6367999999999993E-2</v>
      </c>
      <c r="S45" s="56">
        <f t="shared" si="11"/>
        <v>0.111348</v>
      </c>
      <c r="T45" s="57">
        <f t="shared" si="12"/>
        <v>0.22534559999999992</v>
      </c>
    </row>
    <row r="46" spans="1:20" ht="15" x14ac:dyDescent="0.25">
      <c r="A46" s="117" t="s">
        <v>106</v>
      </c>
      <c r="B46" s="118" t="s">
        <v>17</v>
      </c>
      <c r="C46" s="55">
        <f>Node_List!AB46*Parameters!D$20</f>
        <v>2.3780999999999999</v>
      </c>
      <c r="D46" s="56">
        <f>Node_List!AC46*Parameters!E$20</f>
        <v>5.1932250000000009</v>
      </c>
      <c r="E46" s="57">
        <f>Node_List!AD46*Parameters!F$20</f>
        <v>11.166269999999999</v>
      </c>
      <c r="F46" s="55">
        <f>C46*Parameters!I$24</f>
        <v>0.7134299999999999</v>
      </c>
      <c r="G46" s="56">
        <f>D46*Parameters!J$24</f>
        <v>1.5579675000000002</v>
      </c>
      <c r="H46" s="57">
        <f>E46*Parameters!K$24</f>
        <v>3.3498809999999994</v>
      </c>
      <c r="I46" s="55">
        <f>C46*Parameters!I$27</f>
        <v>1.9024799999999999</v>
      </c>
      <c r="J46" s="56">
        <f>D46*Parameters!J$27</f>
        <v>4.154580000000001</v>
      </c>
      <c r="K46" s="57">
        <f>E46*Parameters!K$27</f>
        <v>8.9330160000000003</v>
      </c>
      <c r="L46" s="55">
        <f>F46*Parameters!I$27</f>
        <v>0.57074399999999992</v>
      </c>
      <c r="M46" s="56">
        <f>G46*Parameters!J$27</f>
        <v>1.2463740000000003</v>
      </c>
      <c r="N46" s="57">
        <f>H46*Parameters!K$27</f>
        <v>2.6799047999999996</v>
      </c>
      <c r="O46" s="55">
        <f t="shared" si="7"/>
        <v>0.47561999999999993</v>
      </c>
      <c r="P46" s="56">
        <f t="shared" si="8"/>
        <v>1.0386449999999998</v>
      </c>
      <c r="Q46" s="57">
        <f t="shared" si="9"/>
        <v>2.2332539999999987</v>
      </c>
      <c r="R46" s="55">
        <f t="shared" si="10"/>
        <v>0.14268599999999998</v>
      </c>
      <c r="S46" s="56">
        <f t="shared" si="11"/>
        <v>0.31159349999999986</v>
      </c>
      <c r="T46" s="57">
        <f t="shared" si="12"/>
        <v>0.6699761999999998</v>
      </c>
    </row>
    <row r="47" spans="1:20" ht="15" x14ac:dyDescent="0.25">
      <c r="A47" s="117" t="s">
        <v>107</v>
      </c>
      <c r="B47" s="118" t="s">
        <v>17</v>
      </c>
      <c r="C47" s="55">
        <f>Node_List!AB47*Parameters!D$20</f>
        <v>1.3377000000000001</v>
      </c>
      <c r="D47" s="56">
        <f>Node_List!AC47*Parameters!E$20</f>
        <v>2.7848250000000005</v>
      </c>
      <c r="E47" s="57">
        <f>Node_List!AD47*Parameters!F$20</f>
        <v>5.9385900000000005</v>
      </c>
      <c r="F47" s="55">
        <f>C47*Parameters!I$24</f>
        <v>0.40131</v>
      </c>
      <c r="G47" s="56">
        <f>D47*Parameters!J$24</f>
        <v>0.83544750000000012</v>
      </c>
      <c r="H47" s="57">
        <f>E47*Parameters!K$24</f>
        <v>1.7815770000000002</v>
      </c>
      <c r="I47" s="55">
        <f>C47*Parameters!I$27</f>
        <v>1.0701600000000002</v>
      </c>
      <c r="J47" s="56">
        <f>D47*Parameters!J$27</f>
        <v>2.2278600000000006</v>
      </c>
      <c r="K47" s="57">
        <f>E47*Parameters!K$27</f>
        <v>4.7508720000000002</v>
      </c>
      <c r="L47" s="55">
        <f>F47*Parameters!I$27</f>
        <v>0.321048</v>
      </c>
      <c r="M47" s="56">
        <f>G47*Parameters!J$27</f>
        <v>0.66835800000000012</v>
      </c>
      <c r="N47" s="57">
        <f>H47*Parameters!K$27</f>
        <v>1.4252616000000002</v>
      </c>
      <c r="O47" s="55">
        <f t="shared" si="7"/>
        <v>0.26753999999999989</v>
      </c>
      <c r="P47" s="56">
        <f t="shared" si="8"/>
        <v>0.55696499999999993</v>
      </c>
      <c r="Q47" s="57">
        <f t="shared" si="9"/>
        <v>1.1877180000000003</v>
      </c>
      <c r="R47" s="55">
        <f t="shared" si="10"/>
        <v>8.0262E-2</v>
      </c>
      <c r="S47" s="56">
        <f t="shared" si="11"/>
        <v>0.1670895</v>
      </c>
      <c r="T47" s="57">
        <f t="shared" si="12"/>
        <v>0.35631539999999995</v>
      </c>
    </row>
    <row r="48" spans="1:20" ht="15" x14ac:dyDescent="0.25">
      <c r="A48" s="117" t="s">
        <v>108</v>
      </c>
      <c r="B48" s="118" t="s">
        <v>17</v>
      </c>
      <c r="C48" s="55">
        <f>Node_List!AB48*Parameters!D$20</f>
        <v>1.4565000000000001</v>
      </c>
      <c r="D48" s="56">
        <f>Node_List!AC48*Parameters!E$20</f>
        <v>3.280125</v>
      </c>
      <c r="E48" s="57">
        <f>Node_List!AD48*Parameters!F$20</f>
        <v>6.7945499999999992</v>
      </c>
      <c r="F48" s="55">
        <f>C48*Parameters!I$24</f>
        <v>0.43695000000000001</v>
      </c>
      <c r="G48" s="56">
        <f>D48*Parameters!J$24</f>
        <v>0.9840374999999999</v>
      </c>
      <c r="H48" s="57">
        <f>E48*Parameters!K$24</f>
        <v>2.0383649999999998</v>
      </c>
      <c r="I48" s="55">
        <f>C48*Parameters!I$27</f>
        <v>1.1652000000000002</v>
      </c>
      <c r="J48" s="56">
        <f>D48*Parameters!J$27</f>
        <v>2.6241000000000003</v>
      </c>
      <c r="K48" s="57">
        <f>E48*Parameters!K$27</f>
        <v>5.4356399999999994</v>
      </c>
      <c r="L48" s="55">
        <f>F48*Parameters!I$27</f>
        <v>0.34956000000000004</v>
      </c>
      <c r="M48" s="56">
        <f>G48*Parameters!J$27</f>
        <v>0.78722999999999999</v>
      </c>
      <c r="N48" s="57">
        <f>H48*Parameters!K$27</f>
        <v>1.6306919999999998</v>
      </c>
      <c r="O48" s="55">
        <f t="shared" si="7"/>
        <v>0.29129999999999989</v>
      </c>
      <c r="P48" s="56">
        <f t="shared" si="8"/>
        <v>0.65602499999999964</v>
      </c>
      <c r="Q48" s="57">
        <f t="shared" si="9"/>
        <v>1.3589099999999998</v>
      </c>
      <c r="R48" s="55">
        <f t="shared" si="10"/>
        <v>8.7389999999999968E-2</v>
      </c>
      <c r="S48" s="56">
        <f t="shared" si="11"/>
        <v>0.19680749999999991</v>
      </c>
      <c r="T48" s="57">
        <f t="shared" si="12"/>
        <v>0.40767299999999995</v>
      </c>
    </row>
    <row r="49" spans="1:20" ht="15" x14ac:dyDescent="0.25">
      <c r="A49" s="117" t="s">
        <v>109</v>
      </c>
      <c r="B49" s="118" t="s">
        <v>17</v>
      </c>
      <c r="C49" s="55">
        <f>Node_List!AB49*Parameters!D$20</f>
        <v>1.7241</v>
      </c>
      <c r="D49" s="56">
        <f>Node_List!AC49*Parameters!E$20</f>
        <v>3.8327249999999999</v>
      </c>
      <c r="E49" s="57">
        <f>Node_List!AD49*Parameters!F$20</f>
        <v>8.5664700000000007</v>
      </c>
      <c r="F49" s="55">
        <f>C49*Parameters!I$24</f>
        <v>0.51722999999999997</v>
      </c>
      <c r="G49" s="56">
        <f>D49*Parameters!J$24</f>
        <v>1.1498174999999999</v>
      </c>
      <c r="H49" s="57">
        <f>E49*Parameters!K$24</f>
        <v>2.569941</v>
      </c>
      <c r="I49" s="55">
        <f>C49*Parameters!I$27</f>
        <v>1.3792800000000001</v>
      </c>
      <c r="J49" s="56">
        <f>D49*Parameters!J$27</f>
        <v>3.0661800000000001</v>
      </c>
      <c r="K49" s="57">
        <f>E49*Parameters!K$27</f>
        <v>6.8531760000000013</v>
      </c>
      <c r="L49" s="55">
        <f>F49*Parameters!I$27</f>
        <v>0.41378399999999999</v>
      </c>
      <c r="M49" s="56">
        <f>G49*Parameters!J$27</f>
        <v>0.91985399999999995</v>
      </c>
      <c r="N49" s="57">
        <f>H49*Parameters!K$27</f>
        <v>2.0559528</v>
      </c>
      <c r="O49" s="55">
        <f t="shared" si="7"/>
        <v>0.3448199999999999</v>
      </c>
      <c r="P49" s="56">
        <f t="shared" si="8"/>
        <v>0.76654499999999981</v>
      </c>
      <c r="Q49" s="57">
        <f t="shared" si="9"/>
        <v>1.7132939999999994</v>
      </c>
      <c r="R49" s="55">
        <f t="shared" si="10"/>
        <v>0.10344599999999998</v>
      </c>
      <c r="S49" s="56">
        <f t="shared" si="11"/>
        <v>0.22996349999999999</v>
      </c>
      <c r="T49" s="57">
        <f t="shared" si="12"/>
        <v>0.51398820000000001</v>
      </c>
    </row>
    <row r="50" spans="1:20" ht="15" x14ac:dyDescent="0.25">
      <c r="A50" s="117" t="s">
        <v>110</v>
      </c>
      <c r="B50" s="118" t="s">
        <v>17</v>
      </c>
      <c r="C50" s="55">
        <f>Node_List!AB50*Parameters!D$20</f>
        <v>2.0510999999999999</v>
      </c>
      <c r="D50" s="56">
        <f>Node_List!AC50*Parameters!E$20</f>
        <v>4.2729749999999997</v>
      </c>
      <c r="E50" s="57">
        <f>Node_List!AD50*Parameters!F$20</f>
        <v>9.1163699999999999</v>
      </c>
      <c r="F50" s="55">
        <f>C50*Parameters!I$24</f>
        <v>0.61532999999999993</v>
      </c>
      <c r="G50" s="56">
        <f>D50*Parameters!J$24</f>
        <v>1.2818924999999999</v>
      </c>
      <c r="H50" s="57">
        <f>E50*Parameters!K$24</f>
        <v>2.7349109999999999</v>
      </c>
      <c r="I50" s="55">
        <f>C50*Parameters!I$27</f>
        <v>1.6408800000000001</v>
      </c>
      <c r="J50" s="56">
        <f>D50*Parameters!J$27</f>
        <v>3.41838</v>
      </c>
      <c r="K50" s="57">
        <f>E50*Parameters!K$27</f>
        <v>7.2930960000000002</v>
      </c>
      <c r="L50" s="55">
        <f>F50*Parameters!I$27</f>
        <v>0.49226399999999998</v>
      </c>
      <c r="M50" s="56">
        <f>G50*Parameters!J$27</f>
        <v>1.025514</v>
      </c>
      <c r="N50" s="57">
        <f>H50*Parameters!K$27</f>
        <v>2.1879287999999999</v>
      </c>
      <c r="O50" s="55">
        <f t="shared" si="7"/>
        <v>0.41021999999999981</v>
      </c>
      <c r="P50" s="56">
        <f t="shared" si="8"/>
        <v>0.85459499999999977</v>
      </c>
      <c r="Q50" s="57">
        <f t="shared" si="9"/>
        <v>1.8232739999999996</v>
      </c>
      <c r="R50" s="55">
        <f t="shared" si="10"/>
        <v>0.12306599999999995</v>
      </c>
      <c r="S50" s="56">
        <f t="shared" si="11"/>
        <v>0.25637849999999984</v>
      </c>
      <c r="T50" s="57">
        <f t="shared" si="12"/>
        <v>0.54698219999999997</v>
      </c>
    </row>
    <row r="51" spans="1:20" ht="15" x14ac:dyDescent="0.25">
      <c r="A51" s="117" t="s">
        <v>111</v>
      </c>
      <c r="B51" s="118" t="s">
        <v>17</v>
      </c>
      <c r="C51" s="55">
        <f>Node_List!AB51*Parameters!D$20</f>
        <v>0.71340000000000003</v>
      </c>
      <c r="D51" s="56">
        <f>Node_List!AC51*Parameters!E$20</f>
        <v>1.7281500000000001</v>
      </c>
      <c r="E51" s="57">
        <f>Node_List!AD51*Parameters!F$20</f>
        <v>3.7777799999999999</v>
      </c>
      <c r="F51" s="55">
        <f>C51*Parameters!I$24</f>
        <v>0.21402000000000002</v>
      </c>
      <c r="G51" s="56">
        <f>D51*Parameters!J$24</f>
        <v>0.51844500000000004</v>
      </c>
      <c r="H51" s="57">
        <f>E51*Parameters!K$24</f>
        <v>1.1333339999999998</v>
      </c>
      <c r="I51" s="55">
        <f>C51*Parameters!I$27</f>
        <v>0.57072000000000001</v>
      </c>
      <c r="J51" s="56">
        <f>D51*Parameters!J$27</f>
        <v>1.3825200000000002</v>
      </c>
      <c r="K51" s="57">
        <f>E51*Parameters!K$27</f>
        <v>3.022224</v>
      </c>
      <c r="L51" s="55">
        <f>F51*Parameters!I$27</f>
        <v>0.17121600000000003</v>
      </c>
      <c r="M51" s="56">
        <f>G51*Parameters!J$27</f>
        <v>0.41475600000000007</v>
      </c>
      <c r="N51" s="57">
        <f>H51*Parameters!K$27</f>
        <v>0.9066671999999999</v>
      </c>
      <c r="O51" s="55">
        <f t="shared" si="7"/>
        <v>0.14268000000000003</v>
      </c>
      <c r="P51" s="56">
        <f t="shared" si="8"/>
        <v>0.34562999999999988</v>
      </c>
      <c r="Q51" s="57">
        <f t="shared" si="9"/>
        <v>0.75555599999999989</v>
      </c>
      <c r="R51" s="55">
        <f t="shared" si="10"/>
        <v>4.2803999999999981E-2</v>
      </c>
      <c r="S51" s="56">
        <f t="shared" si="11"/>
        <v>0.10368899999999998</v>
      </c>
      <c r="T51" s="57">
        <f t="shared" si="12"/>
        <v>0.22666679999999995</v>
      </c>
    </row>
    <row r="52" spans="1:20" ht="15" x14ac:dyDescent="0.25">
      <c r="A52" s="119" t="s">
        <v>112</v>
      </c>
      <c r="B52" s="120" t="s">
        <v>17</v>
      </c>
      <c r="C52" s="55">
        <f>Node_List!AB52*Parameters!D$20</f>
        <v>2.3186999999999998</v>
      </c>
      <c r="D52" s="56">
        <f>Node_List!AC52*Parameters!E$20</f>
        <v>5.0655750000000008</v>
      </c>
      <c r="E52" s="57">
        <f>Node_List!AD52*Parameters!F$20</f>
        <v>10.588289999999999</v>
      </c>
      <c r="F52" s="55">
        <f>C52*Parameters!I$24</f>
        <v>0.69560999999999995</v>
      </c>
      <c r="G52" s="56">
        <f>D52*Parameters!J$24</f>
        <v>1.5196725000000002</v>
      </c>
      <c r="H52" s="57">
        <f>E52*Parameters!K$24</f>
        <v>3.1764869999999994</v>
      </c>
      <c r="I52" s="55">
        <f>C52*Parameters!I$27</f>
        <v>1.8549599999999999</v>
      </c>
      <c r="J52" s="56">
        <f>D52*Parameters!J$27</f>
        <v>4.0524600000000008</v>
      </c>
      <c r="K52" s="57">
        <f>E52*Parameters!K$27</f>
        <v>8.4706320000000002</v>
      </c>
      <c r="L52" s="55">
        <f>F52*Parameters!I$27</f>
        <v>0.55648799999999998</v>
      </c>
      <c r="M52" s="56">
        <f>G52*Parameters!J$27</f>
        <v>1.2157380000000002</v>
      </c>
      <c r="N52" s="57">
        <f>H52*Parameters!K$27</f>
        <v>2.5411895999999996</v>
      </c>
      <c r="O52" s="55">
        <f t="shared" si="7"/>
        <v>0.46373999999999982</v>
      </c>
      <c r="P52" s="56">
        <f t="shared" si="8"/>
        <v>1.013115</v>
      </c>
      <c r="Q52" s="57">
        <f t="shared" si="9"/>
        <v>2.1176579999999987</v>
      </c>
      <c r="R52" s="55">
        <f t="shared" si="10"/>
        <v>0.13912199999999997</v>
      </c>
      <c r="S52" s="56">
        <f t="shared" si="11"/>
        <v>0.3039345</v>
      </c>
      <c r="T52" s="57">
        <f t="shared" si="12"/>
        <v>0.63529739999999979</v>
      </c>
    </row>
    <row r="54" spans="1:20" x14ac:dyDescent="0.2">
      <c r="C54" s="87">
        <f t="shared" ref="C54:T54" si="13">SUM(C2:C52)</f>
        <v>223.84649999999991</v>
      </c>
      <c r="D54" s="87">
        <f t="shared" si="13"/>
        <v>656.85925499999996</v>
      </c>
      <c r="E54" s="87">
        <f t="shared" si="13"/>
        <v>1495.9810499999999</v>
      </c>
      <c r="F54" s="87">
        <f t="shared" si="13"/>
        <v>67.15394999999998</v>
      </c>
      <c r="G54" s="87">
        <f t="shared" si="13"/>
        <v>197.05777649999999</v>
      </c>
      <c r="H54" s="87">
        <f t="shared" si="13"/>
        <v>448.79431500000015</v>
      </c>
      <c r="I54" s="87">
        <f t="shared" si="13"/>
        <v>179.07720000000003</v>
      </c>
      <c r="J54" s="87">
        <f t="shared" si="13"/>
        <v>525.48740400000008</v>
      </c>
      <c r="K54" s="87">
        <f t="shared" si="13"/>
        <v>1196.7848400000005</v>
      </c>
      <c r="L54" s="87">
        <f t="shared" si="13"/>
        <v>53.723159999999972</v>
      </c>
      <c r="M54" s="87">
        <f t="shared" si="13"/>
        <v>157.64622119999993</v>
      </c>
      <c r="N54" s="87">
        <f t="shared" si="13"/>
        <v>359.03545199999996</v>
      </c>
      <c r="O54" s="87">
        <f t="shared" si="13"/>
        <v>44.769299999999994</v>
      </c>
      <c r="P54" s="87">
        <f t="shared" si="13"/>
        <v>131.37185099999996</v>
      </c>
      <c r="Q54" s="87">
        <f t="shared" si="13"/>
        <v>299.19621000000012</v>
      </c>
      <c r="R54" s="87">
        <f t="shared" si="13"/>
        <v>13.430789999999989</v>
      </c>
      <c r="S54" s="87">
        <f t="shared" si="13"/>
        <v>39.411555299999975</v>
      </c>
      <c r="T54" s="87">
        <f t="shared" si="13"/>
        <v>89.758862999999963</v>
      </c>
    </row>
    <row r="55" spans="1:20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2">
      <c r="C56" s="4"/>
      <c r="D56" s="4"/>
      <c r="E56" s="4"/>
      <c r="F56" s="4"/>
      <c r="G56" s="4"/>
      <c r="H56" s="4"/>
      <c r="I56" s="4">
        <f>I54/C54</f>
        <v>0.80000000000000049</v>
      </c>
      <c r="J56" s="4">
        <f t="shared" ref="J56:N56" si="14">J54/D54</f>
        <v>0.80000000000000016</v>
      </c>
      <c r="K56" s="4">
        <f t="shared" si="14"/>
        <v>0.80000000000000038</v>
      </c>
      <c r="L56" s="4">
        <f t="shared" si="14"/>
        <v>0.79999999999999982</v>
      </c>
      <c r="M56" s="4">
        <f t="shared" si="14"/>
        <v>0.79999999999999971</v>
      </c>
      <c r="N56" s="4">
        <f t="shared" si="14"/>
        <v>0.7999999999999996</v>
      </c>
      <c r="O56" s="4">
        <f>O54/C54</f>
        <v>0.20000000000000007</v>
      </c>
      <c r="P56" s="4">
        <f t="shared" ref="P56:S56" si="15">P54/D54</f>
        <v>0.19999999999999996</v>
      </c>
      <c r="Q56" s="4">
        <f t="shared" si="15"/>
        <v>0.20000000000000009</v>
      </c>
      <c r="R56" s="4">
        <f t="shared" si="15"/>
        <v>0.1999999999999999</v>
      </c>
      <c r="S56" s="4">
        <f t="shared" si="15"/>
        <v>0.19999999999999987</v>
      </c>
      <c r="T56" s="4">
        <f>T54/H54</f>
        <v>0.19999999999999984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56"/>
  <sheetViews>
    <sheetView tabSelected="1" workbookViewId="0">
      <selection activeCell="D2" sqref="D2"/>
    </sheetView>
  </sheetViews>
  <sheetFormatPr baseColWidth="10" defaultColWidth="9.140625" defaultRowHeight="12.75" x14ac:dyDescent="0.2"/>
  <cols>
    <col min="1" max="1" width="15.85546875" style="3" bestFit="1" customWidth="1"/>
    <col min="2" max="2" width="20.85546875" style="3" bestFit="1" customWidth="1"/>
    <col min="3" max="8" width="10.7109375" style="3" customWidth="1"/>
    <col min="9" max="32" width="10.7109375" customWidth="1"/>
  </cols>
  <sheetData>
    <row r="1" spans="1:32" ht="21.75" customHeight="1" x14ac:dyDescent="0.2">
      <c r="A1" s="59" t="s">
        <v>7</v>
      </c>
      <c r="B1" s="59" t="s">
        <v>2</v>
      </c>
      <c r="C1" s="52" t="s">
        <v>211</v>
      </c>
      <c r="D1" s="53" t="s">
        <v>212</v>
      </c>
      <c r="E1" s="54" t="s">
        <v>213</v>
      </c>
      <c r="F1" s="52" t="s">
        <v>214</v>
      </c>
      <c r="G1" s="53" t="s">
        <v>215</v>
      </c>
      <c r="H1" s="54" t="s">
        <v>216</v>
      </c>
      <c r="I1" s="52">
        <v>2019</v>
      </c>
      <c r="J1" s="53">
        <v>2022</v>
      </c>
      <c r="K1" s="54">
        <v>2025</v>
      </c>
      <c r="L1" s="52">
        <v>2019</v>
      </c>
      <c r="M1" s="53">
        <v>2022</v>
      </c>
      <c r="N1" s="54">
        <v>2025</v>
      </c>
      <c r="O1" s="52">
        <v>2019</v>
      </c>
      <c r="P1" s="53">
        <v>2022</v>
      </c>
      <c r="Q1" s="54">
        <v>2025</v>
      </c>
      <c r="R1" s="52">
        <v>2019</v>
      </c>
      <c r="S1" s="53">
        <v>2022</v>
      </c>
      <c r="T1" s="54">
        <v>2025</v>
      </c>
      <c r="U1" s="52">
        <v>2019</v>
      </c>
      <c r="V1" s="53">
        <v>2022</v>
      </c>
      <c r="W1" s="54">
        <v>2025</v>
      </c>
      <c r="X1" s="52">
        <v>2019</v>
      </c>
      <c r="Y1" s="53">
        <v>2022</v>
      </c>
      <c r="Z1" s="54">
        <v>2025</v>
      </c>
      <c r="AA1" s="52">
        <v>2019</v>
      </c>
      <c r="AB1" s="53">
        <v>2022</v>
      </c>
      <c r="AC1" s="54">
        <v>2025</v>
      </c>
      <c r="AD1" s="52">
        <v>2019</v>
      </c>
      <c r="AE1" s="53">
        <v>2022</v>
      </c>
      <c r="AF1" s="54">
        <v>2025</v>
      </c>
    </row>
    <row r="2" spans="1:32" ht="15" x14ac:dyDescent="0.25">
      <c r="A2" s="89" t="s">
        <v>62</v>
      </c>
      <c r="B2" s="90" t="s">
        <v>18</v>
      </c>
      <c r="C2" s="55">
        <f>Node_List!AB2*Parameters!D$21</f>
        <v>12.987000000000002</v>
      </c>
      <c r="D2" s="56">
        <f>Node_List!AC2*Parameters!E$21</f>
        <v>39.516030000000008</v>
      </c>
      <c r="E2" s="57">
        <f>Node_List!AD2*Parameters!F$21</f>
        <v>89.604900000000015</v>
      </c>
      <c r="F2" s="55">
        <f>C2*Parameters!N$24</f>
        <v>1.2987000000000002</v>
      </c>
      <c r="G2" s="56">
        <f>D2*Parameters!O$24</f>
        <v>3.9516030000000009</v>
      </c>
      <c r="H2" s="57">
        <f>E2*Parameters!P$24</f>
        <v>8.9604900000000018</v>
      </c>
      <c r="I2" s="55">
        <f>C2*Parameters!N$27</f>
        <v>3.2467500000000005</v>
      </c>
      <c r="J2" s="56">
        <f>D2*Parameters!O$27</f>
        <v>9.8790075000000019</v>
      </c>
      <c r="K2" s="57">
        <f>E2*Parameters!P$27</f>
        <v>22.401225000000004</v>
      </c>
      <c r="L2" s="55">
        <f>F2*Parameters!N$27</f>
        <v>0.32467500000000005</v>
      </c>
      <c r="M2" s="56">
        <f>G2*Parameters!O$27</f>
        <v>0.98790075000000022</v>
      </c>
      <c r="N2" s="57">
        <f>H2*Parameters!P$27</f>
        <v>2.2401225000000005</v>
      </c>
      <c r="O2" s="55">
        <f>C2*Parameters!N$29</f>
        <v>3.2467500000000005</v>
      </c>
      <c r="P2" s="56">
        <f>D2*Parameters!O$29</f>
        <v>9.8790075000000019</v>
      </c>
      <c r="Q2" s="57">
        <f>E2*Parameters!P$29</f>
        <v>22.401225000000004</v>
      </c>
      <c r="R2" s="55">
        <f>F2*Parameters!N$29</f>
        <v>0.32467500000000005</v>
      </c>
      <c r="S2" s="56">
        <f>G2*Parameters!O$27</f>
        <v>0.98790075000000022</v>
      </c>
      <c r="T2" s="57">
        <f>H2*Parameters!P$27</f>
        <v>2.2401225000000005</v>
      </c>
      <c r="U2" s="55">
        <f>C2*Parameters!N$30</f>
        <v>3.2467500000000005</v>
      </c>
      <c r="V2" s="56">
        <f>D2*Parameters!O$30</f>
        <v>9.8790075000000019</v>
      </c>
      <c r="W2" s="57">
        <f>E2*Parameters!P$30</f>
        <v>22.401225000000004</v>
      </c>
      <c r="X2" s="55">
        <f>F2*Parameters!N$30</f>
        <v>0.32467500000000005</v>
      </c>
      <c r="Y2" s="56">
        <f>G2*Parameters!O$30</f>
        <v>0.98790075000000022</v>
      </c>
      <c r="Z2" s="57">
        <f>H2*Parameters!P$30</f>
        <v>2.2401225000000005</v>
      </c>
      <c r="AA2" s="55">
        <f>C2*Parameters!N$31</f>
        <v>3.2467500000000005</v>
      </c>
      <c r="AB2" s="56">
        <f>D2*Parameters!O$31</f>
        <v>9.8790075000000019</v>
      </c>
      <c r="AC2" s="57">
        <f>E2*Parameters!P$31</f>
        <v>22.401225000000004</v>
      </c>
      <c r="AD2" s="55">
        <f>F2*Parameters!N$31</f>
        <v>0.32467500000000005</v>
      </c>
      <c r="AE2" s="56">
        <f>G2*Parameters!O$31</f>
        <v>0.98790075000000022</v>
      </c>
      <c r="AF2" s="57">
        <f>H2*Parameters!P$31</f>
        <v>2.2401225000000005</v>
      </c>
    </row>
    <row r="3" spans="1:32" ht="15" x14ac:dyDescent="0.25">
      <c r="A3" s="91" t="s">
        <v>63</v>
      </c>
      <c r="B3" s="92" t="s">
        <v>18</v>
      </c>
      <c r="C3" s="55">
        <f>Node_List!AB3*Parameters!D$21</f>
        <v>23.719200000000001</v>
      </c>
      <c r="D3" s="56">
        <f>Node_List!AC3*Parameters!E$21</f>
        <v>72.426960000000008</v>
      </c>
      <c r="E3" s="57">
        <f>Node_List!AD3*Parameters!F$21</f>
        <v>141.58464000000004</v>
      </c>
      <c r="F3" s="55">
        <f>C3*Parameters!N$24</f>
        <v>2.3719200000000003</v>
      </c>
      <c r="G3" s="56">
        <f>D3*Parameters!O$24</f>
        <v>7.2426960000000014</v>
      </c>
      <c r="H3" s="57">
        <f>E3*Parameters!P$24</f>
        <v>14.158464000000004</v>
      </c>
      <c r="I3" s="55">
        <f>C3*Parameters!N$27</f>
        <v>5.9298000000000002</v>
      </c>
      <c r="J3" s="56">
        <f>D3*Parameters!O$27</f>
        <v>18.106740000000002</v>
      </c>
      <c r="K3" s="57">
        <f>E3*Parameters!P$27</f>
        <v>35.396160000000009</v>
      </c>
      <c r="L3" s="55">
        <f>F3*Parameters!N$27</f>
        <v>0.59298000000000006</v>
      </c>
      <c r="M3" s="56">
        <f>G3*Parameters!O$27</f>
        <v>1.8106740000000003</v>
      </c>
      <c r="N3" s="57">
        <f>H3*Parameters!P$27</f>
        <v>3.539616000000001</v>
      </c>
      <c r="O3" s="55">
        <f>C3*Parameters!N$29</f>
        <v>5.9298000000000002</v>
      </c>
      <c r="P3" s="56">
        <f>D3*Parameters!O$29</f>
        <v>18.106740000000002</v>
      </c>
      <c r="Q3" s="57">
        <f>E3*Parameters!P$29</f>
        <v>35.396160000000009</v>
      </c>
      <c r="R3" s="55">
        <f>F3*Parameters!N$29</f>
        <v>0.59298000000000006</v>
      </c>
      <c r="S3" s="56">
        <f>G3*Parameters!O$27</f>
        <v>1.8106740000000003</v>
      </c>
      <c r="T3" s="57">
        <f>H3*Parameters!P$27</f>
        <v>3.539616000000001</v>
      </c>
      <c r="U3" s="55">
        <f>C3*Parameters!N$30</f>
        <v>5.9298000000000002</v>
      </c>
      <c r="V3" s="56">
        <f>D3*Parameters!O$30</f>
        <v>18.106740000000002</v>
      </c>
      <c r="W3" s="57">
        <f>E3*Parameters!P$30</f>
        <v>35.396160000000009</v>
      </c>
      <c r="X3" s="55">
        <f>F3*Parameters!N$30</f>
        <v>0.59298000000000006</v>
      </c>
      <c r="Y3" s="56">
        <f>G3*Parameters!O$30</f>
        <v>1.8106740000000003</v>
      </c>
      <c r="Z3" s="57">
        <f>H3*Parameters!P$30</f>
        <v>3.539616000000001</v>
      </c>
      <c r="AA3" s="55">
        <f>C3*Parameters!N$31</f>
        <v>5.9298000000000002</v>
      </c>
      <c r="AB3" s="56">
        <f>D3*Parameters!O$31</f>
        <v>18.106740000000002</v>
      </c>
      <c r="AC3" s="57">
        <f>E3*Parameters!P$31</f>
        <v>35.396160000000009</v>
      </c>
      <c r="AD3" s="55">
        <f>F3*Parameters!N$31</f>
        <v>0.59298000000000006</v>
      </c>
      <c r="AE3" s="56">
        <f>G3*Parameters!O$31</f>
        <v>1.8106740000000003</v>
      </c>
      <c r="AF3" s="57">
        <f>H3*Parameters!P$31</f>
        <v>3.539616000000001</v>
      </c>
    </row>
    <row r="4" spans="1:32" ht="15" x14ac:dyDescent="0.25">
      <c r="A4" s="93" t="s">
        <v>64</v>
      </c>
      <c r="B4" s="94" t="s">
        <v>16</v>
      </c>
      <c r="C4" s="55">
        <f>Node_List!AB4*Parameters!D$21</f>
        <v>14.070000000000002</v>
      </c>
      <c r="D4" s="56">
        <f>Node_List!AC4*Parameters!E$21</f>
        <v>38.145000000000003</v>
      </c>
      <c r="E4" s="57">
        <f>Node_List!AD4*Parameters!F$21</f>
        <v>85.596000000000032</v>
      </c>
      <c r="F4" s="55">
        <f>C4*Parameters!N$24</f>
        <v>1.4070000000000003</v>
      </c>
      <c r="G4" s="56">
        <f>D4*Parameters!O$24</f>
        <v>3.8145000000000007</v>
      </c>
      <c r="H4" s="57">
        <f>E4*Parameters!P$24</f>
        <v>8.5596000000000032</v>
      </c>
      <c r="I4" s="55">
        <f>C4*Parameters!N$27</f>
        <v>3.5175000000000005</v>
      </c>
      <c r="J4" s="56">
        <f>D4*Parameters!O$27</f>
        <v>9.5362500000000008</v>
      </c>
      <c r="K4" s="57">
        <f>E4*Parameters!P$27</f>
        <v>21.399000000000008</v>
      </c>
      <c r="L4" s="55">
        <f>F4*Parameters!N$27</f>
        <v>0.35175000000000006</v>
      </c>
      <c r="M4" s="56">
        <f>G4*Parameters!O$27</f>
        <v>0.95362500000000017</v>
      </c>
      <c r="N4" s="57">
        <f>H4*Parameters!P$27</f>
        <v>2.1399000000000008</v>
      </c>
      <c r="O4" s="55">
        <f>C4*Parameters!N$29</f>
        <v>3.5175000000000005</v>
      </c>
      <c r="P4" s="56">
        <f>D4*Parameters!O$29</f>
        <v>9.5362500000000008</v>
      </c>
      <c r="Q4" s="57">
        <f>E4*Parameters!P$29</f>
        <v>21.399000000000008</v>
      </c>
      <c r="R4" s="55">
        <f>F4*Parameters!N$29</f>
        <v>0.35175000000000006</v>
      </c>
      <c r="S4" s="56">
        <f>G4*Parameters!O$27</f>
        <v>0.95362500000000017</v>
      </c>
      <c r="T4" s="57">
        <f>H4*Parameters!P$27</f>
        <v>2.1399000000000008</v>
      </c>
      <c r="U4" s="55">
        <f>C4*Parameters!N$30</f>
        <v>3.5175000000000005</v>
      </c>
      <c r="V4" s="56">
        <f>D4*Parameters!O$30</f>
        <v>9.5362500000000008</v>
      </c>
      <c r="W4" s="57">
        <f>E4*Parameters!P$30</f>
        <v>21.399000000000008</v>
      </c>
      <c r="X4" s="55">
        <f>F4*Parameters!N$30</f>
        <v>0.35175000000000006</v>
      </c>
      <c r="Y4" s="56">
        <f>G4*Parameters!O$30</f>
        <v>0.95362500000000017</v>
      </c>
      <c r="Z4" s="57">
        <f>H4*Parameters!P$30</f>
        <v>2.1399000000000008</v>
      </c>
      <c r="AA4" s="55">
        <f>C4*Parameters!N$31</f>
        <v>3.5175000000000005</v>
      </c>
      <c r="AB4" s="56">
        <f>D4*Parameters!O$31</f>
        <v>9.5362500000000008</v>
      </c>
      <c r="AC4" s="57">
        <f>E4*Parameters!P$31</f>
        <v>21.399000000000008</v>
      </c>
      <c r="AD4" s="55">
        <f>F4*Parameters!N$31</f>
        <v>0.35175000000000006</v>
      </c>
      <c r="AE4" s="56">
        <f>G4*Parameters!O$31</f>
        <v>0.95362500000000017</v>
      </c>
      <c r="AF4" s="57">
        <f>H4*Parameters!P$31</f>
        <v>2.1399000000000008</v>
      </c>
    </row>
    <row r="5" spans="1:32" ht="15" x14ac:dyDescent="0.25">
      <c r="A5" s="93" t="s">
        <v>65</v>
      </c>
      <c r="B5" s="94" t="s">
        <v>16</v>
      </c>
      <c r="C5" s="55">
        <f>Node_List!AB5*Parameters!D$21</f>
        <v>4.732800000000001</v>
      </c>
      <c r="D5" s="56">
        <f>Node_List!AC5*Parameters!E$21</f>
        <v>14.483460000000004</v>
      </c>
      <c r="E5" s="57">
        <f>Node_List!AD5*Parameters!F$21</f>
        <v>35.174760000000006</v>
      </c>
      <c r="F5" s="55">
        <f>C5*Parameters!N$24</f>
        <v>0.47328000000000015</v>
      </c>
      <c r="G5" s="56">
        <f>D5*Parameters!O$24</f>
        <v>1.4483460000000006</v>
      </c>
      <c r="H5" s="57">
        <f>E5*Parameters!P$24</f>
        <v>3.5174760000000007</v>
      </c>
      <c r="I5" s="55">
        <f>C5*Parameters!N$27</f>
        <v>1.1832000000000003</v>
      </c>
      <c r="J5" s="56">
        <f>D5*Parameters!O$27</f>
        <v>3.6208650000000011</v>
      </c>
      <c r="K5" s="57">
        <f>E5*Parameters!P$27</f>
        <v>8.7936900000000016</v>
      </c>
      <c r="L5" s="55">
        <f>F5*Parameters!N$27</f>
        <v>0.11832000000000004</v>
      </c>
      <c r="M5" s="56">
        <f>G5*Parameters!O$27</f>
        <v>0.36208650000000014</v>
      </c>
      <c r="N5" s="57">
        <f>H5*Parameters!P$27</f>
        <v>0.87936900000000018</v>
      </c>
      <c r="O5" s="55">
        <f>C5*Parameters!N$29</f>
        <v>1.1832000000000003</v>
      </c>
      <c r="P5" s="56">
        <f>D5*Parameters!O$29</f>
        <v>3.6208650000000011</v>
      </c>
      <c r="Q5" s="57">
        <f>E5*Parameters!P$29</f>
        <v>8.7936900000000016</v>
      </c>
      <c r="R5" s="55">
        <f>F5*Parameters!N$29</f>
        <v>0.11832000000000004</v>
      </c>
      <c r="S5" s="56">
        <f>G5*Parameters!O$27</f>
        <v>0.36208650000000014</v>
      </c>
      <c r="T5" s="57">
        <f>H5*Parameters!P$27</f>
        <v>0.87936900000000018</v>
      </c>
      <c r="U5" s="55">
        <f>C5*Parameters!N$30</f>
        <v>1.1832000000000003</v>
      </c>
      <c r="V5" s="56">
        <f>D5*Parameters!O$30</f>
        <v>3.6208650000000011</v>
      </c>
      <c r="W5" s="57">
        <f>E5*Parameters!P$30</f>
        <v>8.7936900000000016</v>
      </c>
      <c r="X5" s="55">
        <f>F5*Parameters!N$30</f>
        <v>0.11832000000000004</v>
      </c>
      <c r="Y5" s="56">
        <f>G5*Parameters!O$30</f>
        <v>0.36208650000000014</v>
      </c>
      <c r="Z5" s="57">
        <f>H5*Parameters!P$30</f>
        <v>0.87936900000000018</v>
      </c>
      <c r="AA5" s="55">
        <f>C5*Parameters!N$31</f>
        <v>1.1832000000000003</v>
      </c>
      <c r="AB5" s="56">
        <f>D5*Parameters!O$31</f>
        <v>3.6208650000000011</v>
      </c>
      <c r="AC5" s="57">
        <f>E5*Parameters!P$31</f>
        <v>8.7936900000000016</v>
      </c>
      <c r="AD5" s="55">
        <f>F5*Parameters!N$31</f>
        <v>0.11832000000000004</v>
      </c>
      <c r="AE5" s="56">
        <f>G5*Parameters!O$31</f>
        <v>0.36208650000000014</v>
      </c>
      <c r="AF5" s="57">
        <f>H5*Parameters!P$31</f>
        <v>0.87936900000000018</v>
      </c>
    </row>
    <row r="6" spans="1:32" ht="15" x14ac:dyDescent="0.25">
      <c r="A6" s="93" t="s">
        <v>66</v>
      </c>
      <c r="B6" s="94" t="s">
        <v>16</v>
      </c>
      <c r="C6" s="55">
        <f>Node_List!AB6*Parameters!D$21</f>
        <v>6.8568000000000007</v>
      </c>
      <c r="D6" s="56">
        <f>Node_List!AC6*Parameters!E$21</f>
        <v>19.411260000000002</v>
      </c>
      <c r="E6" s="57">
        <f>Node_List!AD6*Parameters!F$21</f>
        <v>48.289560000000002</v>
      </c>
      <c r="F6" s="55">
        <f>C6*Parameters!N$24</f>
        <v>0.68568000000000007</v>
      </c>
      <c r="G6" s="56">
        <f>D6*Parameters!O$24</f>
        <v>1.9411260000000004</v>
      </c>
      <c r="H6" s="57">
        <f>E6*Parameters!P$24</f>
        <v>4.8289560000000007</v>
      </c>
      <c r="I6" s="55">
        <f>C6*Parameters!N$27</f>
        <v>1.7142000000000002</v>
      </c>
      <c r="J6" s="56">
        <f>D6*Parameters!O$27</f>
        <v>4.8528150000000005</v>
      </c>
      <c r="K6" s="57">
        <f>E6*Parameters!P$27</f>
        <v>12.07239</v>
      </c>
      <c r="L6" s="55">
        <f>F6*Parameters!N$27</f>
        <v>0.17142000000000002</v>
      </c>
      <c r="M6" s="56">
        <f>G6*Parameters!O$27</f>
        <v>0.48528150000000009</v>
      </c>
      <c r="N6" s="57">
        <f>H6*Parameters!P$27</f>
        <v>1.2072390000000002</v>
      </c>
      <c r="O6" s="55">
        <f>C6*Parameters!N$29</f>
        <v>1.7142000000000002</v>
      </c>
      <c r="P6" s="56">
        <f>D6*Parameters!O$29</f>
        <v>4.8528150000000005</v>
      </c>
      <c r="Q6" s="57">
        <f>E6*Parameters!P$29</f>
        <v>12.07239</v>
      </c>
      <c r="R6" s="55">
        <f>F6*Parameters!N$29</f>
        <v>0.17142000000000002</v>
      </c>
      <c r="S6" s="56">
        <f>G6*Parameters!O$27</f>
        <v>0.48528150000000009</v>
      </c>
      <c r="T6" s="57">
        <f>H6*Parameters!P$27</f>
        <v>1.2072390000000002</v>
      </c>
      <c r="U6" s="55">
        <f>C6*Parameters!N$30</f>
        <v>1.7142000000000002</v>
      </c>
      <c r="V6" s="56">
        <f>D6*Parameters!O$30</f>
        <v>4.8528150000000005</v>
      </c>
      <c r="W6" s="57">
        <f>E6*Parameters!P$30</f>
        <v>12.07239</v>
      </c>
      <c r="X6" s="55">
        <f>F6*Parameters!N$30</f>
        <v>0.17142000000000002</v>
      </c>
      <c r="Y6" s="56">
        <f>G6*Parameters!O$30</f>
        <v>0.48528150000000009</v>
      </c>
      <c r="Z6" s="57">
        <f>H6*Parameters!P$30</f>
        <v>1.2072390000000002</v>
      </c>
      <c r="AA6" s="55">
        <f>C6*Parameters!N$31</f>
        <v>1.7142000000000002</v>
      </c>
      <c r="AB6" s="56">
        <f>D6*Parameters!O$31</f>
        <v>4.8528150000000005</v>
      </c>
      <c r="AC6" s="57">
        <f>E6*Parameters!P$31</f>
        <v>12.07239</v>
      </c>
      <c r="AD6" s="55">
        <f>F6*Parameters!N$31</f>
        <v>0.17142000000000002</v>
      </c>
      <c r="AE6" s="56">
        <f>G6*Parameters!O$31</f>
        <v>0.48528150000000009</v>
      </c>
      <c r="AF6" s="57">
        <f>H6*Parameters!P$31</f>
        <v>1.2072390000000002</v>
      </c>
    </row>
    <row r="7" spans="1:32" ht="15" x14ac:dyDescent="0.25">
      <c r="A7" s="95" t="s">
        <v>67</v>
      </c>
      <c r="B7" s="96" t="s">
        <v>16</v>
      </c>
      <c r="C7" s="55">
        <f>Node_List!AB7*Parameters!D$21</f>
        <v>9.7176000000000009</v>
      </c>
      <c r="D7" s="56">
        <f>Node_List!AC7*Parameters!E$21</f>
        <v>27.116820000000008</v>
      </c>
      <c r="E7" s="57">
        <f>Node_List!AD7*Parameters!F$21</f>
        <v>59.686920000000008</v>
      </c>
      <c r="F7" s="55">
        <f>C7*Parameters!N$24</f>
        <v>0.97176000000000018</v>
      </c>
      <c r="G7" s="56">
        <f>D7*Parameters!O$24</f>
        <v>2.711682000000001</v>
      </c>
      <c r="H7" s="57">
        <f>E7*Parameters!P$24</f>
        <v>5.9686920000000008</v>
      </c>
      <c r="I7" s="55">
        <f>C7*Parameters!N$27</f>
        <v>2.4294000000000002</v>
      </c>
      <c r="J7" s="56">
        <f>D7*Parameters!O$27</f>
        <v>6.7792050000000019</v>
      </c>
      <c r="K7" s="57">
        <f>E7*Parameters!P$27</f>
        <v>14.921730000000002</v>
      </c>
      <c r="L7" s="55">
        <f>F7*Parameters!N$27</f>
        <v>0.24294000000000004</v>
      </c>
      <c r="M7" s="56">
        <f>G7*Parameters!O$27</f>
        <v>0.67792050000000026</v>
      </c>
      <c r="N7" s="57">
        <f>H7*Parameters!P$27</f>
        <v>1.4921730000000002</v>
      </c>
      <c r="O7" s="55">
        <f>C7*Parameters!N$29</f>
        <v>2.4294000000000002</v>
      </c>
      <c r="P7" s="56">
        <f>D7*Parameters!O$29</f>
        <v>6.7792050000000019</v>
      </c>
      <c r="Q7" s="57">
        <f>E7*Parameters!P$29</f>
        <v>14.921730000000002</v>
      </c>
      <c r="R7" s="55">
        <f>F7*Parameters!N$29</f>
        <v>0.24294000000000004</v>
      </c>
      <c r="S7" s="56">
        <f>G7*Parameters!O$27</f>
        <v>0.67792050000000026</v>
      </c>
      <c r="T7" s="57">
        <f>H7*Parameters!P$27</f>
        <v>1.4921730000000002</v>
      </c>
      <c r="U7" s="55">
        <f>C7*Parameters!N$30</f>
        <v>2.4294000000000002</v>
      </c>
      <c r="V7" s="56">
        <f>D7*Parameters!O$30</f>
        <v>6.7792050000000019</v>
      </c>
      <c r="W7" s="57">
        <f>E7*Parameters!P$30</f>
        <v>14.921730000000002</v>
      </c>
      <c r="X7" s="55">
        <f>F7*Parameters!N$30</f>
        <v>0.24294000000000004</v>
      </c>
      <c r="Y7" s="56">
        <f>G7*Parameters!O$30</f>
        <v>0.67792050000000026</v>
      </c>
      <c r="Z7" s="57">
        <f>H7*Parameters!P$30</f>
        <v>1.4921730000000002</v>
      </c>
      <c r="AA7" s="55">
        <f>C7*Parameters!N$31</f>
        <v>2.4294000000000002</v>
      </c>
      <c r="AB7" s="56">
        <f>D7*Parameters!O$31</f>
        <v>6.7792050000000019</v>
      </c>
      <c r="AC7" s="57">
        <f>E7*Parameters!P$31</f>
        <v>14.921730000000002</v>
      </c>
      <c r="AD7" s="55">
        <f>F7*Parameters!N$31</f>
        <v>0.24294000000000004</v>
      </c>
      <c r="AE7" s="56">
        <f>G7*Parameters!O$31</f>
        <v>0.67792050000000026</v>
      </c>
      <c r="AF7" s="57">
        <f>H7*Parameters!P$31</f>
        <v>1.4921730000000002</v>
      </c>
    </row>
    <row r="8" spans="1:32" ht="15" x14ac:dyDescent="0.25">
      <c r="A8" s="97" t="s">
        <v>68</v>
      </c>
      <c r="B8" s="98" t="s">
        <v>17</v>
      </c>
      <c r="C8" s="55">
        <f>Node_List!AB8*Parameters!D$21</f>
        <v>10.446</v>
      </c>
      <c r="D8" s="56">
        <f>Node_List!AC8*Parameters!E$21</f>
        <v>30.191940000000006</v>
      </c>
      <c r="E8" s="57">
        <f>Node_List!AD8*Parameters!F$21</f>
        <v>68.710200000000015</v>
      </c>
      <c r="F8" s="55">
        <f>C8*Parameters!N$24</f>
        <v>1.0446</v>
      </c>
      <c r="G8" s="56">
        <f>D8*Parameters!O$24</f>
        <v>3.0191940000000006</v>
      </c>
      <c r="H8" s="57">
        <f>E8*Parameters!P$24</f>
        <v>6.8710200000000015</v>
      </c>
      <c r="I8" s="55">
        <f>C8*Parameters!N$27</f>
        <v>2.6114999999999999</v>
      </c>
      <c r="J8" s="56">
        <f>D8*Parameters!O$27</f>
        <v>7.5479850000000015</v>
      </c>
      <c r="K8" s="57">
        <f>E8*Parameters!P$27</f>
        <v>17.177550000000004</v>
      </c>
      <c r="L8" s="55">
        <f>F8*Parameters!N$27</f>
        <v>0.26114999999999999</v>
      </c>
      <c r="M8" s="56">
        <f>G8*Parameters!O$27</f>
        <v>0.75479850000000015</v>
      </c>
      <c r="N8" s="57">
        <f>H8*Parameters!P$27</f>
        <v>1.7177550000000004</v>
      </c>
      <c r="O8" s="55">
        <f>C8*Parameters!N$29</f>
        <v>2.6114999999999999</v>
      </c>
      <c r="P8" s="56">
        <f>D8*Parameters!O$29</f>
        <v>7.5479850000000015</v>
      </c>
      <c r="Q8" s="57">
        <f>E8*Parameters!P$29</f>
        <v>17.177550000000004</v>
      </c>
      <c r="R8" s="55">
        <f>F8*Parameters!N$29</f>
        <v>0.26114999999999999</v>
      </c>
      <c r="S8" s="56">
        <f>G8*Parameters!O$27</f>
        <v>0.75479850000000015</v>
      </c>
      <c r="T8" s="57">
        <f>H8*Parameters!P$27</f>
        <v>1.7177550000000004</v>
      </c>
      <c r="U8" s="55">
        <f>C8*Parameters!N$30</f>
        <v>2.6114999999999999</v>
      </c>
      <c r="V8" s="56">
        <f>D8*Parameters!O$30</f>
        <v>7.5479850000000015</v>
      </c>
      <c r="W8" s="57">
        <f>E8*Parameters!P$30</f>
        <v>17.177550000000004</v>
      </c>
      <c r="X8" s="55">
        <f>F8*Parameters!N$30</f>
        <v>0.26114999999999999</v>
      </c>
      <c r="Y8" s="56">
        <f>G8*Parameters!O$30</f>
        <v>0.75479850000000015</v>
      </c>
      <c r="Z8" s="57">
        <f>H8*Parameters!P$30</f>
        <v>1.7177550000000004</v>
      </c>
      <c r="AA8" s="55">
        <f>C8*Parameters!N$31</f>
        <v>2.6114999999999999</v>
      </c>
      <c r="AB8" s="56">
        <f>D8*Parameters!O$31</f>
        <v>7.5479850000000015</v>
      </c>
      <c r="AC8" s="57">
        <f>E8*Parameters!P$31</f>
        <v>17.177550000000004</v>
      </c>
      <c r="AD8" s="55">
        <f>F8*Parameters!N$31</f>
        <v>0.26114999999999999</v>
      </c>
      <c r="AE8" s="56">
        <f>G8*Parameters!O$31</f>
        <v>0.75479850000000015</v>
      </c>
      <c r="AF8" s="57">
        <f>H8*Parameters!P$31</f>
        <v>1.7177550000000004</v>
      </c>
    </row>
    <row r="9" spans="1:32" ht="15" x14ac:dyDescent="0.25">
      <c r="A9" s="99" t="s">
        <v>69</v>
      </c>
      <c r="B9" s="100" t="s">
        <v>17</v>
      </c>
      <c r="C9" s="55">
        <f>Node_List!AB9*Parameters!D$21</f>
        <v>12.690000000000001</v>
      </c>
      <c r="D9" s="56">
        <f>Node_List!AC9*Parameters!E$21</f>
        <v>39.6477</v>
      </c>
      <c r="E9" s="57">
        <f>Node_List!AD9*Parameters!F$21</f>
        <v>90.591000000000022</v>
      </c>
      <c r="F9" s="55">
        <f>C9*Parameters!N$24</f>
        <v>1.2690000000000001</v>
      </c>
      <c r="G9" s="56">
        <f>D9*Parameters!O$24</f>
        <v>3.9647700000000001</v>
      </c>
      <c r="H9" s="57">
        <f>E9*Parameters!P$24</f>
        <v>9.0591000000000026</v>
      </c>
      <c r="I9" s="55">
        <f>C9*Parameters!N$27</f>
        <v>3.1725000000000003</v>
      </c>
      <c r="J9" s="56">
        <f>D9*Parameters!O$27</f>
        <v>9.9119250000000001</v>
      </c>
      <c r="K9" s="57">
        <f>E9*Parameters!P$27</f>
        <v>22.647750000000006</v>
      </c>
      <c r="L9" s="55">
        <f>F9*Parameters!N$27</f>
        <v>0.31725000000000003</v>
      </c>
      <c r="M9" s="56">
        <f>G9*Parameters!O$27</f>
        <v>0.99119250000000003</v>
      </c>
      <c r="N9" s="57">
        <f>H9*Parameters!P$27</f>
        <v>2.2647750000000006</v>
      </c>
      <c r="O9" s="55">
        <f>C9*Parameters!N$29</f>
        <v>3.1725000000000003</v>
      </c>
      <c r="P9" s="56">
        <f>D9*Parameters!O$29</f>
        <v>9.9119250000000001</v>
      </c>
      <c r="Q9" s="57">
        <f>E9*Parameters!P$29</f>
        <v>22.647750000000006</v>
      </c>
      <c r="R9" s="55">
        <f>F9*Parameters!N$29</f>
        <v>0.31725000000000003</v>
      </c>
      <c r="S9" s="56">
        <f>G9*Parameters!O$27</f>
        <v>0.99119250000000003</v>
      </c>
      <c r="T9" s="57">
        <f>H9*Parameters!P$27</f>
        <v>2.2647750000000006</v>
      </c>
      <c r="U9" s="55">
        <f>C9*Parameters!N$30</f>
        <v>3.1725000000000003</v>
      </c>
      <c r="V9" s="56">
        <f>D9*Parameters!O$30</f>
        <v>9.9119250000000001</v>
      </c>
      <c r="W9" s="57">
        <f>E9*Parameters!P$30</f>
        <v>22.647750000000006</v>
      </c>
      <c r="X9" s="55">
        <f>F9*Parameters!N$30</f>
        <v>0.31725000000000003</v>
      </c>
      <c r="Y9" s="56">
        <f>G9*Parameters!O$30</f>
        <v>0.99119250000000003</v>
      </c>
      <c r="Z9" s="57">
        <f>H9*Parameters!P$30</f>
        <v>2.2647750000000006</v>
      </c>
      <c r="AA9" s="55">
        <f>C9*Parameters!N$31</f>
        <v>3.1725000000000003</v>
      </c>
      <c r="AB9" s="56">
        <f>D9*Parameters!O$31</f>
        <v>9.9119250000000001</v>
      </c>
      <c r="AC9" s="57">
        <f>E9*Parameters!P$31</f>
        <v>22.647750000000006</v>
      </c>
      <c r="AD9" s="55">
        <f>F9*Parameters!N$31</f>
        <v>0.31725000000000003</v>
      </c>
      <c r="AE9" s="56">
        <f>G9*Parameters!O$31</f>
        <v>0.99119250000000003</v>
      </c>
      <c r="AF9" s="57">
        <f>H9*Parameters!P$31</f>
        <v>2.2647750000000006</v>
      </c>
    </row>
    <row r="10" spans="1:32" ht="15" x14ac:dyDescent="0.25">
      <c r="A10" s="99" t="s">
        <v>70</v>
      </c>
      <c r="B10" s="100" t="s">
        <v>17</v>
      </c>
      <c r="C10" s="55">
        <f>Node_List!AB10*Parameters!D$21</f>
        <v>12.636000000000001</v>
      </c>
      <c r="D10" s="56">
        <f>Node_List!AC10*Parameters!E$21</f>
        <v>36.530640000000005</v>
      </c>
      <c r="E10" s="57">
        <f>Node_List!AD10*Parameters!F$21</f>
        <v>82.831200000000024</v>
      </c>
      <c r="F10" s="55">
        <f>C10*Parameters!N$24</f>
        <v>1.2636000000000003</v>
      </c>
      <c r="G10" s="56">
        <f>D10*Parameters!O$24</f>
        <v>3.6530640000000005</v>
      </c>
      <c r="H10" s="57">
        <f>E10*Parameters!P$24</f>
        <v>8.283120000000002</v>
      </c>
      <c r="I10" s="55">
        <f>C10*Parameters!N$27</f>
        <v>3.1590000000000003</v>
      </c>
      <c r="J10" s="56">
        <f>D10*Parameters!O$27</f>
        <v>9.1326600000000013</v>
      </c>
      <c r="K10" s="57">
        <f>E10*Parameters!P$27</f>
        <v>20.707800000000006</v>
      </c>
      <c r="L10" s="55">
        <f>F10*Parameters!N$27</f>
        <v>0.31590000000000007</v>
      </c>
      <c r="M10" s="56">
        <f>G10*Parameters!O$27</f>
        <v>0.91326600000000013</v>
      </c>
      <c r="N10" s="57">
        <f>H10*Parameters!P$27</f>
        <v>2.0707800000000005</v>
      </c>
      <c r="O10" s="55">
        <f>C10*Parameters!N$29</f>
        <v>3.1590000000000003</v>
      </c>
      <c r="P10" s="56">
        <f>D10*Parameters!O$29</f>
        <v>9.1326600000000013</v>
      </c>
      <c r="Q10" s="57">
        <f>E10*Parameters!P$29</f>
        <v>20.707800000000006</v>
      </c>
      <c r="R10" s="55">
        <f>F10*Parameters!N$29</f>
        <v>0.31590000000000007</v>
      </c>
      <c r="S10" s="56">
        <f>G10*Parameters!O$27</f>
        <v>0.91326600000000013</v>
      </c>
      <c r="T10" s="57">
        <f>H10*Parameters!P$27</f>
        <v>2.0707800000000005</v>
      </c>
      <c r="U10" s="55">
        <f>C10*Parameters!N$30</f>
        <v>3.1590000000000003</v>
      </c>
      <c r="V10" s="56">
        <f>D10*Parameters!O$30</f>
        <v>9.1326600000000013</v>
      </c>
      <c r="W10" s="57">
        <f>E10*Parameters!P$30</f>
        <v>20.707800000000006</v>
      </c>
      <c r="X10" s="55">
        <f>F10*Parameters!N$30</f>
        <v>0.31590000000000007</v>
      </c>
      <c r="Y10" s="56">
        <f>G10*Parameters!O$30</f>
        <v>0.91326600000000013</v>
      </c>
      <c r="Z10" s="57">
        <f>H10*Parameters!P$30</f>
        <v>2.0707800000000005</v>
      </c>
      <c r="AA10" s="55">
        <f>C10*Parameters!N$31</f>
        <v>3.1590000000000003</v>
      </c>
      <c r="AB10" s="56">
        <f>D10*Parameters!O$31</f>
        <v>9.1326600000000013</v>
      </c>
      <c r="AC10" s="57">
        <f>E10*Parameters!P$31</f>
        <v>20.707800000000006</v>
      </c>
      <c r="AD10" s="55">
        <f>F10*Parameters!N$31</f>
        <v>0.31590000000000007</v>
      </c>
      <c r="AE10" s="56">
        <f>G10*Parameters!O$31</f>
        <v>0.91326600000000013</v>
      </c>
      <c r="AF10" s="57">
        <f>H10*Parameters!P$31</f>
        <v>2.0707800000000005</v>
      </c>
    </row>
    <row r="11" spans="1:32" ht="15" x14ac:dyDescent="0.25">
      <c r="A11" s="99" t="s">
        <v>71</v>
      </c>
      <c r="B11" s="100" t="s">
        <v>17</v>
      </c>
      <c r="C11" s="55">
        <f>Node_List!AB11*Parameters!D$21</f>
        <v>15.297000000000002</v>
      </c>
      <c r="D11" s="56">
        <f>Node_List!AC11*Parameters!E$21</f>
        <v>46.500930000000011</v>
      </c>
      <c r="E11" s="57">
        <f>Node_List!AD11*Parameters!F$21</f>
        <v>106.07190000000001</v>
      </c>
      <c r="F11" s="55">
        <f>C11*Parameters!N$24</f>
        <v>1.5297000000000003</v>
      </c>
      <c r="G11" s="56">
        <f>D11*Parameters!O$24</f>
        <v>4.6500930000000009</v>
      </c>
      <c r="H11" s="57">
        <f>E11*Parameters!P$24</f>
        <v>10.607190000000003</v>
      </c>
      <c r="I11" s="55">
        <f>C11*Parameters!N$27</f>
        <v>3.8242500000000006</v>
      </c>
      <c r="J11" s="56">
        <f>D11*Parameters!O$27</f>
        <v>11.625232500000003</v>
      </c>
      <c r="K11" s="57">
        <f>E11*Parameters!P$27</f>
        <v>26.517975000000003</v>
      </c>
      <c r="L11" s="55">
        <f>F11*Parameters!N$27</f>
        <v>0.38242500000000007</v>
      </c>
      <c r="M11" s="56">
        <f>G11*Parameters!O$27</f>
        <v>1.1625232500000002</v>
      </c>
      <c r="N11" s="57">
        <f>H11*Parameters!P$27</f>
        <v>2.6517975000000007</v>
      </c>
      <c r="O11" s="55">
        <f>C11*Parameters!N$29</f>
        <v>3.8242500000000006</v>
      </c>
      <c r="P11" s="56">
        <f>D11*Parameters!O$29</f>
        <v>11.625232500000003</v>
      </c>
      <c r="Q11" s="57">
        <f>E11*Parameters!P$29</f>
        <v>26.517975000000003</v>
      </c>
      <c r="R11" s="55">
        <f>F11*Parameters!N$29</f>
        <v>0.38242500000000007</v>
      </c>
      <c r="S11" s="56">
        <f>G11*Parameters!O$27</f>
        <v>1.1625232500000002</v>
      </c>
      <c r="T11" s="57">
        <f>H11*Parameters!P$27</f>
        <v>2.6517975000000007</v>
      </c>
      <c r="U11" s="55">
        <f>C11*Parameters!N$30</f>
        <v>3.8242500000000006</v>
      </c>
      <c r="V11" s="56">
        <f>D11*Parameters!O$30</f>
        <v>11.625232500000003</v>
      </c>
      <c r="W11" s="57">
        <f>E11*Parameters!P$30</f>
        <v>26.517975000000003</v>
      </c>
      <c r="X11" s="55">
        <f>F11*Parameters!N$30</f>
        <v>0.38242500000000007</v>
      </c>
      <c r="Y11" s="56">
        <f>G11*Parameters!O$30</f>
        <v>1.1625232500000002</v>
      </c>
      <c r="Z11" s="57">
        <f>H11*Parameters!P$30</f>
        <v>2.6517975000000007</v>
      </c>
      <c r="AA11" s="55">
        <f>C11*Parameters!N$31</f>
        <v>3.8242500000000006</v>
      </c>
      <c r="AB11" s="56">
        <f>D11*Parameters!O$31</f>
        <v>11.625232500000003</v>
      </c>
      <c r="AC11" s="57">
        <f>E11*Parameters!P$31</f>
        <v>26.517975000000003</v>
      </c>
      <c r="AD11" s="55">
        <f>F11*Parameters!N$31</f>
        <v>0.38242500000000007</v>
      </c>
      <c r="AE11" s="56">
        <f>G11*Parameters!O$31</f>
        <v>1.1625232500000002</v>
      </c>
      <c r="AF11" s="57">
        <f>H11*Parameters!P$31</f>
        <v>2.6517975000000007</v>
      </c>
    </row>
    <row r="12" spans="1:32" ht="15" x14ac:dyDescent="0.25">
      <c r="A12" s="101" t="s">
        <v>72</v>
      </c>
      <c r="B12" s="102" t="s">
        <v>17</v>
      </c>
      <c r="C12" s="55">
        <f>Node_List!AB12*Parameters!D$21</f>
        <v>12.96</v>
      </c>
      <c r="D12" s="56">
        <f>Node_List!AC12*Parameters!E$21</f>
        <v>37.236600000000003</v>
      </c>
      <c r="E12" s="57">
        <f>Node_List!AD12*Parameters!F$21</f>
        <v>84.378000000000029</v>
      </c>
      <c r="F12" s="55">
        <f>C12*Parameters!N$24</f>
        <v>1.2960000000000003</v>
      </c>
      <c r="G12" s="56">
        <f>D12*Parameters!O$24</f>
        <v>3.7236600000000006</v>
      </c>
      <c r="H12" s="57">
        <f>E12*Parameters!P$24</f>
        <v>8.4378000000000029</v>
      </c>
      <c r="I12" s="55">
        <f>C12*Parameters!N$27</f>
        <v>3.24</v>
      </c>
      <c r="J12" s="56">
        <f>D12*Parameters!O$27</f>
        <v>9.3091500000000007</v>
      </c>
      <c r="K12" s="57">
        <f>E12*Parameters!P$27</f>
        <v>21.094500000000007</v>
      </c>
      <c r="L12" s="55">
        <f>F12*Parameters!N$27</f>
        <v>0.32400000000000007</v>
      </c>
      <c r="M12" s="56">
        <f>G12*Parameters!O$27</f>
        <v>0.93091500000000016</v>
      </c>
      <c r="N12" s="57">
        <f>H12*Parameters!P$27</f>
        <v>2.1094500000000007</v>
      </c>
      <c r="O12" s="55">
        <f>C12*Parameters!N$29</f>
        <v>3.24</v>
      </c>
      <c r="P12" s="56">
        <f>D12*Parameters!O$29</f>
        <v>9.3091500000000007</v>
      </c>
      <c r="Q12" s="57">
        <f>E12*Parameters!P$29</f>
        <v>21.094500000000007</v>
      </c>
      <c r="R12" s="55">
        <f>F12*Parameters!N$29</f>
        <v>0.32400000000000007</v>
      </c>
      <c r="S12" s="56">
        <f>G12*Parameters!O$27</f>
        <v>0.93091500000000016</v>
      </c>
      <c r="T12" s="57">
        <f>H12*Parameters!P$27</f>
        <v>2.1094500000000007</v>
      </c>
      <c r="U12" s="55">
        <f>C12*Parameters!N$30</f>
        <v>3.24</v>
      </c>
      <c r="V12" s="56">
        <f>D12*Parameters!O$30</f>
        <v>9.3091500000000007</v>
      </c>
      <c r="W12" s="57">
        <f>E12*Parameters!P$30</f>
        <v>21.094500000000007</v>
      </c>
      <c r="X12" s="55">
        <f>F12*Parameters!N$30</f>
        <v>0.32400000000000007</v>
      </c>
      <c r="Y12" s="56">
        <f>G12*Parameters!O$30</f>
        <v>0.93091500000000016</v>
      </c>
      <c r="Z12" s="57">
        <f>H12*Parameters!P$30</f>
        <v>2.1094500000000007</v>
      </c>
      <c r="AA12" s="55">
        <f>C12*Parameters!N$31</f>
        <v>3.24</v>
      </c>
      <c r="AB12" s="56">
        <f>D12*Parameters!O$31</f>
        <v>9.3091500000000007</v>
      </c>
      <c r="AC12" s="57">
        <f>E12*Parameters!P$31</f>
        <v>21.094500000000007</v>
      </c>
      <c r="AD12" s="55">
        <f>F12*Parameters!N$31</f>
        <v>0.32400000000000007</v>
      </c>
      <c r="AE12" s="56">
        <f>G12*Parameters!O$31</f>
        <v>0.93091500000000016</v>
      </c>
      <c r="AF12" s="57">
        <f>H12*Parameters!P$31</f>
        <v>2.1094500000000007</v>
      </c>
    </row>
    <row r="13" spans="1:32" ht="15" x14ac:dyDescent="0.25">
      <c r="A13" s="103" t="s">
        <v>73</v>
      </c>
      <c r="B13" s="104" t="s">
        <v>17</v>
      </c>
      <c r="C13" s="55">
        <f>Node_List!AB13*Parameters!D$21</f>
        <v>22.014000000000003</v>
      </c>
      <c r="D13" s="56">
        <f>Node_List!AC13*Parameters!E$21</f>
        <v>67.546200000000013</v>
      </c>
      <c r="E13" s="57">
        <f>Node_List!AD13*Parameters!F$21</f>
        <v>153.23280000000003</v>
      </c>
      <c r="F13" s="55">
        <f>C13*Parameters!N$24</f>
        <v>2.2014000000000005</v>
      </c>
      <c r="G13" s="56">
        <f>D13*Parameters!O$24</f>
        <v>6.7546200000000018</v>
      </c>
      <c r="H13" s="57">
        <f>E13*Parameters!P$24</f>
        <v>15.323280000000004</v>
      </c>
      <c r="I13" s="55">
        <f>C13*Parameters!N$27</f>
        <v>5.5035000000000007</v>
      </c>
      <c r="J13" s="56">
        <f>D13*Parameters!O$27</f>
        <v>16.886550000000003</v>
      </c>
      <c r="K13" s="57">
        <f>E13*Parameters!P$27</f>
        <v>38.308200000000006</v>
      </c>
      <c r="L13" s="55">
        <f>F13*Parameters!N$27</f>
        <v>0.55035000000000012</v>
      </c>
      <c r="M13" s="56">
        <f>G13*Parameters!O$27</f>
        <v>1.6886550000000005</v>
      </c>
      <c r="N13" s="57">
        <f>H13*Parameters!P$27</f>
        <v>3.830820000000001</v>
      </c>
      <c r="O13" s="55">
        <f>C13*Parameters!N$29</f>
        <v>5.5035000000000007</v>
      </c>
      <c r="P13" s="56">
        <f>D13*Parameters!O$29</f>
        <v>16.886550000000003</v>
      </c>
      <c r="Q13" s="57">
        <f>E13*Parameters!P$29</f>
        <v>38.308200000000006</v>
      </c>
      <c r="R13" s="55">
        <f>F13*Parameters!N$29</f>
        <v>0.55035000000000012</v>
      </c>
      <c r="S13" s="56">
        <f>G13*Parameters!O$27</f>
        <v>1.6886550000000005</v>
      </c>
      <c r="T13" s="57">
        <f>H13*Parameters!P$27</f>
        <v>3.830820000000001</v>
      </c>
      <c r="U13" s="55">
        <f>C13*Parameters!N$30</f>
        <v>5.5035000000000007</v>
      </c>
      <c r="V13" s="56">
        <f>D13*Parameters!O$30</f>
        <v>16.886550000000003</v>
      </c>
      <c r="W13" s="57">
        <f>E13*Parameters!P$30</f>
        <v>38.308200000000006</v>
      </c>
      <c r="X13" s="55">
        <f>F13*Parameters!N$30</f>
        <v>0.55035000000000012</v>
      </c>
      <c r="Y13" s="56">
        <f>G13*Parameters!O$30</f>
        <v>1.6886550000000005</v>
      </c>
      <c r="Z13" s="57">
        <f>H13*Parameters!P$30</f>
        <v>3.830820000000001</v>
      </c>
      <c r="AA13" s="55">
        <f>C13*Parameters!N$31</f>
        <v>5.5035000000000007</v>
      </c>
      <c r="AB13" s="56">
        <f>D13*Parameters!O$31</f>
        <v>16.886550000000003</v>
      </c>
      <c r="AC13" s="57">
        <f>E13*Parameters!P$31</f>
        <v>38.308200000000006</v>
      </c>
      <c r="AD13" s="55">
        <f>F13*Parameters!N$31</f>
        <v>0.55035000000000012</v>
      </c>
      <c r="AE13" s="56">
        <f>G13*Parameters!O$31</f>
        <v>1.6886550000000005</v>
      </c>
      <c r="AF13" s="57">
        <f>H13*Parameters!P$31</f>
        <v>3.830820000000001</v>
      </c>
    </row>
    <row r="14" spans="1:32" ht="15" x14ac:dyDescent="0.25">
      <c r="A14" s="105" t="s">
        <v>74</v>
      </c>
      <c r="B14" s="106" t="s">
        <v>17</v>
      </c>
      <c r="C14" s="55">
        <f>Node_List!AB14*Parameters!D$21</f>
        <v>9.2916000000000025</v>
      </c>
      <c r="D14" s="56">
        <f>Node_List!AC14*Parameters!E$21</f>
        <v>28.675080000000001</v>
      </c>
      <c r="E14" s="57">
        <f>Node_List!AD14*Parameters!F$21</f>
        <v>65.10672000000001</v>
      </c>
      <c r="F14" s="55">
        <f>C14*Parameters!N$24</f>
        <v>0.92916000000000032</v>
      </c>
      <c r="G14" s="56">
        <f>D14*Parameters!O$24</f>
        <v>2.8675080000000004</v>
      </c>
      <c r="H14" s="57">
        <f>E14*Parameters!P$24</f>
        <v>6.5106720000000013</v>
      </c>
      <c r="I14" s="55">
        <f>C14*Parameters!N$27</f>
        <v>2.3229000000000006</v>
      </c>
      <c r="J14" s="56">
        <f>D14*Parameters!O$27</f>
        <v>7.1687700000000003</v>
      </c>
      <c r="K14" s="57">
        <f>E14*Parameters!P$27</f>
        <v>16.276680000000002</v>
      </c>
      <c r="L14" s="55">
        <f>F14*Parameters!N$27</f>
        <v>0.23229000000000008</v>
      </c>
      <c r="M14" s="56">
        <f>G14*Parameters!O$27</f>
        <v>0.7168770000000001</v>
      </c>
      <c r="N14" s="57">
        <f>H14*Parameters!P$27</f>
        <v>1.6276680000000003</v>
      </c>
      <c r="O14" s="55">
        <f>C14*Parameters!N$29</f>
        <v>2.3229000000000006</v>
      </c>
      <c r="P14" s="56">
        <f>D14*Parameters!O$29</f>
        <v>7.1687700000000003</v>
      </c>
      <c r="Q14" s="57">
        <f>E14*Parameters!P$29</f>
        <v>16.276680000000002</v>
      </c>
      <c r="R14" s="55">
        <f>F14*Parameters!N$29</f>
        <v>0.23229000000000008</v>
      </c>
      <c r="S14" s="56">
        <f>G14*Parameters!O$27</f>
        <v>0.7168770000000001</v>
      </c>
      <c r="T14" s="57">
        <f>H14*Parameters!P$27</f>
        <v>1.6276680000000003</v>
      </c>
      <c r="U14" s="55">
        <f>C14*Parameters!N$30</f>
        <v>2.3229000000000006</v>
      </c>
      <c r="V14" s="56">
        <f>D14*Parameters!O$30</f>
        <v>7.1687700000000003</v>
      </c>
      <c r="W14" s="57">
        <f>E14*Parameters!P$30</f>
        <v>16.276680000000002</v>
      </c>
      <c r="X14" s="55">
        <f>F14*Parameters!N$30</f>
        <v>0.23229000000000008</v>
      </c>
      <c r="Y14" s="56">
        <f>G14*Parameters!O$30</f>
        <v>0.7168770000000001</v>
      </c>
      <c r="Z14" s="57">
        <f>H14*Parameters!P$30</f>
        <v>1.6276680000000003</v>
      </c>
      <c r="AA14" s="55">
        <f>C14*Parameters!N$31</f>
        <v>2.3229000000000006</v>
      </c>
      <c r="AB14" s="56">
        <f>D14*Parameters!O$31</f>
        <v>7.1687700000000003</v>
      </c>
      <c r="AC14" s="57">
        <f>E14*Parameters!P$31</f>
        <v>16.276680000000002</v>
      </c>
      <c r="AD14" s="55">
        <f>F14*Parameters!N$31</f>
        <v>0.23229000000000008</v>
      </c>
      <c r="AE14" s="56">
        <f>G14*Parameters!O$31</f>
        <v>0.7168770000000001</v>
      </c>
      <c r="AF14" s="57">
        <f>H14*Parameters!P$31</f>
        <v>1.6276680000000003</v>
      </c>
    </row>
    <row r="15" spans="1:32" ht="15" x14ac:dyDescent="0.25">
      <c r="A15" s="105" t="s">
        <v>75</v>
      </c>
      <c r="B15" s="106" t="s">
        <v>17</v>
      </c>
      <c r="C15" s="55">
        <f>Node_List!AB15*Parameters!D$21</f>
        <v>19.339200000000002</v>
      </c>
      <c r="D15" s="56">
        <f>Node_List!AC15*Parameters!E$21</f>
        <v>58.992960000000011</v>
      </c>
      <c r="E15" s="57">
        <f>Node_List!AD15*Parameters!F$21</f>
        <v>133.80864000000003</v>
      </c>
      <c r="F15" s="55">
        <f>C15*Parameters!N$24</f>
        <v>1.9339200000000003</v>
      </c>
      <c r="G15" s="56">
        <f>D15*Parameters!O$24</f>
        <v>5.8992960000000014</v>
      </c>
      <c r="H15" s="57">
        <f>E15*Parameters!P$24</f>
        <v>13.380864000000003</v>
      </c>
      <c r="I15" s="55">
        <f>C15*Parameters!N$27</f>
        <v>4.8348000000000004</v>
      </c>
      <c r="J15" s="56">
        <f>D15*Parameters!O$27</f>
        <v>14.748240000000003</v>
      </c>
      <c r="K15" s="57">
        <f>E15*Parameters!P$27</f>
        <v>33.452160000000006</v>
      </c>
      <c r="L15" s="55">
        <f>F15*Parameters!N$27</f>
        <v>0.48348000000000008</v>
      </c>
      <c r="M15" s="56">
        <f>G15*Parameters!O$27</f>
        <v>1.4748240000000004</v>
      </c>
      <c r="N15" s="57">
        <f>H15*Parameters!P$27</f>
        <v>3.3452160000000006</v>
      </c>
      <c r="O15" s="55">
        <f>C15*Parameters!N$29</f>
        <v>4.8348000000000004</v>
      </c>
      <c r="P15" s="56">
        <f>D15*Parameters!O$29</f>
        <v>14.748240000000003</v>
      </c>
      <c r="Q15" s="57">
        <f>E15*Parameters!P$29</f>
        <v>33.452160000000006</v>
      </c>
      <c r="R15" s="55">
        <f>F15*Parameters!N$29</f>
        <v>0.48348000000000008</v>
      </c>
      <c r="S15" s="56">
        <f>G15*Parameters!O$27</f>
        <v>1.4748240000000004</v>
      </c>
      <c r="T15" s="57">
        <f>H15*Parameters!P$27</f>
        <v>3.3452160000000006</v>
      </c>
      <c r="U15" s="55">
        <f>C15*Parameters!N$30</f>
        <v>4.8348000000000004</v>
      </c>
      <c r="V15" s="56">
        <f>D15*Parameters!O$30</f>
        <v>14.748240000000003</v>
      </c>
      <c r="W15" s="57">
        <f>E15*Parameters!P$30</f>
        <v>33.452160000000006</v>
      </c>
      <c r="X15" s="55">
        <f>F15*Parameters!N$30</f>
        <v>0.48348000000000008</v>
      </c>
      <c r="Y15" s="56">
        <f>G15*Parameters!O$30</f>
        <v>1.4748240000000004</v>
      </c>
      <c r="Z15" s="57">
        <f>H15*Parameters!P$30</f>
        <v>3.3452160000000006</v>
      </c>
      <c r="AA15" s="55">
        <f>C15*Parameters!N$31</f>
        <v>4.8348000000000004</v>
      </c>
      <c r="AB15" s="56">
        <f>D15*Parameters!O$31</f>
        <v>14.748240000000003</v>
      </c>
      <c r="AC15" s="57">
        <f>E15*Parameters!P$31</f>
        <v>33.452160000000006</v>
      </c>
      <c r="AD15" s="55">
        <f>F15*Parameters!N$31</f>
        <v>0.48348000000000008</v>
      </c>
      <c r="AE15" s="56">
        <f>G15*Parameters!O$31</f>
        <v>1.4748240000000004</v>
      </c>
      <c r="AF15" s="57">
        <f>H15*Parameters!P$31</f>
        <v>3.3452160000000006</v>
      </c>
    </row>
    <row r="16" spans="1:32" ht="15" x14ac:dyDescent="0.25">
      <c r="A16" s="105" t="s">
        <v>76</v>
      </c>
      <c r="B16" s="106" t="s">
        <v>17</v>
      </c>
      <c r="C16" s="55">
        <f>Node_List!AB16*Parameters!D$21</f>
        <v>32.121600000000008</v>
      </c>
      <c r="D16" s="56">
        <f>Node_List!AC16*Parameters!E$21</f>
        <v>98.908080000000012</v>
      </c>
      <c r="E16" s="57">
        <f>Node_List!AD16*Parameters!F$21</f>
        <v>224.45472000000004</v>
      </c>
      <c r="F16" s="55">
        <f>C16*Parameters!N$24</f>
        <v>3.2121600000000008</v>
      </c>
      <c r="G16" s="56">
        <f>D16*Parameters!O$24</f>
        <v>9.8908080000000016</v>
      </c>
      <c r="H16" s="57">
        <f>E16*Parameters!P$24</f>
        <v>22.445472000000006</v>
      </c>
      <c r="I16" s="55">
        <f>C16*Parameters!N$27</f>
        <v>8.030400000000002</v>
      </c>
      <c r="J16" s="56">
        <f>D16*Parameters!O$27</f>
        <v>24.727020000000003</v>
      </c>
      <c r="K16" s="57">
        <f>E16*Parameters!P$27</f>
        <v>56.113680000000009</v>
      </c>
      <c r="L16" s="55">
        <f>F16*Parameters!N$27</f>
        <v>0.8030400000000002</v>
      </c>
      <c r="M16" s="56">
        <f>G16*Parameters!O$27</f>
        <v>2.4727020000000004</v>
      </c>
      <c r="N16" s="57">
        <f>H16*Parameters!P$27</f>
        <v>5.6113680000000015</v>
      </c>
      <c r="O16" s="55">
        <f>C16*Parameters!N$29</f>
        <v>8.030400000000002</v>
      </c>
      <c r="P16" s="56">
        <f>D16*Parameters!O$29</f>
        <v>24.727020000000003</v>
      </c>
      <c r="Q16" s="57">
        <f>E16*Parameters!P$29</f>
        <v>56.113680000000009</v>
      </c>
      <c r="R16" s="55">
        <f>F16*Parameters!N$29</f>
        <v>0.8030400000000002</v>
      </c>
      <c r="S16" s="56">
        <f>G16*Parameters!O$27</f>
        <v>2.4727020000000004</v>
      </c>
      <c r="T16" s="57">
        <f>H16*Parameters!P$27</f>
        <v>5.6113680000000015</v>
      </c>
      <c r="U16" s="55">
        <f>C16*Parameters!N$30</f>
        <v>8.030400000000002</v>
      </c>
      <c r="V16" s="56">
        <f>D16*Parameters!O$30</f>
        <v>24.727020000000003</v>
      </c>
      <c r="W16" s="57">
        <f>E16*Parameters!P$30</f>
        <v>56.113680000000009</v>
      </c>
      <c r="X16" s="55">
        <f>F16*Parameters!N$30</f>
        <v>0.8030400000000002</v>
      </c>
      <c r="Y16" s="56">
        <f>G16*Parameters!O$30</f>
        <v>2.4727020000000004</v>
      </c>
      <c r="Z16" s="57">
        <f>H16*Parameters!P$30</f>
        <v>5.6113680000000015</v>
      </c>
      <c r="AA16" s="55">
        <f>C16*Parameters!N$31</f>
        <v>8.030400000000002</v>
      </c>
      <c r="AB16" s="56">
        <f>D16*Parameters!O$31</f>
        <v>24.727020000000003</v>
      </c>
      <c r="AC16" s="57">
        <f>E16*Parameters!P$31</f>
        <v>56.113680000000009</v>
      </c>
      <c r="AD16" s="55">
        <f>F16*Parameters!N$31</f>
        <v>0.8030400000000002</v>
      </c>
      <c r="AE16" s="56">
        <f>G16*Parameters!O$31</f>
        <v>2.4727020000000004</v>
      </c>
      <c r="AF16" s="57">
        <f>H16*Parameters!P$31</f>
        <v>5.6113680000000015</v>
      </c>
    </row>
    <row r="17" spans="1:32" ht="15" x14ac:dyDescent="0.25">
      <c r="A17" s="105" t="s">
        <v>77</v>
      </c>
      <c r="B17" s="106" t="s">
        <v>17</v>
      </c>
      <c r="C17" s="55">
        <f>Node_List!AB17*Parameters!D$21</f>
        <v>10.107600000000001</v>
      </c>
      <c r="D17" s="56">
        <f>Node_List!AC17*Parameters!E$21</f>
        <v>31.361880000000006</v>
      </c>
      <c r="E17" s="57">
        <f>Node_List!AD17*Parameters!F$21</f>
        <v>71.221920000000011</v>
      </c>
      <c r="F17" s="55">
        <f>C17*Parameters!N$24</f>
        <v>1.0107600000000001</v>
      </c>
      <c r="G17" s="56">
        <f>D17*Parameters!O$24</f>
        <v>3.1361880000000006</v>
      </c>
      <c r="H17" s="57">
        <f>E17*Parameters!P$24</f>
        <v>7.1221920000000019</v>
      </c>
      <c r="I17" s="55">
        <f>C17*Parameters!N$27</f>
        <v>2.5269000000000004</v>
      </c>
      <c r="J17" s="56">
        <f>D17*Parameters!O$27</f>
        <v>7.8404700000000016</v>
      </c>
      <c r="K17" s="57">
        <f>E17*Parameters!P$27</f>
        <v>17.805480000000003</v>
      </c>
      <c r="L17" s="55">
        <f>F17*Parameters!N$27</f>
        <v>0.25269000000000003</v>
      </c>
      <c r="M17" s="56">
        <f>G17*Parameters!O$27</f>
        <v>0.78404700000000016</v>
      </c>
      <c r="N17" s="57">
        <f>H17*Parameters!P$27</f>
        <v>1.7805480000000005</v>
      </c>
      <c r="O17" s="55">
        <f>C17*Parameters!N$29</f>
        <v>2.5269000000000004</v>
      </c>
      <c r="P17" s="56">
        <f>D17*Parameters!O$29</f>
        <v>7.8404700000000016</v>
      </c>
      <c r="Q17" s="57">
        <f>E17*Parameters!P$29</f>
        <v>17.805480000000003</v>
      </c>
      <c r="R17" s="55">
        <f>F17*Parameters!N$29</f>
        <v>0.25269000000000003</v>
      </c>
      <c r="S17" s="56">
        <f>G17*Parameters!O$27</f>
        <v>0.78404700000000016</v>
      </c>
      <c r="T17" s="57">
        <f>H17*Parameters!P$27</f>
        <v>1.7805480000000005</v>
      </c>
      <c r="U17" s="55">
        <f>C17*Parameters!N$30</f>
        <v>2.5269000000000004</v>
      </c>
      <c r="V17" s="56">
        <f>D17*Parameters!O$30</f>
        <v>7.8404700000000016</v>
      </c>
      <c r="W17" s="57">
        <f>E17*Parameters!P$30</f>
        <v>17.805480000000003</v>
      </c>
      <c r="X17" s="55">
        <f>F17*Parameters!N$30</f>
        <v>0.25269000000000003</v>
      </c>
      <c r="Y17" s="56">
        <f>G17*Parameters!O$30</f>
        <v>0.78404700000000016</v>
      </c>
      <c r="Z17" s="57">
        <f>H17*Parameters!P$30</f>
        <v>1.7805480000000005</v>
      </c>
      <c r="AA17" s="55">
        <f>C17*Parameters!N$31</f>
        <v>2.5269000000000004</v>
      </c>
      <c r="AB17" s="56">
        <f>D17*Parameters!O$31</f>
        <v>7.8404700000000016</v>
      </c>
      <c r="AC17" s="57">
        <f>E17*Parameters!P$31</f>
        <v>17.805480000000003</v>
      </c>
      <c r="AD17" s="55">
        <f>F17*Parameters!N$31</f>
        <v>0.25269000000000003</v>
      </c>
      <c r="AE17" s="56">
        <f>G17*Parameters!O$31</f>
        <v>0.78404700000000016</v>
      </c>
      <c r="AF17" s="57">
        <f>H17*Parameters!P$31</f>
        <v>1.7805480000000005</v>
      </c>
    </row>
    <row r="18" spans="1:32" ht="15" x14ac:dyDescent="0.25">
      <c r="A18" s="105" t="s">
        <v>78</v>
      </c>
      <c r="B18" s="106" t="s">
        <v>17</v>
      </c>
      <c r="C18" s="55">
        <f>Node_List!AB18*Parameters!D$21</f>
        <v>11.150400000000001</v>
      </c>
      <c r="D18" s="56">
        <f>Node_List!AC18*Parameters!E$21</f>
        <v>34.541520000000006</v>
      </c>
      <c r="E18" s="57">
        <f>Node_List!AD18*Parameters!F$21</f>
        <v>78.415680000000009</v>
      </c>
      <c r="F18" s="55">
        <f>C18*Parameters!N$24</f>
        <v>1.1150400000000003</v>
      </c>
      <c r="G18" s="56">
        <f>D18*Parameters!O$24</f>
        <v>3.4541520000000006</v>
      </c>
      <c r="H18" s="57">
        <f>E18*Parameters!P$24</f>
        <v>7.8415680000000014</v>
      </c>
      <c r="I18" s="55">
        <f>C18*Parameters!N$27</f>
        <v>2.7876000000000003</v>
      </c>
      <c r="J18" s="56">
        <f>D18*Parameters!O$27</f>
        <v>8.6353800000000014</v>
      </c>
      <c r="K18" s="57">
        <f>E18*Parameters!P$27</f>
        <v>19.603920000000002</v>
      </c>
      <c r="L18" s="55">
        <f>F18*Parameters!N$27</f>
        <v>0.27876000000000006</v>
      </c>
      <c r="M18" s="56">
        <f>G18*Parameters!O$27</f>
        <v>0.86353800000000014</v>
      </c>
      <c r="N18" s="57">
        <f>H18*Parameters!P$27</f>
        <v>1.9603920000000004</v>
      </c>
      <c r="O18" s="55">
        <f>C18*Parameters!N$29</f>
        <v>2.7876000000000003</v>
      </c>
      <c r="P18" s="56">
        <f>D18*Parameters!O$29</f>
        <v>8.6353800000000014</v>
      </c>
      <c r="Q18" s="57">
        <f>E18*Parameters!P$29</f>
        <v>19.603920000000002</v>
      </c>
      <c r="R18" s="55">
        <f>F18*Parameters!N$29</f>
        <v>0.27876000000000006</v>
      </c>
      <c r="S18" s="56">
        <f>G18*Parameters!O$27</f>
        <v>0.86353800000000014</v>
      </c>
      <c r="T18" s="57">
        <f>H18*Parameters!P$27</f>
        <v>1.9603920000000004</v>
      </c>
      <c r="U18" s="55">
        <f>C18*Parameters!N$30</f>
        <v>2.7876000000000003</v>
      </c>
      <c r="V18" s="56">
        <f>D18*Parameters!O$30</f>
        <v>8.6353800000000014</v>
      </c>
      <c r="W18" s="57">
        <f>E18*Parameters!P$30</f>
        <v>19.603920000000002</v>
      </c>
      <c r="X18" s="55">
        <f>F18*Parameters!N$30</f>
        <v>0.27876000000000006</v>
      </c>
      <c r="Y18" s="56">
        <f>G18*Parameters!O$30</f>
        <v>0.86353800000000014</v>
      </c>
      <c r="Z18" s="57">
        <f>H18*Parameters!P$30</f>
        <v>1.9603920000000004</v>
      </c>
      <c r="AA18" s="55">
        <f>C18*Parameters!N$31</f>
        <v>2.7876000000000003</v>
      </c>
      <c r="AB18" s="56">
        <f>D18*Parameters!O$31</f>
        <v>8.6353800000000014</v>
      </c>
      <c r="AC18" s="57">
        <f>E18*Parameters!P$31</f>
        <v>19.603920000000002</v>
      </c>
      <c r="AD18" s="55">
        <f>F18*Parameters!N$31</f>
        <v>0.27876000000000006</v>
      </c>
      <c r="AE18" s="56">
        <f>G18*Parameters!O$31</f>
        <v>0.86353800000000014</v>
      </c>
      <c r="AF18" s="57">
        <f>H18*Parameters!P$31</f>
        <v>1.9603920000000004</v>
      </c>
    </row>
    <row r="19" spans="1:32" ht="15" x14ac:dyDescent="0.25">
      <c r="A19" s="107" t="s">
        <v>79</v>
      </c>
      <c r="B19" s="108" t="s">
        <v>17</v>
      </c>
      <c r="C19" s="55">
        <f>Node_List!AB19*Parameters!D$21</f>
        <v>7.7352000000000007</v>
      </c>
      <c r="D19" s="56">
        <f>Node_List!AC19*Parameters!E$21</f>
        <v>23.465760000000003</v>
      </c>
      <c r="E19" s="57">
        <f>Node_List!AD19*Parameters!F$21</f>
        <v>53.235840000000017</v>
      </c>
      <c r="F19" s="55">
        <f>C19*Parameters!N$24</f>
        <v>0.7735200000000001</v>
      </c>
      <c r="G19" s="56">
        <f>D19*Parameters!O$24</f>
        <v>2.3465760000000002</v>
      </c>
      <c r="H19" s="57">
        <f>E19*Parameters!P$24</f>
        <v>5.3235840000000021</v>
      </c>
      <c r="I19" s="55">
        <f>C19*Parameters!N$27</f>
        <v>1.9338000000000002</v>
      </c>
      <c r="J19" s="56">
        <f>D19*Parameters!O$27</f>
        <v>5.8664400000000008</v>
      </c>
      <c r="K19" s="57">
        <f>E19*Parameters!P$27</f>
        <v>13.308960000000004</v>
      </c>
      <c r="L19" s="55">
        <f>F19*Parameters!N$27</f>
        <v>0.19338000000000002</v>
      </c>
      <c r="M19" s="56">
        <f>G19*Parameters!O$27</f>
        <v>0.58664400000000005</v>
      </c>
      <c r="N19" s="57">
        <f>H19*Parameters!P$27</f>
        <v>1.3308960000000005</v>
      </c>
      <c r="O19" s="55">
        <f>C19*Parameters!N$29</f>
        <v>1.9338000000000002</v>
      </c>
      <c r="P19" s="56">
        <f>D19*Parameters!O$29</f>
        <v>5.8664400000000008</v>
      </c>
      <c r="Q19" s="57">
        <f>E19*Parameters!P$29</f>
        <v>13.308960000000004</v>
      </c>
      <c r="R19" s="55">
        <f>F19*Parameters!N$29</f>
        <v>0.19338000000000002</v>
      </c>
      <c r="S19" s="56">
        <f>G19*Parameters!O$27</f>
        <v>0.58664400000000005</v>
      </c>
      <c r="T19" s="57">
        <f>H19*Parameters!P$27</f>
        <v>1.3308960000000005</v>
      </c>
      <c r="U19" s="55">
        <f>C19*Parameters!N$30</f>
        <v>1.9338000000000002</v>
      </c>
      <c r="V19" s="56">
        <f>D19*Parameters!O$30</f>
        <v>5.8664400000000008</v>
      </c>
      <c r="W19" s="57">
        <f>E19*Parameters!P$30</f>
        <v>13.308960000000004</v>
      </c>
      <c r="X19" s="55">
        <f>F19*Parameters!N$30</f>
        <v>0.19338000000000002</v>
      </c>
      <c r="Y19" s="56">
        <f>G19*Parameters!O$30</f>
        <v>0.58664400000000005</v>
      </c>
      <c r="Z19" s="57">
        <f>H19*Parameters!P$30</f>
        <v>1.3308960000000005</v>
      </c>
      <c r="AA19" s="55">
        <f>C19*Parameters!N$31</f>
        <v>1.9338000000000002</v>
      </c>
      <c r="AB19" s="56">
        <f>D19*Parameters!O$31</f>
        <v>5.8664400000000008</v>
      </c>
      <c r="AC19" s="57">
        <f>E19*Parameters!P$31</f>
        <v>13.308960000000004</v>
      </c>
      <c r="AD19" s="55">
        <f>F19*Parameters!N$31</f>
        <v>0.19338000000000002</v>
      </c>
      <c r="AE19" s="56">
        <f>G19*Parameters!O$31</f>
        <v>0.58664400000000005</v>
      </c>
      <c r="AF19" s="57">
        <f>H19*Parameters!P$31</f>
        <v>1.3308960000000005</v>
      </c>
    </row>
    <row r="20" spans="1:32" ht="15" x14ac:dyDescent="0.25">
      <c r="A20" s="109" t="s">
        <v>80</v>
      </c>
      <c r="B20" s="110" t="s">
        <v>17</v>
      </c>
      <c r="C20" s="55">
        <f>Node_List!AB20*Parameters!D$21</f>
        <v>5.4552000000000014</v>
      </c>
      <c r="D20" s="56">
        <f>Node_List!AC20*Parameters!E$21</f>
        <v>15.653640000000003</v>
      </c>
      <c r="E20" s="57">
        <f>Node_List!AD20*Parameters!F$21</f>
        <v>37.701840000000011</v>
      </c>
      <c r="F20" s="55">
        <f>C20*Parameters!N$24</f>
        <v>0.54552000000000012</v>
      </c>
      <c r="G20" s="56">
        <f>D20*Parameters!O$24</f>
        <v>1.5653640000000004</v>
      </c>
      <c r="H20" s="57">
        <f>E20*Parameters!P$24</f>
        <v>3.7701840000000013</v>
      </c>
      <c r="I20" s="55">
        <f>C20*Parameters!N$27</f>
        <v>1.3638000000000003</v>
      </c>
      <c r="J20" s="56">
        <f>D20*Parameters!O$27</f>
        <v>3.9134100000000007</v>
      </c>
      <c r="K20" s="57">
        <f>E20*Parameters!P$27</f>
        <v>9.4254600000000028</v>
      </c>
      <c r="L20" s="55">
        <f>F20*Parameters!N$27</f>
        <v>0.13638000000000003</v>
      </c>
      <c r="M20" s="56">
        <f>G20*Parameters!O$27</f>
        <v>0.39134100000000011</v>
      </c>
      <c r="N20" s="57">
        <f>H20*Parameters!P$27</f>
        <v>0.94254600000000033</v>
      </c>
      <c r="O20" s="55">
        <f>C20*Parameters!N$29</f>
        <v>1.3638000000000003</v>
      </c>
      <c r="P20" s="56">
        <f>D20*Parameters!O$29</f>
        <v>3.9134100000000007</v>
      </c>
      <c r="Q20" s="57">
        <f>E20*Parameters!P$29</f>
        <v>9.4254600000000028</v>
      </c>
      <c r="R20" s="55">
        <f>F20*Parameters!N$29</f>
        <v>0.13638000000000003</v>
      </c>
      <c r="S20" s="56">
        <f>G20*Parameters!O$27</f>
        <v>0.39134100000000011</v>
      </c>
      <c r="T20" s="57">
        <f>H20*Parameters!P$27</f>
        <v>0.94254600000000033</v>
      </c>
      <c r="U20" s="55">
        <f>C20*Parameters!N$30</f>
        <v>1.3638000000000003</v>
      </c>
      <c r="V20" s="56">
        <f>D20*Parameters!O$30</f>
        <v>3.9134100000000007</v>
      </c>
      <c r="W20" s="57">
        <f>E20*Parameters!P$30</f>
        <v>9.4254600000000028</v>
      </c>
      <c r="X20" s="55">
        <f>F20*Parameters!N$30</f>
        <v>0.13638000000000003</v>
      </c>
      <c r="Y20" s="56">
        <f>G20*Parameters!O$30</f>
        <v>0.39134100000000011</v>
      </c>
      <c r="Z20" s="57">
        <f>H20*Parameters!P$30</f>
        <v>0.94254600000000033</v>
      </c>
      <c r="AA20" s="55">
        <f>C20*Parameters!N$31</f>
        <v>1.3638000000000003</v>
      </c>
      <c r="AB20" s="56">
        <f>D20*Parameters!O$31</f>
        <v>3.9134100000000007</v>
      </c>
      <c r="AC20" s="57">
        <f>E20*Parameters!P$31</f>
        <v>9.4254600000000028</v>
      </c>
      <c r="AD20" s="55">
        <f>F20*Parameters!N$31</f>
        <v>0.13638000000000003</v>
      </c>
      <c r="AE20" s="56">
        <f>G20*Parameters!O$31</f>
        <v>0.39134100000000011</v>
      </c>
      <c r="AF20" s="57">
        <f>H20*Parameters!P$31</f>
        <v>0.94254600000000033</v>
      </c>
    </row>
    <row r="21" spans="1:32" ht="15" x14ac:dyDescent="0.25">
      <c r="A21" s="111" t="s">
        <v>81</v>
      </c>
      <c r="B21" s="112" t="s">
        <v>17</v>
      </c>
      <c r="C21" s="55">
        <f>Node_List!AB21*Parameters!D$21</f>
        <v>6.6816000000000004</v>
      </c>
      <c r="D21" s="56">
        <f>Node_List!AC21*Parameters!E$21</f>
        <v>20.175120000000003</v>
      </c>
      <c r="E21" s="57">
        <f>Node_List!AD21*Parameters!F$21</f>
        <v>45.714720000000014</v>
      </c>
      <c r="F21" s="55">
        <f>C21*Parameters!N$24</f>
        <v>0.66816000000000009</v>
      </c>
      <c r="G21" s="56">
        <f>D21*Parameters!O$24</f>
        <v>2.0175120000000004</v>
      </c>
      <c r="H21" s="57">
        <f>E21*Parameters!P$24</f>
        <v>4.5714720000000018</v>
      </c>
      <c r="I21" s="55">
        <f>C21*Parameters!N$27</f>
        <v>1.6704000000000001</v>
      </c>
      <c r="J21" s="56">
        <f>D21*Parameters!O$27</f>
        <v>5.0437800000000008</v>
      </c>
      <c r="K21" s="57">
        <f>E21*Parameters!P$27</f>
        <v>11.428680000000004</v>
      </c>
      <c r="L21" s="55">
        <f>F21*Parameters!N$27</f>
        <v>0.16704000000000002</v>
      </c>
      <c r="M21" s="56">
        <f>G21*Parameters!O$27</f>
        <v>0.5043780000000001</v>
      </c>
      <c r="N21" s="57">
        <f>H21*Parameters!P$27</f>
        <v>1.1428680000000004</v>
      </c>
      <c r="O21" s="55">
        <f>C21*Parameters!N$29</f>
        <v>1.6704000000000001</v>
      </c>
      <c r="P21" s="56">
        <f>D21*Parameters!O$29</f>
        <v>5.0437800000000008</v>
      </c>
      <c r="Q21" s="57">
        <f>E21*Parameters!P$29</f>
        <v>11.428680000000004</v>
      </c>
      <c r="R21" s="55">
        <f>F21*Parameters!N$29</f>
        <v>0.16704000000000002</v>
      </c>
      <c r="S21" s="56">
        <f>G21*Parameters!O$27</f>
        <v>0.5043780000000001</v>
      </c>
      <c r="T21" s="57">
        <f>H21*Parameters!P$27</f>
        <v>1.1428680000000004</v>
      </c>
      <c r="U21" s="55">
        <f>C21*Parameters!N$30</f>
        <v>1.6704000000000001</v>
      </c>
      <c r="V21" s="56">
        <f>D21*Parameters!O$30</f>
        <v>5.0437800000000008</v>
      </c>
      <c r="W21" s="57">
        <f>E21*Parameters!P$30</f>
        <v>11.428680000000004</v>
      </c>
      <c r="X21" s="55">
        <f>F21*Parameters!N$30</f>
        <v>0.16704000000000002</v>
      </c>
      <c r="Y21" s="56">
        <f>G21*Parameters!O$30</f>
        <v>0.5043780000000001</v>
      </c>
      <c r="Z21" s="57">
        <f>H21*Parameters!P$30</f>
        <v>1.1428680000000004</v>
      </c>
      <c r="AA21" s="55">
        <f>C21*Parameters!N$31</f>
        <v>1.6704000000000001</v>
      </c>
      <c r="AB21" s="56">
        <f>D21*Parameters!O$31</f>
        <v>5.0437800000000008</v>
      </c>
      <c r="AC21" s="57">
        <f>E21*Parameters!P$31</f>
        <v>11.428680000000004</v>
      </c>
      <c r="AD21" s="55">
        <f>F21*Parameters!N$31</f>
        <v>0.16704000000000002</v>
      </c>
      <c r="AE21" s="56">
        <f>G21*Parameters!O$31</f>
        <v>0.5043780000000001</v>
      </c>
      <c r="AF21" s="57">
        <f>H21*Parameters!P$31</f>
        <v>1.1428680000000004</v>
      </c>
    </row>
    <row r="22" spans="1:32" ht="15" x14ac:dyDescent="0.25">
      <c r="A22" s="111" t="s">
        <v>82</v>
      </c>
      <c r="B22" s="112" t="s">
        <v>17</v>
      </c>
      <c r="C22" s="55">
        <f>Node_List!AB22*Parameters!D$21</f>
        <v>10.096800000000002</v>
      </c>
      <c r="D22" s="56">
        <f>Node_List!AC22*Parameters!E$21</f>
        <v>28.324260000000002</v>
      </c>
      <c r="E22" s="57">
        <f>Node_List!AD22*Parameters!F$21</f>
        <v>70.747560000000021</v>
      </c>
      <c r="F22" s="55">
        <f>C22*Parameters!N$24</f>
        <v>1.0096800000000001</v>
      </c>
      <c r="G22" s="56">
        <f>D22*Parameters!O$24</f>
        <v>2.8324260000000003</v>
      </c>
      <c r="H22" s="57">
        <f>E22*Parameters!P$24</f>
        <v>7.0747560000000025</v>
      </c>
      <c r="I22" s="55">
        <f>C22*Parameters!N$27</f>
        <v>2.5242000000000004</v>
      </c>
      <c r="J22" s="56">
        <f>D22*Parameters!O$27</f>
        <v>7.0810650000000006</v>
      </c>
      <c r="K22" s="57">
        <f>E22*Parameters!P$27</f>
        <v>17.686890000000005</v>
      </c>
      <c r="L22" s="55">
        <f>F22*Parameters!N$27</f>
        <v>0.25242000000000003</v>
      </c>
      <c r="M22" s="56">
        <f>G22*Parameters!O$27</f>
        <v>0.70810650000000008</v>
      </c>
      <c r="N22" s="57">
        <f>H22*Parameters!P$27</f>
        <v>1.7686890000000006</v>
      </c>
      <c r="O22" s="55">
        <f>C22*Parameters!N$29</f>
        <v>2.5242000000000004</v>
      </c>
      <c r="P22" s="56">
        <f>D22*Parameters!O$29</f>
        <v>7.0810650000000006</v>
      </c>
      <c r="Q22" s="57">
        <f>E22*Parameters!P$29</f>
        <v>17.686890000000005</v>
      </c>
      <c r="R22" s="55">
        <f>F22*Parameters!N$29</f>
        <v>0.25242000000000003</v>
      </c>
      <c r="S22" s="56">
        <f>G22*Parameters!O$27</f>
        <v>0.70810650000000008</v>
      </c>
      <c r="T22" s="57">
        <f>H22*Parameters!P$27</f>
        <v>1.7686890000000006</v>
      </c>
      <c r="U22" s="55">
        <f>C22*Parameters!N$30</f>
        <v>2.5242000000000004</v>
      </c>
      <c r="V22" s="56">
        <f>D22*Parameters!O$30</f>
        <v>7.0810650000000006</v>
      </c>
      <c r="W22" s="57">
        <f>E22*Parameters!P$30</f>
        <v>17.686890000000005</v>
      </c>
      <c r="X22" s="55">
        <f>F22*Parameters!N$30</f>
        <v>0.25242000000000003</v>
      </c>
      <c r="Y22" s="56">
        <f>G22*Parameters!O$30</f>
        <v>0.70810650000000008</v>
      </c>
      <c r="Z22" s="57">
        <f>H22*Parameters!P$30</f>
        <v>1.7686890000000006</v>
      </c>
      <c r="AA22" s="55">
        <f>C22*Parameters!N$31</f>
        <v>2.5242000000000004</v>
      </c>
      <c r="AB22" s="56">
        <f>D22*Parameters!O$31</f>
        <v>7.0810650000000006</v>
      </c>
      <c r="AC22" s="57">
        <f>E22*Parameters!P$31</f>
        <v>17.686890000000005</v>
      </c>
      <c r="AD22" s="55">
        <f>F22*Parameters!N$31</f>
        <v>0.25242000000000003</v>
      </c>
      <c r="AE22" s="56">
        <f>G22*Parameters!O$31</f>
        <v>0.70810650000000008</v>
      </c>
      <c r="AF22" s="57">
        <f>H22*Parameters!P$31</f>
        <v>1.7686890000000006</v>
      </c>
    </row>
    <row r="23" spans="1:32" ht="15" x14ac:dyDescent="0.25">
      <c r="A23" s="111" t="s">
        <v>83</v>
      </c>
      <c r="B23" s="112" t="s">
        <v>17</v>
      </c>
      <c r="C23" s="55">
        <f>Node_List!AB23*Parameters!D$21</f>
        <v>1.4808000000000001</v>
      </c>
      <c r="D23" s="56">
        <f>Node_List!AC23*Parameters!E$21</f>
        <v>5.0250600000000007</v>
      </c>
      <c r="E23" s="57">
        <f>Node_List!AD23*Parameters!F$21</f>
        <v>11.448360000000003</v>
      </c>
      <c r="F23" s="55">
        <f>C23*Parameters!N$24</f>
        <v>0.14808000000000002</v>
      </c>
      <c r="G23" s="56">
        <f>D23*Parameters!O$24</f>
        <v>0.50250600000000012</v>
      </c>
      <c r="H23" s="57">
        <f>E23*Parameters!P$24</f>
        <v>1.1448360000000004</v>
      </c>
      <c r="I23" s="55">
        <f>C23*Parameters!N$27</f>
        <v>0.37020000000000003</v>
      </c>
      <c r="J23" s="56">
        <f>D23*Parameters!O$27</f>
        <v>1.2562650000000002</v>
      </c>
      <c r="K23" s="57">
        <f>E23*Parameters!P$27</f>
        <v>2.8620900000000007</v>
      </c>
      <c r="L23" s="55">
        <f>F23*Parameters!N$27</f>
        <v>3.7020000000000004E-2</v>
      </c>
      <c r="M23" s="56">
        <f>G23*Parameters!O$27</f>
        <v>0.12562650000000003</v>
      </c>
      <c r="N23" s="57">
        <f>H23*Parameters!P$27</f>
        <v>0.2862090000000001</v>
      </c>
      <c r="O23" s="55">
        <f>C23*Parameters!N$29</f>
        <v>0.37020000000000003</v>
      </c>
      <c r="P23" s="56">
        <f>D23*Parameters!O$29</f>
        <v>1.2562650000000002</v>
      </c>
      <c r="Q23" s="57">
        <f>E23*Parameters!P$29</f>
        <v>2.8620900000000007</v>
      </c>
      <c r="R23" s="55">
        <f>F23*Parameters!N$29</f>
        <v>3.7020000000000004E-2</v>
      </c>
      <c r="S23" s="56">
        <f>G23*Parameters!O$27</f>
        <v>0.12562650000000003</v>
      </c>
      <c r="T23" s="57">
        <f>H23*Parameters!P$27</f>
        <v>0.2862090000000001</v>
      </c>
      <c r="U23" s="55">
        <f>C23*Parameters!N$30</f>
        <v>0.37020000000000003</v>
      </c>
      <c r="V23" s="56">
        <f>D23*Parameters!O$30</f>
        <v>1.2562650000000002</v>
      </c>
      <c r="W23" s="57">
        <f>E23*Parameters!P$30</f>
        <v>2.8620900000000007</v>
      </c>
      <c r="X23" s="55">
        <f>F23*Parameters!N$30</f>
        <v>3.7020000000000004E-2</v>
      </c>
      <c r="Y23" s="56">
        <f>G23*Parameters!O$30</f>
        <v>0.12562650000000003</v>
      </c>
      <c r="Z23" s="57">
        <f>H23*Parameters!P$30</f>
        <v>0.2862090000000001</v>
      </c>
      <c r="AA23" s="55">
        <f>C23*Parameters!N$31</f>
        <v>0.37020000000000003</v>
      </c>
      <c r="AB23" s="56">
        <f>D23*Parameters!O$31</f>
        <v>1.2562650000000002</v>
      </c>
      <c r="AC23" s="57">
        <f>E23*Parameters!P$31</f>
        <v>2.8620900000000007</v>
      </c>
      <c r="AD23" s="55">
        <f>F23*Parameters!N$31</f>
        <v>3.7020000000000004E-2</v>
      </c>
      <c r="AE23" s="56">
        <f>G23*Parameters!O$31</f>
        <v>0.12562650000000003</v>
      </c>
      <c r="AF23" s="57">
        <f>H23*Parameters!P$31</f>
        <v>0.2862090000000001</v>
      </c>
    </row>
    <row r="24" spans="1:32" ht="15" x14ac:dyDescent="0.25">
      <c r="A24" s="111" t="s">
        <v>84</v>
      </c>
      <c r="B24" s="112" t="s">
        <v>17</v>
      </c>
      <c r="C24" s="55">
        <f>Node_List!AB24*Parameters!D$21</f>
        <v>11.388000000000002</v>
      </c>
      <c r="D24" s="56">
        <f>Node_List!AC24*Parameters!E$21</f>
        <v>34.905600000000007</v>
      </c>
      <c r="E24" s="57">
        <f>Node_List!AD24*Parameters!F$21</f>
        <v>79.065600000000018</v>
      </c>
      <c r="F24" s="55">
        <f>C24*Parameters!N$24</f>
        <v>1.1388000000000003</v>
      </c>
      <c r="G24" s="56">
        <f>D24*Parameters!O$24</f>
        <v>3.4905600000000008</v>
      </c>
      <c r="H24" s="57">
        <f>E24*Parameters!P$24</f>
        <v>7.9065600000000025</v>
      </c>
      <c r="I24" s="55">
        <f>C24*Parameters!N$27</f>
        <v>2.8470000000000004</v>
      </c>
      <c r="J24" s="56">
        <f>D24*Parameters!O$27</f>
        <v>8.7264000000000017</v>
      </c>
      <c r="K24" s="57">
        <f>E24*Parameters!P$27</f>
        <v>19.766400000000004</v>
      </c>
      <c r="L24" s="55">
        <f>F24*Parameters!N$27</f>
        <v>0.28470000000000006</v>
      </c>
      <c r="M24" s="56">
        <f>G24*Parameters!O$27</f>
        <v>0.87264000000000019</v>
      </c>
      <c r="N24" s="57">
        <f>H24*Parameters!P$27</f>
        <v>1.9766400000000006</v>
      </c>
      <c r="O24" s="55">
        <f>C24*Parameters!N$29</f>
        <v>2.8470000000000004</v>
      </c>
      <c r="P24" s="56">
        <f>D24*Parameters!O$29</f>
        <v>8.7264000000000017</v>
      </c>
      <c r="Q24" s="57">
        <f>E24*Parameters!P$29</f>
        <v>19.766400000000004</v>
      </c>
      <c r="R24" s="55">
        <f>F24*Parameters!N$29</f>
        <v>0.28470000000000006</v>
      </c>
      <c r="S24" s="56">
        <f>G24*Parameters!O$27</f>
        <v>0.87264000000000019</v>
      </c>
      <c r="T24" s="57">
        <f>H24*Parameters!P$27</f>
        <v>1.9766400000000006</v>
      </c>
      <c r="U24" s="55">
        <f>C24*Parameters!N$30</f>
        <v>2.8470000000000004</v>
      </c>
      <c r="V24" s="56">
        <f>D24*Parameters!O$30</f>
        <v>8.7264000000000017</v>
      </c>
      <c r="W24" s="57">
        <f>E24*Parameters!P$30</f>
        <v>19.766400000000004</v>
      </c>
      <c r="X24" s="55">
        <f>F24*Parameters!N$30</f>
        <v>0.28470000000000006</v>
      </c>
      <c r="Y24" s="56">
        <f>G24*Parameters!O$30</f>
        <v>0.87264000000000019</v>
      </c>
      <c r="Z24" s="57">
        <f>H24*Parameters!P$30</f>
        <v>1.9766400000000006</v>
      </c>
      <c r="AA24" s="55">
        <f>C24*Parameters!N$31</f>
        <v>2.8470000000000004</v>
      </c>
      <c r="AB24" s="56">
        <f>D24*Parameters!O$31</f>
        <v>8.7264000000000017</v>
      </c>
      <c r="AC24" s="57">
        <f>E24*Parameters!P$31</f>
        <v>19.766400000000004</v>
      </c>
      <c r="AD24" s="55">
        <f>F24*Parameters!N$31</f>
        <v>0.28470000000000006</v>
      </c>
      <c r="AE24" s="56">
        <f>G24*Parameters!O$31</f>
        <v>0.87264000000000019</v>
      </c>
      <c r="AF24" s="57">
        <f>H24*Parameters!P$31</f>
        <v>1.9766400000000006</v>
      </c>
    </row>
    <row r="25" spans="1:32" ht="15" x14ac:dyDescent="0.25">
      <c r="A25" s="113" t="s">
        <v>85</v>
      </c>
      <c r="B25" s="114" t="s">
        <v>17</v>
      </c>
      <c r="C25" s="55">
        <f>Node_List!AB25*Parameters!D$21</f>
        <v>6.4224000000000006</v>
      </c>
      <c r="D25" s="56">
        <f>Node_List!AC25*Parameters!E$21</f>
        <v>18.175680000000003</v>
      </c>
      <c r="E25" s="57">
        <f>Node_List!AD25*Parameters!F$21</f>
        <v>44.494080000000011</v>
      </c>
      <c r="F25" s="55">
        <f>C25*Parameters!N$24</f>
        <v>0.64224000000000014</v>
      </c>
      <c r="G25" s="56">
        <f>D25*Parameters!O$24</f>
        <v>1.8175680000000005</v>
      </c>
      <c r="H25" s="57">
        <f>E25*Parameters!P$24</f>
        <v>4.4494080000000009</v>
      </c>
      <c r="I25" s="55">
        <f>C25*Parameters!N$27</f>
        <v>1.6056000000000001</v>
      </c>
      <c r="J25" s="56">
        <f>D25*Parameters!O$27</f>
        <v>4.5439200000000008</v>
      </c>
      <c r="K25" s="57">
        <f>E25*Parameters!P$27</f>
        <v>11.123520000000003</v>
      </c>
      <c r="L25" s="55">
        <f>F25*Parameters!N$27</f>
        <v>0.16056000000000004</v>
      </c>
      <c r="M25" s="56">
        <f>G25*Parameters!O$27</f>
        <v>0.45439200000000013</v>
      </c>
      <c r="N25" s="57">
        <f>H25*Parameters!P$27</f>
        <v>1.1123520000000002</v>
      </c>
      <c r="O25" s="55">
        <f>C25*Parameters!N$29</f>
        <v>1.6056000000000001</v>
      </c>
      <c r="P25" s="56">
        <f>D25*Parameters!O$29</f>
        <v>4.5439200000000008</v>
      </c>
      <c r="Q25" s="57">
        <f>E25*Parameters!P$29</f>
        <v>11.123520000000003</v>
      </c>
      <c r="R25" s="55">
        <f>F25*Parameters!N$29</f>
        <v>0.16056000000000004</v>
      </c>
      <c r="S25" s="56">
        <f>G25*Parameters!O$27</f>
        <v>0.45439200000000013</v>
      </c>
      <c r="T25" s="57">
        <f>H25*Parameters!P$27</f>
        <v>1.1123520000000002</v>
      </c>
      <c r="U25" s="55">
        <f>C25*Parameters!N$30</f>
        <v>1.6056000000000001</v>
      </c>
      <c r="V25" s="56">
        <f>D25*Parameters!O$30</f>
        <v>4.5439200000000008</v>
      </c>
      <c r="W25" s="57">
        <f>E25*Parameters!P$30</f>
        <v>11.123520000000003</v>
      </c>
      <c r="X25" s="55">
        <f>F25*Parameters!N$30</f>
        <v>0.16056000000000004</v>
      </c>
      <c r="Y25" s="56">
        <f>G25*Parameters!O$30</f>
        <v>0.45439200000000013</v>
      </c>
      <c r="Z25" s="57">
        <f>H25*Parameters!P$30</f>
        <v>1.1123520000000002</v>
      </c>
      <c r="AA25" s="55">
        <f>C25*Parameters!N$31</f>
        <v>1.6056000000000001</v>
      </c>
      <c r="AB25" s="56">
        <f>D25*Parameters!O$31</f>
        <v>4.5439200000000008</v>
      </c>
      <c r="AC25" s="57">
        <f>E25*Parameters!P$31</f>
        <v>11.123520000000003</v>
      </c>
      <c r="AD25" s="55">
        <f>F25*Parameters!N$31</f>
        <v>0.16056000000000004</v>
      </c>
      <c r="AE25" s="56">
        <f>G25*Parameters!O$31</f>
        <v>0.45439200000000013</v>
      </c>
      <c r="AF25" s="57">
        <f>H25*Parameters!P$31</f>
        <v>1.1123520000000002</v>
      </c>
    </row>
    <row r="26" spans="1:32" ht="15" x14ac:dyDescent="0.25">
      <c r="A26" s="109" t="s">
        <v>86</v>
      </c>
      <c r="B26" s="110" t="s">
        <v>17</v>
      </c>
      <c r="C26" s="55">
        <f>Node_List!AB26*Parameters!D$21</f>
        <v>2.8368000000000002</v>
      </c>
      <c r="D26" s="56">
        <f>Node_List!AC26*Parameters!E$21</f>
        <v>7.9062600000000005</v>
      </c>
      <c r="E26" s="57">
        <f>Node_List!AD26*Parameters!F$21</f>
        <v>20.071560000000005</v>
      </c>
      <c r="F26" s="55">
        <f>C26*Parameters!N$24</f>
        <v>0.28368000000000004</v>
      </c>
      <c r="G26" s="56">
        <f>D26*Parameters!O$24</f>
        <v>0.79062600000000005</v>
      </c>
      <c r="H26" s="57">
        <f>E26*Parameters!P$24</f>
        <v>2.0071560000000006</v>
      </c>
      <c r="I26" s="55">
        <f>C26*Parameters!N$27</f>
        <v>0.70920000000000005</v>
      </c>
      <c r="J26" s="56">
        <f>D26*Parameters!O$27</f>
        <v>1.9765650000000001</v>
      </c>
      <c r="K26" s="57">
        <f>E26*Parameters!P$27</f>
        <v>5.0178900000000013</v>
      </c>
      <c r="L26" s="55">
        <f>F26*Parameters!N$27</f>
        <v>7.0920000000000011E-2</v>
      </c>
      <c r="M26" s="56">
        <f>G26*Parameters!O$27</f>
        <v>0.19765650000000001</v>
      </c>
      <c r="N26" s="57">
        <f>H26*Parameters!P$27</f>
        <v>0.50178900000000015</v>
      </c>
      <c r="O26" s="55">
        <f>C26*Parameters!N$29</f>
        <v>0.70920000000000005</v>
      </c>
      <c r="P26" s="56">
        <f>D26*Parameters!O$29</f>
        <v>1.9765650000000001</v>
      </c>
      <c r="Q26" s="57">
        <f>E26*Parameters!P$29</f>
        <v>5.0178900000000013</v>
      </c>
      <c r="R26" s="55">
        <f>F26*Parameters!N$29</f>
        <v>7.0920000000000011E-2</v>
      </c>
      <c r="S26" s="56">
        <f>G26*Parameters!O$27</f>
        <v>0.19765650000000001</v>
      </c>
      <c r="T26" s="57">
        <f>H26*Parameters!P$27</f>
        <v>0.50178900000000015</v>
      </c>
      <c r="U26" s="55">
        <f>C26*Parameters!N$30</f>
        <v>0.70920000000000005</v>
      </c>
      <c r="V26" s="56">
        <f>D26*Parameters!O$30</f>
        <v>1.9765650000000001</v>
      </c>
      <c r="W26" s="57">
        <f>E26*Parameters!P$30</f>
        <v>5.0178900000000013</v>
      </c>
      <c r="X26" s="55">
        <f>F26*Parameters!N$30</f>
        <v>7.0920000000000011E-2</v>
      </c>
      <c r="Y26" s="56">
        <f>G26*Parameters!O$30</f>
        <v>0.19765650000000001</v>
      </c>
      <c r="Z26" s="57">
        <f>H26*Parameters!P$30</f>
        <v>0.50178900000000015</v>
      </c>
      <c r="AA26" s="55">
        <f>C26*Parameters!N$31</f>
        <v>0.70920000000000005</v>
      </c>
      <c r="AB26" s="56">
        <f>D26*Parameters!O$31</f>
        <v>1.9765650000000001</v>
      </c>
      <c r="AC26" s="57">
        <f>E26*Parameters!P$31</f>
        <v>5.0178900000000013</v>
      </c>
      <c r="AD26" s="55">
        <f>F26*Parameters!N$31</f>
        <v>7.0920000000000011E-2</v>
      </c>
      <c r="AE26" s="56">
        <f>G26*Parameters!O$31</f>
        <v>0.19765650000000001</v>
      </c>
      <c r="AF26" s="57">
        <f>H26*Parameters!P$31</f>
        <v>0.50178900000000015</v>
      </c>
    </row>
    <row r="27" spans="1:32" ht="15" x14ac:dyDescent="0.25">
      <c r="A27" s="111" t="s">
        <v>87</v>
      </c>
      <c r="B27" s="112" t="s">
        <v>17</v>
      </c>
      <c r="C27" s="55">
        <f>Node_List!AB27*Parameters!D$21</f>
        <v>6.1032000000000002</v>
      </c>
      <c r="D27" s="56">
        <f>Node_List!AC27*Parameters!E$21</f>
        <v>18.012240000000006</v>
      </c>
      <c r="E27" s="57">
        <f>Node_List!AD27*Parameters!F$21</f>
        <v>40.753440000000012</v>
      </c>
      <c r="F27" s="55">
        <f>C27*Parameters!N$24</f>
        <v>0.61032000000000008</v>
      </c>
      <c r="G27" s="56">
        <f>D27*Parameters!O$24</f>
        <v>1.8012240000000006</v>
      </c>
      <c r="H27" s="57">
        <f>E27*Parameters!P$24</f>
        <v>4.0753440000000012</v>
      </c>
      <c r="I27" s="55">
        <f>C27*Parameters!N$27</f>
        <v>1.5258</v>
      </c>
      <c r="J27" s="56">
        <f>D27*Parameters!O$27</f>
        <v>4.5030600000000014</v>
      </c>
      <c r="K27" s="57">
        <f>E27*Parameters!P$27</f>
        <v>10.188360000000003</v>
      </c>
      <c r="L27" s="55">
        <f>F27*Parameters!N$27</f>
        <v>0.15258000000000002</v>
      </c>
      <c r="M27" s="56">
        <f>G27*Parameters!O$27</f>
        <v>0.45030600000000015</v>
      </c>
      <c r="N27" s="57">
        <f>H27*Parameters!P$27</f>
        <v>1.0188360000000003</v>
      </c>
      <c r="O27" s="55">
        <f>C27*Parameters!N$29</f>
        <v>1.5258</v>
      </c>
      <c r="P27" s="56">
        <f>D27*Parameters!O$29</f>
        <v>4.5030600000000014</v>
      </c>
      <c r="Q27" s="57">
        <f>E27*Parameters!P$29</f>
        <v>10.188360000000003</v>
      </c>
      <c r="R27" s="55">
        <f>F27*Parameters!N$29</f>
        <v>0.15258000000000002</v>
      </c>
      <c r="S27" s="56">
        <f>G27*Parameters!O$27</f>
        <v>0.45030600000000015</v>
      </c>
      <c r="T27" s="57">
        <f>H27*Parameters!P$27</f>
        <v>1.0188360000000003</v>
      </c>
      <c r="U27" s="55">
        <f>C27*Parameters!N$30</f>
        <v>1.5258</v>
      </c>
      <c r="V27" s="56">
        <f>D27*Parameters!O$30</f>
        <v>4.5030600000000014</v>
      </c>
      <c r="W27" s="57">
        <f>E27*Parameters!P$30</f>
        <v>10.188360000000003</v>
      </c>
      <c r="X27" s="55">
        <f>F27*Parameters!N$30</f>
        <v>0.15258000000000002</v>
      </c>
      <c r="Y27" s="56">
        <f>G27*Parameters!O$30</f>
        <v>0.45030600000000015</v>
      </c>
      <c r="Z27" s="57">
        <f>H27*Parameters!P$30</f>
        <v>1.0188360000000003</v>
      </c>
      <c r="AA27" s="55">
        <f>C27*Parameters!N$31</f>
        <v>1.5258</v>
      </c>
      <c r="AB27" s="56">
        <f>D27*Parameters!O$31</f>
        <v>4.5030600000000014</v>
      </c>
      <c r="AC27" s="57">
        <f>E27*Parameters!P$31</f>
        <v>10.188360000000003</v>
      </c>
      <c r="AD27" s="55">
        <f>F27*Parameters!N$31</f>
        <v>0.15258000000000002</v>
      </c>
      <c r="AE27" s="56">
        <f>G27*Parameters!O$31</f>
        <v>0.45030600000000015</v>
      </c>
      <c r="AF27" s="57">
        <f>H27*Parameters!P$31</f>
        <v>1.0188360000000003</v>
      </c>
    </row>
    <row r="28" spans="1:32" ht="15" x14ac:dyDescent="0.25">
      <c r="A28" s="111" t="s">
        <v>88</v>
      </c>
      <c r="B28" s="112" t="s">
        <v>17</v>
      </c>
      <c r="C28" s="55">
        <f>Node_List!AB28*Parameters!D$21</f>
        <v>2.7072000000000003</v>
      </c>
      <c r="D28" s="56">
        <f>Node_List!AC28*Parameters!E$21</f>
        <v>8.5865400000000012</v>
      </c>
      <c r="E28" s="57">
        <f>Node_List!AD28*Parameters!F$21</f>
        <v>19.461240000000004</v>
      </c>
      <c r="F28" s="55">
        <f>C28*Parameters!N$24</f>
        <v>0.27072000000000002</v>
      </c>
      <c r="G28" s="56">
        <f>D28*Parameters!O$24</f>
        <v>0.85865400000000014</v>
      </c>
      <c r="H28" s="57">
        <f>E28*Parameters!P$24</f>
        <v>1.9461240000000004</v>
      </c>
      <c r="I28" s="55">
        <f>C28*Parameters!N$27</f>
        <v>0.67680000000000007</v>
      </c>
      <c r="J28" s="56">
        <f>D28*Parameters!O$27</f>
        <v>2.1466350000000003</v>
      </c>
      <c r="K28" s="57">
        <f>E28*Parameters!P$27</f>
        <v>4.8653100000000009</v>
      </c>
      <c r="L28" s="55">
        <f>F28*Parameters!N$27</f>
        <v>6.7680000000000004E-2</v>
      </c>
      <c r="M28" s="56">
        <f>G28*Parameters!O$27</f>
        <v>0.21466350000000003</v>
      </c>
      <c r="N28" s="57">
        <f>H28*Parameters!P$27</f>
        <v>0.4865310000000001</v>
      </c>
      <c r="O28" s="55">
        <f>C28*Parameters!N$29</f>
        <v>0.67680000000000007</v>
      </c>
      <c r="P28" s="56">
        <f>D28*Parameters!O$29</f>
        <v>2.1466350000000003</v>
      </c>
      <c r="Q28" s="57">
        <f>E28*Parameters!P$29</f>
        <v>4.8653100000000009</v>
      </c>
      <c r="R28" s="55">
        <f>F28*Parameters!N$29</f>
        <v>6.7680000000000004E-2</v>
      </c>
      <c r="S28" s="56">
        <f>G28*Parameters!O$27</f>
        <v>0.21466350000000003</v>
      </c>
      <c r="T28" s="57">
        <f>H28*Parameters!P$27</f>
        <v>0.4865310000000001</v>
      </c>
      <c r="U28" s="55">
        <f>C28*Parameters!N$30</f>
        <v>0.67680000000000007</v>
      </c>
      <c r="V28" s="56">
        <f>D28*Parameters!O$30</f>
        <v>2.1466350000000003</v>
      </c>
      <c r="W28" s="57">
        <f>E28*Parameters!P$30</f>
        <v>4.8653100000000009</v>
      </c>
      <c r="X28" s="55">
        <f>F28*Parameters!N$30</f>
        <v>6.7680000000000004E-2</v>
      </c>
      <c r="Y28" s="56">
        <f>G28*Parameters!O$30</f>
        <v>0.21466350000000003</v>
      </c>
      <c r="Z28" s="57">
        <f>H28*Parameters!P$30</f>
        <v>0.4865310000000001</v>
      </c>
      <c r="AA28" s="55">
        <f>C28*Parameters!N$31</f>
        <v>0.67680000000000007</v>
      </c>
      <c r="AB28" s="56">
        <f>D28*Parameters!O$31</f>
        <v>2.1466350000000003</v>
      </c>
      <c r="AC28" s="57">
        <f>E28*Parameters!P$31</f>
        <v>4.8653100000000009</v>
      </c>
      <c r="AD28" s="55">
        <f>F28*Parameters!N$31</f>
        <v>6.7680000000000004E-2</v>
      </c>
      <c r="AE28" s="56">
        <f>G28*Parameters!O$31</f>
        <v>0.21466350000000003</v>
      </c>
      <c r="AF28" s="57">
        <f>H28*Parameters!P$31</f>
        <v>0.4865310000000001</v>
      </c>
    </row>
    <row r="29" spans="1:32" ht="15" x14ac:dyDescent="0.25">
      <c r="A29" s="111" t="s">
        <v>89</v>
      </c>
      <c r="B29" s="112" t="s">
        <v>17</v>
      </c>
      <c r="C29" s="55">
        <f>Node_List!AB29*Parameters!D$21</f>
        <v>11.323200000000002</v>
      </c>
      <c r="D29" s="56">
        <f>Node_List!AC29*Parameters!E$21</f>
        <v>31.405740000000009</v>
      </c>
      <c r="E29" s="57">
        <f>Node_List!AD29*Parameters!F$21</f>
        <v>78.760440000000017</v>
      </c>
      <c r="F29" s="55">
        <f>C29*Parameters!N$24</f>
        <v>1.1323200000000002</v>
      </c>
      <c r="G29" s="56">
        <f>D29*Parameters!O$24</f>
        <v>3.1405740000000009</v>
      </c>
      <c r="H29" s="57">
        <f>E29*Parameters!P$24</f>
        <v>7.876044000000002</v>
      </c>
      <c r="I29" s="55">
        <f>C29*Parameters!N$27</f>
        <v>2.8308000000000004</v>
      </c>
      <c r="J29" s="56">
        <f>D29*Parameters!O$27</f>
        <v>7.8514350000000022</v>
      </c>
      <c r="K29" s="57">
        <f>E29*Parameters!P$27</f>
        <v>19.690110000000004</v>
      </c>
      <c r="L29" s="55">
        <f>F29*Parameters!N$27</f>
        <v>0.28308000000000005</v>
      </c>
      <c r="M29" s="56">
        <f>G29*Parameters!O$27</f>
        <v>0.78514350000000022</v>
      </c>
      <c r="N29" s="57">
        <f>H29*Parameters!P$27</f>
        <v>1.9690110000000005</v>
      </c>
      <c r="O29" s="55">
        <f>C29*Parameters!N$29</f>
        <v>2.8308000000000004</v>
      </c>
      <c r="P29" s="56">
        <f>D29*Parameters!O$29</f>
        <v>7.8514350000000022</v>
      </c>
      <c r="Q29" s="57">
        <f>E29*Parameters!P$29</f>
        <v>19.690110000000004</v>
      </c>
      <c r="R29" s="55">
        <f>F29*Parameters!N$29</f>
        <v>0.28308000000000005</v>
      </c>
      <c r="S29" s="56">
        <f>G29*Parameters!O$27</f>
        <v>0.78514350000000022</v>
      </c>
      <c r="T29" s="57">
        <f>H29*Parameters!P$27</f>
        <v>1.9690110000000005</v>
      </c>
      <c r="U29" s="55">
        <f>C29*Parameters!N$30</f>
        <v>2.8308000000000004</v>
      </c>
      <c r="V29" s="56">
        <f>D29*Parameters!O$30</f>
        <v>7.8514350000000022</v>
      </c>
      <c r="W29" s="57">
        <f>E29*Parameters!P$30</f>
        <v>19.690110000000004</v>
      </c>
      <c r="X29" s="55">
        <f>F29*Parameters!N$30</f>
        <v>0.28308000000000005</v>
      </c>
      <c r="Y29" s="56">
        <f>G29*Parameters!O$30</f>
        <v>0.78514350000000022</v>
      </c>
      <c r="Z29" s="57">
        <f>H29*Parameters!P$30</f>
        <v>1.9690110000000005</v>
      </c>
      <c r="AA29" s="55">
        <f>C29*Parameters!N$31</f>
        <v>2.8308000000000004</v>
      </c>
      <c r="AB29" s="56">
        <f>D29*Parameters!O$31</f>
        <v>7.8514350000000022</v>
      </c>
      <c r="AC29" s="57">
        <f>E29*Parameters!P$31</f>
        <v>19.690110000000004</v>
      </c>
      <c r="AD29" s="55">
        <f>F29*Parameters!N$31</f>
        <v>0.28308000000000005</v>
      </c>
      <c r="AE29" s="56">
        <f>G29*Parameters!O$31</f>
        <v>0.78514350000000022</v>
      </c>
      <c r="AF29" s="57">
        <f>H29*Parameters!P$31</f>
        <v>1.9690110000000005</v>
      </c>
    </row>
    <row r="30" spans="1:32" ht="15" x14ac:dyDescent="0.25">
      <c r="A30" s="111" t="s">
        <v>90</v>
      </c>
      <c r="B30" s="112" t="s">
        <v>17</v>
      </c>
      <c r="C30" s="55">
        <f>Node_List!AB30*Parameters!D$21</f>
        <v>2.5128000000000008</v>
      </c>
      <c r="D30" s="56">
        <f>Node_List!AC30*Parameters!E$21</f>
        <v>8.1669600000000013</v>
      </c>
      <c r="E30" s="57">
        <f>Node_List!AD30*Parameters!F$21</f>
        <v>18.545760000000005</v>
      </c>
      <c r="F30" s="55">
        <f>C30*Parameters!N$24</f>
        <v>0.25128000000000011</v>
      </c>
      <c r="G30" s="56">
        <f>D30*Parameters!O$24</f>
        <v>0.8166960000000002</v>
      </c>
      <c r="H30" s="57">
        <f>E30*Parameters!P$24</f>
        <v>1.8545760000000007</v>
      </c>
      <c r="I30" s="55">
        <f>C30*Parameters!N$27</f>
        <v>0.6282000000000002</v>
      </c>
      <c r="J30" s="56">
        <f>D30*Parameters!O$27</f>
        <v>2.0417400000000003</v>
      </c>
      <c r="K30" s="57">
        <f>E30*Parameters!P$27</f>
        <v>4.6364400000000012</v>
      </c>
      <c r="L30" s="55">
        <f>F30*Parameters!N$27</f>
        <v>6.2820000000000029E-2</v>
      </c>
      <c r="M30" s="56">
        <f>G30*Parameters!O$27</f>
        <v>0.20417400000000005</v>
      </c>
      <c r="N30" s="57">
        <f>H30*Parameters!P$27</f>
        <v>0.46364400000000017</v>
      </c>
      <c r="O30" s="55">
        <f>C30*Parameters!N$29</f>
        <v>0.6282000000000002</v>
      </c>
      <c r="P30" s="56">
        <f>D30*Parameters!O$29</f>
        <v>2.0417400000000003</v>
      </c>
      <c r="Q30" s="57">
        <f>E30*Parameters!P$29</f>
        <v>4.6364400000000012</v>
      </c>
      <c r="R30" s="55">
        <f>F30*Parameters!N$29</f>
        <v>6.2820000000000029E-2</v>
      </c>
      <c r="S30" s="56">
        <f>G30*Parameters!O$27</f>
        <v>0.20417400000000005</v>
      </c>
      <c r="T30" s="57">
        <f>H30*Parameters!P$27</f>
        <v>0.46364400000000017</v>
      </c>
      <c r="U30" s="55">
        <f>C30*Parameters!N$30</f>
        <v>0.6282000000000002</v>
      </c>
      <c r="V30" s="56">
        <f>D30*Parameters!O$30</f>
        <v>2.0417400000000003</v>
      </c>
      <c r="W30" s="57">
        <f>E30*Parameters!P$30</f>
        <v>4.6364400000000012</v>
      </c>
      <c r="X30" s="55">
        <f>F30*Parameters!N$30</f>
        <v>6.2820000000000029E-2</v>
      </c>
      <c r="Y30" s="56">
        <f>G30*Parameters!O$30</f>
        <v>0.20417400000000005</v>
      </c>
      <c r="Z30" s="57">
        <f>H30*Parameters!P$30</f>
        <v>0.46364400000000017</v>
      </c>
      <c r="AA30" s="55">
        <f>C30*Parameters!N$31</f>
        <v>0.6282000000000002</v>
      </c>
      <c r="AB30" s="56">
        <f>D30*Parameters!O$31</f>
        <v>2.0417400000000003</v>
      </c>
      <c r="AC30" s="57">
        <f>E30*Parameters!P$31</f>
        <v>4.6364400000000012</v>
      </c>
      <c r="AD30" s="55">
        <f>F30*Parameters!N$31</f>
        <v>6.2820000000000029E-2</v>
      </c>
      <c r="AE30" s="56">
        <f>G30*Parameters!O$31</f>
        <v>0.20417400000000005</v>
      </c>
      <c r="AF30" s="57">
        <f>H30*Parameters!P$31</f>
        <v>0.46364400000000017</v>
      </c>
    </row>
    <row r="31" spans="1:32" ht="15" x14ac:dyDescent="0.25">
      <c r="A31" s="111" t="s">
        <v>91</v>
      </c>
      <c r="B31" s="112" t="s">
        <v>17</v>
      </c>
      <c r="C31" s="55">
        <f>Node_List!AB31*Parameters!D$21</f>
        <v>10.161600000000002</v>
      </c>
      <c r="D31" s="56">
        <f>Node_List!AC31*Parameters!E$21</f>
        <v>31.344120000000007</v>
      </c>
      <c r="E31" s="57">
        <f>Node_List!AD31*Parameters!F$21</f>
        <v>71.052720000000022</v>
      </c>
      <c r="F31" s="55">
        <f>C31*Parameters!N$24</f>
        <v>1.0161600000000002</v>
      </c>
      <c r="G31" s="56">
        <f>D31*Parameters!O$24</f>
        <v>3.1344120000000011</v>
      </c>
      <c r="H31" s="57">
        <f>E31*Parameters!P$24</f>
        <v>7.1052720000000029</v>
      </c>
      <c r="I31" s="55">
        <f>C31*Parameters!N$27</f>
        <v>2.5404000000000004</v>
      </c>
      <c r="J31" s="56">
        <f>D31*Parameters!O$27</f>
        <v>7.8360300000000018</v>
      </c>
      <c r="K31" s="57">
        <f>E31*Parameters!P$27</f>
        <v>17.763180000000006</v>
      </c>
      <c r="L31" s="55">
        <f>F31*Parameters!N$27</f>
        <v>0.25404000000000004</v>
      </c>
      <c r="M31" s="56">
        <f>G31*Parameters!O$27</f>
        <v>0.78360300000000027</v>
      </c>
      <c r="N31" s="57">
        <f>H31*Parameters!P$27</f>
        <v>1.7763180000000007</v>
      </c>
      <c r="O31" s="55">
        <f>C31*Parameters!N$29</f>
        <v>2.5404000000000004</v>
      </c>
      <c r="P31" s="56">
        <f>D31*Parameters!O$29</f>
        <v>7.8360300000000018</v>
      </c>
      <c r="Q31" s="57">
        <f>E31*Parameters!P$29</f>
        <v>17.763180000000006</v>
      </c>
      <c r="R31" s="55">
        <f>F31*Parameters!N$29</f>
        <v>0.25404000000000004</v>
      </c>
      <c r="S31" s="56">
        <f>G31*Parameters!O$27</f>
        <v>0.78360300000000027</v>
      </c>
      <c r="T31" s="57">
        <f>H31*Parameters!P$27</f>
        <v>1.7763180000000007</v>
      </c>
      <c r="U31" s="55">
        <f>C31*Parameters!N$30</f>
        <v>2.5404000000000004</v>
      </c>
      <c r="V31" s="56">
        <f>D31*Parameters!O$30</f>
        <v>7.8360300000000018</v>
      </c>
      <c r="W31" s="57">
        <f>E31*Parameters!P$30</f>
        <v>17.763180000000006</v>
      </c>
      <c r="X31" s="55">
        <f>F31*Parameters!N$30</f>
        <v>0.25404000000000004</v>
      </c>
      <c r="Y31" s="56">
        <f>G31*Parameters!O$30</f>
        <v>0.78360300000000027</v>
      </c>
      <c r="Z31" s="57">
        <f>H31*Parameters!P$30</f>
        <v>1.7763180000000007</v>
      </c>
      <c r="AA31" s="55">
        <f>C31*Parameters!N$31</f>
        <v>2.5404000000000004</v>
      </c>
      <c r="AB31" s="56">
        <f>D31*Parameters!O$31</f>
        <v>7.8360300000000018</v>
      </c>
      <c r="AC31" s="57">
        <f>E31*Parameters!P$31</f>
        <v>17.763180000000006</v>
      </c>
      <c r="AD31" s="55">
        <f>F31*Parameters!N$31</f>
        <v>0.25404000000000004</v>
      </c>
      <c r="AE31" s="56">
        <f>G31*Parameters!O$31</f>
        <v>0.78360300000000027</v>
      </c>
      <c r="AF31" s="57">
        <f>H31*Parameters!P$31</f>
        <v>1.7763180000000007</v>
      </c>
    </row>
    <row r="32" spans="1:32" ht="15" x14ac:dyDescent="0.25">
      <c r="A32" s="111" t="s">
        <v>92</v>
      </c>
      <c r="B32" s="112" t="s">
        <v>17</v>
      </c>
      <c r="C32" s="55">
        <f>Node_List!AB32*Parameters!D$21</f>
        <v>9.1944000000000017</v>
      </c>
      <c r="D32" s="56">
        <f>Node_List!AC32*Parameters!E$21</f>
        <v>28.342080000000006</v>
      </c>
      <c r="E32" s="57">
        <f>Node_List!AD32*Parameters!F$21</f>
        <v>64.260480000000015</v>
      </c>
      <c r="F32" s="55">
        <f>C32*Parameters!N$24</f>
        <v>0.91944000000000026</v>
      </c>
      <c r="G32" s="56">
        <f>D32*Parameters!O$24</f>
        <v>2.8342080000000007</v>
      </c>
      <c r="H32" s="57">
        <f>E32*Parameters!P$24</f>
        <v>6.4260480000000015</v>
      </c>
      <c r="I32" s="55">
        <f>C32*Parameters!N$27</f>
        <v>2.2986000000000004</v>
      </c>
      <c r="J32" s="56">
        <f>D32*Parameters!O$27</f>
        <v>7.0855200000000016</v>
      </c>
      <c r="K32" s="57">
        <f>E32*Parameters!P$27</f>
        <v>16.065120000000004</v>
      </c>
      <c r="L32" s="55">
        <f>F32*Parameters!N$27</f>
        <v>0.22986000000000006</v>
      </c>
      <c r="M32" s="56">
        <f>G32*Parameters!O$27</f>
        <v>0.70855200000000018</v>
      </c>
      <c r="N32" s="57">
        <f>H32*Parameters!P$27</f>
        <v>1.6065120000000004</v>
      </c>
      <c r="O32" s="55">
        <f>C32*Parameters!N$29</f>
        <v>2.2986000000000004</v>
      </c>
      <c r="P32" s="56">
        <f>D32*Parameters!O$29</f>
        <v>7.0855200000000016</v>
      </c>
      <c r="Q32" s="57">
        <f>E32*Parameters!P$29</f>
        <v>16.065120000000004</v>
      </c>
      <c r="R32" s="55">
        <f>F32*Parameters!N$29</f>
        <v>0.22986000000000006</v>
      </c>
      <c r="S32" s="56">
        <f>G32*Parameters!O$27</f>
        <v>0.70855200000000018</v>
      </c>
      <c r="T32" s="57">
        <f>H32*Parameters!P$27</f>
        <v>1.6065120000000004</v>
      </c>
      <c r="U32" s="55">
        <f>C32*Parameters!N$30</f>
        <v>2.2986000000000004</v>
      </c>
      <c r="V32" s="56">
        <f>D32*Parameters!O$30</f>
        <v>7.0855200000000016</v>
      </c>
      <c r="W32" s="57">
        <f>E32*Parameters!P$30</f>
        <v>16.065120000000004</v>
      </c>
      <c r="X32" s="55">
        <f>F32*Parameters!N$30</f>
        <v>0.22986000000000006</v>
      </c>
      <c r="Y32" s="56">
        <f>G32*Parameters!O$30</f>
        <v>0.70855200000000018</v>
      </c>
      <c r="Z32" s="57">
        <f>H32*Parameters!P$30</f>
        <v>1.6065120000000004</v>
      </c>
      <c r="AA32" s="55">
        <f>C32*Parameters!N$31</f>
        <v>2.2986000000000004</v>
      </c>
      <c r="AB32" s="56">
        <f>D32*Parameters!O$31</f>
        <v>7.0855200000000016</v>
      </c>
      <c r="AC32" s="57">
        <f>E32*Parameters!P$31</f>
        <v>16.065120000000004</v>
      </c>
      <c r="AD32" s="55">
        <f>F32*Parameters!N$31</f>
        <v>0.22986000000000006</v>
      </c>
      <c r="AE32" s="56">
        <f>G32*Parameters!O$31</f>
        <v>0.70855200000000018</v>
      </c>
      <c r="AF32" s="57">
        <f>H32*Parameters!P$31</f>
        <v>1.6065120000000004</v>
      </c>
    </row>
    <row r="33" spans="1:32" ht="15" x14ac:dyDescent="0.25">
      <c r="A33" s="113" t="s">
        <v>93</v>
      </c>
      <c r="B33" s="114" t="s">
        <v>17</v>
      </c>
      <c r="C33" s="55">
        <f>Node_List!AB33*Parameters!D$21</f>
        <v>6.8112000000000013</v>
      </c>
      <c r="D33" s="56">
        <f>Node_List!AC33*Parameters!E$21</f>
        <v>20.454840000000008</v>
      </c>
      <c r="E33" s="57">
        <f>Node_List!AD33*Parameters!F$21</f>
        <v>46.325040000000008</v>
      </c>
      <c r="F33" s="55">
        <f>C33*Parameters!N$24</f>
        <v>0.68112000000000017</v>
      </c>
      <c r="G33" s="56">
        <f>D33*Parameters!O$24</f>
        <v>2.045484000000001</v>
      </c>
      <c r="H33" s="57">
        <f>E33*Parameters!P$24</f>
        <v>4.6325040000000008</v>
      </c>
      <c r="I33" s="55">
        <f>C33*Parameters!N$27</f>
        <v>1.7028000000000003</v>
      </c>
      <c r="J33" s="56">
        <f>D33*Parameters!O$27</f>
        <v>5.113710000000002</v>
      </c>
      <c r="K33" s="57">
        <f>E33*Parameters!P$27</f>
        <v>11.581260000000002</v>
      </c>
      <c r="L33" s="55">
        <f>F33*Parameters!N$27</f>
        <v>0.17028000000000004</v>
      </c>
      <c r="M33" s="56">
        <f>G33*Parameters!O$27</f>
        <v>0.51137100000000024</v>
      </c>
      <c r="N33" s="57">
        <f>H33*Parameters!P$27</f>
        <v>1.1581260000000002</v>
      </c>
      <c r="O33" s="55">
        <f>C33*Parameters!N$29</f>
        <v>1.7028000000000003</v>
      </c>
      <c r="P33" s="56">
        <f>D33*Parameters!O$29</f>
        <v>5.113710000000002</v>
      </c>
      <c r="Q33" s="57">
        <f>E33*Parameters!P$29</f>
        <v>11.581260000000002</v>
      </c>
      <c r="R33" s="55">
        <f>F33*Parameters!N$29</f>
        <v>0.17028000000000004</v>
      </c>
      <c r="S33" s="56">
        <f>G33*Parameters!O$27</f>
        <v>0.51137100000000024</v>
      </c>
      <c r="T33" s="57">
        <f>H33*Parameters!P$27</f>
        <v>1.1581260000000002</v>
      </c>
      <c r="U33" s="55">
        <f>C33*Parameters!N$30</f>
        <v>1.7028000000000003</v>
      </c>
      <c r="V33" s="56">
        <f>D33*Parameters!O$30</f>
        <v>5.113710000000002</v>
      </c>
      <c r="W33" s="57">
        <f>E33*Parameters!P$30</f>
        <v>11.581260000000002</v>
      </c>
      <c r="X33" s="55">
        <f>F33*Parameters!N$30</f>
        <v>0.17028000000000004</v>
      </c>
      <c r="Y33" s="56">
        <f>G33*Parameters!O$30</f>
        <v>0.51137100000000024</v>
      </c>
      <c r="Z33" s="57">
        <f>H33*Parameters!P$30</f>
        <v>1.1581260000000002</v>
      </c>
      <c r="AA33" s="55">
        <f>C33*Parameters!N$31</f>
        <v>1.7028000000000003</v>
      </c>
      <c r="AB33" s="56">
        <f>D33*Parameters!O$31</f>
        <v>5.113710000000002</v>
      </c>
      <c r="AC33" s="57">
        <f>E33*Parameters!P$31</f>
        <v>11.581260000000002</v>
      </c>
      <c r="AD33" s="55">
        <f>F33*Parameters!N$31</f>
        <v>0.17028000000000004</v>
      </c>
      <c r="AE33" s="56">
        <f>G33*Parameters!O$31</f>
        <v>0.51137100000000024</v>
      </c>
      <c r="AF33" s="57">
        <f>H33*Parameters!P$31</f>
        <v>1.1581260000000002</v>
      </c>
    </row>
    <row r="34" spans="1:32" ht="15" x14ac:dyDescent="0.25">
      <c r="A34" s="109" t="s">
        <v>94</v>
      </c>
      <c r="B34" s="110" t="s">
        <v>17</v>
      </c>
      <c r="C34" s="55">
        <f>Node_List!AB34*Parameters!D$21</f>
        <v>6.6816000000000004</v>
      </c>
      <c r="D34" s="56">
        <f>Node_List!AC34*Parameters!E$21</f>
        <v>19.695120000000003</v>
      </c>
      <c r="E34" s="57">
        <f>Node_List!AD34*Parameters!F$21</f>
        <v>45.714720000000014</v>
      </c>
      <c r="F34" s="55">
        <f>C34*Parameters!N$24</f>
        <v>0.66816000000000009</v>
      </c>
      <c r="G34" s="56">
        <f>D34*Parameters!O$24</f>
        <v>1.9695120000000004</v>
      </c>
      <c r="H34" s="57">
        <f>E34*Parameters!P$24</f>
        <v>4.5714720000000018</v>
      </c>
      <c r="I34" s="55">
        <f>C34*Parameters!N$27</f>
        <v>1.6704000000000001</v>
      </c>
      <c r="J34" s="56">
        <f>D34*Parameters!O$27</f>
        <v>4.9237800000000007</v>
      </c>
      <c r="K34" s="57">
        <f>E34*Parameters!P$27</f>
        <v>11.428680000000004</v>
      </c>
      <c r="L34" s="55">
        <f>F34*Parameters!N$27</f>
        <v>0.16704000000000002</v>
      </c>
      <c r="M34" s="56">
        <f>G34*Parameters!O$27</f>
        <v>0.49237800000000009</v>
      </c>
      <c r="N34" s="57">
        <f>H34*Parameters!P$27</f>
        <v>1.1428680000000004</v>
      </c>
      <c r="O34" s="55">
        <f>C34*Parameters!N$29</f>
        <v>1.6704000000000001</v>
      </c>
      <c r="P34" s="56">
        <f>D34*Parameters!O$29</f>
        <v>4.9237800000000007</v>
      </c>
      <c r="Q34" s="57">
        <f>E34*Parameters!P$29</f>
        <v>11.428680000000004</v>
      </c>
      <c r="R34" s="55">
        <f>F34*Parameters!N$29</f>
        <v>0.16704000000000002</v>
      </c>
      <c r="S34" s="56">
        <f>G34*Parameters!O$27</f>
        <v>0.49237800000000009</v>
      </c>
      <c r="T34" s="57">
        <f>H34*Parameters!P$27</f>
        <v>1.1428680000000004</v>
      </c>
      <c r="U34" s="55">
        <f>C34*Parameters!N$30</f>
        <v>1.6704000000000001</v>
      </c>
      <c r="V34" s="56">
        <f>D34*Parameters!O$30</f>
        <v>4.9237800000000007</v>
      </c>
      <c r="W34" s="57">
        <f>E34*Parameters!P$30</f>
        <v>11.428680000000004</v>
      </c>
      <c r="X34" s="55">
        <f>F34*Parameters!N$30</f>
        <v>0.16704000000000002</v>
      </c>
      <c r="Y34" s="56">
        <f>G34*Parameters!O$30</f>
        <v>0.49237800000000009</v>
      </c>
      <c r="Z34" s="57">
        <f>H34*Parameters!P$30</f>
        <v>1.1428680000000004</v>
      </c>
      <c r="AA34" s="55">
        <f>C34*Parameters!N$31</f>
        <v>1.6704000000000001</v>
      </c>
      <c r="AB34" s="56">
        <f>D34*Parameters!O$31</f>
        <v>4.9237800000000007</v>
      </c>
      <c r="AC34" s="57">
        <f>E34*Parameters!P$31</f>
        <v>11.428680000000004</v>
      </c>
      <c r="AD34" s="55">
        <f>F34*Parameters!N$31</f>
        <v>0.16704000000000002</v>
      </c>
      <c r="AE34" s="56">
        <f>G34*Parameters!O$31</f>
        <v>0.49237800000000009</v>
      </c>
      <c r="AF34" s="57">
        <f>H34*Parameters!P$31</f>
        <v>1.1428680000000004</v>
      </c>
    </row>
    <row r="35" spans="1:32" ht="15" x14ac:dyDescent="0.25">
      <c r="A35" s="111" t="s">
        <v>95</v>
      </c>
      <c r="B35" s="112" t="s">
        <v>17</v>
      </c>
      <c r="C35" s="55">
        <f>Node_List!AB35*Parameters!D$21</f>
        <v>9.1296000000000017</v>
      </c>
      <c r="D35" s="56">
        <f>Node_List!AC35*Parameters!E$21</f>
        <v>28.202220000000004</v>
      </c>
      <c r="E35" s="57">
        <f>Node_List!AD35*Parameters!F$21</f>
        <v>63.955320000000015</v>
      </c>
      <c r="F35" s="55">
        <f>C35*Parameters!N$24</f>
        <v>0.91296000000000022</v>
      </c>
      <c r="G35" s="56">
        <f>D35*Parameters!O$24</f>
        <v>2.8202220000000007</v>
      </c>
      <c r="H35" s="57">
        <f>E35*Parameters!P$24</f>
        <v>6.395532000000002</v>
      </c>
      <c r="I35" s="55">
        <f>C35*Parameters!N$27</f>
        <v>2.2824000000000004</v>
      </c>
      <c r="J35" s="56">
        <f>D35*Parameters!O$27</f>
        <v>7.050555000000001</v>
      </c>
      <c r="K35" s="57">
        <f>E35*Parameters!P$27</f>
        <v>15.988830000000004</v>
      </c>
      <c r="L35" s="55">
        <f>F35*Parameters!N$27</f>
        <v>0.22824000000000005</v>
      </c>
      <c r="M35" s="56">
        <f>G35*Parameters!O$27</f>
        <v>0.70505550000000017</v>
      </c>
      <c r="N35" s="57">
        <f>H35*Parameters!P$27</f>
        <v>1.5988830000000005</v>
      </c>
      <c r="O35" s="55">
        <f>C35*Parameters!N$29</f>
        <v>2.2824000000000004</v>
      </c>
      <c r="P35" s="56">
        <f>D35*Parameters!O$29</f>
        <v>7.050555000000001</v>
      </c>
      <c r="Q35" s="57">
        <f>E35*Parameters!P$29</f>
        <v>15.988830000000004</v>
      </c>
      <c r="R35" s="55">
        <f>F35*Parameters!N$29</f>
        <v>0.22824000000000005</v>
      </c>
      <c r="S35" s="56">
        <f>G35*Parameters!O$27</f>
        <v>0.70505550000000017</v>
      </c>
      <c r="T35" s="57">
        <f>H35*Parameters!P$27</f>
        <v>1.5988830000000005</v>
      </c>
      <c r="U35" s="55">
        <f>C35*Parameters!N$30</f>
        <v>2.2824000000000004</v>
      </c>
      <c r="V35" s="56">
        <f>D35*Parameters!O$30</f>
        <v>7.050555000000001</v>
      </c>
      <c r="W35" s="57">
        <f>E35*Parameters!P$30</f>
        <v>15.988830000000004</v>
      </c>
      <c r="X35" s="55">
        <f>F35*Parameters!N$30</f>
        <v>0.22824000000000005</v>
      </c>
      <c r="Y35" s="56">
        <f>G35*Parameters!O$30</f>
        <v>0.70505550000000017</v>
      </c>
      <c r="Z35" s="57">
        <f>H35*Parameters!P$30</f>
        <v>1.5988830000000005</v>
      </c>
      <c r="AA35" s="55">
        <f>C35*Parameters!N$31</f>
        <v>2.2824000000000004</v>
      </c>
      <c r="AB35" s="56">
        <f>D35*Parameters!O$31</f>
        <v>7.050555000000001</v>
      </c>
      <c r="AC35" s="57">
        <f>E35*Parameters!P$31</f>
        <v>15.988830000000004</v>
      </c>
      <c r="AD35" s="55">
        <f>F35*Parameters!N$31</f>
        <v>0.22824000000000005</v>
      </c>
      <c r="AE35" s="56">
        <f>G35*Parameters!O$31</f>
        <v>0.70505550000000017</v>
      </c>
      <c r="AF35" s="57">
        <f>H35*Parameters!P$31</f>
        <v>1.5988830000000005</v>
      </c>
    </row>
    <row r="36" spans="1:32" ht="15" x14ac:dyDescent="0.25">
      <c r="A36" s="111" t="s">
        <v>96</v>
      </c>
      <c r="B36" s="112" t="s">
        <v>17</v>
      </c>
      <c r="C36" s="55">
        <f>Node_List!AB36*Parameters!D$21</f>
        <v>9.3240000000000016</v>
      </c>
      <c r="D36" s="56">
        <f>Node_List!AC36*Parameters!E$21</f>
        <v>27.661800000000007</v>
      </c>
      <c r="E36" s="57">
        <f>Node_List!AD36*Parameters!F$21</f>
        <v>64.870800000000017</v>
      </c>
      <c r="F36" s="55">
        <f>C36*Parameters!N$24</f>
        <v>0.93240000000000023</v>
      </c>
      <c r="G36" s="56">
        <f>D36*Parameters!O$24</f>
        <v>2.7661800000000007</v>
      </c>
      <c r="H36" s="57">
        <f>E36*Parameters!P$24</f>
        <v>6.4870800000000024</v>
      </c>
      <c r="I36" s="55">
        <f>C36*Parameters!N$27</f>
        <v>2.3310000000000004</v>
      </c>
      <c r="J36" s="56">
        <f>D36*Parameters!O$27</f>
        <v>6.9154500000000017</v>
      </c>
      <c r="K36" s="57">
        <f>E36*Parameters!P$27</f>
        <v>16.217700000000004</v>
      </c>
      <c r="L36" s="55">
        <f>F36*Parameters!N$27</f>
        <v>0.23310000000000006</v>
      </c>
      <c r="M36" s="56">
        <f>G36*Parameters!O$27</f>
        <v>0.69154500000000019</v>
      </c>
      <c r="N36" s="57">
        <f>H36*Parameters!P$27</f>
        <v>1.6217700000000006</v>
      </c>
      <c r="O36" s="55">
        <f>C36*Parameters!N$29</f>
        <v>2.3310000000000004</v>
      </c>
      <c r="P36" s="56">
        <f>D36*Parameters!O$29</f>
        <v>6.9154500000000017</v>
      </c>
      <c r="Q36" s="57">
        <f>E36*Parameters!P$29</f>
        <v>16.217700000000004</v>
      </c>
      <c r="R36" s="55">
        <f>F36*Parameters!N$29</f>
        <v>0.23310000000000006</v>
      </c>
      <c r="S36" s="56">
        <f>G36*Parameters!O$27</f>
        <v>0.69154500000000019</v>
      </c>
      <c r="T36" s="57">
        <f>H36*Parameters!P$27</f>
        <v>1.6217700000000006</v>
      </c>
      <c r="U36" s="55">
        <f>C36*Parameters!N$30</f>
        <v>2.3310000000000004</v>
      </c>
      <c r="V36" s="56">
        <f>D36*Parameters!O$30</f>
        <v>6.9154500000000017</v>
      </c>
      <c r="W36" s="57">
        <f>E36*Parameters!P$30</f>
        <v>16.217700000000004</v>
      </c>
      <c r="X36" s="55">
        <f>F36*Parameters!N$30</f>
        <v>0.23310000000000006</v>
      </c>
      <c r="Y36" s="56">
        <f>G36*Parameters!O$30</f>
        <v>0.69154500000000019</v>
      </c>
      <c r="Z36" s="57">
        <f>H36*Parameters!P$30</f>
        <v>1.6217700000000006</v>
      </c>
      <c r="AA36" s="55">
        <f>C36*Parameters!N$31</f>
        <v>2.3310000000000004</v>
      </c>
      <c r="AB36" s="56">
        <f>D36*Parameters!O$31</f>
        <v>6.9154500000000017</v>
      </c>
      <c r="AC36" s="57">
        <f>E36*Parameters!P$31</f>
        <v>16.217700000000004</v>
      </c>
      <c r="AD36" s="55">
        <f>F36*Parameters!N$31</f>
        <v>0.23310000000000006</v>
      </c>
      <c r="AE36" s="56">
        <f>G36*Parameters!O$31</f>
        <v>0.69154500000000019</v>
      </c>
      <c r="AF36" s="57">
        <f>H36*Parameters!P$31</f>
        <v>1.6217700000000006</v>
      </c>
    </row>
    <row r="37" spans="1:32" ht="15" x14ac:dyDescent="0.25">
      <c r="A37" s="111" t="s">
        <v>97</v>
      </c>
      <c r="B37" s="112" t="s">
        <v>17</v>
      </c>
      <c r="C37" s="55">
        <f>Node_List!AB37*Parameters!D$21</f>
        <v>3.1608000000000005</v>
      </c>
      <c r="D37" s="56">
        <f>Node_List!AC37*Parameters!E$21</f>
        <v>9.5655600000000014</v>
      </c>
      <c r="E37" s="57">
        <f>Node_List!AD37*Parameters!F$21</f>
        <v>21.597360000000005</v>
      </c>
      <c r="F37" s="55">
        <f>C37*Parameters!N$24</f>
        <v>0.31608000000000008</v>
      </c>
      <c r="G37" s="56">
        <f>D37*Parameters!O$24</f>
        <v>0.95655600000000018</v>
      </c>
      <c r="H37" s="57">
        <f>E37*Parameters!P$24</f>
        <v>2.1597360000000005</v>
      </c>
      <c r="I37" s="55">
        <f>C37*Parameters!N$27</f>
        <v>0.79020000000000012</v>
      </c>
      <c r="J37" s="56">
        <f>D37*Parameters!O$27</f>
        <v>2.3913900000000003</v>
      </c>
      <c r="K37" s="57">
        <f>E37*Parameters!P$27</f>
        <v>5.3993400000000014</v>
      </c>
      <c r="L37" s="55">
        <f>F37*Parameters!N$27</f>
        <v>7.9020000000000021E-2</v>
      </c>
      <c r="M37" s="56">
        <f>G37*Parameters!O$27</f>
        <v>0.23913900000000005</v>
      </c>
      <c r="N37" s="57">
        <f>H37*Parameters!P$27</f>
        <v>0.53993400000000014</v>
      </c>
      <c r="O37" s="55">
        <f>C37*Parameters!N$29</f>
        <v>0.79020000000000012</v>
      </c>
      <c r="P37" s="56">
        <f>D37*Parameters!O$29</f>
        <v>2.3913900000000003</v>
      </c>
      <c r="Q37" s="57">
        <f>E37*Parameters!P$29</f>
        <v>5.3993400000000014</v>
      </c>
      <c r="R37" s="55">
        <f>F37*Parameters!N$29</f>
        <v>7.9020000000000021E-2</v>
      </c>
      <c r="S37" s="56">
        <f>G37*Parameters!O$27</f>
        <v>0.23913900000000005</v>
      </c>
      <c r="T37" s="57">
        <f>H37*Parameters!P$27</f>
        <v>0.53993400000000014</v>
      </c>
      <c r="U37" s="55">
        <f>C37*Parameters!N$30</f>
        <v>0.79020000000000012</v>
      </c>
      <c r="V37" s="56">
        <f>D37*Parameters!O$30</f>
        <v>2.3913900000000003</v>
      </c>
      <c r="W37" s="57">
        <f>E37*Parameters!P$30</f>
        <v>5.3993400000000014</v>
      </c>
      <c r="X37" s="55">
        <f>F37*Parameters!N$30</f>
        <v>7.9020000000000021E-2</v>
      </c>
      <c r="Y37" s="56">
        <f>G37*Parameters!O$30</f>
        <v>0.23913900000000005</v>
      </c>
      <c r="Z37" s="57">
        <f>H37*Parameters!P$30</f>
        <v>0.53993400000000014</v>
      </c>
      <c r="AA37" s="55">
        <f>C37*Parameters!N$31</f>
        <v>0.79020000000000012</v>
      </c>
      <c r="AB37" s="56">
        <f>D37*Parameters!O$31</f>
        <v>2.3913900000000003</v>
      </c>
      <c r="AC37" s="57">
        <f>E37*Parameters!P$31</f>
        <v>5.3993400000000014</v>
      </c>
      <c r="AD37" s="55">
        <f>F37*Parameters!N$31</f>
        <v>7.9020000000000021E-2</v>
      </c>
      <c r="AE37" s="56">
        <f>G37*Parameters!O$31</f>
        <v>0.23913900000000005</v>
      </c>
      <c r="AF37" s="57">
        <f>H37*Parameters!P$31</f>
        <v>0.53993400000000014</v>
      </c>
    </row>
    <row r="38" spans="1:32" ht="15" x14ac:dyDescent="0.25">
      <c r="A38" s="111" t="s">
        <v>98</v>
      </c>
      <c r="B38" s="112" t="s">
        <v>17</v>
      </c>
      <c r="C38" s="55">
        <f>Node_List!AB38*Parameters!D$21</f>
        <v>5.4552000000000014</v>
      </c>
      <c r="D38" s="56">
        <f>Node_List!AC38*Parameters!E$21</f>
        <v>16.61364</v>
      </c>
      <c r="E38" s="57">
        <f>Node_List!AD38*Parameters!F$21</f>
        <v>37.701840000000011</v>
      </c>
      <c r="F38" s="55">
        <f>C38*Parameters!N$24</f>
        <v>0.54552000000000012</v>
      </c>
      <c r="G38" s="56">
        <f>D38*Parameters!O$24</f>
        <v>1.6613640000000001</v>
      </c>
      <c r="H38" s="57">
        <f>E38*Parameters!P$24</f>
        <v>3.7701840000000013</v>
      </c>
      <c r="I38" s="55">
        <f>C38*Parameters!N$27</f>
        <v>1.3638000000000003</v>
      </c>
      <c r="J38" s="56">
        <f>D38*Parameters!O$27</f>
        <v>4.15341</v>
      </c>
      <c r="K38" s="57">
        <f>E38*Parameters!P$27</f>
        <v>9.4254600000000028</v>
      </c>
      <c r="L38" s="55">
        <f>F38*Parameters!N$27</f>
        <v>0.13638000000000003</v>
      </c>
      <c r="M38" s="56">
        <f>G38*Parameters!O$27</f>
        <v>0.41534100000000002</v>
      </c>
      <c r="N38" s="57">
        <f>H38*Parameters!P$27</f>
        <v>0.94254600000000033</v>
      </c>
      <c r="O38" s="55">
        <f>C38*Parameters!N$29</f>
        <v>1.3638000000000003</v>
      </c>
      <c r="P38" s="56">
        <f>D38*Parameters!O$29</f>
        <v>4.15341</v>
      </c>
      <c r="Q38" s="57">
        <f>E38*Parameters!P$29</f>
        <v>9.4254600000000028</v>
      </c>
      <c r="R38" s="55">
        <f>F38*Parameters!N$29</f>
        <v>0.13638000000000003</v>
      </c>
      <c r="S38" s="56">
        <f>G38*Parameters!O$27</f>
        <v>0.41534100000000002</v>
      </c>
      <c r="T38" s="57">
        <f>H38*Parameters!P$27</f>
        <v>0.94254600000000033</v>
      </c>
      <c r="U38" s="55">
        <f>C38*Parameters!N$30</f>
        <v>1.3638000000000003</v>
      </c>
      <c r="V38" s="56">
        <f>D38*Parameters!O$30</f>
        <v>4.15341</v>
      </c>
      <c r="W38" s="57">
        <f>E38*Parameters!P$30</f>
        <v>9.4254600000000028</v>
      </c>
      <c r="X38" s="55">
        <f>F38*Parameters!N$30</f>
        <v>0.13638000000000003</v>
      </c>
      <c r="Y38" s="56">
        <f>G38*Parameters!O$30</f>
        <v>0.41534100000000002</v>
      </c>
      <c r="Z38" s="57">
        <f>H38*Parameters!P$30</f>
        <v>0.94254600000000033</v>
      </c>
      <c r="AA38" s="55">
        <f>C38*Parameters!N$31</f>
        <v>1.3638000000000003</v>
      </c>
      <c r="AB38" s="56">
        <f>D38*Parameters!O$31</f>
        <v>4.15341</v>
      </c>
      <c r="AC38" s="57">
        <f>E38*Parameters!P$31</f>
        <v>9.4254600000000028</v>
      </c>
      <c r="AD38" s="55">
        <f>F38*Parameters!N$31</f>
        <v>0.13638000000000003</v>
      </c>
      <c r="AE38" s="56">
        <f>G38*Parameters!O$31</f>
        <v>0.41534100000000002</v>
      </c>
      <c r="AF38" s="57">
        <f>H38*Parameters!P$31</f>
        <v>0.94254600000000033</v>
      </c>
    </row>
    <row r="39" spans="1:32" ht="15" x14ac:dyDescent="0.25">
      <c r="A39" s="111" t="s">
        <v>99</v>
      </c>
      <c r="B39" s="112" t="s">
        <v>17</v>
      </c>
      <c r="C39" s="55">
        <f>Node_List!AB39*Parameters!D$21</f>
        <v>7.9728000000000012</v>
      </c>
      <c r="D39" s="56">
        <f>Node_List!AC39*Parameters!E$21</f>
        <v>22.916460000000004</v>
      </c>
      <c r="E39" s="57">
        <f>Node_List!AD39*Parameters!F$21</f>
        <v>54.032760000000025</v>
      </c>
      <c r="F39" s="55">
        <f>C39*Parameters!N$24</f>
        <v>0.79728000000000021</v>
      </c>
      <c r="G39" s="56">
        <f>D39*Parameters!O$24</f>
        <v>2.2916460000000005</v>
      </c>
      <c r="H39" s="57">
        <f>E39*Parameters!P$24</f>
        <v>5.4032760000000026</v>
      </c>
      <c r="I39" s="55">
        <f>C39*Parameters!N$27</f>
        <v>1.9932000000000003</v>
      </c>
      <c r="J39" s="56">
        <f>D39*Parameters!O$27</f>
        <v>5.7291150000000011</v>
      </c>
      <c r="K39" s="57">
        <f>E39*Parameters!P$27</f>
        <v>13.508190000000006</v>
      </c>
      <c r="L39" s="55">
        <f>F39*Parameters!N$27</f>
        <v>0.19932000000000005</v>
      </c>
      <c r="M39" s="56">
        <f>G39*Parameters!O$27</f>
        <v>0.57291150000000013</v>
      </c>
      <c r="N39" s="57">
        <f>H39*Parameters!P$27</f>
        <v>1.3508190000000007</v>
      </c>
      <c r="O39" s="55">
        <f>C39*Parameters!N$29</f>
        <v>1.9932000000000003</v>
      </c>
      <c r="P39" s="56">
        <f>D39*Parameters!O$29</f>
        <v>5.7291150000000011</v>
      </c>
      <c r="Q39" s="57">
        <f>E39*Parameters!P$29</f>
        <v>13.508190000000006</v>
      </c>
      <c r="R39" s="55">
        <f>F39*Parameters!N$29</f>
        <v>0.19932000000000005</v>
      </c>
      <c r="S39" s="56">
        <f>G39*Parameters!O$27</f>
        <v>0.57291150000000013</v>
      </c>
      <c r="T39" s="57">
        <f>H39*Parameters!P$27</f>
        <v>1.3508190000000007</v>
      </c>
      <c r="U39" s="55">
        <f>C39*Parameters!N$30</f>
        <v>1.9932000000000003</v>
      </c>
      <c r="V39" s="56">
        <f>D39*Parameters!O$30</f>
        <v>5.7291150000000011</v>
      </c>
      <c r="W39" s="57">
        <f>E39*Parameters!P$30</f>
        <v>13.508190000000006</v>
      </c>
      <c r="X39" s="55">
        <f>F39*Parameters!N$30</f>
        <v>0.19932000000000005</v>
      </c>
      <c r="Y39" s="56">
        <f>G39*Parameters!O$30</f>
        <v>0.57291150000000013</v>
      </c>
      <c r="Z39" s="57">
        <f>H39*Parameters!P$30</f>
        <v>1.3508190000000007</v>
      </c>
      <c r="AA39" s="55">
        <f>C39*Parameters!N$31</f>
        <v>1.9932000000000003</v>
      </c>
      <c r="AB39" s="56">
        <f>D39*Parameters!O$31</f>
        <v>5.7291150000000011</v>
      </c>
      <c r="AC39" s="57">
        <f>E39*Parameters!P$31</f>
        <v>13.508190000000006</v>
      </c>
      <c r="AD39" s="55">
        <f>F39*Parameters!N$31</f>
        <v>0.19932000000000005</v>
      </c>
      <c r="AE39" s="56">
        <f>G39*Parameters!O$31</f>
        <v>0.57291150000000013</v>
      </c>
      <c r="AF39" s="57">
        <f>H39*Parameters!P$31</f>
        <v>1.3508190000000007</v>
      </c>
    </row>
    <row r="40" spans="1:32" ht="15" x14ac:dyDescent="0.25">
      <c r="A40" s="111" t="s">
        <v>100</v>
      </c>
      <c r="B40" s="112" t="s">
        <v>17</v>
      </c>
      <c r="C40" s="55">
        <f>Node_List!AB40*Parameters!D$21</f>
        <v>3.0960000000000001</v>
      </c>
      <c r="D40" s="56">
        <f>Node_List!AC40*Parameters!E$21</f>
        <v>9.4257000000000009</v>
      </c>
      <c r="E40" s="57">
        <f>Node_List!AD40*Parameters!F$21</f>
        <v>21.292200000000005</v>
      </c>
      <c r="F40" s="55">
        <f>C40*Parameters!N$24</f>
        <v>0.30960000000000004</v>
      </c>
      <c r="G40" s="56">
        <f>D40*Parameters!O$24</f>
        <v>0.94257000000000013</v>
      </c>
      <c r="H40" s="57">
        <f>E40*Parameters!P$24</f>
        <v>2.1292200000000006</v>
      </c>
      <c r="I40" s="55">
        <f>C40*Parameters!N$27</f>
        <v>0.77400000000000002</v>
      </c>
      <c r="J40" s="56">
        <f>D40*Parameters!O$27</f>
        <v>2.3564250000000002</v>
      </c>
      <c r="K40" s="57">
        <f>E40*Parameters!P$27</f>
        <v>5.3230500000000012</v>
      </c>
      <c r="L40" s="55">
        <f>F40*Parameters!N$27</f>
        <v>7.740000000000001E-2</v>
      </c>
      <c r="M40" s="56">
        <f>G40*Parameters!O$27</f>
        <v>0.23564250000000003</v>
      </c>
      <c r="N40" s="57">
        <f>H40*Parameters!P$27</f>
        <v>0.53230500000000014</v>
      </c>
      <c r="O40" s="55">
        <f>C40*Parameters!N$29</f>
        <v>0.77400000000000002</v>
      </c>
      <c r="P40" s="56">
        <f>D40*Parameters!O$29</f>
        <v>2.3564250000000002</v>
      </c>
      <c r="Q40" s="57">
        <f>E40*Parameters!P$29</f>
        <v>5.3230500000000012</v>
      </c>
      <c r="R40" s="55">
        <f>F40*Parameters!N$29</f>
        <v>7.740000000000001E-2</v>
      </c>
      <c r="S40" s="56">
        <f>G40*Parameters!O$27</f>
        <v>0.23564250000000003</v>
      </c>
      <c r="T40" s="57">
        <f>H40*Parameters!P$27</f>
        <v>0.53230500000000014</v>
      </c>
      <c r="U40" s="55">
        <f>C40*Parameters!N$30</f>
        <v>0.77400000000000002</v>
      </c>
      <c r="V40" s="56">
        <f>D40*Parameters!O$30</f>
        <v>2.3564250000000002</v>
      </c>
      <c r="W40" s="57">
        <f>E40*Parameters!P$30</f>
        <v>5.3230500000000012</v>
      </c>
      <c r="X40" s="55">
        <f>F40*Parameters!N$30</f>
        <v>7.740000000000001E-2</v>
      </c>
      <c r="Y40" s="56">
        <f>G40*Parameters!O$30</f>
        <v>0.23564250000000003</v>
      </c>
      <c r="Z40" s="57">
        <f>H40*Parameters!P$30</f>
        <v>0.53230500000000014</v>
      </c>
      <c r="AA40" s="55">
        <f>C40*Parameters!N$31</f>
        <v>0.77400000000000002</v>
      </c>
      <c r="AB40" s="56">
        <f>D40*Parameters!O$31</f>
        <v>2.3564250000000002</v>
      </c>
      <c r="AC40" s="57">
        <f>E40*Parameters!P$31</f>
        <v>5.3230500000000012</v>
      </c>
      <c r="AD40" s="55">
        <f>F40*Parameters!N$31</f>
        <v>7.740000000000001E-2</v>
      </c>
      <c r="AE40" s="56">
        <f>G40*Parameters!O$31</f>
        <v>0.23564250000000003</v>
      </c>
      <c r="AF40" s="57">
        <f>H40*Parameters!P$31</f>
        <v>0.53230500000000014</v>
      </c>
    </row>
    <row r="41" spans="1:32" ht="15" x14ac:dyDescent="0.25">
      <c r="A41" s="111" t="s">
        <v>101</v>
      </c>
      <c r="B41" s="112" t="s">
        <v>17</v>
      </c>
      <c r="C41" s="55">
        <f>Node_List!AB41*Parameters!D$21</f>
        <v>11.388000000000002</v>
      </c>
      <c r="D41" s="56">
        <f>Node_List!AC41*Parameters!E$21</f>
        <v>34.905600000000007</v>
      </c>
      <c r="E41" s="57">
        <f>Node_List!AD41*Parameters!F$21</f>
        <v>79.065600000000018</v>
      </c>
      <c r="F41" s="55">
        <f>C41*Parameters!N$24</f>
        <v>1.1388000000000003</v>
      </c>
      <c r="G41" s="56">
        <f>D41*Parameters!O$24</f>
        <v>3.4905600000000008</v>
      </c>
      <c r="H41" s="57">
        <f>E41*Parameters!P$24</f>
        <v>7.9065600000000025</v>
      </c>
      <c r="I41" s="55">
        <f>C41*Parameters!N$27</f>
        <v>2.8470000000000004</v>
      </c>
      <c r="J41" s="56">
        <f>D41*Parameters!O$27</f>
        <v>8.7264000000000017</v>
      </c>
      <c r="K41" s="57">
        <f>E41*Parameters!P$27</f>
        <v>19.766400000000004</v>
      </c>
      <c r="L41" s="55">
        <f>F41*Parameters!N$27</f>
        <v>0.28470000000000006</v>
      </c>
      <c r="M41" s="56">
        <f>G41*Parameters!O$27</f>
        <v>0.87264000000000019</v>
      </c>
      <c r="N41" s="57">
        <f>H41*Parameters!P$27</f>
        <v>1.9766400000000006</v>
      </c>
      <c r="O41" s="55">
        <f>C41*Parameters!N$29</f>
        <v>2.8470000000000004</v>
      </c>
      <c r="P41" s="56">
        <f>D41*Parameters!O$29</f>
        <v>8.7264000000000017</v>
      </c>
      <c r="Q41" s="57">
        <f>E41*Parameters!P$29</f>
        <v>19.766400000000004</v>
      </c>
      <c r="R41" s="55">
        <f>F41*Parameters!N$29</f>
        <v>0.28470000000000006</v>
      </c>
      <c r="S41" s="56">
        <f>G41*Parameters!O$27</f>
        <v>0.87264000000000019</v>
      </c>
      <c r="T41" s="57">
        <f>H41*Parameters!P$27</f>
        <v>1.9766400000000006</v>
      </c>
      <c r="U41" s="55">
        <f>C41*Parameters!N$30</f>
        <v>2.8470000000000004</v>
      </c>
      <c r="V41" s="56">
        <f>D41*Parameters!O$30</f>
        <v>8.7264000000000017</v>
      </c>
      <c r="W41" s="57">
        <f>E41*Parameters!P$30</f>
        <v>19.766400000000004</v>
      </c>
      <c r="X41" s="55">
        <f>F41*Parameters!N$30</f>
        <v>0.28470000000000006</v>
      </c>
      <c r="Y41" s="56">
        <f>G41*Parameters!O$30</f>
        <v>0.87264000000000019</v>
      </c>
      <c r="Z41" s="57">
        <f>H41*Parameters!P$30</f>
        <v>1.9766400000000006</v>
      </c>
      <c r="AA41" s="55">
        <f>C41*Parameters!N$31</f>
        <v>2.8470000000000004</v>
      </c>
      <c r="AB41" s="56">
        <f>D41*Parameters!O$31</f>
        <v>8.7264000000000017</v>
      </c>
      <c r="AC41" s="57">
        <f>E41*Parameters!P$31</f>
        <v>19.766400000000004</v>
      </c>
      <c r="AD41" s="55">
        <f>F41*Parameters!N$31</f>
        <v>0.28470000000000006</v>
      </c>
      <c r="AE41" s="56">
        <f>G41*Parameters!O$31</f>
        <v>0.87264000000000019</v>
      </c>
      <c r="AF41" s="57">
        <f>H41*Parameters!P$31</f>
        <v>1.9766400000000006</v>
      </c>
    </row>
    <row r="42" spans="1:32" ht="15" x14ac:dyDescent="0.25">
      <c r="A42" s="111" t="s">
        <v>102</v>
      </c>
      <c r="B42" s="112" t="s">
        <v>17</v>
      </c>
      <c r="C42" s="55">
        <f>Node_List!AB42*Parameters!D$21</f>
        <v>9.5832000000000015</v>
      </c>
      <c r="D42" s="56">
        <f>Node_List!AC42*Parameters!E$21</f>
        <v>26.781240000000007</v>
      </c>
      <c r="E42" s="57">
        <f>Node_List!AD42*Parameters!F$21</f>
        <v>66.091440000000006</v>
      </c>
      <c r="F42" s="55">
        <f>C42*Parameters!N$24</f>
        <v>0.95832000000000017</v>
      </c>
      <c r="G42" s="56">
        <f>D42*Parameters!O$24</f>
        <v>2.6781240000000008</v>
      </c>
      <c r="H42" s="57">
        <f>E42*Parameters!P$24</f>
        <v>6.6091440000000006</v>
      </c>
      <c r="I42" s="55">
        <f>C42*Parameters!N$27</f>
        <v>2.3958000000000004</v>
      </c>
      <c r="J42" s="56">
        <f>D42*Parameters!O$27</f>
        <v>6.6953100000000019</v>
      </c>
      <c r="K42" s="57">
        <f>E42*Parameters!P$27</f>
        <v>16.522860000000001</v>
      </c>
      <c r="L42" s="55">
        <f>F42*Parameters!N$27</f>
        <v>0.23958000000000004</v>
      </c>
      <c r="M42" s="56">
        <f>G42*Parameters!O$27</f>
        <v>0.66953100000000021</v>
      </c>
      <c r="N42" s="57">
        <f>H42*Parameters!P$27</f>
        <v>1.6522860000000001</v>
      </c>
      <c r="O42" s="55">
        <f>C42*Parameters!N$29</f>
        <v>2.3958000000000004</v>
      </c>
      <c r="P42" s="56">
        <f>D42*Parameters!O$29</f>
        <v>6.6953100000000019</v>
      </c>
      <c r="Q42" s="57">
        <f>E42*Parameters!P$29</f>
        <v>16.522860000000001</v>
      </c>
      <c r="R42" s="55">
        <f>F42*Parameters!N$29</f>
        <v>0.23958000000000004</v>
      </c>
      <c r="S42" s="56">
        <f>G42*Parameters!O$27</f>
        <v>0.66953100000000021</v>
      </c>
      <c r="T42" s="57">
        <f>H42*Parameters!P$27</f>
        <v>1.6522860000000001</v>
      </c>
      <c r="U42" s="55">
        <f>C42*Parameters!N$30</f>
        <v>2.3958000000000004</v>
      </c>
      <c r="V42" s="56">
        <f>D42*Parameters!O$30</f>
        <v>6.6953100000000019</v>
      </c>
      <c r="W42" s="57">
        <f>E42*Parameters!P$30</f>
        <v>16.522860000000001</v>
      </c>
      <c r="X42" s="55">
        <f>F42*Parameters!N$30</f>
        <v>0.23958000000000004</v>
      </c>
      <c r="Y42" s="56">
        <f>G42*Parameters!O$30</f>
        <v>0.66953100000000021</v>
      </c>
      <c r="Z42" s="57">
        <f>H42*Parameters!P$30</f>
        <v>1.6522860000000001</v>
      </c>
      <c r="AA42" s="55">
        <f>C42*Parameters!N$31</f>
        <v>2.3958000000000004</v>
      </c>
      <c r="AB42" s="56">
        <f>D42*Parameters!O$31</f>
        <v>6.6953100000000019</v>
      </c>
      <c r="AC42" s="57">
        <f>E42*Parameters!P$31</f>
        <v>16.522860000000001</v>
      </c>
      <c r="AD42" s="55">
        <f>F42*Parameters!N$31</f>
        <v>0.23958000000000004</v>
      </c>
      <c r="AE42" s="56">
        <f>G42*Parameters!O$31</f>
        <v>0.66953100000000021</v>
      </c>
      <c r="AF42" s="57">
        <f>H42*Parameters!P$31</f>
        <v>1.6522860000000001</v>
      </c>
    </row>
    <row r="43" spans="1:32" ht="15" x14ac:dyDescent="0.25">
      <c r="A43" s="113" t="s">
        <v>103</v>
      </c>
      <c r="B43" s="114" t="s">
        <v>17</v>
      </c>
      <c r="C43" s="55">
        <f>Node_List!AB43*Parameters!D$21</f>
        <v>11.1288</v>
      </c>
      <c r="D43" s="56">
        <f>Node_List!AC43*Parameters!E$21</f>
        <v>31.466160000000006</v>
      </c>
      <c r="E43" s="57">
        <f>Node_List!AD43*Parameters!F$21</f>
        <v>77.844960000000015</v>
      </c>
      <c r="F43" s="55">
        <f>C43*Parameters!N$24</f>
        <v>1.1128800000000001</v>
      </c>
      <c r="G43" s="56">
        <f>D43*Parameters!O$24</f>
        <v>3.1466160000000007</v>
      </c>
      <c r="H43" s="57">
        <f>E43*Parameters!P$24</f>
        <v>7.7844960000000016</v>
      </c>
      <c r="I43" s="55">
        <f>C43*Parameters!N$27</f>
        <v>2.7822</v>
      </c>
      <c r="J43" s="56">
        <f>D43*Parameters!O$27</f>
        <v>7.8665400000000014</v>
      </c>
      <c r="K43" s="57">
        <f>E43*Parameters!P$27</f>
        <v>19.461240000000004</v>
      </c>
      <c r="L43" s="55">
        <f>F43*Parameters!N$27</f>
        <v>0.27822000000000002</v>
      </c>
      <c r="M43" s="56">
        <f>G43*Parameters!O$27</f>
        <v>0.78665400000000019</v>
      </c>
      <c r="N43" s="57">
        <f>H43*Parameters!P$27</f>
        <v>1.9461240000000004</v>
      </c>
      <c r="O43" s="55">
        <f>C43*Parameters!N$29</f>
        <v>2.7822</v>
      </c>
      <c r="P43" s="56">
        <f>D43*Parameters!O$29</f>
        <v>7.8665400000000014</v>
      </c>
      <c r="Q43" s="57">
        <f>E43*Parameters!P$29</f>
        <v>19.461240000000004</v>
      </c>
      <c r="R43" s="55">
        <f>F43*Parameters!N$29</f>
        <v>0.27822000000000002</v>
      </c>
      <c r="S43" s="56">
        <f>G43*Parameters!O$27</f>
        <v>0.78665400000000019</v>
      </c>
      <c r="T43" s="57">
        <f>H43*Parameters!P$27</f>
        <v>1.9461240000000004</v>
      </c>
      <c r="U43" s="55">
        <f>C43*Parameters!N$30</f>
        <v>2.7822</v>
      </c>
      <c r="V43" s="56">
        <f>D43*Parameters!O$30</f>
        <v>7.8665400000000014</v>
      </c>
      <c r="W43" s="57">
        <f>E43*Parameters!P$30</f>
        <v>19.461240000000004</v>
      </c>
      <c r="X43" s="55">
        <f>F43*Parameters!N$30</f>
        <v>0.27822000000000002</v>
      </c>
      <c r="Y43" s="56">
        <f>G43*Parameters!O$30</f>
        <v>0.78665400000000019</v>
      </c>
      <c r="Z43" s="57">
        <f>H43*Parameters!P$30</f>
        <v>1.9461240000000004</v>
      </c>
      <c r="AA43" s="55">
        <f>C43*Parameters!N$31</f>
        <v>2.7822</v>
      </c>
      <c r="AB43" s="56">
        <f>D43*Parameters!O$31</f>
        <v>7.8665400000000014</v>
      </c>
      <c r="AC43" s="57">
        <f>E43*Parameters!P$31</f>
        <v>19.461240000000004</v>
      </c>
      <c r="AD43" s="55">
        <f>F43*Parameters!N$31</f>
        <v>0.27822000000000002</v>
      </c>
      <c r="AE43" s="56">
        <f>G43*Parameters!O$31</f>
        <v>0.78665400000000019</v>
      </c>
      <c r="AF43" s="57">
        <f>H43*Parameters!P$31</f>
        <v>1.9461240000000004</v>
      </c>
    </row>
    <row r="44" spans="1:32" ht="15" x14ac:dyDescent="0.25">
      <c r="A44" s="115" t="s">
        <v>104</v>
      </c>
      <c r="B44" s="116" t="s">
        <v>17</v>
      </c>
      <c r="C44" s="55">
        <f>Node_List!AB44*Parameters!D$21</f>
        <v>4.2210000000000001</v>
      </c>
      <c r="D44" s="56">
        <f>Node_List!AC44*Parameters!E$21</f>
        <v>9.2812500000000018</v>
      </c>
      <c r="E44" s="57">
        <f>Node_List!AD44*Parameters!F$21</f>
        <v>19.988700000000009</v>
      </c>
      <c r="F44" s="55">
        <f>C44*Parameters!N$24</f>
        <v>0.42210000000000003</v>
      </c>
      <c r="G44" s="56">
        <f>D44*Parameters!O$24</f>
        <v>0.9281250000000002</v>
      </c>
      <c r="H44" s="57">
        <f>E44*Parameters!P$24</f>
        <v>1.998870000000001</v>
      </c>
      <c r="I44" s="55">
        <f>C44*Parameters!N$27</f>
        <v>1.05525</v>
      </c>
      <c r="J44" s="56">
        <f>D44*Parameters!O$27</f>
        <v>2.3203125000000004</v>
      </c>
      <c r="K44" s="57">
        <f>E44*Parameters!P$27</f>
        <v>4.9971750000000021</v>
      </c>
      <c r="L44" s="55">
        <f>F44*Parameters!N$27</f>
        <v>0.10552500000000001</v>
      </c>
      <c r="M44" s="56">
        <f>G44*Parameters!O$27</f>
        <v>0.23203125000000005</v>
      </c>
      <c r="N44" s="57">
        <f>H44*Parameters!P$27</f>
        <v>0.49971750000000026</v>
      </c>
      <c r="O44" s="55">
        <f>C44*Parameters!N$29</f>
        <v>1.05525</v>
      </c>
      <c r="P44" s="56">
        <f>D44*Parameters!O$29</f>
        <v>2.3203125000000004</v>
      </c>
      <c r="Q44" s="57">
        <f>E44*Parameters!P$29</f>
        <v>4.9971750000000021</v>
      </c>
      <c r="R44" s="55">
        <f>F44*Parameters!N$29</f>
        <v>0.10552500000000001</v>
      </c>
      <c r="S44" s="56">
        <f>G44*Parameters!O$27</f>
        <v>0.23203125000000005</v>
      </c>
      <c r="T44" s="57">
        <f>H44*Parameters!P$27</f>
        <v>0.49971750000000026</v>
      </c>
      <c r="U44" s="55">
        <f>C44*Parameters!N$30</f>
        <v>1.05525</v>
      </c>
      <c r="V44" s="56">
        <f>D44*Parameters!O$30</f>
        <v>2.3203125000000004</v>
      </c>
      <c r="W44" s="57">
        <f>E44*Parameters!P$30</f>
        <v>4.9971750000000021</v>
      </c>
      <c r="X44" s="55">
        <f>F44*Parameters!N$30</f>
        <v>0.10552500000000001</v>
      </c>
      <c r="Y44" s="56">
        <f>G44*Parameters!O$30</f>
        <v>0.23203125000000005</v>
      </c>
      <c r="Z44" s="57">
        <f>H44*Parameters!P$30</f>
        <v>0.49971750000000026</v>
      </c>
      <c r="AA44" s="55">
        <f>C44*Parameters!N$31</f>
        <v>1.05525</v>
      </c>
      <c r="AB44" s="56">
        <f>D44*Parameters!O$31</f>
        <v>2.3203125000000004</v>
      </c>
      <c r="AC44" s="57">
        <f>E44*Parameters!P$31</f>
        <v>4.9971750000000021</v>
      </c>
      <c r="AD44" s="55">
        <f>F44*Parameters!N$31</f>
        <v>0.10552500000000001</v>
      </c>
      <c r="AE44" s="56">
        <f>G44*Parameters!O$31</f>
        <v>0.23203125000000005</v>
      </c>
      <c r="AF44" s="57">
        <f>H44*Parameters!P$31</f>
        <v>0.49971750000000026</v>
      </c>
    </row>
    <row r="45" spans="1:32" ht="15" x14ac:dyDescent="0.25">
      <c r="A45" s="117" t="s">
        <v>105</v>
      </c>
      <c r="B45" s="118" t="s">
        <v>17</v>
      </c>
      <c r="C45" s="55">
        <f>Node_List!AB45*Parameters!D$21</f>
        <v>1.5456000000000005</v>
      </c>
      <c r="D45" s="56">
        <f>Node_List!AC45*Parameters!E$21</f>
        <v>3.7116000000000011</v>
      </c>
      <c r="E45" s="57">
        <f>Node_List!AD45*Parameters!F$21</f>
        <v>7.5115200000000009</v>
      </c>
      <c r="F45" s="55">
        <f>C45*Parameters!N$24</f>
        <v>0.15456000000000006</v>
      </c>
      <c r="G45" s="56">
        <f>D45*Parameters!O$24</f>
        <v>0.37116000000000016</v>
      </c>
      <c r="H45" s="57">
        <f>E45*Parameters!P$24</f>
        <v>0.75115200000000015</v>
      </c>
      <c r="I45" s="55">
        <f>C45*Parameters!N$27</f>
        <v>0.38640000000000013</v>
      </c>
      <c r="J45" s="56">
        <f>D45*Parameters!O$27</f>
        <v>0.92790000000000028</v>
      </c>
      <c r="K45" s="57">
        <f>E45*Parameters!P$27</f>
        <v>1.8778800000000002</v>
      </c>
      <c r="L45" s="55">
        <f>F45*Parameters!N$27</f>
        <v>3.8640000000000015E-2</v>
      </c>
      <c r="M45" s="56">
        <f>G45*Parameters!O$27</f>
        <v>9.2790000000000039E-2</v>
      </c>
      <c r="N45" s="57">
        <f>H45*Parameters!P$27</f>
        <v>0.18778800000000004</v>
      </c>
      <c r="O45" s="55">
        <f>C45*Parameters!N$29</f>
        <v>0.38640000000000013</v>
      </c>
      <c r="P45" s="56">
        <f>D45*Parameters!O$29</f>
        <v>0.92790000000000028</v>
      </c>
      <c r="Q45" s="57">
        <f>E45*Parameters!P$29</f>
        <v>1.8778800000000002</v>
      </c>
      <c r="R45" s="55">
        <f>F45*Parameters!N$29</f>
        <v>3.8640000000000015E-2</v>
      </c>
      <c r="S45" s="56">
        <f>G45*Parameters!O$27</f>
        <v>9.2790000000000039E-2</v>
      </c>
      <c r="T45" s="57">
        <f>H45*Parameters!P$27</f>
        <v>0.18778800000000004</v>
      </c>
      <c r="U45" s="55">
        <f>C45*Parameters!N$30</f>
        <v>0.38640000000000013</v>
      </c>
      <c r="V45" s="56">
        <f>D45*Parameters!O$30</f>
        <v>0.92790000000000028</v>
      </c>
      <c r="W45" s="57">
        <f>E45*Parameters!P$30</f>
        <v>1.8778800000000002</v>
      </c>
      <c r="X45" s="55">
        <f>F45*Parameters!N$30</f>
        <v>3.8640000000000015E-2</v>
      </c>
      <c r="Y45" s="56">
        <f>G45*Parameters!O$30</f>
        <v>9.2790000000000039E-2</v>
      </c>
      <c r="Z45" s="57">
        <f>H45*Parameters!P$30</f>
        <v>0.18778800000000004</v>
      </c>
      <c r="AA45" s="55">
        <f>C45*Parameters!N$31</f>
        <v>0.38640000000000013</v>
      </c>
      <c r="AB45" s="56">
        <f>D45*Parameters!O$31</f>
        <v>0.92790000000000028</v>
      </c>
      <c r="AC45" s="57">
        <f>E45*Parameters!P$31</f>
        <v>1.8778800000000002</v>
      </c>
      <c r="AD45" s="55">
        <f>F45*Parameters!N$31</f>
        <v>3.8640000000000015E-2</v>
      </c>
      <c r="AE45" s="56">
        <f>G45*Parameters!O$31</f>
        <v>9.2790000000000039E-2</v>
      </c>
      <c r="AF45" s="57">
        <f>H45*Parameters!P$31</f>
        <v>0.18778800000000004</v>
      </c>
    </row>
    <row r="46" spans="1:32" ht="15" x14ac:dyDescent="0.25">
      <c r="A46" s="117" t="s">
        <v>106</v>
      </c>
      <c r="B46" s="118" t="s">
        <v>17</v>
      </c>
      <c r="C46" s="55">
        <f>Node_List!AB46*Parameters!D$21</f>
        <v>4.7562000000000006</v>
      </c>
      <c r="D46" s="56">
        <f>Node_List!AC46*Parameters!E$21</f>
        <v>10.386450000000004</v>
      </c>
      <c r="E46" s="57">
        <f>Node_List!AD46*Parameters!F$21</f>
        <v>22.332540000000005</v>
      </c>
      <c r="F46" s="55">
        <f>C46*Parameters!N$24</f>
        <v>0.4756200000000001</v>
      </c>
      <c r="G46" s="56">
        <f>D46*Parameters!O$24</f>
        <v>1.0386450000000005</v>
      </c>
      <c r="H46" s="57">
        <f>E46*Parameters!P$24</f>
        <v>2.2332540000000005</v>
      </c>
      <c r="I46" s="55">
        <f>C46*Parameters!N$27</f>
        <v>1.1890500000000002</v>
      </c>
      <c r="J46" s="56">
        <f>D46*Parameters!O$27</f>
        <v>2.5966125000000009</v>
      </c>
      <c r="K46" s="57">
        <f>E46*Parameters!P$27</f>
        <v>5.5831350000000013</v>
      </c>
      <c r="L46" s="55">
        <f>F46*Parameters!N$27</f>
        <v>0.11890500000000002</v>
      </c>
      <c r="M46" s="56">
        <f>G46*Parameters!O$27</f>
        <v>0.25966125000000012</v>
      </c>
      <c r="N46" s="57">
        <f>H46*Parameters!P$27</f>
        <v>0.55831350000000013</v>
      </c>
      <c r="O46" s="55">
        <f>C46*Parameters!N$29</f>
        <v>1.1890500000000002</v>
      </c>
      <c r="P46" s="56">
        <f>D46*Parameters!O$29</f>
        <v>2.5966125000000009</v>
      </c>
      <c r="Q46" s="57">
        <f>E46*Parameters!P$29</f>
        <v>5.5831350000000013</v>
      </c>
      <c r="R46" s="55">
        <f>F46*Parameters!N$29</f>
        <v>0.11890500000000002</v>
      </c>
      <c r="S46" s="56">
        <f>G46*Parameters!O$27</f>
        <v>0.25966125000000012</v>
      </c>
      <c r="T46" s="57">
        <f>H46*Parameters!P$27</f>
        <v>0.55831350000000013</v>
      </c>
      <c r="U46" s="55">
        <f>C46*Parameters!N$30</f>
        <v>1.1890500000000002</v>
      </c>
      <c r="V46" s="56">
        <f>D46*Parameters!O$30</f>
        <v>2.5966125000000009</v>
      </c>
      <c r="W46" s="57">
        <f>E46*Parameters!P$30</f>
        <v>5.5831350000000013</v>
      </c>
      <c r="X46" s="55">
        <f>F46*Parameters!N$30</f>
        <v>0.11890500000000002</v>
      </c>
      <c r="Y46" s="56">
        <f>G46*Parameters!O$30</f>
        <v>0.25966125000000012</v>
      </c>
      <c r="Z46" s="57">
        <f>H46*Parameters!P$30</f>
        <v>0.55831350000000013</v>
      </c>
      <c r="AA46" s="55">
        <f>C46*Parameters!N$31</f>
        <v>1.1890500000000002</v>
      </c>
      <c r="AB46" s="56">
        <f>D46*Parameters!O$31</f>
        <v>2.5966125000000009</v>
      </c>
      <c r="AC46" s="57">
        <f>E46*Parameters!P$31</f>
        <v>5.5831350000000013</v>
      </c>
      <c r="AD46" s="55">
        <f>F46*Parameters!N$31</f>
        <v>0.11890500000000002</v>
      </c>
      <c r="AE46" s="56">
        <f>G46*Parameters!O$31</f>
        <v>0.25966125000000012</v>
      </c>
      <c r="AF46" s="57">
        <f>H46*Parameters!P$31</f>
        <v>0.55831350000000013</v>
      </c>
    </row>
    <row r="47" spans="1:32" ht="15" x14ac:dyDescent="0.25">
      <c r="A47" s="117" t="s">
        <v>107</v>
      </c>
      <c r="B47" s="118" t="s">
        <v>17</v>
      </c>
      <c r="C47" s="55">
        <f>Node_List!AB47*Parameters!D$21</f>
        <v>2.6754000000000007</v>
      </c>
      <c r="D47" s="56">
        <f>Node_List!AC47*Parameters!E$21</f>
        <v>5.569650000000002</v>
      </c>
      <c r="E47" s="57">
        <f>Node_List!AD47*Parameters!F$21</f>
        <v>11.877180000000003</v>
      </c>
      <c r="F47" s="55">
        <f>C47*Parameters!N$24</f>
        <v>0.26754000000000006</v>
      </c>
      <c r="G47" s="56">
        <f>D47*Parameters!O$24</f>
        <v>0.55696500000000027</v>
      </c>
      <c r="H47" s="57">
        <f>E47*Parameters!P$24</f>
        <v>1.1877180000000003</v>
      </c>
      <c r="I47" s="55">
        <f>C47*Parameters!N$27</f>
        <v>0.66885000000000017</v>
      </c>
      <c r="J47" s="56">
        <f>D47*Parameters!O$27</f>
        <v>1.3924125000000005</v>
      </c>
      <c r="K47" s="57">
        <f>E47*Parameters!P$27</f>
        <v>2.9692950000000007</v>
      </c>
      <c r="L47" s="55">
        <f>F47*Parameters!N$27</f>
        <v>6.6885000000000014E-2</v>
      </c>
      <c r="M47" s="56">
        <f>G47*Parameters!O$27</f>
        <v>0.13924125000000007</v>
      </c>
      <c r="N47" s="57">
        <f>H47*Parameters!P$27</f>
        <v>0.29692950000000007</v>
      </c>
      <c r="O47" s="55">
        <f>C47*Parameters!N$29</f>
        <v>0.66885000000000017</v>
      </c>
      <c r="P47" s="56">
        <f>D47*Parameters!O$29</f>
        <v>1.3924125000000005</v>
      </c>
      <c r="Q47" s="57">
        <f>E47*Parameters!P$29</f>
        <v>2.9692950000000007</v>
      </c>
      <c r="R47" s="55">
        <f>F47*Parameters!N$29</f>
        <v>6.6885000000000014E-2</v>
      </c>
      <c r="S47" s="56">
        <f>G47*Parameters!O$27</f>
        <v>0.13924125000000007</v>
      </c>
      <c r="T47" s="57">
        <f>H47*Parameters!P$27</f>
        <v>0.29692950000000007</v>
      </c>
      <c r="U47" s="55">
        <f>C47*Parameters!N$30</f>
        <v>0.66885000000000017</v>
      </c>
      <c r="V47" s="56">
        <f>D47*Parameters!O$30</f>
        <v>1.3924125000000005</v>
      </c>
      <c r="W47" s="57">
        <f>E47*Parameters!P$30</f>
        <v>2.9692950000000007</v>
      </c>
      <c r="X47" s="55">
        <f>F47*Parameters!N$30</f>
        <v>6.6885000000000014E-2</v>
      </c>
      <c r="Y47" s="56">
        <f>G47*Parameters!O$30</f>
        <v>0.13924125000000007</v>
      </c>
      <c r="Z47" s="57">
        <f>H47*Parameters!P$30</f>
        <v>0.29692950000000007</v>
      </c>
      <c r="AA47" s="55">
        <f>C47*Parameters!N$31</f>
        <v>0.66885000000000017</v>
      </c>
      <c r="AB47" s="56">
        <f>D47*Parameters!O$31</f>
        <v>1.3924125000000005</v>
      </c>
      <c r="AC47" s="57">
        <f>E47*Parameters!P$31</f>
        <v>2.9692950000000007</v>
      </c>
      <c r="AD47" s="55">
        <f>F47*Parameters!N$31</f>
        <v>6.6885000000000014E-2</v>
      </c>
      <c r="AE47" s="56">
        <f>G47*Parameters!O$31</f>
        <v>0.13924125000000007</v>
      </c>
      <c r="AF47" s="57">
        <f>H47*Parameters!P$31</f>
        <v>0.29692950000000007</v>
      </c>
    </row>
    <row r="48" spans="1:32" ht="15" x14ac:dyDescent="0.25">
      <c r="A48" s="117" t="s">
        <v>108</v>
      </c>
      <c r="B48" s="118" t="s">
        <v>17</v>
      </c>
      <c r="C48" s="55">
        <f>Node_List!AB48*Parameters!D$21</f>
        <v>2.9130000000000007</v>
      </c>
      <c r="D48" s="56">
        <f>Node_List!AC48*Parameters!E$21</f>
        <v>6.5602500000000008</v>
      </c>
      <c r="E48" s="57">
        <f>Node_List!AD48*Parameters!F$21</f>
        <v>13.589100000000002</v>
      </c>
      <c r="F48" s="55">
        <f>C48*Parameters!N$24</f>
        <v>0.29130000000000006</v>
      </c>
      <c r="G48" s="56">
        <f>D48*Parameters!O$24</f>
        <v>0.65602500000000008</v>
      </c>
      <c r="H48" s="57">
        <f>E48*Parameters!P$24</f>
        <v>1.3589100000000003</v>
      </c>
      <c r="I48" s="55">
        <f>C48*Parameters!N$27</f>
        <v>0.72825000000000017</v>
      </c>
      <c r="J48" s="56">
        <f>D48*Parameters!O$27</f>
        <v>1.6400625000000002</v>
      </c>
      <c r="K48" s="57">
        <f>E48*Parameters!P$27</f>
        <v>3.3972750000000005</v>
      </c>
      <c r="L48" s="55">
        <f>F48*Parameters!N$27</f>
        <v>7.2825000000000015E-2</v>
      </c>
      <c r="M48" s="56">
        <f>G48*Parameters!O$27</f>
        <v>0.16400625000000002</v>
      </c>
      <c r="N48" s="57">
        <f>H48*Parameters!P$27</f>
        <v>0.33972750000000007</v>
      </c>
      <c r="O48" s="55">
        <f>C48*Parameters!N$29</f>
        <v>0.72825000000000017</v>
      </c>
      <c r="P48" s="56">
        <f>D48*Parameters!O$29</f>
        <v>1.6400625000000002</v>
      </c>
      <c r="Q48" s="57">
        <f>E48*Parameters!P$29</f>
        <v>3.3972750000000005</v>
      </c>
      <c r="R48" s="55">
        <f>F48*Parameters!N$29</f>
        <v>7.2825000000000015E-2</v>
      </c>
      <c r="S48" s="56">
        <f>G48*Parameters!O$27</f>
        <v>0.16400625000000002</v>
      </c>
      <c r="T48" s="57">
        <f>H48*Parameters!P$27</f>
        <v>0.33972750000000007</v>
      </c>
      <c r="U48" s="55">
        <f>C48*Parameters!N$30</f>
        <v>0.72825000000000017</v>
      </c>
      <c r="V48" s="56">
        <f>D48*Parameters!O$30</f>
        <v>1.6400625000000002</v>
      </c>
      <c r="W48" s="57">
        <f>E48*Parameters!P$30</f>
        <v>3.3972750000000005</v>
      </c>
      <c r="X48" s="55">
        <f>F48*Parameters!N$30</f>
        <v>7.2825000000000015E-2</v>
      </c>
      <c r="Y48" s="56">
        <f>G48*Parameters!O$30</f>
        <v>0.16400625000000002</v>
      </c>
      <c r="Z48" s="57">
        <f>H48*Parameters!P$30</f>
        <v>0.33972750000000007</v>
      </c>
      <c r="AA48" s="55">
        <f>C48*Parameters!N$31</f>
        <v>0.72825000000000017</v>
      </c>
      <c r="AB48" s="56">
        <f>D48*Parameters!O$31</f>
        <v>1.6400625000000002</v>
      </c>
      <c r="AC48" s="57">
        <f>E48*Parameters!P$31</f>
        <v>3.3972750000000005</v>
      </c>
      <c r="AD48" s="55">
        <f>F48*Parameters!N$31</f>
        <v>7.2825000000000015E-2</v>
      </c>
      <c r="AE48" s="56">
        <f>G48*Parameters!O$31</f>
        <v>0.16400625000000002</v>
      </c>
      <c r="AF48" s="57">
        <f>H48*Parameters!P$31</f>
        <v>0.33972750000000007</v>
      </c>
    </row>
    <row r="49" spans="1:32" ht="15" x14ac:dyDescent="0.25">
      <c r="A49" s="117" t="s">
        <v>109</v>
      </c>
      <c r="B49" s="118" t="s">
        <v>17</v>
      </c>
      <c r="C49" s="55">
        <f>Node_List!AB49*Parameters!D$21</f>
        <v>3.4482000000000004</v>
      </c>
      <c r="D49" s="56">
        <f>Node_List!AC49*Parameters!E$21</f>
        <v>7.6654500000000017</v>
      </c>
      <c r="E49" s="57">
        <f>Node_List!AD49*Parameters!F$21</f>
        <v>17.132940000000005</v>
      </c>
      <c r="F49" s="55">
        <f>C49*Parameters!N$24</f>
        <v>0.34482000000000007</v>
      </c>
      <c r="G49" s="56">
        <f>D49*Parameters!O$24</f>
        <v>0.76654500000000025</v>
      </c>
      <c r="H49" s="57">
        <f>E49*Parameters!P$24</f>
        <v>1.7132940000000005</v>
      </c>
      <c r="I49" s="55">
        <f>C49*Parameters!N$27</f>
        <v>0.86205000000000009</v>
      </c>
      <c r="J49" s="56">
        <f>D49*Parameters!O$27</f>
        <v>1.9163625000000004</v>
      </c>
      <c r="K49" s="57">
        <f>E49*Parameters!P$27</f>
        <v>4.2832350000000012</v>
      </c>
      <c r="L49" s="55">
        <f>F49*Parameters!N$27</f>
        <v>8.6205000000000018E-2</v>
      </c>
      <c r="M49" s="56">
        <f>G49*Parameters!O$27</f>
        <v>0.19163625000000006</v>
      </c>
      <c r="N49" s="57">
        <f>H49*Parameters!P$27</f>
        <v>0.42832350000000013</v>
      </c>
      <c r="O49" s="55">
        <f>C49*Parameters!N$29</f>
        <v>0.86205000000000009</v>
      </c>
      <c r="P49" s="56">
        <f>D49*Parameters!O$29</f>
        <v>1.9163625000000004</v>
      </c>
      <c r="Q49" s="57">
        <f>E49*Parameters!P$29</f>
        <v>4.2832350000000012</v>
      </c>
      <c r="R49" s="55">
        <f>F49*Parameters!N$29</f>
        <v>8.6205000000000018E-2</v>
      </c>
      <c r="S49" s="56">
        <f>G49*Parameters!O$27</f>
        <v>0.19163625000000006</v>
      </c>
      <c r="T49" s="57">
        <f>H49*Parameters!P$27</f>
        <v>0.42832350000000013</v>
      </c>
      <c r="U49" s="55">
        <f>C49*Parameters!N$30</f>
        <v>0.86205000000000009</v>
      </c>
      <c r="V49" s="56">
        <f>D49*Parameters!O$30</f>
        <v>1.9163625000000004</v>
      </c>
      <c r="W49" s="57">
        <f>E49*Parameters!P$30</f>
        <v>4.2832350000000012</v>
      </c>
      <c r="X49" s="55">
        <f>F49*Parameters!N$30</f>
        <v>8.6205000000000018E-2</v>
      </c>
      <c r="Y49" s="56">
        <f>G49*Parameters!O$30</f>
        <v>0.19163625000000006</v>
      </c>
      <c r="Z49" s="57">
        <f>H49*Parameters!P$30</f>
        <v>0.42832350000000013</v>
      </c>
      <c r="AA49" s="55">
        <f>C49*Parameters!N$31</f>
        <v>0.86205000000000009</v>
      </c>
      <c r="AB49" s="56">
        <f>D49*Parameters!O$31</f>
        <v>1.9163625000000004</v>
      </c>
      <c r="AC49" s="57">
        <f>E49*Parameters!P$31</f>
        <v>4.2832350000000012</v>
      </c>
      <c r="AD49" s="55">
        <f>F49*Parameters!N$31</f>
        <v>8.6205000000000018E-2</v>
      </c>
      <c r="AE49" s="56">
        <f>G49*Parameters!O$31</f>
        <v>0.19163625000000006</v>
      </c>
      <c r="AF49" s="57">
        <f>H49*Parameters!P$31</f>
        <v>0.42832350000000013</v>
      </c>
    </row>
    <row r="50" spans="1:32" ht="15" x14ac:dyDescent="0.25">
      <c r="A50" s="117" t="s">
        <v>110</v>
      </c>
      <c r="B50" s="118" t="s">
        <v>17</v>
      </c>
      <c r="C50" s="55">
        <f>Node_List!AB50*Parameters!D$21</f>
        <v>4.1022000000000007</v>
      </c>
      <c r="D50" s="56">
        <f>Node_List!AC50*Parameters!E$21</f>
        <v>8.5459500000000013</v>
      </c>
      <c r="E50" s="57">
        <f>Node_List!AD50*Parameters!F$21</f>
        <v>18.232740000000003</v>
      </c>
      <c r="F50" s="55">
        <f>C50*Parameters!N$24</f>
        <v>0.41022000000000008</v>
      </c>
      <c r="G50" s="56">
        <f>D50*Parameters!O$24</f>
        <v>0.85459500000000022</v>
      </c>
      <c r="H50" s="57">
        <f>E50*Parameters!P$24</f>
        <v>1.8232740000000005</v>
      </c>
      <c r="I50" s="55">
        <f>C50*Parameters!N$27</f>
        <v>1.0255500000000002</v>
      </c>
      <c r="J50" s="56">
        <f>D50*Parameters!O$27</f>
        <v>2.1364875000000003</v>
      </c>
      <c r="K50" s="57">
        <f>E50*Parameters!P$27</f>
        <v>4.5581850000000008</v>
      </c>
      <c r="L50" s="55">
        <f>F50*Parameters!N$27</f>
        <v>0.10255500000000002</v>
      </c>
      <c r="M50" s="56">
        <f>G50*Parameters!O$27</f>
        <v>0.21364875000000005</v>
      </c>
      <c r="N50" s="57">
        <f>H50*Parameters!P$27</f>
        <v>0.45581850000000013</v>
      </c>
      <c r="O50" s="55">
        <f>C50*Parameters!N$29</f>
        <v>1.0255500000000002</v>
      </c>
      <c r="P50" s="56">
        <f>D50*Parameters!O$29</f>
        <v>2.1364875000000003</v>
      </c>
      <c r="Q50" s="57">
        <f>E50*Parameters!P$29</f>
        <v>4.5581850000000008</v>
      </c>
      <c r="R50" s="55">
        <f>F50*Parameters!N$29</f>
        <v>0.10255500000000002</v>
      </c>
      <c r="S50" s="56">
        <f>G50*Parameters!O$27</f>
        <v>0.21364875000000005</v>
      </c>
      <c r="T50" s="57">
        <f>H50*Parameters!P$27</f>
        <v>0.45581850000000013</v>
      </c>
      <c r="U50" s="55">
        <f>C50*Parameters!N$30</f>
        <v>1.0255500000000002</v>
      </c>
      <c r="V50" s="56">
        <f>D50*Parameters!O$30</f>
        <v>2.1364875000000003</v>
      </c>
      <c r="W50" s="57">
        <f>E50*Parameters!P$30</f>
        <v>4.5581850000000008</v>
      </c>
      <c r="X50" s="55">
        <f>F50*Parameters!N$30</f>
        <v>0.10255500000000002</v>
      </c>
      <c r="Y50" s="56">
        <f>G50*Parameters!O$30</f>
        <v>0.21364875000000005</v>
      </c>
      <c r="Z50" s="57">
        <f>H50*Parameters!P$30</f>
        <v>0.45581850000000013</v>
      </c>
      <c r="AA50" s="55">
        <f>C50*Parameters!N$31</f>
        <v>1.0255500000000002</v>
      </c>
      <c r="AB50" s="56">
        <f>D50*Parameters!O$31</f>
        <v>2.1364875000000003</v>
      </c>
      <c r="AC50" s="57">
        <f>E50*Parameters!P$31</f>
        <v>4.5581850000000008</v>
      </c>
      <c r="AD50" s="55">
        <f>F50*Parameters!N$31</f>
        <v>0.10255500000000002</v>
      </c>
      <c r="AE50" s="56">
        <f>G50*Parameters!O$31</f>
        <v>0.21364875000000005</v>
      </c>
      <c r="AF50" s="57">
        <f>H50*Parameters!P$31</f>
        <v>0.45581850000000013</v>
      </c>
    </row>
    <row r="51" spans="1:32" ht="15" x14ac:dyDescent="0.25">
      <c r="A51" s="117" t="s">
        <v>111</v>
      </c>
      <c r="B51" s="118" t="s">
        <v>17</v>
      </c>
      <c r="C51" s="55">
        <f>Node_List!AB51*Parameters!D$21</f>
        <v>1.4268000000000003</v>
      </c>
      <c r="D51" s="56">
        <f>Node_List!AC51*Parameters!E$21</f>
        <v>3.4563000000000006</v>
      </c>
      <c r="E51" s="57">
        <f>Node_List!AD51*Parameters!F$21</f>
        <v>7.5555600000000016</v>
      </c>
      <c r="F51" s="55">
        <f>C51*Parameters!N$24</f>
        <v>0.14268000000000003</v>
      </c>
      <c r="G51" s="56">
        <f>D51*Parameters!O$24</f>
        <v>0.3456300000000001</v>
      </c>
      <c r="H51" s="57">
        <f>E51*Parameters!P$24</f>
        <v>0.75555600000000023</v>
      </c>
      <c r="I51" s="55">
        <f>C51*Parameters!N$27</f>
        <v>0.35670000000000007</v>
      </c>
      <c r="J51" s="56">
        <f>D51*Parameters!O$27</f>
        <v>0.86407500000000015</v>
      </c>
      <c r="K51" s="57">
        <f>E51*Parameters!P$27</f>
        <v>1.8888900000000004</v>
      </c>
      <c r="L51" s="55">
        <f>F51*Parameters!N$27</f>
        <v>3.5670000000000007E-2</v>
      </c>
      <c r="M51" s="56">
        <f>G51*Parameters!O$27</f>
        <v>8.6407500000000026E-2</v>
      </c>
      <c r="N51" s="57">
        <f>H51*Parameters!P$27</f>
        <v>0.18888900000000006</v>
      </c>
      <c r="O51" s="55">
        <f>C51*Parameters!N$29</f>
        <v>0.35670000000000007</v>
      </c>
      <c r="P51" s="56">
        <f>D51*Parameters!O$29</f>
        <v>0.86407500000000015</v>
      </c>
      <c r="Q51" s="57">
        <f>E51*Parameters!P$29</f>
        <v>1.8888900000000004</v>
      </c>
      <c r="R51" s="55">
        <f>F51*Parameters!N$29</f>
        <v>3.5670000000000007E-2</v>
      </c>
      <c r="S51" s="56">
        <f>G51*Parameters!O$27</f>
        <v>8.6407500000000026E-2</v>
      </c>
      <c r="T51" s="57">
        <f>H51*Parameters!P$27</f>
        <v>0.18888900000000006</v>
      </c>
      <c r="U51" s="55">
        <f>C51*Parameters!N$30</f>
        <v>0.35670000000000007</v>
      </c>
      <c r="V51" s="56">
        <f>D51*Parameters!O$30</f>
        <v>0.86407500000000015</v>
      </c>
      <c r="W51" s="57">
        <f>E51*Parameters!P$30</f>
        <v>1.8888900000000004</v>
      </c>
      <c r="X51" s="55">
        <f>F51*Parameters!N$30</f>
        <v>3.5670000000000007E-2</v>
      </c>
      <c r="Y51" s="56">
        <f>G51*Parameters!O$30</f>
        <v>8.6407500000000026E-2</v>
      </c>
      <c r="Z51" s="57">
        <f>H51*Parameters!P$30</f>
        <v>0.18888900000000006</v>
      </c>
      <c r="AA51" s="55">
        <f>C51*Parameters!N$31</f>
        <v>0.35670000000000007</v>
      </c>
      <c r="AB51" s="56">
        <f>D51*Parameters!O$31</f>
        <v>0.86407500000000015</v>
      </c>
      <c r="AC51" s="57">
        <f>E51*Parameters!P$31</f>
        <v>1.8888900000000004</v>
      </c>
      <c r="AD51" s="55">
        <f>F51*Parameters!N$31</f>
        <v>3.5670000000000007E-2</v>
      </c>
      <c r="AE51" s="56">
        <f>G51*Parameters!O$31</f>
        <v>8.6407500000000026E-2</v>
      </c>
      <c r="AF51" s="57">
        <f>H51*Parameters!P$31</f>
        <v>0.18888900000000006</v>
      </c>
    </row>
    <row r="52" spans="1:32" ht="15" x14ac:dyDescent="0.25">
      <c r="A52" s="119" t="s">
        <v>112</v>
      </c>
      <c r="B52" s="120" t="s">
        <v>17</v>
      </c>
      <c r="C52" s="55">
        <f>Node_List!AB52*Parameters!D$21</f>
        <v>4.6374000000000004</v>
      </c>
      <c r="D52" s="56">
        <f>Node_List!AC52*Parameters!E$21</f>
        <v>10.131150000000003</v>
      </c>
      <c r="E52" s="57">
        <f>Node_List!AD52*Parameters!F$21</f>
        <v>21.176580000000001</v>
      </c>
      <c r="F52" s="55">
        <f>C52*Parameters!N$24</f>
        <v>0.46374000000000004</v>
      </c>
      <c r="G52" s="56">
        <f>D52*Parameters!O$24</f>
        <v>1.0131150000000004</v>
      </c>
      <c r="H52" s="57">
        <f>E52*Parameters!P$24</f>
        <v>2.117658</v>
      </c>
      <c r="I52" s="55">
        <f>C52*Parameters!N$27</f>
        <v>1.1593500000000001</v>
      </c>
      <c r="J52" s="56">
        <f>D52*Parameters!O$27</f>
        <v>2.5327875000000009</v>
      </c>
      <c r="K52" s="57">
        <f>E52*Parameters!P$27</f>
        <v>5.2941450000000003</v>
      </c>
      <c r="L52" s="55">
        <f>F52*Parameters!N$27</f>
        <v>0.11593500000000001</v>
      </c>
      <c r="M52" s="56">
        <f>G52*Parameters!O$27</f>
        <v>0.25327875000000011</v>
      </c>
      <c r="N52" s="57">
        <f>H52*Parameters!P$27</f>
        <v>0.52941450000000001</v>
      </c>
      <c r="O52" s="55">
        <f>C52*Parameters!N$29</f>
        <v>1.1593500000000001</v>
      </c>
      <c r="P52" s="56">
        <f>D52*Parameters!O$29</f>
        <v>2.5327875000000009</v>
      </c>
      <c r="Q52" s="57">
        <f>E52*Parameters!P$29</f>
        <v>5.2941450000000003</v>
      </c>
      <c r="R52" s="55">
        <f>F52*Parameters!N$29</f>
        <v>0.11593500000000001</v>
      </c>
      <c r="S52" s="56">
        <f>G52*Parameters!O$27</f>
        <v>0.25327875000000011</v>
      </c>
      <c r="T52" s="57">
        <f>H52*Parameters!P$27</f>
        <v>0.52941450000000001</v>
      </c>
      <c r="U52" s="55">
        <f>C52*Parameters!N$30</f>
        <v>1.1593500000000001</v>
      </c>
      <c r="V52" s="56">
        <f>D52*Parameters!O$30</f>
        <v>2.5327875000000009</v>
      </c>
      <c r="W52" s="57">
        <f>E52*Parameters!P$30</f>
        <v>5.2941450000000003</v>
      </c>
      <c r="X52" s="55">
        <f>F52*Parameters!N$30</f>
        <v>0.11593500000000001</v>
      </c>
      <c r="Y52" s="56">
        <f>G52*Parameters!O$30</f>
        <v>0.25327875000000011</v>
      </c>
      <c r="Z52" s="57">
        <f>H52*Parameters!P$30</f>
        <v>0.52941450000000001</v>
      </c>
      <c r="AA52" s="55">
        <f>C52*Parameters!N$31</f>
        <v>1.1593500000000001</v>
      </c>
      <c r="AB52" s="56">
        <f>D52*Parameters!O$31</f>
        <v>2.5327875000000009</v>
      </c>
      <c r="AC52" s="57">
        <f>E52*Parameters!P$31</f>
        <v>5.2941450000000003</v>
      </c>
      <c r="AD52" s="55">
        <f>F52*Parameters!N$31</f>
        <v>0.11593500000000001</v>
      </c>
      <c r="AE52" s="56">
        <f>G52*Parameters!O$31</f>
        <v>0.25327875000000011</v>
      </c>
      <c r="AF52" s="57">
        <f>H52*Parameters!P$31</f>
        <v>0.52941450000000001</v>
      </c>
    </row>
    <row r="54" spans="1:32" x14ac:dyDescent="0.2">
      <c r="C54" s="87">
        <f t="shared" ref="C54:AF54" si="0">SUM(C2:C52)</f>
        <v>447.69299999999993</v>
      </c>
      <c r="D54" s="87">
        <f t="shared" si="0"/>
        <v>1313.7185100000002</v>
      </c>
      <c r="E54" s="87">
        <f t="shared" si="0"/>
        <v>2991.9621000000002</v>
      </c>
      <c r="F54" s="87">
        <f t="shared" si="0"/>
        <v>44.769300000000015</v>
      </c>
      <c r="G54" s="87">
        <f t="shared" si="0"/>
        <v>131.37185100000002</v>
      </c>
      <c r="H54" s="87">
        <f t="shared" si="0"/>
        <v>299.19621000000018</v>
      </c>
      <c r="I54" s="87">
        <f t="shared" si="0"/>
        <v>111.92324999999998</v>
      </c>
      <c r="J54" s="87">
        <f t="shared" si="0"/>
        <v>328.42962750000004</v>
      </c>
      <c r="K54" s="87">
        <f t="shared" si="0"/>
        <v>747.99052500000005</v>
      </c>
      <c r="L54" s="87">
        <f t="shared" si="0"/>
        <v>11.192325000000004</v>
      </c>
      <c r="M54" s="87">
        <f t="shared" si="0"/>
        <v>32.842962750000005</v>
      </c>
      <c r="N54" s="87">
        <f t="shared" si="0"/>
        <v>74.799052500000045</v>
      </c>
      <c r="O54" s="87">
        <f t="shared" si="0"/>
        <v>111.92324999999998</v>
      </c>
      <c r="P54" s="87">
        <f t="shared" si="0"/>
        <v>328.42962750000004</v>
      </c>
      <c r="Q54" s="87">
        <f t="shared" si="0"/>
        <v>747.99052500000005</v>
      </c>
      <c r="R54" s="87">
        <f t="shared" si="0"/>
        <v>11.192325000000004</v>
      </c>
      <c r="S54" s="87">
        <f t="shared" si="0"/>
        <v>32.842962750000005</v>
      </c>
      <c r="T54" s="87">
        <f t="shared" si="0"/>
        <v>74.799052500000045</v>
      </c>
      <c r="U54" s="87">
        <f t="shared" si="0"/>
        <v>111.92324999999998</v>
      </c>
      <c r="V54" s="87">
        <f t="shared" si="0"/>
        <v>328.42962750000004</v>
      </c>
      <c r="W54" s="87">
        <f t="shared" si="0"/>
        <v>747.99052500000005</v>
      </c>
      <c r="X54" s="87">
        <f t="shared" si="0"/>
        <v>11.192325000000004</v>
      </c>
      <c r="Y54" s="87">
        <f t="shared" si="0"/>
        <v>32.842962750000005</v>
      </c>
      <c r="Z54" s="87">
        <f t="shared" si="0"/>
        <v>74.799052500000045</v>
      </c>
      <c r="AA54" s="87">
        <f t="shared" si="0"/>
        <v>111.92324999999998</v>
      </c>
      <c r="AB54" s="87">
        <f t="shared" si="0"/>
        <v>328.42962750000004</v>
      </c>
      <c r="AC54" s="87">
        <f t="shared" si="0"/>
        <v>747.99052500000005</v>
      </c>
      <c r="AD54" s="87">
        <f t="shared" si="0"/>
        <v>11.192325000000004</v>
      </c>
      <c r="AE54" s="87">
        <f t="shared" si="0"/>
        <v>32.842962750000005</v>
      </c>
      <c r="AF54" s="87">
        <f t="shared" si="0"/>
        <v>74.799052500000045</v>
      </c>
    </row>
    <row r="55" spans="1:32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C56" s="4"/>
      <c r="D56" s="4"/>
      <c r="E56" s="4"/>
      <c r="F56" s="4"/>
      <c r="G56" s="4"/>
      <c r="H56" s="4"/>
      <c r="I56" s="4">
        <f>I54/C54</f>
        <v>0.25</v>
      </c>
      <c r="J56" s="4">
        <f t="shared" ref="J56" si="1">J54/D54</f>
        <v>0.25</v>
      </c>
      <c r="K56" s="4">
        <f t="shared" ref="K56" si="2">K54/E54</f>
        <v>0.25</v>
      </c>
      <c r="L56" s="4">
        <f t="shared" ref="L56" si="3">L54/F54</f>
        <v>0.25</v>
      </c>
      <c r="M56" s="4">
        <f t="shared" ref="M56" si="4">M54/G54</f>
        <v>0.25</v>
      </c>
      <c r="N56" s="4">
        <f t="shared" ref="N56" si="5">N54/H54</f>
        <v>0.25</v>
      </c>
      <c r="O56" s="4">
        <f>O54/C54</f>
        <v>0.25</v>
      </c>
      <c r="P56" s="4">
        <f t="shared" ref="P56" si="6">P54/D54</f>
        <v>0.25</v>
      </c>
      <c r="Q56" s="4">
        <f t="shared" ref="Q56" si="7">Q54/E54</f>
        <v>0.25</v>
      </c>
      <c r="R56" s="4">
        <f t="shared" ref="R56" si="8">R54/F54</f>
        <v>0.25</v>
      </c>
      <c r="S56" s="87">
        <f t="shared" ref="S56" si="9">S54/G54</f>
        <v>0.25</v>
      </c>
      <c r="T56" s="87">
        <f t="shared" ref="T56" si="10">T54/H54</f>
        <v>0.25</v>
      </c>
      <c r="U56" s="4">
        <f>U54/C54</f>
        <v>0.25</v>
      </c>
      <c r="V56" s="4">
        <f t="shared" ref="V56" si="11">V54/D54</f>
        <v>0.25</v>
      </c>
      <c r="W56" s="4">
        <f t="shared" ref="W56" si="12">W54/E54</f>
        <v>0.25</v>
      </c>
      <c r="X56" s="4">
        <f t="shared" ref="X56" si="13">X54/F54</f>
        <v>0.25</v>
      </c>
      <c r="Y56" s="4">
        <f t="shared" ref="Y56" si="14">Y54/G54</f>
        <v>0.25</v>
      </c>
      <c r="Z56" s="4">
        <f t="shared" ref="Z56" si="15">Z54/H54</f>
        <v>0.25</v>
      </c>
      <c r="AA56" s="4">
        <f>AA54/C54</f>
        <v>0.25</v>
      </c>
      <c r="AB56" s="4">
        <f t="shared" ref="AB56" si="16">AB54/D54</f>
        <v>0.25</v>
      </c>
      <c r="AC56" s="4">
        <f t="shared" ref="AC56" si="17">AC54/E54</f>
        <v>0.25</v>
      </c>
      <c r="AD56" s="4">
        <f t="shared" ref="AD56" si="18">AD54/F54</f>
        <v>0.25</v>
      </c>
      <c r="AE56" s="4">
        <f t="shared" ref="AE56" si="19">AE54/G54</f>
        <v>0.25</v>
      </c>
      <c r="AF56" s="4">
        <f t="shared" ref="AF56" si="20">AF54/H54</f>
        <v>0.25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I60" sqref="I60"/>
    </sheetView>
  </sheetViews>
  <sheetFormatPr baseColWidth="10" defaultColWidth="9.140625" defaultRowHeight="12.75" x14ac:dyDescent="0.2"/>
  <cols>
    <col min="1" max="1" width="15.85546875" style="3" bestFit="1" customWidth="1"/>
    <col min="2" max="2" width="20.85546875" style="3" bestFit="1" customWidth="1"/>
    <col min="3" max="8" width="10.7109375" style="3" customWidth="1"/>
  </cols>
  <sheetData>
    <row r="1" spans="1:8" ht="30" customHeight="1" x14ac:dyDescent="0.2">
      <c r="A1" s="11"/>
      <c r="B1" s="11"/>
      <c r="C1" s="156" t="s">
        <v>39</v>
      </c>
      <c r="D1" s="156"/>
      <c r="E1" s="156"/>
      <c r="F1" s="156"/>
      <c r="G1" s="156"/>
      <c r="H1" s="156"/>
    </row>
    <row r="2" spans="1:8" ht="18.75" customHeight="1" x14ac:dyDescent="0.2">
      <c r="C2" s="156" t="s">
        <v>41</v>
      </c>
      <c r="D2" s="156"/>
      <c r="E2" s="156"/>
      <c r="F2" s="156" t="s">
        <v>40</v>
      </c>
      <c r="G2" s="156"/>
      <c r="H2" s="156"/>
    </row>
    <row r="3" spans="1:8" ht="24.75" customHeight="1" x14ac:dyDescent="0.2">
      <c r="A3" s="59" t="s">
        <v>7</v>
      </c>
      <c r="B3" s="59" t="s">
        <v>2</v>
      </c>
      <c r="C3" s="52">
        <v>2019</v>
      </c>
      <c r="D3" s="53">
        <v>2022</v>
      </c>
      <c r="E3" s="54">
        <v>2025</v>
      </c>
      <c r="F3" s="52">
        <v>2019</v>
      </c>
      <c r="G3" s="53">
        <v>2022</v>
      </c>
      <c r="H3" s="54">
        <v>2025</v>
      </c>
    </row>
    <row r="4" spans="1:8" ht="15" x14ac:dyDescent="0.25">
      <c r="A4" s="89" t="s">
        <v>62</v>
      </c>
      <c r="B4" s="90" t="s">
        <v>18</v>
      </c>
      <c r="C4" s="55">
        <f>Peer2Peer!C2+Web!C2+Video!C2</f>
        <v>21.645000000000003</v>
      </c>
      <c r="D4" s="56">
        <f>Peer2Peer!D2+Web!D2+Video!D2</f>
        <v>65.860050000000001</v>
      </c>
      <c r="E4" s="57">
        <f>Peer2Peer!E2+Web!E2+Video!E2</f>
        <v>149.34150000000002</v>
      </c>
      <c r="F4" s="55">
        <f>C4*Parameters!N$24</f>
        <v>2.1645000000000003</v>
      </c>
      <c r="G4" s="56">
        <f>D4*Parameters!O$24</f>
        <v>6.5860050000000001</v>
      </c>
      <c r="H4" s="57">
        <f>E4*Parameters!P$24</f>
        <v>14.934150000000002</v>
      </c>
    </row>
    <row r="5" spans="1:8" ht="15" x14ac:dyDescent="0.25">
      <c r="A5" s="91" t="s">
        <v>63</v>
      </c>
      <c r="B5" s="92" t="s">
        <v>18</v>
      </c>
      <c r="C5" s="55">
        <f>Peer2Peer!C3+Web!C3+Video!C3</f>
        <v>39.531999999999996</v>
      </c>
      <c r="D5" s="56">
        <f>Peer2Peer!D3+Web!D3+Video!D3</f>
        <v>120.7116</v>
      </c>
      <c r="E5" s="57">
        <f>Peer2Peer!E3+Web!E3+Video!E3</f>
        <v>235.97440000000006</v>
      </c>
      <c r="F5" s="55">
        <f>C5*Parameters!N$24</f>
        <v>3.9531999999999998</v>
      </c>
      <c r="G5" s="56">
        <f>D5*Parameters!O$24</f>
        <v>12.071160000000001</v>
      </c>
      <c r="H5" s="57">
        <f>E5*Parameters!P$24</f>
        <v>23.597440000000006</v>
      </c>
    </row>
    <row r="6" spans="1:8" ht="15" x14ac:dyDescent="0.25">
      <c r="A6" s="93" t="s">
        <v>64</v>
      </c>
      <c r="B6" s="94" t="s">
        <v>16</v>
      </c>
      <c r="C6" s="55">
        <f>Peer2Peer!C4+Web!C4+Video!C4</f>
        <v>23.450000000000003</v>
      </c>
      <c r="D6" s="56">
        <f>Peer2Peer!D4+Web!D4+Video!D4</f>
        <v>63.575000000000003</v>
      </c>
      <c r="E6" s="57">
        <f>Peer2Peer!E4+Web!E4+Video!E4</f>
        <v>142.66000000000005</v>
      </c>
      <c r="F6" s="55">
        <f>C6*Parameters!N$24</f>
        <v>2.3450000000000002</v>
      </c>
      <c r="G6" s="56">
        <f>D6*Parameters!O$24</f>
        <v>6.3575000000000008</v>
      </c>
      <c r="H6" s="57">
        <f>E6*Parameters!P$24</f>
        <v>14.266000000000005</v>
      </c>
    </row>
    <row r="7" spans="1:8" ht="15" x14ac:dyDescent="0.25">
      <c r="A7" s="93" t="s">
        <v>65</v>
      </c>
      <c r="B7" s="94" t="s">
        <v>16</v>
      </c>
      <c r="C7" s="55">
        <f>Peer2Peer!C5+Web!C5+Video!C5</f>
        <v>7.8880000000000017</v>
      </c>
      <c r="D7" s="56">
        <f>Peer2Peer!D5+Web!D5+Video!D5</f>
        <v>24.139100000000006</v>
      </c>
      <c r="E7" s="57">
        <f>Peer2Peer!E5+Web!E5+Video!E5</f>
        <v>58.624600000000008</v>
      </c>
      <c r="F7" s="55">
        <f>C7*Parameters!N$24</f>
        <v>0.78880000000000017</v>
      </c>
      <c r="G7" s="56">
        <f>D7*Parameters!O$24</f>
        <v>2.4139100000000009</v>
      </c>
      <c r="H7" s="57">
        <f>E7*Parameters!P$24</f>
        <v>5.8624600000000013</v>
      </c>
    </row>
    <row r="8" spans="1:8" ht="15" x14ac:dyDescent="0.25">
      <c r="A8" s="93" t="s">
        <v>66</v>
      </c>
      <c r="B8" s="94" t="s">
        <v>16</v>
      </c>
      <c r="C8" s="55">
        <f>Peer2Peer!C6+Web!C6+Video!C6</f>
        <v>11.428000000000001</v>
      </c>
      <c r="D8" s="56">
        <f>Peer2Peer!D6+Web!D6+Video!D6</f>
        <v>32.3521</v>
      </c>
      <c r="E8" s="57">
        <f>Peer2Peer!E6+Web!E6+Video!E6</f>
        <v>80.482599999999991</v>
      </c>
      <c r="F8" s="55">
        <f>C8*Parameters!N$24</f>
        <v>1.1428</v>
      </c>
      <c r="G8" s="56">
        <f>D8*Parameters!O$24</f>
        <v>3.2352100000000004</v>
      </c>
      <c r="H8" s="57">
        <f>E8*Parameters!P$24</f>
        <v>8.0482599999999991</v>
      </c>
    </row>
    <row r="9" spans="1:8" ht="15" x14ac:dyDescent="0.25">
      <c r="A9" s="95" t="s">
        <v>67</v>
      </c>
      <c r="B9" s="96" t="s">
        <v>16</v>
      </c>
      <c r="C9" s="55">
        <f>Peer2Peer!C7+Web!C7+Video!C7</f>
        <v>16.196000000000002</v>
      </c>
      <c r="D9" s="56">
        <f>Peer2Peer!D7+Web!D7+Video!D7</f>
        <v>45.194700000000012</v>
      </c>
      <c r="E9" s="57">
        <f>Peer2Peer!E7+Web!E7+Video!E7</f>
        <v>99.478200000000015</v>
      </c>
      <c r="F9" s="55">
        <f>C9*Parameters!N$24</f>
        <v>1.6196000000000002</v>
      </c>
      <c r="G9" s="56">
        <f>D9*Parameters!O$24</f>
        <v>4.519470000000001</v>
      </c>
      <c r="H9" s="57">
        <f>E9*Parameters!P$24</f>
        <v>9.9478200000000019</v>
      </c>
    </row>
    <row r="10" spans="1:8" ht="15" x14ac:dyDescent="0.25">
      <c r="A10" s="97" t="s">
        <v>68</v>
      </c>
      <c r="B10" s="98" t="s">
        <v>17</v>
      </c>
      <c r="C10" s="55">
        <f>Peer2Peer!C8+Web!C8+Video!C8</f>
        <v>17.409999999999997</v>
      </c>
      <c r="D10" s="56">
        <f>Peer2Peer!D8+Web!D8+Video!D8</f>
        <v>50.319900000000004</v>
      </c>
      <c r="E10" s="57">
        <f>Peer2Peer!E8+Web!E8+Video!E8</f>
        <v>114.51700000000002</v>
      </c>
      <c r="F10" s="55">
        <f>C10*Parameters!N$24</f>
        <v>1.7409999999999997</v>
      </c>
      <c r="G10" s="56">
        <f>D10*Parameters!O$24</f>
        <v>5.0319900000000004</v>
      </c>
      <c r="H10" s="57">
        <f>E10*Parameters!P$24</f>
        <v>11.451700000000002</v>
      </c>
    </row>
    <row r="11" spans="1:8" ht="15" x14ac:dyDescent="0.25">
      <c r="A11" s="99" t="s">
        <v>69</v>
      </c>
      <c r="B11" s="100" t="s">
        <v>17</v>
      </c>
      <c r="C11" s="55">
        <f>Peer2Peer!C9+Web!C9+Video!C9</f>
        <v>21.15</v>
      </c>
      <c r="D11" s="56">
        <f>Peer2Peer!D9+Web!D9+Video!D9</f>
        <v>66.079499999999996</v>
      </c>
      <c r="E11" s="57">
        <f>Peer2Peer!E9+Web!E9+Video!E9</f>
        <v>150.98500000000001</v>
      </c>
      <c r="F11" s="55">
        <f>C11*Parameters!N$24</f>
        <v>2.1149999999999998</v>
      </c>
      <c r="G11" s="56">
        <f>D11*Parameters!O$24</f>
        <v>6.6079499999999998</v>
      </c>
      <c r="H11" s="57">
        <f>E11*Parameters!P$24</f>
        <v>15.098500000000001</v>
      </c>
    </row>
    <row r="12" spans="1:8" ht="15" x14ac:dyDescent="0.25">
      <c r="A12" s="99" t="s">
        <v>70</v>
      </c>
      <c r="B12" s="100" t="s">
        <v>17</v>
      </c>
      <c r="C12" s="55">
        <f>Peer2Peer!C10+Web!C10+Video!C10</f>
        <v>21.060000000000002</v>
      </c>
      <c r="D12" s="56">
        <f>Peer2Peer!D10+Web!D10+Video!D10</f>
        <v>60.884400000000007</v>
      </c>
      <c r="E12" s="57">
        <f>Peer2Peer!E10+Web!E10+Video!E10</f>
        <v>138.05200000000002</v>
      </c>
      <c r="F12" s="55">
        <f>C12*Parameters!N$24</f>
        <v>2.1060000000000003</v>
      </c>
      <c r="G12" s="56">
        <f>D12*Parameters!O$24</f>
        <v>6.0884400000000012</v>
      </c>
      <c r="H12" s="57">
        <f>E12*Parameters!P$24</f>
        <v>13.805200000000003</v>
      </c>
    </row>
    <row r="13" spans="1:8" ht="15" x14ac:dyDescent="0.25">
      <c r="A13" s="99" t="s">
        <v>71</v>
      </c>
      <c r="B13" s="100" t="s">
        <v>17</v>
      </c>
      <c r="C13" s="55">
        <f>Peer2Peer!C11+Web!C11+Video!C11</f>
        <v>25.495000000000005</v>
      </c>
      <c r="D13" s="56">
        <f>Peer2Peer!D11+Web!D11+Video!D11</f>
        <v>77.501550000000009</v>
      </c>
      <c r="E13" s="57">
        <f>Peer2Peer!E11+Web!E11+Video!E11</f>
        <v>176.78649999999999</v>
      </c>
      <c r="F13" s="55">
        <f>C13*Parameters!N$24</f>
        <v>2.5495000000000005</v>
      </c>
      <c r="G13" s="56">
        <f>D13*Parameters!O$24</f>
        <v>7.7501550000000012</v>
      </c>
      <c r="H13" s="57">
        <f>E13*Parameters!P$24</f>
        <v>17.678650000000001</v>
      </c>
    </row>
    <row r="14" spans="1:8" ht="15" x14ac:dyDescent="0.25">
      <c r="A14" s="101" t="s">
        <v>72</v>
      </c>
      <c r="B14" s="102" t="s">
        <v>17</v>
      </c>
      <c r="C14" s="55">
        <f>Peer2Peer!C12+Web!C12+Video!C12</f>
        <v>21.6</v>
      </c>
      <c r="D14" s="56">
        <f>Peer2Peer!D12+Web!D12+Video!D12</f>
        <v>62.061</v>
      </c>
      <c r="E14" s="57">
        <f>Peer2Peer!E12+Web!E12+Video!E12</f>
        <v>140.63000000000005</v>
      </c>
      <c r="F14" s="55">
        <f>C14*Parameters!N$24</f>
        <v>2.16</v>
      </c>
      <c r="G14" s="56">
        <f>D14*Parameters!O$24</f>
        <v>6.2061000000000002</v>
      </c>
      <c r="H14" s="57">
        <f>E14*Parameters!P$24</f>
        <v>14.063000000000006</v>
      </c>
    </row>
    <row r="15" spans="1:8" ht="15" x14ac:dyDescent="0.25">
      <c r="A15" s="103" t="s">
        <v>73</v>
      </c>
      <c r="B15" s="104" t="s">
        <v>17</v>
      </c>
      <c r="C15" s="55">
        <f>Peer2Peer!C13+Web!C13+Video!C13</f>
        <v>36.690000000000005</v>
      </c>
      <c r="D15" s="56">
        <f>Peer2Peer!D13+Web!D13+Video!D13</f>
        <v>112.57700000000001</v>
      </c>
      <c r="E15" s="57">
        <f>Peer2Peer!E13+Web!E13+Video!E13</f>
        <v>255.38800000000003</v>
      </c>
      <c r="F15" s="55">
        <f>C15*Parameters!N$24</f>
        <v>3.6690000000000005</v>
      </c>
      <c r="G15" s="56">
        <f>D15*Parameters!O$24</f>
        <v>11.257700000000002</v>
      </c>
      <c r="H15" s="57">
        <f>E15*Parameters!P$24</f>
        <v>25.538800000000005</v>
      </c>
    </row>
    <row r="16" spans="1:8" ht="15" x14ac:dyDescent="0.25">
      <c r="A16" s="105" t="s">
        <v>74</v>
      </c>
      <c r="B16" s="106" t="s">
        <v>17</v>
      </c>
      <c r="C16" s="55">
        <f>Peer2Peer!C14+Web!C14+Video!C14</f>
        <v>15.486000000000004</v>
      </c>
      <c r="D16" s="56">
        <f>Peer2Peer!D14+Web!D14+Video!D14</f>
        <v>47.791799999999995</v>
      </c>
      <c r="E16" s="57">
        <f>Peer2Peer!E14+Web!E14+Video!E14</f>
        <v>108.5112</v>
      </c>
      <c r="F16" s="55">
        <f>C16*Parameters!N$24</f>
        <v>1.5486000000000004</v>
      </c>
      <c r="G16" s="56">
        <f>D16*Parameters!O$24</f>
        <v>4.7791799999999993</v>
      </c>
      <c r="H16" s="57">
        <f>E16*Parameters!P$24</f>
        <v>10.851120000000002</v>
      </c>
    </row>
    <row r="17" spans="1:8" ht="15" x14ac:dyDescent="0.25">
      <c r="A17" s="105" t="s">
        <v>75</v>
      </c>
      <c r="B17" s="106" t="s">
        <v>17</v>
      </c>
      <c r="C17" s="55">
        <f>Peer2Peer!C15+Web!C15+Video!C15</f>
        <v>32.231999999999999</v>
      </c>
      <c r="D17" s="56">
        <f>Peer2Peer!D15+Web!D15+Video!D15</f>
        <v>98.321600000000018</v>
      </c>
      <c r="E17" s="57">
        <f>Peer2Peer!E15+Web!E15+Video!E15</f>
        <v>223.01440000000002</v>
      </c>
      <c r="F17" s="55">
        <f>C17*Parameters!N$24</f>
        <v>3.2232000000000003</v>
      </c>
      <c r="G17" s="56">
        <f>D17*Parameters!O$24</f>
        <v>9.8321600000000018</v>
      </c>
      <c r="H17" s="57">
        <f>E17*Parameters!P$24</f>
        <v>22.301440000000003</v>
      </c>
    </row>
    <row r="18" spans="1:8" ht="15" x14ac:dyDescent="0.25">
      <c r="A18" s="105" t="s">
        <v>76</v>
      </c>
      <c r="B18" s="106" t="s">
        <v>17</v>
      </c>
      <c r="C18" s="55">
        <f>Peer2Peer!C16+Web!C16+Video!C16</f>
        <v>53.536000000000008</v>
      </c>
      <c r="D18" s="56">
        <f>Peer2Peer!D16+Web!D16+Video!D16</f>
        <v>164.84680000000003</v>
      </c>
      <c r="E18" s="57">
        <f>Peer2Peer!E16+Web!E16+Video!E16</f>
        <v>374.09120000000007</v>
      </c>
      <c r="F18" s="55">
        <f>C18*Parameters!N$24</f>
        <v>5.353600000000001</v>
      </c>
      <c r="G18" s="56">
        <f>D18*Parameters!O$24</f>
        <v>16.484680000000004</v>
      </c>
      <c r="H18" s="57">
        <f>E18*Parameters!P$24</f>
        <v>37.409120000000009</v>
      </c>
    </row>
    <row r="19" spans="1:8" ht="15" x14ac:dyDescent="0.25">
      <c r="A19" s="105" t="s">
        <v>77</v>
      </c>
      <c r="B19" s="106" t="s">
        <v>17</v>
      </c>
      <c r="C19" s="55">
        <f>Peer2Peer!C17+Web!C17+Video!C17</f>
        <v>16.846000000000004</v>
      </c>
      <c r="D19" s="56">
        <f>Peer2Peer!D17+Web!D17+Video!D17</f>
        <v>52.269800000000004</v>
      </c>
      <c r="E19" s="57">
        <f>Peer2Peer!E17+Web!E17+Video!E17</f>
        <v>118.70320000000001</v>
      </c>
      <c r="F19" s="55">
        <f>C19*Parameters!N$24</f>
        <v>1.6846000000000005</v>
      </c>
      <c r="G19" s="56">
        <f>D19*Parameters!O$24</f>
        <v>5.2269800000000011</v>
      </c>
      <c r="H19" s="57">
        <f>E19*Parameters!P$24</f>
        <v>11.870320000000001</v>
      </c>
    </row>
    <row r="20" spans="1:8" ht="15" x14ac:dyDescent="0.25">
      <c r="A20" s="105" t="s">
        <v>78</v>
      </c>
      <c r="B20" s="106" t="s">
        <v>17</v>
      </c>
      <c r="C20" s="55">
        <f>Peer2Peer!C18+Web!C18+Video!C18</f>
        <v>18.584000000000003</v>
      </c>
      <c r="D20" s="56">
        <f>Peer2Peer!D18+Web!D18+Video!D18</f>
        <v>57.569200000000009</v>
      </c>
      <c r="E20" s="57">
        <f>Peer2Peer!E18+Web!E18+Video!E18</f>
        <v>130.69280000000001</v>
      </c>
      <c r="F20" s="55">
        <f>C20*Parameters!N$24</f>
        <v>1.8584000000000005</v>
      </c>
      <c r="G20" s="56">
        <f>D20*Parameters!O$24</f>
        <v>5.7569200000000009</v>
      </c>
      <c r="H20" s="57">
        <f>E20*Parameters!P$24</f>
        <v>13.069280000000001</v>
      </c>
    </row>
    <row r="21" spans="1:8" ht="15" x14ac:dyDescent="0.25">
      <c r="A21" s="107" t="s">
        <v>79</v>
      </c>
      <c r="B21" s="108" t="s">
        <v>17</v>
      </c>
      <c r="C21" s="55">
        <f>Peer2Peer!C19+Web!C19+Video!C19</f>
        <v>12.891999999999999</v>
      </c>
      <c r="D21" s="56">
        <f>Peer2Peer!D19+Web!D19+Video!D19</f>
        <v>39.1096</v>
      </c>
      <c r="E21" s="57">
        <f>Peer2Peer!E19+Web!E19+Video!E19</f>
        <v>88.726400000000012</v>
      </c>
      <c r="F21" s="55">
        <f>C21*Parameters!N$24</f>
        <v>1.2892000000000001</v>
      </c>
      <c r="G21" s="56">
        <f>D21*Parameters!O$24</f>
        <v>3.9109600000000002</v>
      </c>
      <c r="H21" s="57">
        <f>E21*Parameters!P$24</f>
        <v>8.8726400000000023</v>
      </c>
    </row>
    <row r="22" spans="1:8" ht="15" x14ac:dyDescent="0.25">
      <c r="A22" s="109" t="s">
        <v>80</v>
      </c>
      <c r="B22" s="110" t="s">
        <v>17</v>
      </c>
      <c r="C22" s="55">
        <f>Peer2Peer!C20+Web!C20+Video!C20</f>
        <v>9.0920000000000023</v>
      </c>
      <c r="D22" s="56">
        <f>Peer2Peer!D20+Web!D20+Video!D20</f>
        <v>26.089400000000005</v>
      </c>
      <c r="E22" s="57">
        <f>Peer2Peer!E20+Web!E20+Video!E20</f>
        <v>62.836400000000012</v>
      </c>
      <c r="F22" s="55">
        <f>C22*Parameters!N$24</f>
        <v>0.90920000000000023</v>
      </c>
      <c r="G22" s="56">
        <f>D22*Parameters!O$24</f>
        <v>2.6089400000000005</v>
      </c>
      <c r="H22" s="57">
        <f>E22*Parameters!P$24</f>
        <v>6.2836400000000019</v>
      </c>
    </row>
    <row r="23" spans="1:8" ht="15" x14ac:dyDescent="0.25">
      <c r="A23" s="111" t="s">
        <v>81</v>
      </c>
      <c r="B23" s="112" t="s">
        <v>17</v>
      </c>
      <c r="C23" s="55">
        <f>Peer2Peer!C21+Web!C21+Video!C21</f>
        <v>11.135999999999999</v>
      </c>
      <c r="D23" s="56">
        <f>Peer2Peer!D21+Web!D21+Video!D21</f>
        <v>33.625200000000007</v>
      </c>
      <c r="E23" s="57">
        <f>Peer2Peer!E21+Web!E21+Video!E21</f>
        <v>76.191200000000023</v>
      </c>
      <c r="F23" s="55">
        <f>C23*Parameters!N$24</f>
        <v>1.1135999999999999</v>
      </c>
      <c r="G23" s="56">
        <f>D23*Parameters!O$24</f>
        <v>3.3625200000000008</v>
      </c>
      <c r="H23" s="57">
        <f>E23*Parameters!P$24</f>
        <v>7.6191200000000023</v>
      </c>
    </row>
    <row r="24" spans="1:8" ht="15" x14ac:dyDescent="0.25">
      <c r="A24" s="111" t="s">
        <v>82</v>
      </c>
      <c r="B24" s="112" t="s">
        <v>17</v>
      </c>
      <c r="C24" s="55">
        <f>Peer2Peer!C22+Web!C22+Video!C22</f>
        <v>16.828000000000003</v>
      </c>
      <c r="D24" s="56">
        <f>Peer2Peer!D22+Web!D22+Video!D22</f>
        <v>47.207099999999997</v>
      </c>
      <c r="E24" s="57">
        <f>Peer2Peer!E22+Web!E22+Video!E22</f>
        <v>117.91260000000003</v>
      </c>
      <c r="F24" s="55">
        <f>C24*Parameters!N$24</f>
        <v>1.6828000000000003</v>
      </c>
      <c r="G24" s="56">
        <f>D24*Parameters!O$24</f>
        <v>4.7207099999999995</v>
      </c>
      <c r="H24" s="57">
        <f>E24*Parameters!P$24</f>
        <v>11.791260000000003</v>
      </c>
    </row>
    <row r="25" spans="1:8" ht="15" x14ac:dyDescent="0.25">
      <c r="A25" s="111" t="s">
        <v>83</v>
      </c>
      <c r="B25" s="112" t="s">
        <v>17</v>
      </c>
      <c r="C25" s="55">
        <f>Peer2Peer!C23+Web!C23+Video!C23</f>
        <v>2.468</v>
      </c>
      <c r="D25" s="56">
        <f>Peer2Peer!D23+Web!D23+Video!D23</f>
        <v>8.3750999999999998</v>
      </c>
      <c r="E25" s="57">
        <f>Peer2Peer!E23+Web!E23+Video!E23</f>
        <v>19.080600000000004</v>
      </c>
      <c r="F25" s="55">
        <f>C25*Parameters!N$24</f>
        <v>0.24680000000000002</v>
      </c>
      <c r="G25" s="56">
        <f>D25*Parameters!O$24</f>
        <v>0.83750999999999998</v>
      </c>
      <c r="H25" s="57">
        <f>E25*Parameters!P$24</f>
        <v>1.9080600000000005</v>
      </c>
    </row>
    <row r="26" spans="1:8" ht="15" x14ac:dyDescent="0.25">
      <c r="A26" s="111" t="s">
        <v>84</v>
      </c>
      <c r="B26" s="112" t="s">
        <v>17</v>
      </c>
      <c r="C26" s="55">
        <f>Peer2Peer!C24+Web!C24+Video!C24</f>
        <v>18.980000000000004</v>
      </c>
      <c r="D26" s="56">
        <f>Peer2Peer!D24+Web!D24+Video!D24</f>
        <v>58.176000000000009</v>
      </c>
      <c r="E26" s="57">
        <f>Peer2Peer!E24+Web!E24+Video!E24</f>
        <v>131.77600000000001</v>
      </c>
      <c r="F26" s="55">
        <f>C26*Parameters!N$24</f>
        <v>1.8980000000000006</v>
      </c>
      <c r="G26" s="56">
        <f>D26*Parameters!O$24</f>
        <v>5.8176000000000014</v>
      </c>
      <c r="H26" s="57">
        <f>E26*Parameters!P$24</f>
        <v>13.177600000000002</v>
      </c>
    </row>
    <row r="27" spans="1:8" ht="15" x14ac:dyDescent="0.25">
      <c r="A27" s="113" t="s">
        <v>85</v>
      </c>
      <c r="B27" s="114" t="s">
        <v>17</v>
      </c>
      <c r="C27" s="55">
        <f>Peer2Peer!C25+Web!C25+Video!C25</f>
        <v>10.704000000000001</v>
      </c>
      <c r="D27" s="56">
        <f>Peer2Peer!D25+Web!D25+Video!D25</f>
        <v>30.292800000000003</v>
      </c>
      <c r="E27" s="57">
        <f>Peer2Peer!E25+Web!E25+Video!E25</f>
        <v>74.156800000000018</v>
      </c>
      <c r="F27" s="55">
        <f>C27*Parameters!N$24</f>
        <v>1.0704</v>
      </c>
      <c r="G27" s="56">
        <f>D27*Parameters!O$24</f>
        <v>3.0292800000000004</v>
      </c>
      <c r="H27" s="57">
        <f>E27*Parameters!P$24</f>
        <v>7.4156800000000018</v>
      </c>
    </row>
    <row r="28" spans="1:8" ht="15" x14ac:dyDescent="0.25">
      <c r="A28" s="109" t="s">
        <v>86</v>
      </c>
      <c r="B28" s="110" t="s">
        <v>17</v>
      </c>
      <c r="C28" s="55">
        <f>Peer2Peer!C26+Web!C26+Video!C26</f>
        <v>4.7279999999999998</v>
      </c>
      <c r="D28" s="56">
        <f>Peer2Peer!D26+Web!D26+Video!D26</f>
        <v>13.177099999999999</v>
      </c>
      <c r="E28" s="57">
        <f>Peer2Peer!E26+Web!E26+Video!E26</f>
        <v>33.452600000000004</v>
      </c>
      <c r="F28" s="55">
        <f>C28*Parameters!N$24</f>
        <v>0.4728</v>
      </c>
      <c r="G28" s="56">
        <f>D28*Parameters!O$24</f>
        <v>1.3177099999999999</v>
      </c>
      <c r="H28" s="57">
        <f>E28*Parameters!P$24</f>
        <v>3.3452600000000006</v>
      </c>
    </row>
    <row r="29" spans="1:8" ht="15" x14ac:dyDescent="0.25">
      <c r="A29" s="111" t="s">
        <v>87</v>
      </c>
      <c r="B29" s="112" t="s">
        <v>17</v>
      </c>
      <c r="C29" s="55">
        <f>Peer2Peer!C27+Web!C27+Video!C27</f>
        <v>10.172000000000001</v>
      </c>
      <c r="D29" s="56">
        <f>Peer2Peer!D27+Web!D27+Video!D27</f>
        <v>30.020400000000009</v>
      </c>
      <c r="E29" s="57">
        <f>Peer2Peer!E27+Web!E27+Video!E27</f>
        <v>67.92240000000001</v>
      </c>
      <c r="F29" s="55">
        <f>C29*Parameters!N$24</f>
        <v>1.0172000000000001</v>
      </c>
      <c r="G29" s="56">
        <f>D29*Parameters!O$24</f>
        <v>3.0020400000000009</v>
      </c>
      <c r="H29" s="57">
        <f>E29*Parameters!P$24</f>
        <v>6.7922400000000014</v>
      </c>
    </row>
    <row r="30" spans="1:8" ht="15" x14ac:dyDescent="0.25">
      <c r="A30" s="111" t="s">
        <v>88</v>
      </c>
      <c r="B30" s="112" t="s">
        <v>17</v>
      </c>
      <c r="C30" s="55">
        <f>Peer2Peer!C28+Web!C28+Video!C28</f>
        <v>4.5120000000000005</v>
      </c>
      <c r="D30" s="56">
        <f>Peer2Peer!D28+Web!D28+Video!D28</f>
        <v>14.3109</v>
      </c>
      <c r="E30" s="57">
        <f>Peer2Peer!E28+Web!E28+Video!E28</f>
        <v>32.435400000000001</v>
      </c>
      <c r="F30" s="55">
        <f>C30*Parameters!N$24</f>
        <v>0.45120000000000005</v>
      </c>
      <c r="G30" s="56">
        <f>D30*Parameters!O$24</f>
        <v>1.4310900000000002</v>
      </c>
      <c r="H30" s="57">
        <f>E30*Parameters!P$24</f>
        <v>3.2435400000000003</v>
      </c>
    </row>
    <row r="31" spans="1:8" ht="15" x14ac:dyDescent="0.25">
      <c r="A31" s="111" t="s">
        <v>89</v>
      </c>
      <c r="B31" s="112" t="s">
        <v>17</v>
      </c>
      <c r="C31" s="55">
        <f>Peer2Peer!C29+Web!C29+Video!C29</f>
        <v>18.872</v>
      </c>
      <c r="D31" s="56">
        <f>Peer2Peer!D29+Web!D29+Video!D29</f>
        <v>52.342900000000014</v>
      </c>
      <c r="E31" s="57">
        <f>Peer2Peer!E29+Web!E29+Video!E29</f>
        <v>131.26740000000001</v>
      </c>
      <c r="F31" s="55">
        <f>C31*Parameters!N$24</f>
        <v>1.8872</v>
      </c>
      <c r="G31" s="56">
        <f>D31*Parameters!O$24</f>
        <v>5.2342900000000014</v>
      </c>
      <c r="H31" s="57">
        <f>E31*Parameters!P$24</f>
        <v>13.126740000000002</v>
      </c>
    </row>
    <row r="32" spans="1:8" ht="15" x14ac:dyDescent="0.25">
      <c r="A32" s="111" t="s">
        <v>90</v>
      </c>
      <c r="B32" s="112" t="s">
        <v>17</v>
      </c>
      <c r="C32" s="55">
        <f>Peer2Peer!C30+Web!C30+Video!C30</f>
        <v>4.1880000000000006</v>
      </c>
      <c r="D32" s="56">
        <f>Peer2Peer!D30+Web!D30+Video!D30</f>
        <v>13.611600000000001</v>
      </c>
      <c r="E32" s="57">
        <f>Peer2Peer!E30+Web!E30+Video!E30</f>
        <v>30.909600000000005</v>
      </c>
      <c r="F32" s="55">
        <f>C32*Parameters!N$24</f>
        <v>0.41880000000000006</v>
      </c>
      <c r="G32" s="56">
        <f>D32*Parameters!O$24</f>
        <v>1.3611600000000001</v>
      </c>
      <c r="H32" s="57">
        <f>E32*Parameters!P$24</f>
        <v>3.0909600000000008</v>
      </c>
    </row>
    <row r="33" spans="1:8" ht="15" x14ac:dyDescent="0.25">
      <c r="A33" s="111" t="s">
        <v>91</v>
      </c>
      <c r="B33" s="112" t="s">
        <v>17</v>
      </c>
      <c r="C33" s="55">
        <f>Peer2Peer!C31+Web!C31+Video!C31</f>
        <v>16.936</v>
      </c>
      <c r="D33" s="56">
        <f>Peer2Peer!D31+Web!D31+Video!D31</f>
        <v>52.240200000000009</v>
      </c>
      <c r="E33" s="57">
        <f>Peer2Peer!E31+Web!E31+Video!E31</f>
        <v>118.42120000000003</v>
      </c>
      <c r="F33" s="55">
        <f>C33*Parameters!N$24</f>
        <v>1.6936</v>
      </c>
      <c r="G33" s="56">
        <f>D33*Parameters!O$24</f>
        <v>5.2240200000000012</v>
      </c>
      <c r="H33" s="57">
        <f>E33*Parameters!P$24</f>
        <v>11.842120000000003</v>
      </c>
    </row>
    <row r="34" spans="1:8" ht="15" x14ac:dyDescent="0.25">
      <c r="A34" s="111" t="s">
        <v>92</v>
      </c>
      <c r="B34" s="112" t="s">
        <v>17</v>
      </c>
      <c r="C34" s="55">
        <f>Peer2Peer!C32+Web!C32+Video!C32</f>
        <v>15.324000000000002</v>
      </c>
      <c r="D34" s="56">
        <f>Peer2Peer!D32+Web!D32+Video!D32</f>
        <v>47.236800000000002</v>
      </c>
      <c r="E34" s="57">
        <f>Peer2Peer!E32+Web!E32+Video!E32</f>
        <v>107.10080000000002</v>
      </c>
      <c r="F34" s="55">
        <f>C34*Parameters!N$24</f>
        <v>1.5324000000000002</v>
      </c>
      <c r="G34" s="56">
        <f>D34*Parameters!O$24</f>
        <v>4.7236800000000008</v>
      </c>
      <c r="H34" s="57">
        <f>E34*Parameters!P$24</f>
        <v>10.710080000000003</v>
      </c>
    </row>
    <row r="35" spans="1:8" ht="15" x14ac:dyDescent="0.25">
      <c r="A35" s="113" t="s">
        <v>93</v>
      </c>
      <c r="B35" s="114" t="s">
        <v>17</v>
      </c>
      <c r="C35" s="55">
        <f>Peer2Peer!C33+Web!C33+Video!C33</f>
        <v>11.352</v>
      </c>
      <c r="D35" s="56">
        <f>Peer2Peer!D33+Web!D33+Video!D33</f>
        <v>34.091400000000007</v>
      </c>
      <c r="E35" s="57">
        <f>Peer2Peer!E33+Web!E33+Video!E33</f>
        <v>77.208400000000012</v>
      </c>
      <c r="F35" s="55">
        <f>C35*Parameters!N$24</f>
        <v>1.1352</v>
      </c>
      <c r="G35" s="56">
        <f>D35*Parameters!O$24</f>
        <v>3.4091400000000007</v>
      </c>
      <c r="H35" s="57">
        <f>E35*Parameters!P$24</f>
        <v>7.7208400000000017</v>
      </c>
    </row>
    <row r="36" spans="1:8" ht="15" x14ac:dyDescent="0.25">
      <c r="A36" s="109" t="s">
        <v>94</v>
      </c>
      <c r="B36" s="110" t="s">
        <v>17</v>
      </c>
      <c r="C36" s="55">
        <f>Peer2Peer!C34+Web!C34+Video!C34</f>
        <v>11.135999999999999</v>
      </c>
      <c r="D36" s="56">
        <f>Peer2Peer!D34+Web!D34+Video!D34</f>
        <v>32.825200000000002</v>
      </c>
      <c r="E36" s="57">
        <f>Peer2Peer!E34+Web!E34+Video!E34</f>
        <v>76.191200000000023</v>
      </c>
      <c r="F36" s="55">
        <f>C36*Parameters!N$24</f>
        <v>1.1135999999999999</v>
      </c>
      <c r="G36" s="56">
        <f>D36*Parameters!O$24</f>
        <v>3.2825200000000003</v>
      </c>
      <c r="H36" s="57">
        <f>E36*Parameters!P$24</f>
        <v>7.6191200000000023</v>
      </c>
    </row>
    <row r="37" spans="1:8" ht="15" x14ac:dyDescent="0.25">
      <c r="A37" s="111" t="s">
        <v>95</v>
      </c>
      <c r="B37" s="112" t="s">
        <v>17</v>
      </c>
      <c r="C37" s="55">
        <f>Peer2Peer!C35+Web!C35+Video!C35</f>
        <v>15.216000000000001</v>
      </c>
      <c r="D37" s="56">
        <f>Peer2Peer!D35+Web!D35+Video!D35</f>
        <v>47.003700000000009</v>
      </c>
      <c r="E37" s="57">
        <f>Peer2Peer!E35+Web!E35+Video!E35</f>
        <v>106.59220000000002</v>
      </c>
      <c r="F37" s="55">
        <f>C37*Parameters!N$24</f>
        <v>1.5216000000000003</v>
      </c>
      <c r="G37" s="56">
        <f>D37*Parameters!O$24</f>
        <v>4.7003700000000013</v>
      </c>
      <c r="H37" s="57">
        <f>E37*Parameters!P$24</f>
        <v>10.659220000000003</v>
      </c>
    </row>
    <row r="38" spans="1:8" ht="15" x14ac:dyDescent="0.25">
      <c r="A38" s="111" t="s">
        <v>96</v>
      </c>
      <c r="B38" s="112" t="s">
        <v>17</v>
      </c>
      <c r="C38" s="55">
        <f>Peer2Peer!C36+Web!C36+Video!C36</f>
        <v>15.540000000000003</v>
      </c>
      <c r="D38" s="56">
        <f>Peer2Peer!D36+Web!D36+Video!D36</f>
        <v>46.103000000000009</v>
      </c>
      <c r="E38" s="57">
        <f>Peer2Peer!E36+Web!E36+Video!E36</f>
        <v>108.11800000000002</v>
      </c>
      <c r="F38" s="55">
        <f>C38*Parameters!N$24</f>
        <v>1.5540000000000003</v>
      </c>
      <c r="G38" s="56">
        <f>D38*Parameters!O$24</f>
        <v>4.6103000000000014</v>
      </c>
      <c r="H38" s="57">
        <f>E38*Parameters!P$24</f>
        <v>10.811800000000003</v>
      </c>
    </row>
    <row r="39" spans="1:8" ht="15" x14ac:dyDescent="0.25">
      <c r="A39" s="111" t="s">
        <v>97</v>
      </c>
      <c r="B39" s="112" t="s">
        <v>17</v>
      </c>
      <c r="C39" s="55">
        <f>Peer2Peer!C37+Web!C37+Video!C37</f>
        <v>5.2680000000000007</v>
      </c>
      <c r="D39" s="56">
        <f>Peer2Peer!D37+Web!D37+Video!D37</f>
        <v>15.942600000000002</v>
      </c>
      <c r="E39" s="57">
        <f>Peer2Peer!E37+Web!E37+Video!E37</f>
        <v>35.99560000000001</v>
      </c>
      <c r="F39" s="55">
        <f>C39*Parameters!N$24</f>
        <v>0.52680000000000005</v>
      </c>
      <c r="G39" s="56">
        <f>D39*Parameters!O$24</f>
        <v>1.5942600000000002</v>
      </c>
      <c r="H39" s="57">
        <f>E39*Parameters!P$24</f>
        <v>3.5995600000000012</v>
      </c>
    </row>
    <row r="40" spans="1:8" ht="15" x14ac:dyDescent="0.25">
      <c r="A40" s="111" t="s">
        <v>98</v>
      </c>
      <c r="B40" s="112" t="s">
        <v>17</v>
      </c>
      <c r="C40" s="55">
        <f>Peer2Peer!C38+Web!C38+Video!C38</f>
        <v>9.0920000000000023</v>
      </c>
      <c r="D40" s="56">
        <f>Peer2Peer!D38+Web!D38+Video!D38</f>
        <v>27.689399999999999</v>
      </c>
      <c r="E40" s="57">
        <f>Peer2Peer!E38+Web!E38+Video!E38</f>
        <v>62.836400000000012</v>
      </c>
      <c r="F40" s="55">
        <f>C40*Parameters!N$24</f>
        <v>0.90920000000000023</v>
      </c>
      <c r="G40" s="56">
        <f>D40*Parameters!O$24</f>
        <v>2.7689400000000002</v>
      </c>
      <c r="H40" s="57">
        <f>E40*Parameters!P$24</f>
        <v>6.2836400000000019</v>
      </c>
    </row>
    <row r="41" spans="1:8" ht="15" x14ac:dyDescent="0.25">
      <c r="A41" s="111" t="s">
        <v>99</v>
      </c>
      <c r="B41" s="112" t="s">
        <v>17</v>
      </c>
      <c r="C41" s="55">
        <f>Peer2Peer!C39+Web!C39+Video!C39</f>
        <v>13.288</v>
      </c>
      <c r="D41" s="56">
        <f>Peer2Peer!D39+Web!D39+Video!D39</f>
        <v>38.194100000000006</v>
      </c>
      <c r="E41" s="57">
        <f>Peer2Peer!E39+Web!E39+Video!E39</f>
        <v>90.054600000000036</v>
      </c>
      <c r="F41" s="55">
        <f>C41*Parameters!N$24</f>
        <v>1.3288000000000002</v>
      </c>
      <c r="G41" s="56">
        <f>D41*Parameters!O$24</f>
        <v>3.8194100000000009</v>
      </c>
      <c r="H41" s="57">
        <f>E41*Parameters!P$24</f>
        <v>9.0054600000000047</v>
      </c>
    </row>
    <row r="42" spans="1:8" ht="15" x14ac:dyDescent="0.25">
      <c r="A42" s="111" t="s">
        <v>100</v>
      </c>
      <c r="B42" s="112" t="s">
        <v>17</v>
      </c>
      <c r="C42" s="55">
        <f>Peer2Peer!C40+Web!C40+Video!C40</f>
        <v>5.16</v>
      </c>
      <c r="D42" s="56">
        <f>Peer2Peer!D40+Web!D40+Video!D40</f>
        <v>15.7095</v>
      </c>
      <c r="E42" s="57">
        <f>Peer2Peer!E40+Web!E40+Video!E40</f>
        <v>35.487000000000009</v>
      </c>
      <c r="F42" s="55">
        <f>C42*Parameters!N$24</f>
        <v>0.51600000000000001</v>
      </c>
      <c r="G42" s="56">
        <f>D42*Parameters!O$24</f>
        <v>1.5709500000000001</v>
      </c>
      <c r="H42" s="57">
        <f>E42*Parameters!P$24</f>
        <v>3.5487000000000011</v>
      </c>
    </row>
    <row r="43" spans="1:8" ht="15" x14ac:dyDescent="0.25">
      <c r="A43" s="111" t="s">
        <v>101</v>
      </c>
      <c r="B43" s="112" t="s">
        <v>17</v>
      </c>
      <c r="C43" s="55">
        <f>Peer2Peer!C41+Web!C41+Video!C41</f>
        <v>18.980000000000004</v>
      </c>
      <c r="D43" s="56">
        <f>Peer2Peer!D41+Web!D41+Video!D41</f>
        <v>58.176000000000009</v>
      </c>
      <c r="E43" s="57">
        <f>Peer2Peer!E41+Web!E41+Video!E41</f>
        <v>131.77600000000001</v>
      </c>
      <c r="F43" s="55">
        <f>C43*Parameters!N$24</f>
        <v>1.8980000000000006</v>
      </c>
      <c r="G43" s="56">
        <f>D43*Parameters!O$24</f>
        <v>5.8176000000000014</v>
      </c>
      <c r="H43" s="57">
        <f>E43*Parameters!P$24</f>
        <v>13.177600000000002</v>
      </c>
    </row>
    <row r="44" spans="1:8" ht="15" x14ac:dyDescent="0.25">
      <c r="A44" s="111" t="s">
        <v>102</v>
      </c>
      <c r="B44" s="112" t="s">
        <v>17</v>
      </c>
      <c r="C44" s="55">
        <f>Peer2Peer!C42+Web!C42+Video!C42</f>
        <v>15.972000000000001</v>
      </c>
      <c r="D44" s="56">
        <f>Peer2Peer!D42+Web!D42+Video!D42</f>
        <v>44.635400000000004</v>
      </c>
      <c r="E44" s="57">
        <f>Peer2Peer!E42+Web!E42+Video!E42</f>
        <v>110.1524</v>
      </c>
      <c r="F44" s="55">
        <f>C44*Parameters!N$24</f>
        <v>1.5972000000000002</v>
      </c>
      <c r="G44" s="56">
        <f>D44*Parameters!O$24</f>
        <v>4.463540000000001</v>
      </c>
      <c r="H44" s="57">
        <f>E44*Parameters!P$24</f>
        <v>11.01524</v>
      </c>
    </row>
    <row r="45" spans="1:8" ht="15" x14ac:dyDescent="0.25">
      <c r="A45" s="113" t="s">
        <v>103</v>
      </c>
      <c r="B45" s="114" t="s">
        <v>17</v>
      </c>
      <c r="C45" s="55">
        <f>Peer2Peer!C43+Web!C43+Video!C43</f>
        <v>18.547999999999998</v>
      </c>
      <c r="D45" s="56">
        <f>Peer2Peer!D43+Web!D43+Video!D43</f>
        <v>52.443600000000004</v>
      </c>
      <c r="E45" s="57">
        <f>Peer2Peer!E43+Web!E43+Video!E43</f>
        <v>129.74160000000001</v>
      </c>
      <c r="F45" s="55">
        <f>C45*Parameters!N$24</f>
        <v>1.8548</v>
      </c>
      <c r="G45" s="56">
        <f>D45*Parameters!O$24</f>
        <v>5.2443600000000004</v>
      </c>
      <c r="H45" s="57">
        <f>E45*Parameters!P$24</f>
        <v>12.974160000000001</v>
      </c>
    </row>
    <row r="46" spans="1:8" ht="15" x14ac:dyDescent="0.25">
      <c r="A46" s="115" t="s">
        <v>104</v>
      </c>
      <c r="B46" s="116" t="s">
        <v>17</v>
      </c>
      <c r="C46" s="55">
        <f>Peer2Peer!C44+Web!C44+Video!C44</f>
        <v>7.0350000000000001</v>
      </c>
      <c r="D46" s="56">
        <f>Peer2Peer!D44+Web!D44+Video!D44</f>
        <v>15.468750000000002</v>
      </c>
      <c r="E46" s="57">
        <f>Peer2Peer!E44+Web!E44+Video!E44</f>
        <v>33.31450000000001</v>
      </c>
      <c r="F46" s="55">
        <f>C46*Parameters!N$24</f>
        <v>0.70350000000000001</v>
      </c>
      <c r="G46" s="56">
        <f>D46*Parameters!O$24</f>
        <v>1.5468750000000002</v>
      </c>
      <c r="H46" s="57">
        <f>E46*Parameters!P$24</f>
        <v>3.3314500000000011</v>
      </c>
    </row>
    <row r="47" spans="1:8" ht="15" x14ac:dyDescent="0.25">
      <c r="A47" s="117" t="s">
        <v>105</v>
      </c>
      <c r="B47" s="118" t="s">
        <v>17</v>
      </c>
      <c r="C47" s="55">
        <f>Peer2Peer!C45+Web!C45+Video!C45</f>
        <v>2.5760000000000005</v>
      </c>
      <c r="D47" s="56">
        <f>Peer2Peer!D45+Web!D45+Video!D45</f>
        <v>6.1860000000000017</v>
      </c>
      <c r="E47" s="57">
        <f>Peer2Peer!E45+Web!E45+Video!E45</f>
        <v>12.519200000000001</v>
      </c>
      <c r="F47" s="55">
        <f>C47*Parameters!N$24</f>
        <v>0.25760000000000005</v>
      </c>
      <c r="G47" s="56">
        <f>D47*Parameters!O$24</f>
        <v>0.61860000000000026</v>
      </c>
      <c r="H47" s="57">
        <f>E47*Parameters!P$24</f>
        <v>1.2519200000000001</v>
      </c>
    </row>
    <row r="48" spans="1:8" ht="15" x14ac:dyDescent="0.25">
      <c r="A48" s="117" t="s">
        <v>106</v>
      </c>
      <c r="B48" s="118" t="s">
        <v>17</v>
      </c>
      <c r="C48" s="55">
        <f>Peer2Peer!C46+Web!C46+Video!C46</f>
        <v>7.9270000000000005</v>
      </c>
      <c r="D48" s="56">
        <f>Peer2Peer!D46+Web!D46+Video!D46</f>
        <v>17.310750000000006</v>
      </c>
      <c r="E48" s="57">
        <f>Peer2Peer!E46+Web!E46+Video!E46</f>
        <v>37.2209</v>
      </c>
      <c r="F48" s="55">
        <f>C48*Parameters!N$24</f>
        <v>0.79270000000000007</v>
      </c>
      <c r="G48" s="56">
        <f>D48*Parameters!O$24</f>
        <v>1.7310750000000006</v>
      </c>
      <c r="H48" s="57">
        <f>E48*Parameters!P$24</f>
        <v>3.7220900000000001</v>
      </c>
    </row>
    <row r="49" spans="1:8" ht="15" x14ac:dyDescent="0.25">
      <c r="A49" s="117" t="s">
        <v>107</v>
      </c>
      <c r="B49" s="118" t="s">
        <v>17</v>
      </c>
      <c r="C49" s="55">
        <f>Peer2Peer!C47+Web!C47+Video!C47</f>
        <v>4.4590000000000014</v>
      </c>
      <c r="D49" s="56">
        <f>Peer2Peer!D47+Web!D47+Video!D47</f>
        <v>9.2827500000000036</v>
      </c>
      <c r="E49" s="57">
        <f>Peer2Peer!E47+Web!E47+Video!E47</f>
        <v>19.795300000000005</v>
      </c>
      <c r="F49" s="55">
        <f>C49*Parameters!N$24</f>
        <v>0.44590000000000019</v>
      </c>
      <c r="G49" s="56">
        <f>D49*Parameters!O$24</f>
        <v>0.92827500000000041</v>
      </c>
      <c r="H49" s="57">
        <f>E49*Parameters!P$24</f>
        <v>1.9795300000000005</v>
      </c>
    </row>
    <row r="50" spans="1:8" ht="15" x14ac:dyDescent="0.25">
      <c r="A50" s="117" t="s">
        <v>108</v>
      </c>
      <c r="B50" s="118" t="s">
        <v>17</v>
      </c>
      <c r="C50" s="55">
        <f>Peer2Peer!C48+Web!C48+Video!C48</f>
        <v>4.8550000000000004</v>
      </c>
      <c r="D50" s="56">
        <f>Peer2Peer!D48+Web!D48+Video!D48</f>
        <v>10.93375</v>
      </c>
      <c r="E50" s="57">
        <f>Peer2Peer!E48+Web!E48+Video!E48</f>
        <v>22.648500000000002</v>
      </c>
      <c r="F50" s="55">
        <f>C50*Parameters!N$24</f>
        <v>0.48550000000000004</v>
      </c>
      <c r="G50" s="56">
        <f>D50*Parameters!O$24</f>
        <v>1.093375</v>
      </c>
      <c r="H50" s="57">
        <f>E50*Parameters!P$24</f>
        <v>2.2648500000000005</v>
      </c>
    </row>
    <row r="51" spans="1:8" ht="15" x14ac:dyDescent="0.25">
      <c r="A51" s="117" t="s">
        <v>109</v>
      </c>
      <c r="B51" s="118" t="s">
        <v>17</v>
      </c>
      <c r="C51" s="55">
        <f>Peer2Peer!C49+Web!C49+Video!C49</f>
        <v>5.7469999999999999</v>
      </c>
      <c r="D51" s="56">
        <f>Peer2Peer!D49+Web!D49+Video!D49</f>
        <v>12.775750000000002</v>
      </c>
      <c r="E51" s="57">
        <f>Peer2Peer!E49+Web!E49+Video!E49</f>
        <v>28.554900000000007</v>
      </c>
      <c r="F51" s="55">
        <f>C51*Parameters!N$24</f>
        <v>0.57469999999999999</v>
      </c>
      <c r="G51" s="56">
        <f>D51*Parameters!O$24</f>
        <v>1.2775750000000003</v>
      </c>
      <c r="H51" s="57">
        <f>E51*Parameters!P$24</f>
        <v>2.855490000000001</v>
      </c>
    </row>
    <row r="52" spans="1:8" ht="15" x14ac:dyDescent="0.25">
      <c r="A52" s="117" t="s">
        <v>110</v>
      </c>
      <c r="B52" s="118" t="s">
        <v>17</v>
      </c>
      <c r="C52" s="55">
        <f>Peer2Peer!C50+Web!C50+Video!C50</f>
        <v>6.8370000000000006</v>
      </c>
      <c r="D52" s="56">
        <f>Peer2Peer!D50+Web!D50+Video!D50</f>
        <v>14.243250000000002</v>
      </c>
      <c r="E52" s="57">
        <f>Peer2Peer!E50+Web!E50+Video!E50</f>
        <v>30.387900000000002</v>
      </c>
      <c r="F52" s="55">
        <f>C52*Parameters!N$24</f>
        <v>0.68370000000000009</v>
      </c>
      <c r="G52" s="56">
        <f>D52*Parameters!O$24</f>
        <v>1.4243250000000003</v>
      </c>
      <c r="H52" s="57">
        <f>E52*Parameters!P$24</f>
        <v>3.0387900000000005</v>
      </c>
    </row>
    <row r="53" spans="1:8" ht="15" x14ac:dyDescent="0.25">
      <c r="A53" s="117" t="s">
        <v>111</v>
      </c>
      <c r="B53" s="118" t="s">
        <v>17</v>
      </c>
      <c r="C53" s="55">
        <f>Peer2Peer!C51+Web!C51+Video!C51</f>
        <v>2.3780000000000001</v>
      </c>
      <c r="D53" s="56">
        <f>Peer2Peer!D51+Web!D51+Video!D51</f>
        <v>5.7605000000000004</v>
      </c>
      <c r="E53" s="57">
        <f>Peer2Peer!E51+Web!E51+Video!E51</f>
        <v>12.592600000000001</v>
      </c>
      <c r="F53" s="55">
        <f>C53*Parameters!N$24</f>
        <v>0.23780000000000001</v>
      </c>
      <c r="G53" s="56">
        <f>D53*Parameters!O$24</f>
        <v>0.57605000000000006</v>
      </c>
      <c r="H53" s="57">
        <f>E53*Parameters!P$24</f>
        <v>1.2592600000000003</v>
      </c>
    </row>
    <row r="54" spans="1:8" ht="15" x14ac:dyDescent="0.25">
      <c r="A54" s="119" t="s">
        <v>112</v>
      </c>
      <c r="B54" s="120" t="s">
        <v>17</v>
      </c>
      <c r="C54" s="55">
        <f>Peer2Peer!C52+Web!C52+Video!C52</f>
        <v>7.7290000000000001</v>
      </c>
      <c r="D54" s="56">
        <f>Peer2Peer!D52+Web!D52+Video!D52</f>
        <v>16.885250000000006</v>
      </c>
      <c r="E54" s="57">
        <f>Peer2Peer!E52+Web!E52+Video!E52</f>
        <v>35.2943</v>
      </c>
      <c r="F54" s="55">
        <f>C54*Parameters!N$24</f>
        <v>0.77290000000000003</v>
      </c>
      <c r="G54" s="56">
        <f>D54*Parameters!O$24</f>
        <v>1.6885250000000007</v>
      </c>
      <c r="H54" s="57">
        <f>E54*Parameters!P$24</f>
        <v>3.5294300000000001</v>
      </c>
    </row>
    <row r="56" spans="1:8" x14ac:dyDescent="0.2">
      <c r="C56" s="87">
        <f t="shared" ref="C56:H56" si="0">SUM(C4:C54)</f>
        <v>746.15499999999997</v>
      </c>
      <c r="D56" s="87">
        <f t="shared" si="0"/>
        <v>2189.5308499999996</v>
      </c>
      <c r="E56" s="87">
        <f t="shared" si="0"/>
        <v>4986.603500000002</v>
      </c>
      <c r="F56" s="87">
        <f t="shared" si="0"/>
        <v>74.615500000000011</v>
      </c>
      <c r="G56" s="87">
        <f t="shared" si="0"/>
        <v>218.95308500000004</v>
      </c>
      <c r="H56" s="87">
        <f t="shared" si="0"/>
        <v>498.66035000000005</v>
      </c>
    </row>
  </sheetData>
  <mergeCells count="3">
    <mergeCell ref="C1:H1"/>
    <mergeCell ref="C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Parameters</vt:lpstr>
      <vt:lpstr>Links</vt:lpstr>
      <vt:lpstr>Node_List</vt:lpstr>
      <vt:lpstr>Peer2Peer</vt:lpstr>
      <vt:lpstr>Web</vt:lpstr>
      <vt:lpstr>Video</vt:lpstr>
      <vt:lpstr>Total</vt:lpstr>
    </vt:vector>
  </TitlesOfParts>
  <Company>IT Telecom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Javier Moreno</cp:lastModifiedBy>
  <dcterms:created xsi:type="dcterms:W3CDTF">2013-01-08T11:13:55Z</dcterms:created>
  <dcterms:modified xsi:type="dcterms:W3CDTF">2019-07-16T10:25:02Z</dcterms:modified>
</cp:coreProperties>
</file>