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.monteiro\deep-torch-example\KAB\Behavior_KAB\Cluster\"/>
    </mc:Choice>
  </mc:AlternateContent>
  <xr:revisionPtr revIDLastSave="0" documentId="13_ncr:1_{7B811B5C-E3EE-4A93-A67C-5B4ADCEB33FC}" xr6:coauthVersionLast="47" xr6:coauthVersionMax="47" xr10:uidLastSave="{00000000-0000-0000-0000-000000000000}"/>
  <bookViews>
    <workbookView xWindow="-120" yWindow="-120" windowWidth="20730" windowHeight="11040" tabRatio="622" xr2:uid="{00000000-000D-0000-FFFF-FFFF00000000}"/>
  </bookViews>
  <sheets>
    <sheet name="Inad_e_reneg" sheetId="16" r:id="rId1"/>
    <sheet name="Inad" sheetId="50" r:id="rId2"/>
    <sheet name="fx_mean_dias_maior_atraso60" sheetId="31" r:id="rId3"/>
    <sheet name="fx_tempo_contratos" sheetId="37" r:id="rId4"/>
    <sheet name="fx_Idade" sheetId="17" r:id="rId5"/>
    <sheet name="Perfil" sheetId="1" r:id="rId6"/>
    <sheet name="situacao_conta" sheetId="7" r:id="rId7"/>
    <sheet name="fx_Relacionamento" sheetId="18" r:id="rId8"/>
    <sheet name="fx_Limite" sheetId="19" r:id="rId9"/>
    <sheet name="Produtos" sheetId="11" r:id="rId10"/>
    <sheet name="fx_contratos_fechado" sheetId="22" r:id="rId11"/>
    <sheet name="fx_renda_valida" sheetId="44" r:id="rId12"/>
    <sheet name="fx_qtd_parcela" sheetId="29" r:id="rId13"/>
    <sheet name="fx_creditos" sheetId="35" r:id="rId14"/>
    <sheet name="fx_valor_pago" sheetId="48" r:id="rId15"/>
    <sheet name="fx_valor_entrada" sheetId="49" r:id="rId16"/>
    <sheet name="Descricao_formula" sheetId="45" r:id="rId17"/>
    <sheet name="Cluster" sheetId="4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6" i="19" l="1"/>
  <c r="G108" i="19"/>
  <c r="G107" i="19"/>
  <c r="G106" i="19"/>
  <c r="G105" i="19"/>
  <c r="C107" i="19"/>
  <c r="D107" i="19"/>
  <c r="E107" i="19"/>
  <c r="F107" i="19"/>
  <c r="B107" i="19"/>
  <c r="C106" i="19"/>
  <c r="D106" i="19"/>
  <c r="E106" i="19"/>
  <c r="F106" i="19"/>
  <c r="B106" i="19"/>
  <c r="B105" i="19"/>
  <c r="A105" i="19"/>
  <c r="A107" i="19"/>
  <c r="A104" i="19"/>
  <c r="G100" i="19"/>
  <c r="D105" i="19"/>
  <c r="A110" i="19"/>
  <c r="I98" i="19" s="1" a="1"/>
  <c r="I98" i="19" s="1"/>
  <c r="F102" i="19"/>
  <c r="E102" i="19"/>
  <c r="D102" i="19"/>
  <c r="C102" i="19"/>
  <c r="C105" i="19" s="1"/>
  <c r="B102" i="19"/>
  <c r="G101" i="19"/>
  <c r="G99" i="19"/>
  <c r="A39" i="49"/>
  <c r="I29" i="49" s="1" a="1"/>
  <c r="I29" i="49" s="1"/>
  <c r="G36" i="49"/>
  <c r="F36" i="49"/>
  <c r="E36" i="49"/>
  <c r="D36" i="49"/>
  <c r="C36" i="49"/>
  <c r="B36" i="49"/>
  <c r="A36" i="49"/>
  <c r="G35" i="49"/>
  <c r="F35" i="49"/>
  <c r="E35" i="49"/>
  <c r="E37" i="49" s="1"/>
  <c r="D35" i="49"/>
  <c r="D37" i="49" s="1"/>
  <c r="C35" i="49"/>
  <c r="B35" i="49"/>
  <c r="B37" i="49" s="1"/>
  <c r="A35" i="49"/>
  <c r="A34" i="49"/>
  <c r="G32" i="49"/>
  <c r="F32" i="49"/>
  <c r="E32" i="49"/>
  <c r="D32" i="49"/>
  <c r="C32" i="49"/>
  <c r="B32" i="49"/>
  <c r="G31" i="49"/>
  <c r="G30" i="49"/>
  <c r="I15" i="49" a="1"/>
  <c r="I15" i="49" s="1"/>
  <c r="I1" i="49" a="1"/>
  <c r="I1" i="49" s="1"/>
  <c r="B21" i="49"/>
  <c r="A22" i="49"/>
  <c r="A21" i="49"/>
  <c r="A20" i="49"/>
  <c r="F18" i="49"/>
  <c r="E18" i="49"/>
  <c r="D18" i="49"/>
  <c r="C18" i="49"/>
  <c r="B18" i="49"/>
  <c r="G17" i="49"/>
  <c r="G16" i="49"/>
  <c r="B8" i="49"/>
  <c r="B7" i="49"/>
  <c r="A7" i="49"/>
  <c r="A8" i="49"/>
  <c r="A6" i="49"/>
  <c r="B4" i="49"/>
  <c r="G102" i="19" l="1"/>
  <c r="F105" i="19"/>
  <c r="F108" i="19" s="1"/>
  <c r="D108" i="19"/>
  <c r="E105" i="19"/>
  <c r="E108" i="19" s="1"/>
  <c r="B108" i="19"/>
  <c r="C108" i="19"/>
  <c r="F37" i="49"/>
  <c r="G37" i="49"/>
  <c r="C37" i="49"/>
  <c r="B23" i="49"/>
  <c r="B22" i="49"/>
  <c r="G18" i="49"/>
  <c r="B90" i="29" l="1"/>
  <c r="G61" i="29"/>
  <c r="G63" i="29"/>
  <c r="G62" i="29"/>
  <c r="C62" i="29"/>
  <c r="D62" i="29"/>
  <c r="E62" i="29"/>
  <c r="F62" i="29"/>
  <c r="B62" i="29"/>
  <c r="C61" i="29"/>
  <c r="D61" i="29"/>
  <c r="E61" i="29"/>
  <c r="F61" i="29"/>
  <c r="B61" i="29"/>
  <c r="G57" i="29"/>
  <c r="G58" i="29"/>
  <c r="G59" i="29"/>
  <c r="G60" i="29"/>
  <c r="C60" i="29"/>
  <c r="D60" i="29"/>
  <c r="E60" i="29"/>
  <c r="F60" i="29"/>
  <c r="B60" i="29"/>
  <c r="C59" i="29"/>
  <c r="D59" i="29"/>
  <c r="E59" i="29"/>
  <c r="F59" i="29"/>
  <c r="B59" i="29"/>
  <c r="B58" i="29"/>
  <c r="B57" i="29"/>
  <c r="D32" i="29"/>
  <c r="D33" i="29"/>
  <c r="B34" i="29"/>
  <c r="B35" i="29"/>
  <c r="D35" i="29"/>
  <c r="B37" i="29"/>
  <c r="D40" i="29"/>
  <c r="D41" i="29"/>
  <c r="B42" i="29"/>
  <c r="B43" i="29"/>
  <c r="D43" i="29"/>
  <c r="B45" i="29"/>
  <c r="D48" i="29"/>
  <c r="D49" i="29"/>
  <c r="B50" i="29"/>
  <c r="B51" i="29"/>
  <c r="D51" i="29"/>
  <c r="B53" i="29"/>
  <c r="A54" i="29"/>
  <c r="A43" i="29"/>
  <c r="A44" i="29"/>
  <c r="A45" i="29"/>
  <c r="A46" i="29"/>
  <c r="A47" i="29"/>
  <c r="A48" i="29"/>
  <c r="A49" i="29"/>
  <c r="A50" i="29"/>
  <c r="A51" i="29"/>
  <c r="A52" i="29"/>
  <c r="A53" i="29"/>
  <c r="A37" i="29"/>
  <c r="A38" i="29"/>
  <c r="A39" i="29"/>
  <c r="A40" i="29"/>
  <c r="A41" i="29"/>
  <c r="A42" i="29"/>
  <c r="A30" i="29"/>
  <c r="A31" i="29"/>
  <c r="A32" i="29"/>
  <c r="A33" i="29"/>
  <c r="A34" i="29"/>
  <c r="A35" i="29"/>
  <c r="A36" i="29"/>
  <c r="A29" i="29"/>
  <c r="G2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3" i="29"/>
  <c r="G4" i="29"/>
  <c r="G5" i="29"/>
  <c r="G6" i="29"/>
  <c r="G2" i="29"/>
  <c r="B27" i="29"/>
  <c r="B30" i="29" s="1"/>
  <c r="C27" i="29"/>
  <c r="C35" i="29" s="1"/>
  <c r="D27" i="29"/>
  <c r="D38" i="29" s="1"/>
  <c r="E27" i="29"/>
  <c r="E33" i="29" s="1"/>
  <c r="F27" i="29"/>
  <c r="F36" i="29" s="1"/>
  <c r="G20" i="44"/>
  <c r="G23" i="44" s="1"/>
  <c r="G21" i="44"/>
  <c r="G22" i="44"/>
  <c r="F20" i="44"/>
  <c r="G11" i="44"/>
  <c r="B22" i="44"/>
  <c r="B21" i="44"/>
  <c r="B20" i="44"/>
  <c r="G8" i="44"/>
  <c r="C8" i="44"/>
  <c r="C13" i="44" s="1"/>
  <c r="D8" i="44"/>
  <c r="D16" i="44" s="1"/>
  <c r="E8" i="44"/>
  <c r="F8" i="44"/>
  <c r="B8" i="44"/>
  <c r="B11" i="44" s="1"/>
  <c r="B12" i="44"/>
  <c r="E12" i="44"/>
  <c r="F12" i="44"/>
  <c r="B13" i="44"/>
  <c r="E13" i="44"/>
  <c r="E21" i="44" s="1"/>
  <c r="F13" i="44"/>
  <c r="C14" i="44"/>
  <c r="D14" i="44"/>
  <c r="E14" i="44"/>
  <c r="F14" i="44"/>
  <c r="B15" i="44"/>
  <c r="C15" i="44"/>
  <c r="D15" i="44"/>
  <c r="E15" i="44"/>
  <c r="E22" i="44" s="1"/>
  <c r="F15" i="44"/>
  <c r="C16" i="44"/>
  <c r="E16" i="44"/>
  <c r="F16" i="44"/>
  <c r="C22" i="44"/>
  <c r="F22" i="44"/>
  <c r="F11" i="44"/>
  <c r="E11" i="44"/>
  <c r="C11" i="44"/>
  <c r="C20" i="44"/>
  <c r="E20" i="44"/>
  <c r="A52" i="22"/>
  <c r="A51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28" i="22"/>
  <c r="A61" i="22" s="1"/>
  <c r="B26" i="22"/>
  <c r="B33" i="22" s="1"/>
  <c r="G2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3" i="22"/>
  <c r="G4" i="22"/>
  <c r="G5" i="22"/>
  <c r="G2" i="22"/>
  <c r="A89" i="19"/>
  <c r="A94" i="19" s="1"/>
  <c r="I84" i="19" s="1" a="1"/>
  <c r="I84" i="19" s="1"/>
  <c r="F87" i="19"/>
  <c r="F90" i="19" s="1"/>
  <c r="E87" i="19"/>
  <c r="E91" i="19" s="1"/>
  <c r="D87" i="19"/>
  <c r="D91" i="19" s="1"/>
  <c r="C87" i="19"/>
  <c r="C91" i="19" s="1"/>
  <c r="B87" i="19"/>
  <c r="B91" i="19" s="1"/>
  <c r="G86" i="19"/>
  <c r="G85" i="19"/>
  <c r="G2" i="49"/>
  <c r="G3" i="49"/>
  <c r="C86" i="11"/>
  <c r="D86" i="11"/>
  <c r="E86" i="11"/>
  <c r="F86" i="11"/>
  <c r="B86" i="11"/>
  <c r="A88" i="11"/>
  <c r="G66" i="11"/>
  <c r="G65" i="11"/>
  <c r="B65" i="11"/>
  <c r="F67" i="11"/>
  <c r="F66" i="11"/>
  <c r="F65" i="11"/>
  <c r="G60" i="11"/>
  <c r="G59" i="11"/>
  <c r="G82" i="11"/>
  <c r="G85" i="11"/>
  <c r="G84" i="11"/>
  <c r="G83" i="11"/>
  <c r="G86" i="11"/>
  <c r="G79" i="11"/>
  <c r="C79" i="11"/>
  <c r="C82" i="11" s="1"/>
  <c r="D79" i="11"/>
  <c r="D85" i="11" s="1"/>
  <c r="E79" i="11"/>
  <c r="F79" i="11"/>
  <c r="F82" i="11" s="1"/>
  <c r="B79" i="11"/>
  <c r="B83" i="11" s="1"/>
  <c r="F85" i="11"/>
  <c r="C85" i="11"/>
  <c r="E85" i="11"/>
  <c r="B84" i="11"/>
  <c r="A82" i="11"/>
  <c r="A83" i="11"/>
  <c r="A84" i="11"/>
  <c r="A85" i="11"/>
  <c r="A81" i="11"/>
  <c r="G78" i="11"/>
  <c r="E82" i="11"/>
  <c r="G77" i="11"/>
  <c r="G76" i="11"/>
  <c r="G75" i="11"/>
  <c r="I74" i="11" a="1"/>
  <c r="I74" i="11" s="1"/>
  <c r="I44" i="11" a="1"/>
  <c r="I44" i="11" s="1"/>
  <c r="G45" i="11"/>
  <c r="G46" i="11"/>
  <c r="B47" i="11"/>
  <c r="B50" i="11" s="1"/>
  <c r="C47" i="11"/>
  <c r="C51" i="11" s="1"/>
  <c r="D47" i="11"/>
  <c r="D50" i="11" s="1"/>
  <c r="E47" i="11"/>
  <c r="E51" i="11" s="1"/>
  <c r="F47" i="11"/>
  <c r="F51" i="11" s="1"/>
  <c r="I30" i="11" a="1"/>
  <c r="I30" i="11" s="1"/>
  <c r="G31" i="11"/>
  <c r="G32" i="11"/>
  <c r="B33" i="11"/>
  <c r="B37" i="11" s="1"/>
  <c r="C33" i="11"/>
  <c r="C36" i="11" s="1"/>
  <c r="D33" i="11"/>
  <c r="D37" i="11" s="1"/>
  <c r="E33" i="11"/>
  <c r="E36" i="11" s="1"/>
  <c r="F33" i="11"/>
  <c r="F37" i="11" s="1"/>
  <c r="F66" i="19"/>
  <c r="E66" i="19"/>
  <c r="D66" i="19"/>
  <c r="C66" i="19"/>
  <c r="B66" i="19"/>
  <c r="G65" i="19"/>
  <c r="G64" i="19"/>
  <c r="G63" i="19"/>
  <c r="G62" i="19"/>
  <c r="G61" i="19"/>
  <c r="G60" i="19"/>
  <c r="G59" i="19"/>
  <c r="G58" i="19"/>
  <c r="G57" i="19"/>
  <c r="I56" i="19" a="1"/>
  <c r="I56" i="19" s="1"/>
  <c r="I28" i="19" a="1"/>
  <c r="I28" i="19" s="1"/>
  <c r="F46" i="19"/>
  <c r="C38" i="19"/>
  <c r="C75" i="19" s="1"/>
  <c r="D38" i="19"/>
  <c r="D70" i="19" s="1"/>
  <c r="E38" i="19"/>
  <c r="E43" i="19" s="1"/>
  <c r="F38" i="19"/>
  <c r="F71" i="19" s="1"/>
  <c r="B38" i="19"/>
  <c r="B73" i="19" s="1"/>
  <c r="G30" i="19"/>
  <c r="G31" i="19"/>
  <c r="G32" i="19"/>
  <c r="G33" i="19"/>
  <c r="G34" i="19"/>
  <c r="G35" i="19"/>
  <c r="G36" i="19"/>
  <c r="G37" i="19"/>
  <c r="G29" i="19"/>
  <c r="B231" i="18"/>
  <c r="B234" i="18" s="1"/>
  <c r="C234" i="18"/>
  <c r="D234" i="18"/>
  <c r="E234" i="18"/>
  <c r="F234" i="18"/>
  <c r="G234" i="18"/>
  <c r="C233" i="18"/>
  <c r="D233" i="18"/>
  <c r="E233" i="18"/>
  <c r="F233" i="18"/>
  <c r="G233" i="18"/>
  <c r="B233" i="18"/>
  <c r="B232" i="18"/>
  <c r="G232" i="18"/>
  <c r="C232" i="18"/>
  <c r="D232" i="18"/>
  <c r="E232" i="18"/>
  <c r="F232" i="18"/>
  <c r="C231" i="18"/>
  <c r="D231" i="18"/>
  <c r="E231" i="18"/>
  <c r="F231" i="18"/>
  <c r="G231" i="18"/>
  <c r="I181" i="18" a="1"/>
  <c r="I181" i="18" s="1"/>
  <c r="C204" i="18"/>
  <c r="C228" i="18" s="1"/>
  <c r="D204" i="18"/>
  <c r="D212" i="18" s="1"/>
  <c r="E204" i="18"/>
  <c r="E215" i="18" s="1"/>
  <c r="F204" i="18"/>
  <c r="F215" i="18" s="1"/>
  <c r="B204" i="18"/>
  <c r="B214" i="18" s="1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182" i="18"/>
  <c r="A168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47" i="18"/>
  <c r="C143" i="18"/>
  <c r="C153" i="18" s="1"/>
  <c r="D143" i="18"/>
  <c r="D148" i="18" s="1"/>
  <c r="E143" i="18"/>
  <c r="E151" i="18" s="1"/>
  <c r="F143" i="18"/>
  <c r="F154" i="18" s="1"/>
  <c r="B143" i="18"/>
  <c r="B150" i="18" s="1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30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60" i="18"/>
  <c r="G61" i="18"/>
  <c r="G62" i="18"/>
  <c r="G63" i="18"/>
  <c r="G59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4" i="18"/>
  <c r="G2" i="18"/>
  <c r="F18" i="37"/>
  <c r="G27" i="37"/>
  <c r="G17" i="37"/>
  <c r="C17" i="37"/>
  <c r="D17" i="37"/>
  <c r="E17" i="37"/>
  <c r="F17" i="37"/>
  <c r="B17" i="37"/>
  <c r="B16" i="37"/>
  <c r="A16" i="37"/>
  <c r="G3" i="37"/>
  <c r="G2" i="37"/>
  <c r="G13" i="37" s="1"/>
  <c r="B13" i="37"/>
  <c r="B73" i="7"/>
  <c r="G69" i="7"/>
  <c r="I91" i="1" a="1"/>
  <c r="I91" i="1" s="1"/>
  <c r="B87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G102" i="1"/>
  <c r="F102" i="1"/>
  <c r="E102" i="1"/>
  <c r="D102" i="1"/>
  <c r="C102" i="1"/>
  <c r="B102" i="1"/>
  <c r="B109" i="1" s="1"/>
  <c r="C99" i="1"/>
  <c r="D99" i="1"/>
  <c r="E99" i="1"/>
  <c r="F99" i="1"/>
  <c r="G99" i="1"/>
  <c r="B99" i="1"/>
  <c r="G93" i="1"/>
  <c r="G94" i="1"/>
  <c r="G95" i="1"/>
  <c r="G96" i="1"/>
  <c r="G97" i="1"/>
  <c r="G98" i="1"/>
  <c r="G92" i="1"/>
  <c r="B46" i="1"/>
  <c r="B45" i="1"/>
  <c r="B44" i="1"/>
  <c r="D47" i="1"/>
  <c r="G55" i="1"/>
  <c r="B60" i="1"/>
  <c r="B63" i="1" s="1"/>
  <c r="G2" i="1"/>
  <c r="G3" i="1"/>
  <c r="C4" i="1"/>
  <c r="C8" i="1" s="1"/>
  <c r="D4" i="1"/>
  <c r="D7" i="1" s="1"/>
  <c r="E4" i="1"/>
  <c r="E8" i="1" s="1"/>
  <c r="F4" i="1"/>
  <c r="F8" i="1" s="1"/>
  <c r="B4" i="1"/>
  <c r="B7" i="1" s="1"/>
  <c r="E33" i="17"/>
  <c r="D33" i="17"/>
  <c r="C33" i="17"/>
  <c r="B33" i="17"/>
  <c r="F32" i="17"/>
  <c r="B32" i="17"/>
  <c r="F30" i="17"/>
  <c r="E30" i="17"/>
  <c r="D30" i="17"/>
  <c r="C30" i="17"/>
  <c r="B30" i="17"/>
  <c r="B26" i="17"/>
  <c r="B27" i="17" s="1"/>
  <c r="B25" i="17"/>
  <c r="B24" i="17"/>
  <c r="B23" i="17"/>
  <c r="G21" i="17"/>
  <c r="B20" i="17"/>
  <c r="F13" i="17"/>
  <c r="B13" i="17"/>
  <c r="E10" i="17"/>
  <c r="F10" i="17"/>
  <c r="G10" i="17"/>
  <c r="A26" i="37"/>
  <c r="A34" i="37" s="1"/>
  <c r="A18" i="37"/>
  <c r="A30" i="37" s="1"/>
  <c r="A19" i="37"/>
  <c r="A31" i="37" s="1"/>
  <c r="A20" i="37"/>
  <c r="A21" i="37"/>
  <c r="A22" i="37"/>
  <c r="A23" i="37"/>
  <c r="A24" i="37"/>
  <c r="A25" i="37"/>
  <c r="A29" i="37"/>
  <c r="C13" i="37"/>
  <c r="C24" i="37" s="1"/>
  <c r="D13" i="37"/>
  <c r="D19" i="37" s="1"/>
  <c r="D31" i="37" s="1"/>
  <c r="E13" i="37"/>
  <c r="E22" i="37" s="1"/>
  <c r="F13" i="37"/>
  <c r="F20" i="37" s="1"/>
  <c r="G4" i="37"/>
  <c r="G5" i="37"/>
  <c r="G6" i="37"/>
  <c r="G7" i="37"/>
  <c r="G8" i="37"/>
  <c r="G9" i="37"/>
  <c r="G10" i="37"/>
  <c r="G11" i="37"/>
  <c r="G12" i="37"/>
  <c r="C59" i="31"/>
  <c r="G51" i="31"/>
  <c r="G52" i="31"/>
  <c r="G53" i="31"/>
  <c r="G54" i="31"/>
  <c r="G55" i="31"/>
  <c r="F51" i="31"/>
  <c r="C55" i="31"/>
  <c r="D55" i="31"/>
  <c r="E55" i="31"/>
  <c r="F55" i="31"/>
  <c r="B55" i="31"/>
  <c r="C54" i="31"/>
  <c r="D54" i="31"/>
  <c r="E54" i="31"/>
  <c r="F54" i="31"/>
  <c r="B54" i="31"/>
  <c r="C53" i="31"/>
  <c r="D53" i="31"/>
  <c r="E53" i="31"/>
  <c r="F53" i="31"/>
  <c r="B53" i="31"/>
  <c r="B51" i="31"/>
  <c r="C52" i="31"/>
  <c r="D52" i="31"/>
  <c r="E52" i="31"/>
  <c r="F52" i="31"/>
  <c r="B52" i="31"/>
  <c r="C28" i="31"/>
  <c r="F28" i="31"/>
  <c r="F29" i="31"/>
  <c r="D30" i="31"/>
  <c r="D31" i="31"/>
  <c r="C35" i="31"/>
  <c r="C36" i="31"/>
  <c r="F36" i="31"/>
  <c r="F37" i="31"/>
  <c r="D38" i="31"/>
  <c r="D39" i="31"/>
  <c r="C43" i="31"/>
  <c r="C44" i="31"/>
  <c r="F44" i="31"/>
  <c r="F45" i="31"/>
  <c r="D46" i="31"/>
  <c r="D47" i="31"/>
  <c r="B48" i="31"/>
  <c r="C27" i="31"/>
  <c r="A48" i="31"/>
  <c r="A47" i="31"/>
  <c r="A41" i="31"/>
  <c r="A42" i="31"/>
  <c r="A43" i="31"/>
  <c r="A44" i="31"/>
  <c r="A45" i="31"/>
  <c r="A46" i="31"/>
  <c r="A36" i="31"/>
  <c r="A37" i="31"/>
  <c r="A38" i="31"/>
  <c r="A39" i="31"/>
  <c r="A40" i="31"/>
  <c r="A28" i="31"/>
  <c r="A29" i="31"/>
  <c r="A30" i="31"/>
  <c r="A31" i="31"/>
  <c r="A32" i="31"/>
  <c r="A33" i="31"/>
  <c r="A34" i="31"/>
  <c r="A35" i="31"/>
  <c r="A27" i="31"/>
  <c r="B24" i="31"/>
  <c r="B29" i="31" s="1"/>
  <c r="C24" i="31"/>
  <c r="C32" i="31" s="1"/>
  <c r="D24" i="31"/>
  <c r="D35" i="31" s="1"/>
  <c r="E24" i="31"/>
  <c r="E30" i="31" s="1"/>
  <c r="F24" i="31"/>
  <c r="F33" i="31" s="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" i="50"/>
  <c r="E4" i="50"/>
  <c r="F4" i="50"/>
  <c r="F7" i="50" s="1"/>
  <c r="E8" i="50"/>
  <c r="D4" i="50"/>
  <c r="D8" i="50" s="1"/>
  <c r="C4" i="50"/>
  <c r="C7" i="50" s="1"/>
  <c r="B4" i="50"/>
  <c r="B7" i="50" s="1"/>
  <c r="G3" i="50"/>
  <c r="I1" i="50" a="1"/>
  <c r="I1" i="50" s="1"/>
  <c r="H88" i="18"/>
  <c r="B72" i="19" l="1"/>
  <c r="F44" i="19"/>
  <c r="B43" i="19"/>
  <c r="B46" i="19"/>
  <c r="F72" i="19"/>
  <c r="F76" i="19"/>
  <c r="F48" i="19"/>
  <c r="B42" i="19"/>
  <c r="F45" i="19"/>
  <c r="F49" i="19"/>
  <c r="F42" i="19"/>
  <c r="B47" i="19"/>
  <c r="F70" i="19"/>
  <c r="E76" i="19"/>
  <c r="E46" i="19"/>
  <c r="E41" i="19"/>
  <c r="E73" i="19"/>
  <c r="B69" i="19"/>
  <c r="F73" i="19"/>
  <c r="E42" i="19"/>
  <c r="E77" i="19"/>
  <c r="E69" i="19"/>
  <c r="E48" i="19"/>
  <c r="E44" i="19"/>
  <c r="F69" i="19"/>
  <c r="B75" i="19"/>
  <c r="E74" i="19"/>
  <c r="D90" i="19"/>
  <c r="D92" i="19" s="1"/>
  <c r="B48" i="19"/>
  <c r="B44" i="19"/>
  <c r="E70" i="19"/>
  <c r="F75" i="19"/>
  <c r="G45" i="29"/>
  <c r="G35" i="29"/>
  <c r="G32" i="29"/>
  <c r="G47" i="29"/>
  <c r="G37" i="29"/>
  <c r="G31" i="29"/>
  <c r="G46" i="29"/>
  <c r="E52" i="29"/>
  <c r="C46" i="29"/>
  <c r="F39" i="29"/>
  <c r="B54" i="29"/>
  <c r="D52" i="29"/>
  <c r="F50" i="29"/>
  <c r="C49" i="29"/>
  <c r="E47" i="29"/>
  <c r="B46" i="29"/>
  <c r="D44" i="29"/>
  <c r="F42" i="29"/>
  <c r="C41" i="29"/>
  <c r="E39" i="29"/>
  <c r="B38" i="29"/>
  <c r="D36" i="29"/>
  <c r="F34" i="29"/>
  <c r="C33" i="29"/>
  <c r="E31" i="29"/>
  <c r="C54" i="29"/>
  <c r="E44" i="29"/>
  <c r="E36" i="29"/>
  <c r="F31" i="29"/>
  <c r="F53" i="29"/>
  <c r="C52" i="29"/>
  <c r="E50" i="29"/>
  <c r="B49" i="29"/>
  <c r="D47" i="29"/>
  <c r="F45" i="29"/>
  <c r="C44" i="29"/>
  <c r="E42" i="29"/>
  <c r="B41" i="29"/>
  <c r="D39" i="29"/>
  <c r="F37" i="29"/>
  <c r="C36" i="29"/>
  <c r="E34" i="29"/>
  <c r="B33" i="29"/>
  <c r="D31" i="29"/>
  <c r="C38" i="29"/>
  <c r="E53" i="29"/>
  <c r="B52" i="29"/>
  <c r="D50" i="29"/>
  <c r="F48" i="29"/>
  <c r="C47" i="29"/>
  <c r="E45" i="29"/>
  <c r="B44" i="29"/>
  <c r="D42" i="29"/>
  <c r="F40" i="29"/>
  <c r="C39" i="29"/>
  <c r="E37" i="29"/>
  <c r="B36" i="29"/>
  <c r="D34" i="29"/>
  <c r="F32" i="29"/>
  <c r="C31" i="29"/>
  <c r="F47" i="29"/>
  <c r="D53" i="29"/>
  <c r="F51" i="29"/>
  <c r="C50" i="29"/>
  <c r="E48" i="29"/>
  <c r="B47" i="29"/>
  <c r="D45" i="29"/>
  <c r="F43" i="29"/>
  <c r="C42" i="29"/>
  <c r="E40" i="29"/>
  <c r="B39" i="29"/>
  <c r="D37" i="29"/>
  <c r="F35" i="29"/>
  <c r="C34" i="29"/>
  <c r="E32" i="29"/>
  <c r="B31" i="29"/>
  <c r="F54" i="29"/>
  <c r="C53" i="29"/>
  <c r="E51" i="29"/>
  <c r="F46" i="29"/>
  <c r="C45" i="29"/>
  <c r="E43" i="29"/>
  <c r="F38" i="29"/>
  <c r="C37" i="29"/>
  <c r="E35" i="29"/>
  <c r="E54" i="29"/>
  <c r="F49" i="29"/>
  <c r="E46" i="29"/>
  <c r="F41" i="29"/>
  <c r="C40" i="29"/>
  <c r="E38" i="29"/>
  <c r="F33" i="29"/>
  <c r="C48" i="29"/>
  <c r="C32" i="29"/>
  <c r="D54" i="29"/>
  <c r="F52" i="29"/>
  <c r="C51" i="29"/>
  <c r="E49" i="29"/>
  <c r="B48" i="29"/>
  <c r="D46" i="29"/>
  <c r="F44" i="29"/>
  <c r="C43" i="29"/>
  <c r="E41" i="29"/>
  <c r="B40" i="29"/>
  <c r="B32" i="29"/>
  <c r="G27" i="29"/>
  <c r="G52" i="29" s="1"/>
  <c r="C17" i="44"/>
  <c r="D22" i="44"/>
  <c r="D12" i="44"/>
  <c r="F17" i="44"/>
  <c r="C12" i="44"/>
  <c r="C21" i="44" s="1"/>
  <c r="D13" i="44"/>
  <c r="D11" i="44"/>
  <c r="D20" i="44" s="1"/>
  <c r="E17" i="44"/>
  <c r="B16" i="44"/>
  <c r="B14" i="44"/>
  <c r="B17" i="44" s="1"/>
  <c r="F21" i="44"/>
  <c r="D17" i="44"/>
  <c r="B29" i="22"/>
  <c r="B55" i="22" s="1"/>
  <c r="B52" i="22"/>
  <c r="B45" i="22"/>
  <c r="B44" i="22"/>
  <c r="B37" i="22"/>
  <c r="B36" i="22"/>
  <c r="B47" i="22"/>
  <c r="B39" i="22"/>
  <c r="B31" i="22"/>
  <c r="B50" i="22"/>
  <c r="B42" i="22"/>
  <c r="B34" i="22"/>
  <c r="B40" i="22"/>
  <c r="B51" i="22"/>
  <c r="B43" i="22"/>
  <c r="B35" i="22"/>
  <c r="B32" i="22"/>
  <c r="B57" i="22" s="1"/>
  <c r="B46" i="22"/>
  <c r="B38" i="22"/>
  <c r="B30" i="22"/>
  <c r="B48" i="22"/>
  <c r="B49" i="22"/>
  <c r="B41" i="22"/>
  <c r="G26" i="22"/>
  <c r="G46" i="22" s="1"/>
  <c r="C90" i="19"/>
  <c r="C92" i="19" s="1"/>
  <c r="G44" i="19"/>
  <c r="D48" i="19"/>
  <c r="D44" i="19"/>
  <c r="C69" i="19"/>
  <c r="D72" i="19"/>
  <c r="B74" i="19"/>
  <c r="D75" i="19"/>
  <c r="B77" i="19"/>
  <c r="B41" i="19"/>
  <c r="E49" i="19"/>
  <c r="C48" i="19"/>
  <c r="E45" i="19"/>
  <c r="C44" i="19"/>
  <c r="G77" i="19"/>
  <c r="D69" i="19"/>
  <c r="B71" i="19"/>
  <c r="E72" i="19"/>
  <c r="C74" i="19"/>
  <c r="E75" i="19"/>
  <c r="C77" i="19"/>
  <c r="G87" i="19"/>
  <c r="G90" i="19" s="1"/>
  <c r="B90" i="19"/>
  <c r="B92" i="19" s="1"/>
  <c r="D47" i="19"/>
  <c r="D43" i="19"/>
  <c r="C43" i="19"/>
  <c r="G38" i="19"/>
  <c r="G74" i="19" s="1"/>
  <c r="C41" i="19"/>
  <c r="D45" i="19"/>
  <c r="C49" i="19"/>
  <c r="C45" i="19"/>
  <c r="B76" i="19"/>
  <c r="B49" i="19"/>
  <c r="F47" i="19"/>
  <c r="D46" i="19"/>
  <c r="B45" i="19"/>
  <c r="F43" i="19"/>
  <c r="F50" i="19" s="1"/>
  <c r="D42" i="19"/>
  <c r="B70" i="19"/>
  <c r="E71" i="19"/>
  <c r="C73" i="19"/>
  <c r="F74" i="19"/>
  <c r="C76" i="19"/>
  <c r="F77" i="19"/>
  <c r="E90" i="19"/>
  <c r="E92" i="19" s="1"/>
  <c r="C72" i="19"/>
  <c r="D49" i="19"/>
  <c r="C71" i="19"/>
  <c r="D74" i="19"/>
  <c r="D77" i="19"/>
  <c r="D41" i="19"/>
  <c r="D71" i="19"/>
  <c r="F41" i="19"/>
  <c r="E47" i="19"/>
  <c r="C46" i="19"/>
  <c r="C42" i="19"/>
  <c r="G73" i="19"/>
  <c r="C70" i="19"/>
  <c r="D73" i="19"/>
  <c r="D76" i="19"/>
  <c r="C47" i="19"/>
  <c r="F91" i="19"/>
  <c r="F92" i="19" s="1"/>
  <c r="D84" i="11"/>
  <c r="B85" i="11"/>
  <c r="B82" i="11"/>
  <c r="B51" i="11"/>
  <c r="B52" i="11" s="1"/>
  <c r="D82" i="11"/>
  <c r="C84" i="11"/>
  <c r="D83" i="11"/>
  <c r="C83" i="11"/>
  <c r="E50" i="11"/>
  <c r="E52" i="11" s="1"/>
  <c r="C50" i="11"/>
  <c r="E84" i="11"/>
  <c r="F84" i="11"/>
  <c r="E83" i="11"/>
  <c r="F83" i="11"/>
  <c r="G47" i="11"/>
  <c r="G51" i="11" s="1"/>
  <c r="D51" i="11"/>
  <c r="D52" i="11" s="1"/>
  <c r="C52" i="11"/>
  <c r="F50" i="11"/>
  <c r="F52" i="11" s="1"/>
  <c r="F36" i="11"/>
  <c r="F38" i="11" s="1"/>
  <c r="E37" i="11"/>
  <c r="E38" i="11" s="1"/>
  <c r="C37" i="11"/>
  <c r="C38" i="11" s="1"/>
  <c r="B36" i="11"/>
  <c r="B38" i="11" s="1"/>
  <c r="G33" i="11"/>
  <c r="G37" i="11" s="1"/>
  <c r="D36" i="11"/>
  <c r="D38" i="11" s="1"/>
  <c r="G66" i="19"/>
  <c r="F207" i="18"/>
  <c r="F152" i="18"/>
  <c r="F218" i="18"/>
  <c r="E218" i="18"/>
  <c r="E162" i="18"/>
  <c r="C223" i="18"/>
  <c r="F217" i="18"/>
  <c r="E210" i="18"/>
  <c r="F221" i="18"/>
  <c r="B217" i="18"/>
  <c r="F209" i="18"/>
  <c r="B225" i="18"/>
  <c r="E221" i="18"/>
  <c r="F216" i="18"/>
  <c r="B209" i="18"/>
  <c r="G204" i="18"/>
  <c r="G227" i="18" s="1"/>
  <c r="F226" i="18"/>
  <c r="F220" i="18"/>
  <c r="F213" i="18"/>
  <c r="F208" i="18"/>
  <c r="B212" i="18"/>
  <c r="F224" i="18"/>
  <c r="F210" i="18"/>
  <c r="E226" i="18"/>
  <c r="C220" i="18"/>
  <c r="E213" i="18"/>
  <c r="B208" i="18"/>
  <c r="E165" i="18"/>
  <c r="F225" i="18"/>
  <c r="B220" i="18"/>
  <c r="C212" i="18"/>
  <c r="B228" i="18"/>
  <c r="D218" i="18"/>
  <c r="C215" i="18"/>
  <c r="D162" i="18"/>
  <c r="F227" i="18"/>
  <c r="C226" i="18"/>
  <c r="E224" i="18"/>
  <c r="B223" i="18"/>
  <c r="D221" i="18"/>
  <c r="F219" i="18"/>
  <c r="C218" i="18"/>
  <c r="E216" i="18"/>
  <c r="B215" i="18"/>
  <c r="D213" i="18"/>
  <c r="F211" i="18"/>
  <c r="C210" i="18"/>
  <c r="E208" i="18"/>
  <c r="F228" i="18"/>
  <c r="D223" i="18"/>
  <c r="D215" i="18"/>
  <c r="D226" i="18"/>
  <c r="D210" i="18"/>
  <c r="D154" i="18"/>
  <c r="E227" i="18"/>
  <c r="B226" i="18"/>
  <c r="D224" i="18"/>
  <c r="F222" i="18"/>
  <c r="C221" i="18"/>
  <c r="E219" i="18"/>
  <c r="B218" i="18"/>
  <c r="D216" i="18"/>
  <c r="F214" i="18"/>
  <c r="C213" i="18"/>
  <c r="E211" i="18"/>
  <c r="B210" i="18"/>
  <c r="D208" i="18"/>
  <c r="B207" i="18"/>
  <c r="D227" i="18"/>
  <c r="C224" i="18"/>
  <c r="E222" i="18"/>
  <c r="B221" i="18"/>
  <c r="D219" i="18"/>
  <c r="C216" i="18"/>
  <c r="E214" i="18"/>
  <c r="B213" i="18"/>
  <c r="D211" i="18"/>
  <c r="C208" i="18"/>
  <c r="C207" i="18"/>
  <c r="E149" i="18"/>
  <c r="C227" i="18"/>
  <c r="E225" i="18"/>
  <c r="B224" i="18"/>
  <c r="D222" i="18"/>
  <c r="C219" i="18"/>
  <c r="E217" i="18"/>
  <c r="B216" i="18"/>
  <c r="D214" i="18"/>
  <c r="F212" i="18"/>
  <c r="C211" i="18"/>
  <c r="E209" i="18"/>
  <c r="E228" i="18"/>
  <c r="D207" i="18"/>
  <c r="B227" i="18"/>
  <c r="D225" i="18"/>
  <c r="F223" i="18"/>
  <c r="C222" i="18"/>
  <c r="E220" i="18"/>
  <c r="B219" i="18"/>
  <c r="D217" i="18"/>
  <c r="C214" i="18"/>
  <c r="E212" i="18"/>
  <c r="B211" i="18"/>
  <c r="D209" i="18"/>
  <c r="D228" i="18"/>
  <c r="E207" i="18"/>
  <c r="C225" i="18"/>
  <c r="E223" i="18"/>
  <c r="B222" i="18"/>
  <c r="D220" i="18"/>
  <c r="C217" i="18"/>
  <c r="C209" i="18"/>
  <c r="B147" i="18"/>
  <c r="F160" i="18"/>
  <c r="B161" i="18"/>
  <c r="F168" i="18"/>
  <c r="E157" i="18"/>
  <c r="B148" i="18"/>
  <c r="F165" i="18"/>
  <c r="B156" i="18"/>
  <c r="B164" i="18"/>
  <c r="D167" i="18"/>
  <c r="C164" i="18"/>
  <c r="D159" i="18"/>
  <c r="F157" i="18"/>
  <c r="C156" i="18"/>
  <c r="E154" i="18"/>
  <c r="B153" i="18"/>
  <c r="D151" i="18"/>
  <c r="F149" i="18"/>
  <c r="C148" i="18"/>
  <c r="E168" i="18"/>
  <c r="B167" i="18"/>
  <c r="D165" i="18"/>
  <c r="F163" i="18"/>
  <c r="C162" i="18"/>
  <c r="E160" i="18"/>
  <c r="B159" i="18"/>
  <c r="D157" i="18"/>
  <c r="F155" i="18"/>
  <c r="C154" i="18"/>
  <c r="E152" i="18"/>
  <c r="B151" i="18"/>
  <c r="D149" i="18"/>
  <c r="D168" i="18"/>
  <c r="F166" i="18"/>
  <c r="C165" i="18"/>
  <c r="E163" i="18"/>
  <c r="B162" i="18"/>
  <c r="D160" i="18"/>
  <c r="F158" i="18"/>
  <c r="C157" i="18"/>
  <c r="E155" i="18"/>
  <c r="B154" i="18"/>
  <c r="D152" i="18"/>
  <c r="F150" i="18"/>
  <c r="C149" i="18"/>
  <c r="C168" i="18"/>
  <c r="E166" i="18"/>
  <c r="B165" i="18"/>
  <c r="D163" i="18"/>
  <c r="F161" i="18"/>
  <c r="C160" i="18"/>
  <c r="E158" i="18"/>
  <c r="B157" i="18"/>
  <c r="D155" i="18"/>
  <c r="F153" i="18"/>
  <c r="C152" i="18"/>
  <c r="E150" i="18"/>
  <c r="B149" i="18"/>
  <c r="C167" i="18"/>
  <c r="B168" i="18"/>
  <c r="D166" i="18"/>
  <c r="F164" i="18"/>
  <c r="C163" i="18"/>
  <c r="E161" i="18"/>
  <c r="B160" i="18"/>
  <c r="D158" i="18"/>
  <c r="F156" i="18"/>
  <c r="C155" i="18"/>
  <c r="E153" i="18"/>
  <c r="B152" i="18"/>
  <c r="D150" i="18"/>
  <c r="F148" i="18"/>
  <c r="F167" i="18"/>
  <c r="C166" i="18"/>
  <c r="E164" i="18"/>
  <c r="B163" i="18"/>
  <c r="D161" i="18"/>
  <c r="F159" i="18"/>
  <c r="C158" i="18"/>
  <c r="E156" i="18"/>
  <c r="B155" i="18"/>
  <c r="D153" i="18"/>
  <c r="F151" i="18"/>
  <c r="C150" i="18"/>
  <c r="E148" i="18"/>
  <c r="C159" i="18"/>
  <c r="C151" i="18"/>
  <c r="E167" i="18"/>
  <c r="B166" i="18"/>
  <c r="D164" i="18"/>
  <c r="F162" i="18"/>
  <c r="C161" i="18"/>
  <c r="E159" i="18"/>
  <c r="B158" i="18"/>
  <c r="D156" i="18"/>
  <c r="G143" i="18"/>
  <c r="G159" i="18" s="1"/>
  <c r="B26" i="37"/>
  <c r="B34" i="37" s="1"/>
  <c r="B18" i="37"/>
  <c r="D109" i="1"/>
  <c r="E109" i="1"/>
  <c r="C109" i="1"/>
  <c r="G109" i="1"/>
  <c r="F109" i="1"/>
  <c r="E7" i="1"/>
  <c r="C7" i="1"/>
  <c r="F7" i="1"/>
  <c r="F9" i="1" s="1"/>
  <c r="D8" i="1"/>
  <c r="B8" i="1"/>
  <c r="G4" i="1"/>
  <c r="G7" i="1" s="1"/>
  <c r="E25" i="37"/>
  <c r="C25" i="37"/>
  <c r="C33" i="37" s="1"/>
  <c r="C19" i="37"/>
  <c r="C31" i="37" s="1"/>
  <c r="E23" i="37"/>
  <c r="C23" i="37"/>
  <c r="B22" i="37"/>
  <c r="E21" i="37"/>
  <c r="D22" i="37"/>
  <c r="E26" i="37"/>
  <c r="E34" i="37" s="1"/>
  <c r="D20" i="37"/>
  <c r="F30" i="37"/>
  <c r="D18" i="37"/>
  <c r="D30" i="37" s="1"/>
  <c r="D25" i="37"/>
  <c r="F23" i="37"/>
  <c r="C22" i="37"/>
  <c r="E20" i="37"/>
  <c r="E32" i="37" s="1"/>
  <c r="B19" i="37"/>
  <c r="B31" i="37" s="1"/>
  <c r="F16" i="37"/>
  <c r="F29" i="37" s="1"/>
  <c r="F26" i="37"/>
  <c r="F34" i="37" s="1"/>
  <c r="B25" i="37"/>
  <c r="D23" i="37"/>
  <c r="F21" i="37"/>
  <c r="C20" i="37"/>
  <c r="E18" i="37"/>
  <c r="E30" i="37" s="1"/>
  <c r="F24" i="37"/>
  <c r="B20" i="37"/>
  <c r="D26" i="37"/>
  <c r="D34" i="37" s="1"/>
  <c r="E24" i="37"/>
  <c r="B23" i="37"/>
  <c r="D21" i="37"/>
  <c r="F19" i="37"/>
  <c r="F31" i="37" s="1"/>
  <c r="C18" i="37"/>
  <c r="C30" i="37" s="1"/>
  <c r="C26" i="37"/>
  <c r="C34" i="37" s="1"/>
  <c r="D24" i="37"/>
  <c r="F22" i="37"/>
  <c r="C21" i="37"/>
  <c r="E19" i="37"/>
  <c r="E31" i="37" s="1"/>
  <c r="B30" i="37"/>
  <c r="F25" i="37"/>
  <c r="B21" i="37"/>
  <c r="B29" i="37"/>
  <c r="B24" i="37"/>
  <c r="G16" i="37"/>
  <c r="G29" i="37" s="1"/>
  <c r="E33" i="31"/>
  <c r="F47" i="31"/>
  <c r="C46" i="31"/>
  <c r="E44" i="31"/>
  <c r="B43" i="31"/>
  <c r="D41" i="31"/>
  <c r="F39" i="31"/>
  <c r="C38" i="31"/>
  <c r="E36" i="31"/>
  <c r="B35" i="31"/>
  <c r="D33" i="31"/>
  <c r="F31" i="31"/>
  <c r="C30" i="31"/>
  <c r="C49" i="31" s="1"/>
  <c r="E28" i="31"/>
  <c r="E41" i="31"/>
  <c r="B40" i="31"/>
  <c r="B32" i="31"/>
  <c r="B27" i="31"/>
  <c r="E47" i="31"/>
  <c r="B46" i="31"/>
  <c r="D44" i="31"/>
  <c r="F42" i="31"/>
  <c r="C41" i="31"/>
  <c r="E39" i="31"/>
  <c r="B38" i="31"/>
  <c r="D36" i="31"/>
  <c r="F34" i="31"/>
  <c r="C33" i="31"/>
  <c r="E31" i="31"/>
  <c r="B30" i="31"/>
  <c r="D28" i="31"/>
  <c r="F48" i="31"/>
  <c r="C47" i="31"/>
  <c r="E45" i="31"/>
  <c r="B44" i="31"/>
  <c r="D42" i="31"/>
  <c r="F40" i="31"/>
  <c r="C39" i="31"/>
  <c r="E37" i="31"/>
  <c r="B36" i="31"/>
  <c r="D34" i="31"/>
  <c r="F32" i="31"/>
  <c r="C31" i="31"/>
  <c r="E29" i="31"/>
  <c r="B28" i="31"/>
  <c r="E42" i="31"/>
  <c r="E48" i="31"/>
  <c r="B47" i="31"/>
  <c r="D45" i="31"/>
  <c r="F43" i="31"/>
  <c r="C42" i="31"/>
  <c r="E40" i="31"/>
  <c r="B39" i="31"/>
  <c r="D37" i="31"/>
  <c r="F35" i="31"/>
  <c r="C34" i="31"/>
  <c r="E32" i="31"/>
  <c r="B31" i="31"/>
  <c r="D29" i="31"/>
  <c r="B33" i="31"/>
  <c r="D48" i="31"/>
  <c r="F46" i="31"/>
  <c r="C45" i="31"/>
  <c r="E43" i="31"/>
  <c r="B42" i="31"/>
  <c r="D40" i="31"/>
  <c r="F38" i="31"/>
  <c r="C37" i="31"/>
  <c r="E35" i="31"/>
  <c r="B34" i="31"/>
  <c r="D32" i="31"/>
  <c r="F30" i="31"/>
  <c r="C29" i="31"/>
  <c r="B41" i="31"/>
  <c r="E34" i="31"/>
  <c r="C48" i="31"/>
  <c r="E46" i="31"/>
  <c r="B45" i="31"/>
  <c r="D43" i="31"/>
  <c r="F41" i="31"/>
  <c r="C40" i="31"/>
  <c r="E38" i="31"/>
  <c r="B37" i="31"/>
  <c r="G4" i="50"/>
  <c r="D7" i="50"/>
  <c r="E7" i="50"/>
  <c r="E9" i="50" s="1"/>
  <c r="F8" i="50"/>
  <c r="F9" i="50" s="1"/>
  <c r="D9" i="50"/>
  <c r="B8" i="50"/>
  <c r="B9" i="50" s="1"/>
  <c r="C8" i="50"/>
  <c r="C9" i="50" s="1"/>
  <c r="A34" i="45" a="1"/>
  <c r="A34" i="45" s="1"/>
  <c r="C4" i="49"/>
  <c r="D4" i="49"/>
  <c r="E4" i="49"/>
  <c r="F4" i="49"/>
  <c r="C62" i="11"/>
  <c r="C66" i="11" s="1"/>
  <c r="D62" i="11"/>
  <c r="D66" i="11" s="1"/>
  <c r="E62" i="11"/>
  <c r="E66" i="11" s="1"/>
  <c r="F62" i="11"/>
  <c r="B62" i="11"/>
  <c r="B66" i="11" s="1"/>
  <c r="G61" i="11"/>
  <c r="I58" i="11" a="1"/>
  <c r="I58" i="11" s="1"/>
  <c r="A23" i="45" s="1" a="1"/>
  <c r="A23" i="45" s="1"/>
  <c r="I74" i="1" a="1"/>
  <c r="I74" i="1" s="1"/>
  <c r="A11" i="45" s="1" a="1"/>
  <c r="A11" i="45" s="1"/>
  <c r="G75" i="1"/>
  <c r="G76" i="1"/>
  <c r="C87" i="1" s="1"/>
  <c r="B77" i="1"/>
  <c r="B80" i="1" s="1"/>
  <c r="C77" i="1"/>
  <c r="C80" i="1" s="1"/>
  <c r="D77" i="1"/>
  <c r="D80" i="1" s="1"/>
  <c r="E77" i="1"/>
  <c r="E80" i="1" s="1"/>
  <c r="F77" i="1"/>
  <c r="F81" i="1" s="1"/>
  <c r="I54" i="1" a="1"/>
  <c r="I54" i="1" s="1"/>
  <c r="A10" i="45" s="1" a="1"/>
  <c r="A10" i="45" s="1"/>
  <c r="D60" i="1"/>
  <c r="D66" i="1" s="1"/>
  <c r="C60" i="1"/>
  <c r="C63" i="1" s="1"/>
  <c r="E60" i="1"/>
  <c r="F60" i="1"/>
  <c r="B65" i="1"/>
  <c r="G56" i="1"/>
  <c r="G57" i="1"/>
  <c r="G58" i="1"/>
  <c r="G59" i="1"/>
  <c r="G2" i="44"/>
  <c r="G3" i="44"/>
  <c r="G91" i="19" l="1"/>
  <c r="G92" i="19" s="1"/>
  <c r="G69" i="19"/>
  <c r="G70" i="19"/>
  <c r="G76" i="19"/>
  <c r="E50" i="19"/>
  <c r="G75" i="19"/>
  <c r="G72" i="19"/>
  <c r="G71" i="19"/>
  <c r="G78" i="19" s="1"/>
  <c r="G45" i="19"/>
  <c r="G48" i="19"/>
  <c r="D50" i="19"/>
  <c r="D78" i="19"/>
  <c r="G42" i="19"/>
  <c r="F78" i="19"/>
  <c r="C78" i="19"/>
  <c r="B78" i="19"/>
  <c r="C50" i="19"/>
  <c r="E78" i="19"/>
  <c r="B50" i="19"/>
  <c r="E21" i="49"/>
  <c r="E22" i="49"/>
  <c r="C22" i="49"/>
  <c r="C21" i="49"/>
  <c r="C23" i="49" s="1"/>
  <c r="F22" i="49"/>
  <c r="F21" i="49"/>
  <c r="F23" i="49" s="1"/>
  <c r="D21" i="49"/>
  <c r="D22" i="49"/>
  <c r="C7" i="49"/>
  <c r="F7" i="49"/>
  <c r="B9" i="49"/>
  <c r="D7" i="49"/>
  <c r="D58" i="29"/>
  <c r="G40" i="29"/>
  <c r="G43" i="29"/>
  <c r="F58" i="29"/>
  <c r="C58" i="29"/>
  <c r="G48" i="29"/>
  <c r="G41" i="29"/>
  <c r="G49" i="29"/>
  <c r="G33" i="29"/>
  <c r="G42" i="29"/>
  <c r="G50" i="29"/>
  <c r="G34" i="29"/>
  <c r="G44" i="29"/>
  <c r="G54" i="29"/>
  <c r="G53" i="29"/>
  <c r="G51" i="29"/>
  <c r="B55" i="29"/>
  <c r="E58" i="29"/>
  <c r="G38" i="29"/>
  <c r="G39" i="29"/>
  <c r="G36" i="29"/>
  <c r="D21" i="44"/>
  <c r="B23" i="44"/>
  <c r="B56" i="22"/>
  <c r="B59" i="22" s="1"/>
  <c r="B58" i="22"/>
  <c r="G32" i="22"/>
  <c r="G57" i="22" s="1"/>
  <c r="G35" i="22"/>
  <c r="G48" i="22"/>
  <c r="G44" i="22"/>
  <c r="G51" i="22"/>
  <c r="G43" i="22"/>
  <c r="G37" i="22"/>
  <c r="G31" i="22"/>
  <c r="G45" i="22"/>
  <c r="G47" i="22"/>
  <c r="G38" i="22"/>
  <c r="G52" i="22"/>
  <c r="G49" i="22"/>
  <c r="G42" i="22"/>
  <c r="G33" i="22"/>
  <c r="G34" i="22"/>
  <c r="G41" i="22"/>
  <c r="G50" i="22"/>
  <c r="G36" i="22"/>
  <c r="G39" i="22"/>
  <c r="G30" i="22"/>
  <c r="G40" i="22"/>
  <c r="G41" i="19"/>
  <c r="G43" i="19"/>
  <c r="G47" i="19"/>
  <c r="G49" i="19"/>
  <c r="G46" i="19"/>
  <c r="G4" i="49"/>
  <c r="E7" i="49"/>
  <c r="G50" i="11"/>
  <c r="G52" i="11" s="1"/>
  <c r="G36" i="11"/>
  <c r="G38" i="11" s="1"/>
  <c r="C67" i="11"/>
  <c r="C65" i="11"/>
  <c r="G62" i="11"/>
  <c r="G217" i="18"/>
  <c r="G209" i="18"/>
  <c r="G218" i="18"/>
  <c r="G228" i="18"/>
  <c r="G224" i="18"/>
  <c r="G215" i="18"/>
  <c r="D229" i="18"/>
  <c r="G212" i="18"/>
  <c r="G214" i="18"/>
  <c r="G223" i="18"/>
  <c r="G222" i="18"/>
  <c r="G226" i="18"/>
  <c r="G210" i="18"/>
  <c r="G221" i="18"/>
  <c r="G208" i="18"/>
  <c r="B229" i="18"/>
  <c r="G220" i="18"/>
  <c r="G213" i="18"/>
  <c r="G211" i="18"/>
  <c r="G207" i="18"/>
  <c r="G216" i="18"/>
  <c r="G225" i="18"/>
  <c r="G219" i="18"/>
  <c r="F229" i="18"/>
  <c r="C229" i="18"/>
  <c r="F173" i="18"/>
  <c r="F174" i="18"/>
  <c r="E174" i="18"/>
  <c r="E229" i="18"/>
  <c r="D173" i="18"/>
  <c r="F172" i="18"/>
  <c r="D172" i="18"/>
  <c r="B174" i="18"/>
  <c r="E172" i="18"/>
  <c r="C172" i="18"/>
  <c r="C174" i="18"/>
  <c r="C173" i="18"/>
  <c r="B171" i="18"/>
  <c r="B172" i="18"/>
  <c r="D174" i="18"/>
  <c r="G167" i="18"/>
  <c r="B173" i="18"/>
  <c r="E173" i="18"/>
  <c r="G164" i="18"/>
  <c r="G165" i="18"/>
  <c r="G158" i="18"/>
  <c r="G157" i="18"/>
  <c r="G162" i="18"/>
  <c r="G166" i="18"/>
  <c r="G160" i="18"/>
  <c r="G163" i="18"/>
  <c r="G161" i="18"/>
  <c r="G156" i="18"/>
  <c r="G168" i="18"/>
  <c r="E33" i="37"/>
  <c r="D33" i="37"/>
  <c r="C32" i="37"/>
  <c r="F65" i="1"/>
  <c r="F67" i="1"/>
  <c r="G60" i="1"/>
  <c r="G65" i="1" s="1"/>
  <c r="G8" i="1"/>
  <c r="G9" i="1" s="1"/>
  <c r="C81" i="1"/>
  <c r="C82" i="1" s="1"/>
  <c r="B81" i="1"/>
  <c r="B82" i="1" s="1"/>
  <c r="F87" i="1"/>
  <c r="E87" i="1"/>
  <c r="E81" i="1"/>
  <c r="E82" i="1" s="1"/>
  <c r="D87" i="1"/>
  <c r="G77" i="1"/>
  <c r="G81" i="1" s="1"/>
  <c r="F32" i="37"/>
  <c r="B33" i="37"/>
  <c r="B32" i="37"/>
  <c r="D32" i="37"/>
  <c r="F33" i="37"/>
  <c r="F27" i="37"/>
  <c r="G25" i="37"/>
  <c r="G26" i="37"/>
  <c r="G34" i="37" s="1"/>
  <c r="B27" i="37"/>
  <c r="B49" i="31"/>
  <c r="G8" i="50"/>
  <c r="G7" i="50"/>
  <c r="F8" i="49"/>
  <c r="E8" i="49"/>
  <c r="D8" i="49"/>
  <c r="C8" i="49"/>
  <c r="D65" i="11"/>
  <c r="D67" i="11"/>
  <c r="E65" i="11"/>
  <c r="E67" i="11"/>
  <c r="B67" i="11"/>
  <c r="D81" i="1"/>
  <c r="D82" i="1" s="1"/>
  <c r="E63" i="1"/>
  <c r="F80" i="1"/>
  <c r="F82" i="1" s="1"/>
  <c r="C65" i="1"/>
  <c r="E67" i="1"/>
  <c r="C64" i="1"/>
  <c r="C67" i="1"/>
  <c r="C66" i="1"/>
  <c r="E65" i="1"/>
  <c r="D67" i="1"/>
  <c r="B66" i="1"/>
  <c r="F64" i="1"/>
  <c r="E64" i="1"/>
  <c r="B67" i="1"/>
  <c r="D64" i="1"/>
  <c r="B64" i="1"/>
  <c r="E66" i="1"/>
  <c r="D63" i="1"/>
  <c r="F66" i="1"/>
  <c r="D65" i="1"/>
  <c r="F63" i="1"/>
  <c r="E23" i="49" l="1"/>
  <c r="D23" i="49"/>
  <c r="G22" i="49"/>
  <c r="G21" i="49"/>
  <c r="G23" i="49" s="1"/>
  <c r="G58" i="22"/>
  <c r="G56" i="22"/>
  <c r="G50" i="19"/>
  <c r="G8" i="49"/>
  <c r="G7" i="49"/>
  <c r="G9" i="49" s="1"/>
  <c r="C9" i="49"/>
  <c r="E9" i="49"/>
  <c r="D9" i="49"/>
  <c r="F9" i="49"/>
  <c r="C68" i="11"/>
  <c r="G67" i="11"/>
  <c r="G68" i="11" s="1"/>
  <c r="F68" i="11"/>
  <c r="G229" i="18"/>
  <c r="G174" i="18"/>
  <c r="G173" i="18"/>
  <c r="B35" i="37"/>
  <c r="F35" i="37"/>
  <c r="C68" i="1"/>
  <c r="G80" i="1"/>
  <c r="G82" i="1" s="1"/>
  <c r="G9" i="50"/>
  <c r="E68" i="11"/>
  <c r="D68" i="11"/>
  <c r="B68" i="11"/>
  <c r="E68" i="1"/>
  <c r="B68" i="1"/>
  <c r="G63" i="1"/>
  <c r="F68" i="1"/>
  <c r="D68" i="1"/>
  <c r="G67" i="1"/>
  <c r="G64" i="1"/>
  <c r="G66" i="1"/>
  <c r="B81" i="7"/>
  <c r="B80" i="7"/>
  <c r="I108" i="18"/>
  <c r="J108" i="18" s="1"/>
  <c r="C16" i="37"/>
  <c r="D16" i="37"/>
  <c r="E16" i="37"/>
  <c r="A20" i="11"/>
  <c r="A25" i="11" s="1"/>
  <c r="A6" i="11"/>
  <c r="A11" i="11" s="1"/>
  <c r="E27" i="37" l="1"/>
  <c r="E29" i="37"/>
  <c r="E35" i="37" s="1"/>
  <c r="D27" i="37"/>
  <c r="D29" i="37"/>
  <c r="D35" i="37" s="1"/>
  <c r="C27" i="37"/>
  <c r="C29" i="37"/>
  <c r="C35" i="37" s="1"/>
  <c r="G68" i="1"/>
  <c r="F33" i="7" l="1"/>
  <c r="E33" i="7"/>
  <c r="E38" i="7" s="1"/>
  <c r="D33" i="7"/>
  <c r="C33" i="7"/>
  <c r="C36" i="7" s="1"/>
  <c r="B33" i="7"/>
  <c r="B39" i="7" l="1"/>
  <c r="B38" i="7"/>
  <c r="B37" i="7"/>
  <c r="B36" i="7"/>
  <c r="B41" i="7"/>
  <c r="B40" i="7"/>
  <c r="A22" i="45" l="1" a="1"/>
  <c r="A22" i="45" s="1"/>
  <c r="A33" i="45" a="1"/>
  <c r="A33" i="45" s="1"/>
  <c r="A32" i="45" a="1"/>
  <c r="A32" i="45" s="1"/>
  <c r="A31" i="45" a="1"/>
  <c r="A31" i="45" s="1"/>
  <c r="I72" i="29" a="1"/>
  <c r="I72" i="29" s="1"/>
  <c r="G73" i="29"/>
  <c r="G74" i="29"/>
  <c r="G75" i="29"/>
  <c r="G76" i="29"/>
  <c r="G77" i="29"/>
  <c r="B78" i="29"/>
  <c r="C78" i="29"/>
  <c r="C85" i="29" s="1"/>
  <c r="D78" i="29"/>
  <c r="E78" i="29"/>
  <c r="F78" i="29"/>
  <c r="I1" i="22" a="1"/>
  <c r="I1" i="22" s="1"/>
  <c r="C26" i="22"/>
  <c r="D26" i="22"/>
  <c r="E26" i="22"/>
  <c r="F26" i="22"/>
  <c r="I15" i="11" a="1"/>
  <c r="I15" i="11" s="1"/>
  <c r="G16" i="11"/>
  <c r="G17" i="11"/>
  <c r="B18" i="11"/>
  <c r="B21" i="11" s="1"/>
  <c r="C18" i="11"/>
  <c r="C22" i="11" s="1"/>
  <c r="D18" i="11"/>
  <c r="D22" i="11" s="1"/>
  <c r="E18" i="11"/>
  <c r="E22" i="11" s="1"/>
  <c r="F18" i="11"/>
  <c r="F22" i="11" s="1"/>
  <c r="I120" i="18" a="1"/>
  <c r="I120" i="18" s="1"/>
  <c r="G121" i="18"/>
  <c r="G147" i="18" s="1"/>
  <c r="G122" i="18"/>
  <c r="G123" i="18"/>
  <c r="G124" i="18"/>
  <c r="G125" i="18"/>
  <c r="G126" i="18"/>
  <c r="G127" i="18"/>
  <c r="G128" i="18"/>
  <c r="G129" i="18"/>
  <c r="C147" i="18"/>
  <c r="C171" i="18" s="1"/>
  <c r="I58" i="18" a="1"/>
  <c r="I58" i="18" s="1"/>
  <c r="B81" i="18"/>
  <c r="C81" i="18"/>
  <c r="D81" i="18"/>
  <c r="E81" i="18"/>
  <c r="F81" i="18"/>
  <c r="I65" i="7" a="1"/>
  <c r="I65" i="7" s="1"/>
  <c r="G66" i="7"/>
  <c r="G70" i="7" s="1"/>
  <c r="G67" i="7"/>
  <c r="G68" i="7"/>
  <c r="C80" i="7"/>
  <c r="D80" i="7"/>
  <c r="E80" i="7"/>
  <c r="F80" i="7"/>
  <c r="C81" i="7"/>
  <c r="D81" i="7"/>
  <c r="E81" i="7"/>
  <c r="F81" i="7"/>
  <c r="A84" i="7"/>
  <c r="I48" i="7" a="1"/>
  <c r="I48" i="7" s="1"/>
  <c r="G49" i="7"/>
  <c r="B61" i="7" s="1"/>
  <c r="G50" i="7"/>
  <c r="B51" i="7"/>
  <c r="C51" i="7"/>
  <c r="C54" i="7" s="1"/>
  <c r="D51" i="7"/>
  <c r="D54" i="7" s="1"/>
  <c r="E51" i="7"/>
  <c r="E55" i="7" s="1"/>
  <c r="F51" i="7"/>
  <c r="F55" i="7" s="1"/>
  <c r="I22" i="7" a="1"/>
  <c r="I22" i="7" s="1"/>
  <c r="G23" i="7"/>
  <c r="G24" i="7"/>
  <c r="G25" i="7"/>
  <c r="G26" i="7"/>
  <c r="G27" i="7"/>
  <c r="G28" i="7"/>
  <c r="G29" i="7"/>
  <c r="G30" i="7"/>
  <c r="G31" i="7"/>
  <c r="G32" i="7"/>
  <c r="C37" i="7"/>
  <c r="D36" i="7"/>
  <c r="E36" i="7"/>
  <c r="F41" i="7"/>
  <c r="I37" i="1" a="1"/>
  <c r="I37" i="1" s="1"/>
  <c r="A9" i="45" s="1" a="1"/>
  <c r="A9" i="45" s="1"/>
  <c r="G38" i="1"/>
  <c r="G39" i="1"/>
  <c r="G40" i="1"/>
  <c r="B41" i="1"/>
  <c r="C41" i="1"/>
  <c r="D41" i="1"/>
  <c r="E41" i="1"/>
  <c r="F41" i="1"/>
  <c r="F44" i="1" s="1"/>
  <c r="I15" i="1" a="1"/>
  <c r="I15" i="1" s="1"/>
  <c r="G16" i="1"/>
  <c r="G17" i="1"/>
  <c r="G18" i="1"/>
  <c r="G19" i="1"/>
  <c r="G20" i="1"/>
  <c r="B21" i="1"/>
  <c r="C21" i="1"/>
  <c r="C25" i="1" s="1"/>
  <c r="D21" i="1"/>
  <c r="D26" i="1" s="1"/>
  <c r="E21" i="1"/>
  <c r="E26" i="1" s="1"/>
  <c r="F21" i="1"/>
  <c r="F27" i="1" s="1"/>
  <c r="C84" i="29" l="1"/>
  <c r="C79" i="29"/>
  <c r="C83" i="29"/>
  <c r="B79" i="29"/>
  <c r="B83" i="29"/>
  <c r="F79" i="29"/>
  <c r="F92" i="29" s="1"/>
  <c r="F83" i="29"/>
  <c r="D84" i="29"/>
  <c r="D79" i="29"/>
  <c r="D92" i="29" s="1"/>
  <c r="E83" i="29"/>
  <c r="E79" i="29"/>
  <c r="F37" i="22"/>
  <c r="F45" i="22"/>
  <c r="F36" i="22"/>
  <c r="F44" i="22"/>
  <c r="F52" i="22"/>
  <c r="F41" i="22"/>
  <c r="F49" i="22"/>
  <c r="F34" i="22"/>
  <c r="F42" i="22"/>
  <c r="F50" i="22"/>
  <c r="F33" i="22"/>
  <c r="F31" i="22"/>
  <c r="F39" i="22"/>
  <c r="F47" i="22"/>
  <c r="F30" i="22"/>
  <c r="F38" i="22"/>
  <c r="F46" i="22"/>
  <c r="F35" i="22"/>
  <c r="F43" i="22"/>
  <c r="F51" i="22"/>
  <c r="F32" i="22"/>
  <c r="F40" i="22"/>
  <c r="F48" i="22"/>
  <c r="C36" i="22"/>
  <c r="C44" i="22"/>
  <c r="C58" i="22" s="1"/>
  <c r="C52" i="22"/>
  <c r="C33" i="22"/>
  <c r="C41" i="22"/>
  <c r="C49" i="22"/>
  <c r="C35" i="22"/>
  <c r="C43" i="22"/>
  <c r="C51" i="22"/>
  <c r="C32" i="22"/>
  <c r="C40" i="22"/>
  <c r="C48" i="22"/>
  <c r="C30" i="22"/>
  <c r="C38" i="22"/>
  <c r="C46" i="22"/>
  <c r="C37" i="22"/>
  <c r="C45" i="22"/>
  <c r="C34" i="22"/>
  <c r="C42" i="22"/>
  <c r="C50" i="22"/>
  <c r="C31" i="22"/>
  <c r="C39" i="22"/>
  <c r="C47" i="22"/>
  <c r="E34" i="22"/>
  <c r="E42" i="22"/>
  <c r="E50" i="22"/>
  <c r="E33" i="22"/>
  <c r="E41" i="22"/>
  <c r="E38" i="22"/>
  <c r="E46" i="22"/>
  <c r="E31" i="22"/>
  <c r="E39" i="22"/>
  <c r="E47" i="22"/>
  <c r="E30" i="22"/>
  <c r="E56" i="22" s="1"/>
  <c r="E36" i="22"/>
  <c r="E44" i="22"/>
  <c r="E52" i="22"/>
  <c r="E49" i="22"/>
  <c r="E35" i="22"/>
  <c r="E43" i="22"/>
  <c r="E51" i="22"/>
  <c r="E32" i="22"/>
  <c r="E57" i="22" s="1"/>
  <c r="E40" i="22"/>
  <c r="E48" i="22"/>
  <c r="E37" i="22"/>
  <c r="E45" i="22"/>
  <c r="D31" i="22"/>
  <c r="D39" i="22"/>
  <c r="D47" i="22"/>
  <c r="D36" i="22"/>
  <c r="D44" i="22"/>
  <c r="D52" i="22"/>
  <c r="D30" i="22"/>
  <c r="D56" i="22" s="1"/>
  <c r="D38" i="22"/>
  <c r="D46" i="22"/>
  <c r="D35" i="22"/>
  <c r="D43" i="22"/>
  <c r="D51" i="22"/>
  <c r="D33" i="22"/>
  <c r="D41" i="22"/>
  <c r="D49" i="22"/>
  <c r="D32" i="22"/>
  <c r="D40" i="22"/>
  <c r="D48" i="22"/>
  <c r="D37" i="22"/>
  <c r="D45" i="22"/>
  <c r="D34" i="22"/>
  <c r="D42" i="22"/>
  <c r="D50" i="22"/>
  <c r="F90" i="18"/>
  <c r="F98" i="18"/>
  <c r="F100" i="18"/>
  <c r="F85" i="18"/>
  <c r="F93" i="18"/>
  <c r="F101" i="18"/>
  <c r="F88" i="18"/>
  <c r="F96" i="18"/>
  <c r="F104" i="18"/>
  <c r="F92" i="18"/>
  <c r="F91" i="18"/>
  <c r="F99" i="18"/>
  <c r="F84" i="18"/>
  <c r="F86" i="18"/>
  <c r="F94" i="18"/>
  <c r="F102" i="18"/>
  <c r="F87" i="18"/>
  <c r="F89" i="18"/>
  <c r="F97" i="18"/>
  <c r="F105" i="18"/>
  <c r="F95" i="18"/>
  <c r="F103" i="18"/>
  <c r="B92" i="18"/>
  <c r="B100" i="18"/>
  <c r="B85" i="18"/>
  <c r="B88" i="18"/>
  <c r="B91" i="18"/>
  <c r="B93" i="18"/>
  <c r="B101" i="18"/>
  <c r="B84" i="18"/>
  <c r="B98" i="18"/>
  <c r="B99" i="18"/>
  <c r="B94" i="18"/>
  <c r="B102" i="18"/>
  <c r="B87" i="18"/>
  <c r="B95" i="18"/>
  <c r="B103" i="18"/>
  <c r="B96" i="18"/>
  <c r="B104" i="18"/>
  <c r="B90" i="18"/>
  <c r="B89" i="18"/>
  <c r="B97" i="18"/>
  <c r="B105" i="18"/>
  <c r="B86" i="18"/>
  <c r="E85" i="18"/>
  <c r="E93" i="18"/>
  <c r="E101" i="18"/>
  <c r="E87" i="18"/>
  <c r="E98" i="18"/>
  <c r="E88" i="18"/>
  <c r="E96" i="18"/>
  <c r="E104" i="18"/>
  <c r="E103" i="18"/>
  <c r="E91" i="18"/>
  <c r="E99" i="18"/>
  <c r="E86" i="18"/>
  <c r="E94" i="18"/>
  <c r="E102" i="18"/>
  <c r="E95" i="18"/>
  <c r="E90" i="18"/>
  <c r="E89" i="18"/>
  <c r="E97" i="18"/>
  <c r="E105" i="18"/>
  <c r="E84" i="18"/>
  <c r="E92" i="18"/>
  <c r="E100" i="18"/>
  <c r="D88" i="18"/>
  <c r="D96" i="18"/>
  <c r="D104" i="18"/>
  <c r="D91" i="18"/>
  <c r="D99" i="18"/>
  <c r="D90" i="18"/>
  <c r="D85" i="18"/>
  <c r="D101" i="18"/>
  <c r="D86" i="18"/>
  <c r="D94" i="18"/>
  <c r="D102" i="18"/>
  <c r="D93" i="18"/>
  <c r="D89" i="18"/>
  <c r="D97" i="18"/>
  <c r="D105" i="18"/>
  <c r="D92" i="18"/>
  <c r="D100" i="18"/>
  <c r="D98" i="18"/>
  <c r="D87" i="18"/>
  <c r="D95" i="18"/>
  <c r="D103" i="18"/>
  <c r="D84" i="18"/>
  <c r="C89" i="18"/>
  <c r="C97" i="18"/>
  <c r="C85" i="18"/>
  <c r="C105" i="18"/>
  <c r="C90" i="18"/>
  <c r="C98" i="18"/>
  <c r="C86" i="18"/>
  <c r="C91" i="18"/>
  <c r="C99" i="18"/>
  <c r="C87" i="18"/>
  <c r="C88" i="18"/>
  <c r="C92" i="18"/>
  <c r="C100" i="18"/>
  <c r="C84" i="18"/>
  <c r="C103" i="18"/>
  <c r="C104" i="18"/>
  <c r="C93" i="18"/>
  <c r="C101" i="18"/>
  <c r="C96" i="18"/>
  <c r="C94" i="18"/>
  <c r="C102" i="18"/>
  <c r="C95" i="18"/>
  <c r="G81" i="18"/>
  <c r="G81" i="7"/>
  <c r="C82" i="7"/>
  <c r="D82" i="7"/>
  <c r="E61" i="7"/>
  <c r="C61" i="7"/>
  <c r="F61" i="7"/>
  <c r="D61" i="7"/>
  <c r="B26" i="1"/>
  <c r="B28" i="1"/>
  <c r="B24" i="1"/>
  <c r="G21" i="1"/>
  <c r="G25" i="1" s="1"/>
  <c r="E45" i="1"/>
  <c r="E46" i="1"/>
  <c r="E44" i="1"/>
  <c r="F45" i="1"/>
  <c r="F46" i="1"/>
  <c r="G29" i="22"/>
  <c r="E82" i="7"/>
  <c r="B55" i="7"/>
  <c r="B54" i="7"/>
  <c r="B56" i="7" s="1"/>
  <c r="G33" i="7"/>
  <c r="G38" i="7" s="1"/>
  <c r="E29" i="22"/>
  <c r="E55" i="22" s="1"/>
  <c r="F29" i="22"/>
  <c r="F55" i="22" s="1"/>
  <c r="C29" i="22"/>
  <c r="C55" i="22" s="1"/>
  <c r="F87" i="29"/>
  <c r="D87" i="29"/>
  <c r="D83" i="29"/>
  <c r="D85" i="29"/>
  <c r="D86" i="29"/>
  <c r="E85" i="29"/>
  <c r="B84" i="29"/>
  <c r="B85" i="29"/>
  <c r="E84" i="29"/>
  <c r="E87" i="29"/>
  <c r="G78" i="29"/>
  <c r="G84" i="29" s="1"/>
  <c r="E86" i="29"/>
  <c r="F85" i="29"/>
  <c r="G80" i="7"/>
  <c r="F82" i="7"/>
  <c r="B82" i="7"/>
  <c r="E41" i="7"/>
  <c r="E40" i="7"/>
  <c r="D55" i="7"/>
  <c r="D56" i="7" s="1"/>
  <c r="C55" i="7"/>
  <c r="C56" i="7" s="1"/>
  <c r="D45" i="1"/>
  <c r="C45" i="1"/>
  <c r="D44" i="1"/>
  <c r="C44" i="1"/>
  <c r="F28" i="1"/>
  <c r="C46" i="1"/>
  <c r="B27" i="1"/>
  <c r="B86" i="29"/>
  <c r="F84" i="29"/>
  <c r="C86" i="29"/>
  <c r="C87" i="29"/>
  <c r="B87" i="29"/>
  <c r="F86" i="29"/>
  <c r="D29" i="22"/>
  <c r="D55" i="22" s="1"/>
  <c r="B22" i="11"/>
  <c r="B23" i="11" s="1"/>
  <c r="F21" i="11"/>
  <c r="F23" i="11" s="1"/>
  <c r="G18" i="11"/>
  <c r="G22" i="11" s="1"/>
  <c r="D21" i="11"/>
  <c r="D23" i="11" s="1"/>
  <c r="E21" i="11"/>
  <c r="E23" i="11" s="1"/>
  <c r="C21" i="11"/>
  <c r="C23" i="11" s="1"/>
  <c r="F147" i="18"/>
  <c r="F171" i="18" s="1"/>
  <c r="E147" i="18"/>
  <c r="E171" i="18" s="1"/>
  <c r="D147" i="18"/>
  <c r="D171" i="18" s="1"/>
  <c r="G51" i="7"/>
  <c r="G54" i="7" s="1"/>
  <c r="G55" i="7"/>
  <c r="D38" i="7"/>
  <c r="E54" i="7"/>
  <c r="E56" i="7" s="1"/>
  <c r="E39" i="7"/>
  <c r="F54" i="7"/>
  <c r="F56" i="7" s="1"/>
  <c r="E37" i="7"/>
  <c r="F39" i="7"/>
  <c r="C38" i="7"/>
  <c r="C39" i="7"/>
  <c r="D40" i="7"/>
  <c r="F37" i="7"/>
  <c r="C40" i="7"/>
  <c r="F40" i="7"/>
  <c r="F36" i="7"/>
  <c r="D41" i="7"/>
  <c r="F38" i="7"/>
  <c r="D37" i="7"/>
  <c r="D39" i="7"/>
  <c r="C41" i="7"/>
  <c r="F25" i="1"/>
  <c r="D46" i="1"/>
  <c r="F26" i="1"/>
  <c r="F24" i="1"/>
  <c r="C24" i="1"/>
  <c r="E25" i="1"/>
  <c r="D27" i="1"/>
  <c r="C27" i="1"/>
  <c r="E27" i="1"/>
  <c r="G41" i="1"/>
  <c r="G44" i="1" s="1"/>
  <c r="E24" i="1"/>
  <c r="D25" i="1"/>
  <c r="E28" i="1"/>
  <c r="D24" i="1"/>
  <c r="D28" i="1"/>
  <c r="C28" i="1"/>
  <c r="C26" i="1"/>
  <c r="B25" i="1"/>
  <c r="I1" i="48" a="1"/>
  <c r="I1" i="48" s="1"/>
  <c r="A30" i="45" s="1" a="1"/>
  <c r="A30" i="45" s="1"/>
  <c r="G3" i="48"/>
  <c r="G4" i="48"/>
  <c r="G5" i="48"/>
  <c r="G6" i="48"/>
  <c r="G7" i="48"/>
  <c r="G2" i="48"/>
  <c r="C8" i="48"/>
  <c r="C13" i="48" s="1"/>
  <c r="C21" i="48" s="1"/>
  <c r="D8" i="48"/>
  <c r="D13" i="48" s="1"/>
  <c r="D21" i="48" s="1"/>
  <c r="E8" i="48"/>
  <c r="E14" i="48" s="1"/>
  <c r="E22" i="48" s="1"/>
  <c r="F8" i="48"/>
  <c r="F11" i="48" s="1"/>
  <c r="B8" i="48"/>
  <c r="F91" i="29" l="1"/>
  <c r="F90" i="29"/>
  <c r="B91" i="29"/>
  <c r="B92" i="29"/>
  <c r="E91" i="29"/>
  <c r="E90" i="29"/>
  <c r="D90" i="29"/>
  <c r="D91" i="29"/>
  <c r="C90" i="29"/>
  <c r="C91" i="29"/>
  <c r="C57" i="22"/>
  <c r="F56" i="22"/>
  <c r="G53" i="22"/>
  <c r="G55" i="22"/>
  <c r="G59" i="22" s="1"/>
  <c r="D57" i="22"/>
  <c r="D59" i="22" s="1"/>
  <c r="F57" i="22"/>
  <c r="C56" i="22"/>
  <c r="C59" i="22" s="1"/>
  <c r="F58" i="22"/>
  <c r="F59" i="22"/>
  <c r="E58" i="22"/>
  <c r="E59" i="22" s="1"/>
  <c r="D58" i="22"/>
  <c r="D110" i="18"/>
  <c r="B110" i="18"/>
  <c r="F109" i="18"/>
  <c r="F112" i="18"/>
  <c r="F111" i="18"/>
  <c r="C112" i="18"/>
  <c r="D111" i="18"/>
  <c r="E108" i="18"/>
  <c r="B112" i="18"/>
  <c r="E111" i="18"/>
  <c r="D112" i="18"/>
  <c r="E112" i="18"/>
  <c r="C111" i="18"/>
  <c r="B111" i="18"/>
  <c r="B109" i="18"/>
  <c r="C110" i="18"/>
  <c r="F110" i="18"/>
  <c r="B108" i="18"/>
  <c r="E109" i="18"/>
  <c r="C109" i="18"/>
  <c r="D109" i="18"/>
  <c r="E110" i="18"/>
  <c r="C108" i="18"/>
  <c r="D108" i="18"/>
  <c r="F108" i="18"/>
  <c r="G93" i="18"/>
  <c r="G88" i="18"/>
  <c r="G100" i="18"/>
  <c r="G92" i="18"/>
  <c r="G101" i="18"/>
  <c r="G84" i="18"/>
  <c r="G91" i="18"/>
  <c r="G102" i="18"/>
  <c r="G104" i="18"/>
  <c r="G94" i="18"/>
  <c r="G85" i="18"/>
  <c r="G103" i="18"/>
  <c r="G98" i="18"/>
  <c r="G95" i="18"/>
  <c r="G90" i="18"/>
  <c r="G87" i="18"/>
  <c r="G105" i="18"/>
  <c r="G86" i="18"/>
  <c r="G97" i="18"/>
  <c r="G96" i="18"/>
  <c r="G89" i="18"/>
  <c r="G99" i="18"/>
  <c r="B106" i="18"/>
  <c r="F106" i="18"/>
  <c r="G151" i="18"/>
  <c r="G36" i="7"/>
  <c r="G41" i="7"/>
  <c r="G56" i="7"/>
  <c r="G40" i="7"/>
  <c r="G37" i="7"/>
  <c r="G39" i="7"/>
  <c r="G42" i="7" s="1"/>
  <c r="G82" i="7"/>
  <c r="D32" i="1"/>
  <c r="G24" i="1"/>
  <c r="B32" i="1"/>
  <c r="E47" i="1"/>
  <c r="G27" i="1"/>
  <c r="G26" i="1"/>
  <c r="C47" i="1"/>
  <c r="F47" i="1"/>
  <c r="B12" i="48"/>
  <c r="B20" i="48" s="1"/>
  <c r="B11" i="48"/>
  <c r="B19" i="48" s="1"/>
  <c r="B53" i="22"/>
  <c r="F53" i="22"/>
  <c r="E53" i="22"/>
  <c r="D88" i="29"/>
  <c r="F88" i="29"/>
  <c r="E92" i="29"/>
  <c r="E88" i="29"/>
  <c r="G85" i="29"/>
  <c r="G87" i="29"/>
  <c r="G79" i="29"/>
  <c r="G90" i="29" s="1"/>
  <c r="G83" i="29"/>
  <c r="G86" i="29"/>
  <c r="E42" i="7"/>
  <c r="G149" i="18"/>
  <c r="G152" i="18"/>
  <c r="D106" i="18"/>
  <c r="G153" i="18"/>
  <c r="G28" i="1"/>
  <c r="B14" i="48"/>
  <c r="B22" i="48" s="1"/>
  <c r="C14" i="48"/>
  <c r="C22" i="48" s="1"/>
  <c r="B13" i="48"/>
  <c r="B21" i="48" s="1"/>
  <c r="B15" i="48"/>
  <c r="D14" i="48"/>
  <c r="D22" i="48" s="1"/>
  <c r="F19" i="48"/>
  <c r="F15" i="48"/>
  <c r="F16" i="48"/>
  <c r="E16" i="48"/>
  <c r="D11" i="48"/>
  <c r="C16" i="48"/>
  <c r="E13" i="48"/>
  <c r="E21" i="48" s="1"/>
  <c r="C12" i="48"/>
  <c r="C20" i="48" s="1"/>
  <c r="E15" i="48"/>
  <c r="D15" i="48"/>
  <c r="F12" i="48"/>
  <c r="F20" i="48" s="1"/>
  <c r="E12" i="48"/>
  <c r="E20" i="48" s="1"/>
  <c r="D16" i="48"/>
  <c r="D12" i="48"/>
  <c r="D20" i="48" s="1"/>
  <c r="E11" i="48"/>
  <c r="B16" i="48"/>
  <c r="F14" i="48"/>
  <c r="F22" i="48" s="1"/>
  <c r="C15" i="48"/>
  <c r="C11" i="48"/>
  <c r="C19" i="48" s="1"/>
  <c r="F13" i="48"/>
  <c r="F21" i="48" s="1"/>
  <c r="B88" i="29"/>
  <c r="C92" i="29"/>
  <c r="C88" i="29"/>
  <c r="C53" i="22"/>
  <c r="D53" i="22"/>
  <c r="G21" i="11"/>
  <c r="G23" i="11" s="1"/>
  <c r="C169" i="18"/>
  <c r="E106" i="18"/>
  <c r="B169" i="18"/>
  <c r="F169" i="18"/>
  <c r="G155" i="18"/>
  <c r="G154" i="18"/>
  <c r="G148" i="18"/>
  <c r="D169" i="18"/>
  <c r="E169" i="18"/>
  <c r="G150" i="18"/>
  <c r="C106" i="18"/>
  <c r="D42" i="7"/>
  <c r="F42" i="7"/>
  <c r="C42" i="7"/>
  <c r="B42" i="7"/>
  <c r="C29" i="1"/>
  <c r="E29" i="1"/>
  <c r="F29" i="1"/>
  <c r="D29" i="1"/>
  <c r="B47" i="1"/>
  <c r="G46" i="1"/>
  <c r="G45" i="1"/>
  <c r="B29" i="1"/>
  <c r="G8" i="48"/>
  <c r="G14" i="48" s="1"/>
  <c r="G22" i="48" s="1"/>
  <c r="D93" i="29" l="1"/>
  <c r="F93" i="29"/>
  <c r="G171" i="18"/>
  <c r="G172" i="18"/>
  <c r="G111" i="18"/>
  <c r="G110" i="18"/>
  <c r="G112" i="18"/>
  <c r="G109" i="18"/>
  <c r="G108" i="18"/>
  <c r="D113" i="18"/>
  <c r="G29" i="1"/>
  <c r="B23" i="48"/>
  <c r="B24" i="48" s="1"/>
  <c r="G92" i="29"/>
  <c r="F113" i="18"/>
  <c r="D175" i="18"/>
  <c r="F175" i="18"/>
  <c r="G13" i="48"/>
  <c r="G21" i="48" s="1"/>
  <c r="G91" i="29"/>
  <c r="E93" i="29"/>
  <c r="G88" i="29"/>
  <c r="C93" i="29"/>
  <c r="B93" i="29"/>
  <c r="E113" i="18"/>
  <c r="B113" i="18"/>
  <c r="E175" i="18"/>
  <c r="C113" i="18"/>
  <c r="E23" i="48"/>
  <c r="G12" i="48"/>
  <c r="G20" i="48" s="1"/>
  <c r="B17" i="48"/>
  <c r="C23" i="48"/>
  <c r="D23" i="48"/>
  <c r="F23" i="48"/>
  <c r="E19" i="48"/>
  <c r="E17" i="48"/>
  <c r="G11" i="48"/>
  <c r="G19" i="48" s="1"/>
  <c r="G16" i="48"/>
  <c r="C17" i="48"/>
  <c r="D19" i="48"/>
  <c r="D17" i="48"/>
  <c r="G15" i="48"/>
  <c r="F17" i="48"/>
  <c r="C175" i="18"/>
  <c r="B175" i="18"/>
  <c r="G169" i="18"/>
  <c r="G106" i="18"/>
  <c r="G47" i="1"/>
  <c r="G23" i="48" l="1"/>
  <c r="G24" i="48" s="1"/>
  <c r="G93" i="29"/>
  <c r="G175" i="18"/>
  <c r="D24" i="48"/>
  <c r="C24" i="48"/>
  <c r="F24" i="48"/>
  <c r="G17" i="48"/>
  <c r="E24" i="48"/>
  <c r="G113" i="18"/>
  <c r="A8" i="45" a="1"/>
  <c r="A8" i="45" s="1"/>
  <c r="A13" i="45" a="1"/>
  <c r="A13" i="45" s="1"/>
  <c r="A14" i="45" a="1"/>
  <c r="A14" i="45" s="1"/>
  <c r="A15" i="45" a="1"/>
  <c r="A15" i="45" s="1"/>
  <c r="A21" i="45" a="1"/>
  <c r="A21" i="45" s="1"/>
  <c r="A25" i="45" a="1"/>
  <c r="A25" i="45" s="1"/>
  <c r="A27" i="45" a="1"/>
  <c r="A27" i="45" s="1"/>
  <c r="A29" i="45" a="1"/>
  <c r="A29" i="45" s="1"/>
  <c r="G7" i="35"/>
  <c r="G6" i="35"/>
  <c r="G5" i="35"/>
  <c r="G4" i="35"/>
  <c r="G3" i="35"/>
  <c r="G2" i="35"/>
  <c r="I1" i="35" a="1"/>
  <c r="I1" i="35" s="1"/>
  <c r="A28" i="45" s="1" a="1"/>
  <c r="A28" i="45" s="1"/>
  <c r="F8" i="35"/>
  <c r="F14" i="35" s="1"/>
  <c r="E8" i="35"/>
  <c r="E17" i="35" s="1"/>
  <c r="D8" i="35"/>
  <c r="D14" i="35" s="1"/>
  <c r="C8" i="35"/>
  <c r="C16" i="35" s="1"/>
  <c r="B8" i="35"/>
  <c r="B12" i="35" s="1"/>
  <c r="I1" i="29" a="1"/>
  <c r="I1" i="29" s="1"/>
  <c r="A26" i="45" s="1" a="1"/>
  <c r="A26" i="45" s="1"/>
  <c r="D30" i="29"/>
  <c r="D57" i="29" s="1"/>
  <c r="E12" i="35" l="1"/>
  <c r="E16" i="35"/>
  <c r="G8" i="35"/>
  <c r="G9" i="35" s="1"/>
  <c r="G20" i="35" s="1"/>
  <c r="C30" i="29"/>
  <c r="C57" i="29" s="1"/>
  <c r="C13" i="35"/>
  <c r="C9" i="35"/>
  <c r="C21" i="35" s="1"/>
  <c r="G17" i="35"/>
  <c r="D9" i="35"/>
  <c r="D22" i="35" s="1"/>
  <c r="D17" i="35"/>
  <c r="C15" i="35"/>
  <c r="D13" i="35"/>
  <c r="D15" i="35"/>
  <c r="B9" i="35"/>
  <c r="D12" i="35"/>
  <c r="F13" i="35"/>
  <c r="B15" i="35"/>
  <c r="D16" i="35"/>
  <c r="F17" i="35"/>
  <c r="F12" i="35"/>
  <c r="F16" i="35"/>
  <c r="E9" i="35"/>
  <c r="C14" i="35"/>
  <c r="E15" i="35"/>
  <c r="B14" i="35"/>
  <c r="F9" i="35"/>
  <c r="B13" i="35"/>
  <c r="F15" i="35"/>
  <c r="B17" i="35"/>
  <c r="E14" i="35"/>
  <c r="C17" i="35"/>
  <c r="B16" i="35"/>
  <c r="C12" i="35"/>
  <c r="E13" i="35"/>
  <c r="E30" i="29"/>
  <c r="E57" i="29" s="1"/>
  <c r="F30" i="29"/>
  <c r="F57" i="29" s="1"/>
  <c r="B20" i="35" l="1"/>
  <c r="B22" i="35"/>
  <c r="B21" i="35"/>
  <c r="G16" i="35"/>
  <c r="G14" i="35"/>
  <c r="G12" i="35"/>
  <c r="C22" i="35"/>
  <c r="G15" i="35"/>
  <c r="G13" i="35"/>
  <c r="C20" i="35"/>
  <c r="D63" i="29"/>
  <c r="B63" i="29"/>
  <c r="E18" i="35"/>
  <c r="G21" i="35"/>
  <c r="D21" i="35"/>
  <c r="D55" i="29"/>
  <c r="F55" i="29"/>
  <c r="C63" i="29"/>
  <c r="C55" i="29"/>
  <c r="E55" i="29"/>
  <c r="G30" i="29"/>
  <c r="G55" i="29" s="1"/>
  <c r="B18" i="35"/>
  <c r="C18" i="35"/>
  <c r="G22" i="35"/>
  <c r="D20" i="35"/>
  <c r="F20" i="35"/>
  <c r="F21" i="35"/>
  <c r="F22" i="35"/>
  <c r="F18" i="35"/>
  <c r="E22" i="35"/>
  <c r="E21" i="35"/>
  <c r="E20" i="35"/>
  <c r="D18" i="35"/>
  <c r="G23" i="35" l="1"/>
  <c r="G18" i="35"/>
  <c r="C23" i="35"/>
  <c r="D23" i="35"/>
  <c r="E63" i="29"/>
  <c r="F63" i="29"/>
  <c r="E23" i="35"/>
  <c r="B23" i="35"/>
  <c r="F23" i="35"/>
  <c r="I1" i="44" l="1" a="1"/>
  <c r="I1" i="44" s="1"/>
  <c r="A24" i="45" s="1" a="1"/>
  <c r="A24" i="45" s="1"/>
  <c r="G4" i="44"/>
  <c r="G5" i="44"/>
  <c r="G6" i="44"/>
  <c r="G7" i="44"/>
  <c r="G3" i="11"/>
  <c r="G2" i="11"/>
  <c r="I1" i="11" a="1"/>
  <c r="I1" i="11" s="1"/>
  <c r="A20" i="45" s="1" a="1"/>
  <c r="A20" i="45" s="1"/>
  <c r="F4" i="11"/>
  <c r="F7" i="11" s="1"/>
  <c r="E4" i="11"/>
  <c r="E7" i="11" s="1"/>
  <c r="D4" i="11"/>
  <c r="D7" i="11" s="1"/>
  <c r="C4" i="11"/>
  <c r="C7" i="11" s="1"/>
  <c r="B4" i="11"/>
  <c r="G7" i="19"/>
  <c r="G6" i="19"/>
  <c r="G5" i="19"/>
  <c r="G4" i="19"/>
  <c r="G3" i="19"/>
  <c r="G2" i="19"/>
  <c r="I1" i="19" a="1"/>
  <c r="I1" i="19" s="1"/>
  <c r="A19" i="45" s="1" a="1"/>
  <c r="A19" i="45" s="1"/>
  <c r="F8" i="19"/>
  <c r="F19" i="19" s="1"/>
  <c r="E8" i="19"/>
  <c r="E19" i="19" s="1"/>
  <c r="D8" i="19"/>
  <c r="D21" i="19" s="1"/>
  <c r="C8" i="19"/>
  <c r="C14" i="19" s="1"/>
  <c r="B8" i="19"/>
  <c r="A18" i="45" a="1"/>
  <c r="A18" i="45" s="1"/>
  <c r="A17" i="45" a="1"/>
  <c r="A17" i="45" s="1"/>
  <c r="G21" i="18"/>
  <c r="G3" i="18"/>
  <c r="I1" i="18" a="1"/>
  <c r="I1" i="18" s="1"/>
  <c r="A16" i="45" s="1" a="1"/>
  <c r="A16" i="45" s="1"/>
  <c r="F22" i="18"/>
  <c r="E22" i="18"/>
  <c r="D22" i="18"/>
  <c r="C22" i="18"/>
  <c r="B22" i="18"/>
  <c r="A5" i="45" a="1"/>
  <c r="A5" i="45" s="1"/>
  <c r="G4" i="7"/>
  <c r="G3" i="7"/>
  <c r="G2" i="7"/>
  <c r="A18" i="7"/>
  <c r="I1" i="7" s="1" a="1"/>
  <c r="I1" i="7" s="1"/>
  <c r="A12" i="45" s="1" a="1"/>
  <c r="A12" i="45" s="1"/>
  <c r="F5" i="7"/>
  <c r="F9" i="7" s="1"/>
  <c r="E5" i="7"/>
  <c r="E10" i="7" s="1"/>
  <c r="D5" i="7"/>
  <c r="D8" i="7" s="1"/>
  <c r="C5" i="7"/>
  <c r="C9" i="7" s="1"/>
  <c r="B5" i="7"/>
  <c r="I1" i="1" a="1"/>
  <c r="I1" i="1" s="1"/>
  <c r="A7" i="45" s="1" a="1"/>
  <c r="A7" i="45" s="1"/>
  <c r="G9" i="17"/>
  <c r="G8" i="17"/>
  <c r="G7" i="17"/>
  <c r="G6" i="17"/>
  <c r="G5" i="17"/>
  <c r="G4" i="17"/>
  <c r="G3" i="17"/>
  <c r="G2" i="17"/>
  <c r="I1" i="17" a="1"/>
  <c r="I1" i="17" s="1"/>
  <c r="A6" i="45" s="1" a="1"/>
  <c r="A6" i="45" s="1"/>
  <c r="F18" i="17"/>
  <c r="E18" i="17"/>
  <c r="D10" i="17"/>
  <c r="D17" i="17" s="1"/>
  <c r="C10" i="17"/>
  <c r="C17" i="17" s="1"/>
  <c r="B10" i="17"/>
  <c r="I1" i="37" a="1"/>
  <c r="I1" i="37" s="1"/>
  <c r="A4" i="45" s="1" a="1"/>
  <c r="A4" i="45" s="1"/>
  <c r="G10" i="31"/>
  <c r="G9" i="31"/>
  <c r="G8" i="31"/>
  <c r="G7" i="31"/>
  <c r="G6" i="31"/>
  <c r="G5" i="31"/>
  <c r="G4" i="31"/>
  <c r="G3" i="31"/>
  <c r="G2" i="31"/>
  <c r="I1" i="31" a="1"/>
  <c r="I1" i="31" s="1"/>
  <c r="A3" i="45" s="1" a="1"/>
  <c r="A3" i="45" s="1"/>
  <c r="G3" i="16"/>
  <c r="G2" i="16"/>
  <c r="I1" i="16" a="1"/>
  <c r="I1" i="16" s="1"/>
  <c r="A2" i="45" s="1" a="1"/>
  <c r="A2" i="45" s="1"/>
  <c r="F4" i="16"/>
  <c r="E4" i="16"/>
  <c r="E7" i="16" s="1"/>
  <c r="D4" i="16"/>
  <c r="D7" i="16" s="1"/>
  <c r="C4" i="16"/>
  <c r="C7" i="16" s="1"/>
  <c r="B4" i="16"/>
  <c r="B7" i="16" s="1"/>
  <c r="B13" i="19" l="1"/>
  <c r="B19" i="19"/>
  <c r="E11" i="19"/>
  <c r="B28" i="18"/>
  <c r="B32" i="18"/>
  <c r="B41" i="18"/>
  <c r="B27" i="18"/>
  <c r="B31" i="18"/>
  <c r="B35" i="18"/>
  <c r="B39" i="18"/>
  <c r="B43" i="18"/>
  <c r="B30" i="18"/>
  <c r="B34" i="18"/>
  <c r="B29" i="18"/>
  <c r="B25" i="18"/>
  <c r="B26" i="18"/>
  <c r="B42" i="18"/>
  <c r="B38" i="18"/>
  <c r="B33" i="18"/>
  <c r="B36" i="18"/>
  <c r="B40" i="18"/>
  <c r="B44" i="18"/>
  <c r="B37" i="18"/>
  <c r="C40" i="18"/>
  <c r="C44" i="18"/>
  <c r="C25" i="18"/>
  <c r="C30" i="18"/>
  <c r="C34" i="18"/>
  <c r="C38" i="18"/>
  <c r="C42" i="18"/>
  <c r="C27" i="18"/>
  <c r="C31" i="18"/>
  <c r="C35" i="18"/>
  <c r="C39" i="18"/>
  <c r="C43" i="18"/>
  <c r="C26" i="18"/>
  <c r="C29" i="18"/>
  <c r="C33" i="18"/>
  <c r="C37" i="18"/>
  <c r="C41" i="18"/>
  <c r="C28" i="18"/>
  <c r="C32" i="18"/>
  <c r="C36" i="18"/>
  <c r="D29" i="18"/>
  <c r="D28" i="18"/>
  <c r="D32" i="18"/>
  <c r="D36" i="18"/>
  <c r="D40" i="18"/>
  <c r="D44" i="18"/>
  <c r="D27" i="18"/>
  <c r="D39" i="18"/>
  <c r="D34" i="18"/>
  <c r="D35" i="18"/>
  <c r="D31" i="18"/>
  <c r="D43" i="18"/>
  <c r="D30" i="18"/>
  <c r="D38" i="18"/>
  <c r="D33" i="18"/>
  <c r="D37" i="18"/>
  <c r="D41" i="18"/>
  <c r="D25" i="18"/>
  <c r="D26" i="18"/>
  <c r="D42" i="18"/>
  <c r="E27" i="18"/>
  <c r="E31" i="18"/>
  <c r="E35" i="18"/>
  <c r="E43" i="18"/>
  <c r="E28" i="18"/>
  <c r="E32" i="18"/>
  <c r="E36" i="18"/>
  <c r="E40" i="18"/>
  <c r="E44" i="18"/>
  <c r="E39" i="18"/>
  <c r="E26" i="18"/>
  <c r="E30" i="18"/>
  <c r="E34" i="18"/>
  <c r="E38" i="18"/>
  <c r="E42" i="18"/>
  <c r="E25" i="18"/>
  <c r="E29" i="18"/>
  <c r="E33" i="18"/>
  <c r="E37" i="18"/>
  <c r="E41" i="18"/>
  <c r="F34" i="18"/>
  <c r="F38" i="18"/>
  <c r="F42" i="18"/>
  <c r="F27" i="18"/>
  <c r="F29" i="18"/>
  <c r="F33" i="18"/>
  <c r="F37" i="18"/>
  <c r="F41" i="18"/>
  <c r="F32" i="18"/>
  <c r="F36" i="18"/>
  <c r="F40" i="18"/>
  <c r="F44" i="18"/>
  <c r="F31" i="18"/>
  <c r="F39" i="18"/>
  <c r="F35" i="18"/>
  <c r="F28" i="18"/>
  <c r="F43" i="18"/>
  <c r="F25" i="18"/>
  <c r="F26" i="18"/>
  <c r="F30" i="18"/>
  <c r="G22" i="18"/>
  <c r="G26" i="18" s="1"/>
  <c r="G24" i="31"/>
  <c r="F8" i="16"/>
  <c r="F7" i="16"/>
  <c r="F9" i="16" s="1"/>
  <c r="B8" i="11"/>
  <c r="B7" i="11"/>
  <c r="B21" i="19"/>
  <c r="B11" i="19"/>
  <c r="B20" i="19"/>
  <c r="C15" i="19"/>
  <c r="E15" i="19"/>
  <c r="E16" i="19"/>
  <c r="E12" i="19"/>
  <c r="B9" i="7"/>
  <c r="B10" i="7"/>
  <c r="B8" i="7"/>
  <c r="B14" i="7" s="1"/>
  <c r="C13" i="17"/>
  <c r="C23" i="17" s="1"/>
  <c r="F11" i="19"/>
  <c r="C12" i="19"/>
  <c r="F15" i="19"/>
  <c r="E13" i="19"/>
  <c r="E20" i="19"/>
  <c r="E22" i="19" s="1"/>
  <c r="C19" i="19"/>
  <c r="C16" i="19"/>
  <c r="F13" i="19"/>
  <c r="C21" i="19"/>
  <c r="C11" i="19"/>
  <c r="B15" i="19"/>
  <c r="E21" i="19"/>
  <c r="G8" i="19"/>
  <c r="G20" i="19" s="1"/>
  <c r="E17" i="17"/>
  <c r="F23" i="17"/>
  <c r="E13" i="17"/>
  <c r="E23" i="17" s="1"/>
  <c r="G20" i="17"/>
  <c r="B8" i="16"/>
  <c r="D8" i="16"/>
  <c r="D9" i="16" s="1"/>
  <c r="E8" i="16"/>
  <c r="C8" i="16"/>
  <c r="C9" i="16"/>
  <c r="G4" i="16"/>
  <c r="G7" i="16" s="1"/>
  <c r="F8" i="11"/>
  <c r="F9" i="11" s="1"/>
  <c r="D8" i="11"/>
  <c r="D9" i="11" s="1"/>
  <c r="E8" i="11"/>
  <c r="E9" i="11" s="1"/>
  <c r="G4" i="11"/>
  <c r="G7" i="11" s="1"/>
  <c r="C8" i="7"/>
  <c r="C14" i="7" s="1"/>
  <c r="F8" i="7"/>
  <c r="G5" i="7"/>
  <c r="G8" i="7" s="1"/>
  <c r="G14" i="7" s="1"/>
  <c r="F10" i="7"/>
  <c r="F15" i="7" s="1"/>
  <c r="D9" i="7"/>
  <c r="E9" i="7"/>
  <c r="E15" i="7" s="1"/>
  <c r="D9" i="1"/>
  <c r="C9" i="1"/>
  <c r="B9" i="1"/>
  <c r="E9" i="1"/>
  <c r="E27" i="31"/>
  <c r="F27" i="31"/>
  <c r="C8" i="11"/>
  <c r="C9" i="11" s="1"/>
  <c r="C20" i="19"/>
  <c r="D11" i="19"/>
  <c r="F12" i="19"/>
  <c r="B14" i="19"/>
  <c r="D15" i="19"/>
  <c r="F16" i="19"/>
  <c r="D20" i="19"/>
  <c r="F21" i="19"/>
  <c r="D14" i="19"/>
  <c r="D19" i="19"/>
  <c r="F20" i="19"/>
  <c r="C13" i="19"/>
  <c r="E14" i="19"/>
  <c r="B12" i="19"/>
  <c r="D13" i="19"/>
  <c r="F14" i="19"/>
  <c r="B16" i="19"/>
  <c r="D12" i="19"/>
  <c r="D16" i="19"/>
  <c r="D14" i="7"/>
  <c r="E8" i="7"/>
  <c r="C10" i="7"/>
  <c r="D10" i="7"/>
  <c r="B15" i="17"/>
  <c r="D16" i="17"/>
  <c r="D25" i="17" s="1"/>
  <c r="F17" i="17"/>
  <c r="B19" i="17"/>
  <c r="D20" i="17"/>
  <c r="C15" i="17"/>
  <c r="E16" i="17"/>
  <c r="E25" i="17" s="1"/>
  <c r="C19" i="17"/>
  <c r="E20" i="17"/>
  <c r="C16" i="17"/>
  <c r="C25" i="17" s="1"/>
  <c r="B14" i="17"/>
  <c r="D15" i="17"/>
  <c r="F16" i="17"/>
  <c r="B18" i="17"/>
  <c r="D19" i="17"/>
  <c r="F20" i="17"/>
  <c r="C14" i="17"/>
  <c r="E15" i="17"/>
  <c r="C18" i="17"/>
  <c r="E19" i="17"/>
  <c r="E26" i="17" s="1"/>
  <c r="D14" i="17"/>
  <c r="D24" i="17" s="1"/>
  <c r="F15" i="17"/>
  <c r="B17" i="17"/>
  <c r="D18" i="17"/>
  <c r="F19" i="17"/>
  <c r="C20" i="17"/>
  <c r="E14" i="17"/>
  <c r="D13" i="17"/>
  <c r="F14" i="17"/>
  <c r="F24" i="17" s="1"/>
  <c r="B16" i="17"/>
  <c r="D27" i="31"/>
  <c r="D49" i="31" s="1"/>
  <c r="E9" i="16"/>
  <c r="G13" i="19" l="1"/>
  <c r="D22" i="19"/>
  <c r="F22" i="19"/>
  <c r="G14" i="44"/>
  <c r="B9" i="11"/>
  <c r="E17" i="19"/>
  <c r="C17" i="19"/>
  <c r="F51" i="18"/>
  <c r="B50" i="18"/>
  <c r="D50" i="18"/>
  <c r="C48" i="18"/>
  <c r="C45" i="18"/>
  <c r="C49" i="18"/>
  <c r="E48" i="18"/>
  <c r="B45" i="18"/>
  <c r="B48" i="18"/>
  <c r="E49" i="18"/>
  <c r="D49" i="18"/>
  <c r="B51" i="18"/>
  <c r="F49" i="18"/>
  <c r="C51" i="18"/>
  <c r="F48" i="18"/>
  <c r="F45" i="18"/>
  <c r="F50" i="18"/>
  <c r="E50" i="18"/>
  <c r="D48" i="18"/>
  <c r="D45" i="18"/>
  <c r="C50" i="18"/>
  <c r="G34" i="18"/>
  <c r="G25" i="18"/>
  <c r="G28" i="18"/>
  <c r="G32" i="18"/>
  <c r="G36" i="18"/>
  <c r="G40" i="18"/>
  <c r="G42" i="18"/>
  <c r="G33" i="18"/>
  <c r="G43" i="18"/>
  <c r="G39" i="18"/>
  <c r="G35" i="18"/>
  <c r="G31" i="18"/>
  <c r="G38" i="18"/>
  <c r="G30" i="18"/>
  <c r="G37" i="18"/>
  <c r="G29" i="18"/>
  <c r="G41" i="18"/>
  <c r="G27" i="18"/>
  <c r="B49" i="18"/>
  <c r="E45" i="18"/>
  <c r="D51" i="18"/>
  <c r="E51" i="18"/>
  <c r="G44" i="18"/>
  <c r="B15" i="7"/>
  <c r="G13" i="17"/>
  <c r="G18" i="17"/>
  <c r="G19" i="17"/>
  <c r="C32" i="17"/>
  <c r="G22" i="37"/>
  <c r="F49" i="31"/>
  <c r="E51" i="31"/>
  <c r="E49" i="31"/>
  <c r="G28" i="31"/>
  <c r="G48" i="31"/>
  <c r="G40" i="31"/>
  <c r="G43" i="31"/>
  <c r="G38" i="31"/>
  <c r="G42" i="31"/>
  <c r="G44" i="31"/>
  <c r="G47" i="31"/>
  <c r="G45" i="31"/>
  <c r="G39" i="31"/>
  <c r="G37" i="31"/>
  <c r="G36" i="31"/>
  <c r="G41" i="31"/>
  <c r="G46" i="31"/>
  <c r="G35" i="31"/>
  <c r="G27" i="31"/>
  <c r="C22" i="19"/>
  <c r="G12" i="19"/>
  <c r="D15" i="7"/>
  <c r="D16" i="7" s="1"/>
  <c r="E24" i="17"/>
  <c r="E32" i="17" s="1"/>
  <c r="C26" i="17"/>
  <c r="F26" i="17"/>
  <c r="C24" i="17"/>
  <c r="G14" i="17"/>
  <c r="G34" i="31"/>
  <c r="G32" i="31"/>
  <c r="G33" i="31"/>
  <c r="G29" i="31"/>
  <c r="G30" i="31"/>
  <c r="G31" i="31"/>
  <c r="B9" i="16"/>
  <c r="F17" i="19"/>
  <c r="G14" i="19"/>
  <c r="G16" i="19"/>
  <c r="G19" i="19"/>
  <c r="B17" i="19"/>
  <c r="G21" i="19"/>
  <c r="G15" i="19"/>
  <c r="G11" i="19"/>
  <c r="F11" i="7"/>
  <c r="G15" i="17"/>
  <c r="G17" i="17"/>
  <c r="G16" i="17"/>
  <c r="G25" i="17" s="1"/>
  <c r="G8" i="16"/>
  <c r="G9" i="16" s="1"/>
  <c r="E23" i="44"/>
  <c r="G8" i="11"/>
  <c r="G9" i="11" s="1"/>
  <c r="C11" i="7"/>
  <c r="G10" i="7"/>
  <c r="F14" i="7"/>
  <c r="F16" i="7" s="1"/>
  <c r="G9" i="7"/>
  <c r="B16" i="7"/>
  <c r="B11" i="7"/>
  <c r="G21" i="37"/>
  <c r="G23" i="37"/>
  <c r="G20" i="37"/>
  <c r="G18" i="37"/>
  <c r="G30" i="37" s="1"/>
  <c r="G24" i="37"/>
  <c r="G33" i="37" s="1"/>
  <c r="G19" i="37"/>
  <c r="G31" i="37" s="1"/>
  <c r="C23" i="44"/>
  <c r="F23" i="44"/>
  <c r="D23" i="44"/>
  <c r="G13" i="44"/>
  <c r="G12" i="44"/>
  <c r="G16" i="44"/>
  <c r="G15" i="44"/>
  <c r="B22" i="19"/>
  <c r="D17" i="19"/>
  <c r="D11" i="7"/>
  <c r="E11" i="7"/>
  <c r="E14" i="7"/>
  <c r="E16" i="7" s="1"/>
  <c r="C15" i="7"/>
  <c r="C16" i="7" s="1"/>
  <c r="G23" i="17"/>
  <c r="F25" i="17"/>
  <c r="D26" i="17"/>
  <c r="F21" i="17"/>
  <c r="E21" i="17"/>
  <c r="B21" i="17"/>
  <c r="C21" i="17"/>
  <c r="D21" i="17"/>
  <c r="D23" i="17"/>
  <c r="E27" i="17"/>
  <c r="D51" i="31"/>
  <c r="C51" i="31"/>
  <c r="G45" i="18" l="1"/>
  <c r="G48" i="18"/>
  <c r="G49" i="18"/>
  <c r="G51" i="18"/>
  <c r="G50" i="18"/>
  <c r="G32" i="37"/>
  <c r="G35" i="37" s="1"/>
  <c r="G26" i="17"/>
  <c r="G33" i="17" s="1"/>
  <c r="F33" i="17"/>
  <c r="G24" i="17"/>
  <c r="D27" i="17"/>
  <c r="D32" i="17"/>
  <c r="G32" i="17"/>
  <c r="G49" i="31"/>
  <c r="G22" i="19"/>
  <c r="D52" i="18"/>
  <c r="B56" i="31"/>
  <c r="G17" i="19"/>
  <c r="G15" i="7"/>
  <c r="G16" i="7" s="1"/>
  <c r="F52" i="18"/>
  <c r="F27" i="17"/>
  <c r="F56" i="31"/>
  <c r="E52" i="18"/>
  <c r="B52" i="18"/>
  <c r="G11" i="7"/>
  <c r="E56" i="31"/>
  <c r="C56" i="31"/>
  <c r="G17" i="44"/>
  <c r="C52" i="18"/>
  <c r="G27" i="17"/>
  <c r="C27" i="17"/>
  <c r="D56" i="31"/>
  <c r="G56" i="31" l="1"/>
  <c r="G52" i="18"/>
  <c r="D70" i="7" l="1"/>
  <c r="D76" i="7" s="1"/>
  <c r="E70" i="7"/>
  <c r="E73" i="7" s="1"/>
  <c r="F70" i="7"/>
  <c r="F73" i="7" s="1"/>
  <c r="B70" i="7"/>
  <c r="C70" i="7"/>
  <c r="C76" i="7" s="1"/>
  <c r="C75" i="7"/>
  <c r="B75" i="7" l="1"/>
  <c r="B74" i="7"/>
  <c r="B76" i="7"/>
  <c r="B77" i="7" s="1"/>
  <c r="E75" i="7"/>
  <c r="D73" i="7"/>
  <c r="F74" i="7"/>
  <c r="D75" i="7"/>
  <c r="C73" i="7"/>
  <c r="C74" i="7"/>
  <c r="D74" i="7"/>
  <c r="E76" i="7"/>
  <c r="F75" i="7"/>
  <c r="E74" i="7"/>
  <c r="F76" i="7"/>
  <c r="E77" i="7" l="1"/>
  <c r="F77" i="7"/>
  <c r="D77" i="7"/>
  <c r="G74" i="7"/>
  <c r="G73" i="7"/>
  <c r="G75" i="7"/>
  <c r="G76" i="7"/>
  <c r="C77" i="7"/>
  <c r="G7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<sst xmlns="http://schemas.openxmlformats.org/spreadsheetml/2006/main" count="1160" uniqueCount="366">
  <si>
    <t>sexo</t>
  </si>
  <si>
    <t>F</t>
  </si>
  <si>
    <t>M</t>
  </si>
  <si>
    <t>estado_civil</t>
  </si>
  <si>
    <t>CASADO</t>
  </si>
  <si>
    <t>DIVORCIADO</t>
  </si>
  <si>
    <t>SOLTEIRO</t>
  </si>
  <si>
    <t>UNIAO ESTAVEL</t>
  </si>
  <si>
    <t>VIUVO</t>
  </si>
  <si>
    <t>grau_escolaridade</t>
  </si>
  <si>
    <t>natureza_ocupacao</t>
  </si>
  <si>
    <t>nacionalidade</t>
  </si>
  <si>
    <t>BRASILEIRO</t>
  </si>
  <si>
    <t>ESTRANGEIRO</t>
  </si>
  <si>
    <t>situacao_conta</t>
  </si>
  <si>
    <t>Ativa</t>
  </si>
  <si>
    <t>Bloqueada</t>
  </si>
  <si>
    <t>Cancelada</t>
  </si>
  <si>
    <t>motivo_situacao_conta</t>
  </si>
  <si>
    <t>ATRASO</t>
  </si>
  <si>
    <t>ATRASO B</t>
  </si>
  <si>
    <t>CANCELADO</t>
  </si>
  <si>
    <t>CANCELADOATRASO</t>
  </si>
  <si>
    <t>DESBLOQUEIO</t>
  </si>
  <si>
    <t>INATIVIDADE</t>
  </si>
  <si>
    <t>LIBERA/BLOQ CARTAO</t>
  </si>
  <si>
    <t>PAGTO</t>
  </si>
  <si>
    <t>REATIVACAO</t>
  </si>
  <si>
    <t>canal_origem</t>
  </si>
  <si>
    <t>Digital</t>
  </si>
  <si>
    <t>Fisico</t>
  </si>
  <si>
    <t>situacao_fatura</t>
  </si>
  <si>
    <t>A</t>
  </si>
  <si>
    <t>L</t>
  </si>
  <si>
    <t>P</t>
  </si>
  <si>
    <t>Inad_e_reneg</t>
  </si>
  <si>
    <t>NAO</t>
  </si>
  <si>
    <t>SIM</t>
  </si>
  <si>
    <t>fx_Idade</t>
  </si>
  <si>
    <t>(17.999, 30.0]</t>
  </si>
  <si>
    <t>(30.0, 38.0]</t>
  </si>
  <si>
    <t>(38.0, 45.0]</t>
  </si>
  <si>
    <t>(45.0, 51.0]</t>
  </si>
  <si>
    <t>(51.0, 57.0]</t>
  </si>
  <si>
    <t>(57.0, 63.0]</t>
  </si>
  <si>
    <t>(63.0, 71.0]</t>
  </si>
  <si>
    <t>(71.0, 105.0]</t>
  </si>
  <si>
    <t>Até 1 ano</t>
  </si>
  <si>
    <t>fx_Limite</t>
  </si>
  <si>
    <t>Sem Limite</t>
  </si>
  <si>
    <t>Até R$1 mil</t>
  </si>
  <si>
    <t>R$1 mil a R$5 mil</t>
  </si>
  <si>
    <t>R$5 mil a R$10mil</t>
  </si>
  <si>
    <t>R$10 mil a R$20mil</t>
  </si>
  <si>
    <t>Acima de R$20mil</t>
  </si>
  <si>
    <t>0</t>
  </si>
  <si>
    <t>1</t>
  </si>
  <si>
    <t>3</t>
  </si>
  <si>
    <t>fx_contratos_fechado_regular</t>
  </si>
  <si>
    <t>4 a 10</t>
  </si>
  <si>
    <t>fx_qtd_parcelas_pagas</t>
  </si>
  <si>
    <t>Até 10</t>
  </si>
  <si>
    <t>11 a 20</t>
  </si>
  <si>
    <t>21 a 50</t>
  </si>
  <si>
    <t>Acima 50</t>
  </si>
  <si>
    <t>fx_qtd_parcelas_abertas</t>
  </si>
  <si>
    <t>2</t>
  </si>
  <si>
    <t>8 a 15</t>
  </si>
  <si>
    <t>R$1 mil a R$2 mil</t>
  </si>
  <si>
    <t>R$2 mil a R$3mil</t>
  </si>
  <si>
    <t>Acima de R$10mil</t>
  </si>
  <si>
    <t>fx_creditos_a_vencer</t>
  </si>
  <si>
    <t>R$3 mil a R$5mil</t>
  </si>
  <si>
    <t>Acima de R$5mil</t>
  </si>
  <si>
    <t>fx_creditos_vencidos</t>
  </si>
  <si>
    <t>med_entre_contratos_comb</t>
  </si>
  <si>
    <t>fx_dias_ultimo_contrato</t>
  </si>
  <si>
    <t>fx_entre_prim_ult_contrato</t>
  </si>
  <si>
    <t>fx_valor_entrada</t>
  </si>
  <si>
    <t>fx_ultimo_atraso</t>
  </si>
  <si>
    <t>Acima de 5 anos</t>
  </si>
  <si>
    <t>Total</t>
  </si>
  <si>
    <t>NEUTRO</t>
  </si>
  <si>
    <t>faixa_media_atraso</t>
  </si>
  <si>
    <t>Acima de 60</t>
  </si>
  <si>
    <t>1 a 15</t>
  </si>
  <si>
    <t>181 a 1 ano</t>
  </si>
  <si>
    <t>Até 180</t>
  </si>
  <si>
    <t>faixa_Idade</t>
  </si>
  <si>
    <t>total</t>
  </si>
  <si>
    <t>SEXO</t>
  </si>
  <si>
    <t>ESTADO_CIVIL</t>
  </si>
  <si>
    <t>CASADO_UNIAO ESTAVEL</t>
  </si>
  <si>
    <t>CASADO_DIVORCIADO_VIUVO</t>
  </si>
  <si>
    <t>GRAU_ESCOLARIDADE</t>
  </si>
  <si>
    <t>NACIONALIDADE</t>
  </si>
  <si>
    <t>CANAL_ORIGEM</t>
  </si>
  <si>
    <t>SITUACAO_CONTA</t>
  </si>
  <si>
    <t>Desativada</t>
  </si>
  <si>
    <t>18 a 30</t>
  </si>
  <si>
    <t>31 até 45</t>
  </si>
  <si>
    <t>46 até 57</t>
  </si>
  <si>
    <t>acima de 58</t>
  </si>
  <si>
    <t>MOTIVO_SITUACAO_CONTA</t>
  </si>
  <si>
    <t xml:space="preserve">                  INATIVIDADE</t>
  </si>
  <si>
    <t xml:space="preserve">                     ATRASO B</t>
  </si>
  <si>
    <t xml:space="preserve">                    CANCELADO</t>
  </si>
  <si>
    <t xml:space="preserve">                        PAGTO</t>
  </si>
  <si>
    <t xml:space="preserve">           LIBERA/BLOQ CARTAO</t>
  </si>
  <si>
    <t xml:space="preserve">                       ATRASO</t>
  </si>
  <si>
    <t xml:space="preserve">   PAGTO_ATRASO</t>
  </si>
  <si>
    <t>FISICO</t>
  </si>
  <si>
    <t>DIGITAL</t>
  </si>
  <si>
    <t>SITUACAO_FATURA</t>
  </si>
  <si>
    <t>VAZIO</t>
  </si>
  <si>
    <t>L e P</t>
  </si>
  <si>
    <t>Liq. ou Parcialmente Liq.</t>
  </si>
  <si>
    <t>Atraso</t>
  </si>
  <si>
    <t>faixa_Relacionamento</t>
  </si>
  <si>
    <t>faixa_Limite</t>
  </si>
  <si>
    <t>Acima de R$ 5 mil</t>
  </si>
  <si>
    <t>Sem limite</t>
  </si>
  <si>
    <t>0_1</t>
  </si>
  <si>
    <t>fx_renda_valida</t>
  </si>
  <si>
    <t>Até 1 SM</t>
  </si>
  <si>
    <t>De 1 SM a 2 SM</t>
  </si>
  <si>
    <t>De 2 SM a 3 SM</t>
  </si>
  <si>
    <t>Acima de 2 SM</t>
  </si>
  <si>
    <t>Até de 1SM</t>
  </si>
  <si>
    <t>Até 20</t>
  </si>
  <si>
    <t>Total sem 0</t>
  </si>
  <si>
    <t>R$1 mil a R$3 mil</t>
  </si>
  <si>
    <t>Acima de R$3mil</t>
  </si>
  <si>
    <t>Sem creditos a vencer</t>
  </si>
  <si>
    <t>Variável</t>
  </si>
  <si>
    <t>Cluster 0</t>
  </si>
  <si>
    <t>Cluster 1</t>
  </si>
  <si>
    <t>Cluster 2</t>
  </si>
  <si>
    <t>Cluster 3</t>
  </si>
  <si>
    <t>Cluster 4</t>
  </si>
  <si>
    <t>1 a 4 anos</t>
  </si>
  <si>
    <t>Acima de 4 anos</t>
  </si>
  <si>
    <t>Sem atraso</t>
  </si>
  <si>
    <t>Até 1 ano e meio</t>
  </si>
  <si>
    <t>Maior que  1 ano e meio</t>
  </si>
  <si>
    <t>fx_valor_pago_nr</t>
  </si>
  <si>
    <t>Até R$2 mil</t>
  </si>
  <si>
    <t>R$2 mil a R$5mil</t>
  </si>
  <si>
    <t>fx_principal_total_nr</t>
  </si>
  <si>
    <t>fx_principal_total_reneg</t>
  </si>
  <si>
    <t>fx_amortizacao</t>
  </si>
  <si>
    <t>Até R$5 mil</t>
  </si>
  <si>
    <t>RENEG</t>
  </si>
  <si>
    <t>R$1 mil a R$5mil_Acima de R$5mil</t>
  </si>
  <si>
    <t>Acima de 15</t>
  </si>
  <si>
    <t>3 a 5 anos</t>
  </si>
  <si>
    <t>De 3 até 5 anos</t>
  </si>
  <si>
    <t>Até 3 anos_ Até 1 ano</t>
  </si>
  <si>
    <t>INATIVIDADE_ATRASO B</t>
  </si>
  <si>
    <t>51 a 100</t>
  </si>
  <si>
    <t>Acima 100</t>
  </si>
  <si>
    <t>11 a 50</t>
  </si>
  <si>
    <t>CARTAO</t>
  </si>
  <si>
    <t>CARNE</t>
  </si>
  <si>
    <t>0_até_15</t>
  </si>
  <si>
    <t>Apenas_1_contrato</t>
  </si>
  <si>
    <t>Contratos_mesmo_dia</t>
  </si>
  <si>
    <t>Possui apenas 1 contrato_Acima de 1 ano</t>
  </si>
  <si>
    <t>Possui apenas 1 contrato_até 60</t>
  </si>
  <si>
    <t>61 a 1 ano</t>
  </si>
  <si>
    <t>Sem atraso_ Até 1 ano</t>
  </si>
  <si>
    <t>Acima de 46_58</t>
  </si>
  <si>
    <t>Até de 45_18</t>
  </si>
  <si>
    <t>Até 5 anos_1 ano</t>
  </si>
  <si>
    <t>Ativa_Desativada</t>
  </si>
  <si>
    <t>Sem limite_ Até 1 mil</t>
  </si>
  <si>
    <t>Acima 50_100</t>
  </si>
  <si>
    <t>Acima 20_50_100</t>
  </si>
  <si>
    <t>Acima de 10_50</t>
  </si>
  <si>
    <t>0_Até 10</t>
  </si>
  <si>
    <t>0_11 a 50</t>
  </si>
  <si>
    <t>1_a_3</t>
  </si>
  <si>
    <t>4 a 10 _ 10+</t>
  </si>
  <si>
    <t>2 a 3</t>
  </si>
  <si>
    <t>Acima de 1SM a 2 SM_2SM+</t>
  </si>
  <si>
    <t>Acima de R$5 mil</t>
  </si>
  <si>
    <t>R$5 mil a R$10mil_Acima de R$10 mil</t>
  </si>
  <si>
    <t>Acima de R$ 1 mil</t>
  </si>
  <si>
    <t>Negativo_Acima de R$5mil</t>
  </si>
  <si>
    <t xml:space="preserve">APOSENTADO  </t>
  </si>
  <si>
    <t xml:space="preserve">EMPREGADO_PRIVADO  </t>
  </si>
  <si>
    <t xml:space="preserve">SERVIDOR_PUBLICO  </t>
  </si>
  <si>
    <t>OUTROS</t>
  </si>
  <si>
    <t>+Superior-Sem instrução'</t>
  </si>
  <si>
    <t>Médio Técnico</t>
  </si>
  <si>
    <t>Sem_Instrução_Fundamenta'</t>
  </si>
  <si>
    <t>-Fundamenta'</t>
  </si>
  <si>
    <t xml:space="preserve">APOSENTADO_RENDA_PASSIVA  </t>
  </si>
  <si>
    <t xml:space="preserve">EMPREGADO_PRIVADO_AUTONOMO  </t>
  </si>
  <si>
    <t>CARTAO/CARNE</t>
  </si>
  <si>
    <t>produtos</t>
  </si>
  <si>
    <t>Acima de R$1mil</t>
  </si>
  <si>
    <t>Sem creditos vencidos</t>
  </si>
  <si>
    <t>N_possui_CARNE</t>
  </si>
  <si>
    <t>N_Paga_entrada</t>
  </si>
  <si>
    <t>Paga_entrada</t>
  </si>
  <si>
    <t>Trazer uma tabela apenas sem inad</t>
  </si>
  <si>
    <t>até 45</t>
  </si>
  <si>
    <t>mais que 45</t>
  </si>
  <si>
    <t>Inad</t>
  </si>
  <si>
    <t>RENEG_aberto</t>
  </si>
  <si>
    <t>fx_mean_dias_maior_atraso60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</si>
  <si>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</si>
  <si>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</si>
  <si>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</si>
  <si>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</si>
  <si>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</si>
  <si>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</si>
  <si>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</si>
  <si>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</si>
  <si>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</si>
  <si>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</si>
  <si>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</si>
  <si>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</si>
  <si>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 a 20</t>
  </si>
  <si>
    <t>21 a 25</t>
  </si>
  <si>
    <t>26 a 30</t>
  </si>
  <si>
    <t>31 a 40</t>
  </si>
  <si>
    <t>41 a 50</t>
  </si>
  <si>
    <t>50+</t>
  </si>
  <si>
    <t>1 a 7</t>
  </si>
  <si>
    <t>16 a 40</t>
  </si>
  <si>
    <t>Acima 40</t>
  </si>
  <si>
    <t>1_até_15</t>
  </si>
  <si>
    <t>1_até_7</t>
  </si>
  <si>
    <t>0_Acima de 15</t>
  </si>
  <si>
    <t>Até 1</t>
  </si>
  <si>
    <t>7 a 9</t>
  </si>
  <si>
    <t>10 a 12</t>
  </si>
  <si>
    <t>12+</t>
  </si>
  <si>
    <t>3 a 6</t>
  </si>
  <si>
    <t>7 a 12</t>
  </si>
  <si>
    <t>7+</t>
  </si>
  <si>
    <t>2 a 12</t>
  </si>
  <si>
    <t>(38.0, 44.0]</t>
  </si>
  <si>
    <t>(44.0, 51.0]</t>
  </si>
  <si>
    <t>(63.0, 70.0]</t>
  </si>
  <si>
    <t>(70.0, 100.0]</t>
  </si>
  <si>
    <t>Acima de 57</t>
  </si>
  <si>
    <t>46_57</t>
  </si>
  <si>
    <t>Acima de 46</t>
  </si>
  <si>
    <t>Até 45</t>
  </si>
  <si>
    <t>APOSENTADO</t>
  </si>
  <si>
    <t>EMPREGADO_PRIVADO_AUTONOMO</t>
  </si>
  <si>
    <t>RENDA_PASSIVA_PENSAO</t>
  </si>
  <si>
    <t>SERVIDOR_PUBLICO</t>
  </si>
  <si>
    <t>APOSENTADO _RENDA_PASSIVA_PENSAO</t>
  </si>
  <si>
    <t>EMPREGADO_PRIVADO_AUTONOMO_OUTROS</t>
  </si>
  <si>
    <t>EMPREGADO_PRIVADO_AUTONOMO_OUTROS_SERVIDOR_PUBLICO</t>
  </si>
  <si>
    <t>ATE_FUNDAMENTAL</t>
  </si>
  <si>
    <t>ENSINO_MEDIO</t>
  </si>
  <si>
    <t>TECNICO_SUPERIOR</t>
  </si>
  <si>
    <t>ENSINO_MEDIO_TECNICO_SUPERIOR</t>
  </si>
  <si>
    <t>regiao</t>
  </si>
  <si>
    <t>Fora_SC</t>
  </si>
  <si>
    <t>Grande_Florianópolis</t>
  </si>
  <si>
    <t>Norte_Catarinense</t>
  </si>
  <si>
    <t>Oeste_Catarinense</t>
  </si>
  <si>
    <t>Serrana</t>
  </si>
  <si>
    <t>Sul_Catarinense</t>
  </si>
  <si>
    <t>Vale_do_Itajaí</t>
  </si>
  <si>
    <t>Norte_Catarinense_Sul_Catarinense</t>
  </si>
  <si>
    <t>Grande_Florianópolis_Norte_Catarinense_Sul_Catarinense</t>
  </si>
  <si>
    <t>Fora_SC_Serrana_Sul_Catarinense_Vale_do_Itajaí</t>
  </si>
  <si>
    <t>Apenas 1 contrato</t>
  </si>
  <si>
    <t>Apenas 1 contrato_Até 1</t>
  </si>
  <si>
    <t>fx_relacionamento_meses</t>
  </si>
  <si>
    <t>16</t>
  </si>
  <si>
    <t>17</t>
  </si>
  <si>
    <t>18</t>
  </si>
  <si>
    <t>19 a 24</t>
  </si>
  <si>
    <t>3 anos</t>
  </si>
  <si>
    <t>4 anos</t>
  </si>
  <si>
    <t>5 anos</t>
  </si>
  <si>
    <t>6 anos</t>
  </si>
  <si>
    <t>7 anos</t>
  </si>
  <si>
    <t>8 anos</t>
  </si>
  <si>
    <t>+8 anos</t>
  </si>
  <si>
    <t>Até 2 anos</t>
  </si>
  <si>
    <t xml:space="preserve"> Até 5  anos</t>
  </si>
  <si>
    <t xml:space="preserve"> Até 2  anos</t>
  </si>
  <si>
    <t>fx_meses_ultimo_pagamento</t>
  </si>
  <si>
    <t>+3 anos</t>
  </si>
  <si>
    <t>Até 3 meses</t>
  </si>
  <si>
    <t>Até 6 meses</t>
  </si>
  <si>
    <t>Maior que  1 ano</t>
  </si>
  <si>
    <t>De 4 a 9 meses</t>
  </si>
  <si>
    <t>De 10 a 1 ano</t>
  </si>
  <si>
    <t>De 1 a 2 ano</t>
  </si>
  <si>
    <t>Maior que  2 ano</t>
  </si>
  <si>
    <t>Maior que 3 meses</t>
  </si>
  <si>
    <t>de 4 a 9 meses</t>
  </si>
  <si>
    <t>fx_meses_entre_prim_ult_pag</t>
  </si>
  <si>
    <t>De 7 a 1 ano</t>
  </si>
  <si>
    <t>De 1 a 2 anos</t>
  </si>
  <si>
    <t>Acima de 2 anos</t>
  </si>
  <si>
    <t>Acima de 1 ano</t>
  </si>
  <si>
    <t>De 7 meses a 2 anos</t>
  </si>
  <si>
    <t>fx_meses_entre_prim_ult_fech</t>
  </si>
  <si>
    <t>Até R$ 5 mil</t>
  </si>
  <si>
    <t>fx_ult_limite</t>
  </si>
  <si>
    <t>R$1 mil a R$2,5 mil</t>
  </si>
  <si>
    <t>R$2,5 mil a R$5 mil</t>
  </si>
  <si>
    <t>R$5 mil a R$7,5 mil</t>
  </si>
  <si>
    <t>R$7,5 mil a R$10mil</t>
  </si>
  <si>
    <t>R$10 mil a R$15mil</t>
  </si>
  <si>
    <t>R$15 mil a R$20mil</t>
  </si>
  <si>
    <t>R$7,5 mil a R$15mil</t>
  </si>
  <si>
    <t>Acima de R$15mil</t>
  </si>
  <si>
    <t>De R$1mil de R$5mil</t>
  </si>
  <si>
    <t>De R$2,5mil</t>
  </si>
  <si>
    <t>fx_prim_limite</t>
  </si>
  <si>
    <t xml:space="preserve"> R$1mil de R$20mil</t>
  </si>
  <si>
    <t>Até R$5mil</t>
  </si>
  <si>
    <t>Até R$2,5mil</t>
  </si>
  <si>
    <t>FINANCIAMENTO</t>
  </si>
  <si>
    <t>EMPRESTIMO</t>
  </si>
  <si>
    <t>EMPRESTIMO/FINANCIAMENTO</t>
  </si>
  <si>
    <t>produtos_ativos</t>
  </si>
  <si>
    <t>NENHUM</t>
  </si>
  <si>
    <t>EMPRESTIMO_FINANCIAMENTO</t>
  </si>
  <si>
    <t>EMPRESTIMO/FINANCIAMENTO_FINANCIAMENTO</t>
  </si>
  <si>
    <t>situacao_limite</t>
  </si>
  <si>
    <t>N_possui_Limite</t>
  </si>
  <si>
    <t>Possui_Limite</t>
  </si>
  <si>
    <t>fx_qtd_contratos</t>
  </si>
  <si>
    <t>19</t>
  </si>
  <si>
    <t>20</t>
  </si>
  <si>
    <t>21 a 30</t>
  </si>
  <si>
    <t>31 a 50</t>
  </si>
  <si>
    <t>4 a 15</t>
  </si>
  <si>
    <t>15+</t>
  </si>
  <si>
    <t>2 a 15</t>
  </si>
  <si>
    <t>4 a 15_15+</t>
  </si>
  <si>
    <t>De 1 SM a 1,25 SM</t>
  </si>
  <si>
    <t>De 1,25 SM a 1,5 SM</t>
  </si>
  <si>
    <t>De 1,5 SM a 2 SM</t>
  </si>
  <si>
    <t>Acima de 3 SM</t>
  </si>
  <si>
    <t>Até 2 SM</t>
  </si>
  <si>
    <t>de 11 a 20</t>
  </si>
  <si>
    <t>Acima de 20</t>
  </si>
  <si>
    <t>De 21 a 50</t>
  </si>
  <si>
    <t>Acima de 10</t>
  </si>
  <si>
    <t>Acima de R$3 mil</t>
  </si>
  <si>
    <t>Até R$3 mil</t>
  </si>
  <si>
    <t>Acima de R$2 mil</t>
  </si>
  <si>
    <t>tipo_valor_entrada</t>
  </si>
  <si>
    <t>possui_contratos_a_vista</t>
  </si>
  <si>
    <t>situacao_parcela_aberto</t>
  </si>
  <si>
    <t>N_possui_parcela_aberto</t>
  </si>
  <si>
    <t>Possui_parcela_aberto</t>
  </si>
  <si>
    <t>situacao_alteracao_limite</t>
  </si>
  <si>
    <t>Aumentou</t>
  </si>
  <si>
    <t>Diminuiu</t>
  </si>
  <si>
    <t>Manteve</t>
  </si>
  <si>
    <t>Aumentou_Diminuiu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</si>
</sst>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1" fontId="3" fillId="0" borderId="0" xfId="0" applyNumberFormat="1" applyFont="1"/>
    <xf numFmtId="164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9" fontId="0" fillId="2" borderId="0" xfId="1" applyFon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9" fontId="9" fillId="0" borderId="0" xfId="1" applyFont="1"/>
    <xf numFmtId="0" fontId="0" fillId="3" borderId="0" xfId="0" applyFill="1"/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0" fillId="0" borderId="0" xfId="1" applyNumberFormat="1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N1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3.28515625" bestFit="1" customWidth="1"/>
    <col min="6" max="6" width="9.42578125" bestFit="1" customWidth="1"/>
    <col min="7" max="7" width="11.28515625" bestFit="1" customWidth="1"/>
    <col min="9" max="9" width="12.5703125" customWidth="1"/>
    <col min="10" max="10" width="4.28515625" bestFit="1" customWidth="1"/>
    <col min="11" max="11" width="5.140625" bestFit="1" customWidth="1"/>
    <col min="12" max="12" width="4.42578125" bestFit="1" customWidth="1"/>
    <col min="13" max="13" width="4.28515625" bestFit="1" customWidth="1"/>
    <col min="14" max="14" width="5.140625" bestFit="1" customWidth="1"/>
  </cols>
  <sheetData>
    <row r="1" spans="1:14" x14ac:dyDescent="0.25">
      <c r="A1" s="1" t="s">
        <v>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A11:F11</f>
        <v>Inad_e_reneg</v>
      </c>
      <c r="J1" t="str">
        <v>NAO</v>
      </c>
      <c r="K1" t="str">
        <v>NEUTRO</v>
      </c>
      <c r="L1" t="str">
        <v>NAO</v>
      </c>
      <c r="M1" t="str">
        <v>SIM</v>
      </c>
      <c r="N1" t="str">
        <v>SIM</v>
      </c>
    </row>
    <row r="2" spans="1:14" x14ac:dyDescent="0.25">
      <c r="A2" s="1" t="s">
        <v>36</v>
      </c>
      <c r="B2">
        <v>40940</v>
      </c>
      <c r="C2">
        <v>41063</v>
      </c>
      <c r="D2">
        <v>52651</v>
      </c>
      <c r="E2">
        <v>19229</v>
      </c>
      <c r="F2">
        <v>10654</v>
      </c>
      <c r="G2">
        <f>SUM(B2:F2)</f>
        <v>164537</v>
      </c>
      <c r="I2" t="s">
        <v>206</v>
      </c>
    </row>
    <row r="3" spans="1:14" x14ac:dyDescent="0.25">
      <c r="A3" s="1" t="s">
        <v>37</v>
      </c>
      <c r="B3">
        <v>11575</v>
      </c>
      <c r="C3">
        <v>15114</v>
      </c>
      <c r="D3">
        <v>17295</v>
      </c>
      <c r="E3">
        <v>15456</v>
      </c>
      <c r="F3">
        <v>10029</v>
      </c>
      <c r="G3">
        <f>SUM(B3:F3)</f>
        <v>69469</v>
      </c>
    </row>
    <row r="4" spans="1:14" x14ac:dyDescent="0.25">
      <c r="A4" s="2" t="s">
        <v>81</v>
      </c>
      <c r="B4">
        <f t="shared" ref="B4:F4" si="0">SUM(B2:B3)</f>
        <v>52515</v>
      </c>
      <c r="C4">
        <f t="shared" si="0"/>
        <v>56177</v>
      </c>
      <c r="D4">
        <f t="shared" si="0"/>
        <v>69946</v>
      </c>
      <c r="E4">
        <f t="shared" si="0"/>
        <v>34685</v>
      </c>
      <c r="F4">
        <f t="shared" si="0"/>
        <v>20683</v>
      </c>
      <c r="G4">
        <f>SUM(G2:G3)</f>
        <v>234006</v>
      </c>
    </row>
    <row r="6" spans="1:14" x14ac:dyDescent="0.25">
      <c r="A6" s="1" t="s">
        <v>35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81</v>
      </c>
    </row>
    <row r="7" spans="1:14" x14ac:dyDescent="0.25">
      <c r="A7" s="1" t="s">
        <v>36</v>
      </c>
      <c r="B7" s="5">
        <f>B2/$B$4</f>
        <v>0.77958678472817289</v>
      </c>
      <c r="C7" s="5">
        <f>C2/$C$4</f>
        <v>0.73095750930095948</v>
      </c>
      <c r="D7" s="5">
        <f>D2/$D$4</f>
        <v>0.75273782632316355</v>
      </c>
      <c r="E7" s="5">
        <f>E2/$E$4</f>
        <v>0.55438950554994959</v>
      </c>
      <c r="F7" s="5">
        <f>F2/$F$4</f>
        <v>0.51510902673693371</v>
      </c>
      <c r="G7" s="3">
        <f>G2/$G$4</f>
        <v>0.70313154363563324</v>
      </c>
    </row>
    <row r="8" spans="1:14" x14ac:dyDescent="0.25">
      <c r="A8" s="1" t="s">
        <v>37</v>
      </c>
      <c r="B8" s="3">
        <f>B3/$B$4</f>
        <v>0.22041321527182708</v>
      </c>
      <c r="C8" s="3">
        <f>C3/$C$4</f>
        <v>0.26904249069904052</v>
      </c>
      <c r="D8" s="3">
        <f>D3/$D$4</f>
        <v>0.24726217367683642</v>
      </c>
      <c r="E8" s="3">
        <f>E3/$E$4</f>
        <v>0.44561049445005046</v>
      </c>
      <c r="F8" s="3">
        <f>F3/$F$4</f>
        <v>0.48489097326306629</v>
      </c>
      <c r="G8" s="3">
        <f>G3/$G$4</f>
        <v>0.29686845636436671</v>
      </c>
    </row>
    <row r="9" spans="1:14" x14ac:dyDescent="0.25">
      <c r="A9" s="2" t="s">
        <v>81</v>
      </c>
      <c r="B9" s="3">
        <f>SUM(B7:B8)</f>
        <v>1</v>
      </c>
      <c r="C9" s="3">
        <f t="shared" ref="C9:G9" si="1">SUM(C7:C8)</f>
        <v>1</v>
      </c>
      <c r="D9" s="3">
        <f t="shared" si="1"/>
        <v>1</v>
      </c>
      <c r="E9" s="3">
        <f t="shared" si="1"/>
        <v>1</v>
      </c>
      <c r="F9" s="3">
        <f t="shared" si="1"/>
        <v>1</v>
      </c>
      <c r="G9" s="3">
        <f t="shared" si="1"/>
        <v>1</v>
      </c>
    </row>
    <row r="11" spans="1:14" x14ac:dyDescent="0.25">
      <c r="A11" s="1" t="s">
        <v>35</v>
      </c>
      <c r="B11" t="s">
        <v>36</v>
      </c>
      <c r="C11" t="s">
        <v>82</v>
      </c>
      <c r="D11" t="s">
        <v>36</v>
      </c>
      <c r="E11" t="s">
        <v>37</v>
      </c>
      <c r="F11" t="s">
        <v>37</v>
      </c>
    </row>
  </sheetData>
  <conditionalFormatting sqref="B7:F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AB86-D89C-4857-8EC2-948097D84A19}">
  <sheetPr>
    <tabColor rgb="FF00B050"/>
  </sheetPr>
  <dimension ref="A1:N11"/>
  <sheetViews>
    <sheetView zoomScale="130" zoomScaleNormal="130" workbookViewId="0">
      <selection activeCell="C12" sqref="C12"/>
    </sheetView>
  </sheetViews>
  <sheetFormatPr defaultRowHeight="15" x14ac:dyDescent="0.25"/>
  <cols>
    <col min="1" max="1" width="13.28515625" bestFit="1" customWidth="1"/>
    <col min="6" max="6" width="9.42578125" bestFit="1" customWidth="1"/>
    <col min="7" max="7" width="11.28515625" bestFit="1" customWidth="1"/>
    <col min="9" max="9" width="12.5703125" customWidth="1"/>
    <col min="10" max="10" width="4.28515625" bestFit="1" customWidth="1"/>
    <col min="11" max="11" width="5.140625" bestFit="1" customWidth="1"/>
    <col min="12" max="12" width="4.42578125" bestFit="1" customWidth="1"/>
    <col min="13" max="13" width="4.28515625" bestFit="1" customWidth="1"/>
    <col min="14" max="14" width="5.140625" bestFit="1" customWidth="1"/>
  </cols>
  <sheetData>
    <row r="1" spans="1:14" x14ac:dyDescent="0.25">
      <c r="A1" s="1" t="s">
        <v>209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A11:F11</f>
        <v>Inad</v>
      </c>
      <c r="J1" t="str">
        <v>NAO</v>
      </c>
      <c r="K1" t="str">
        <v>NEUTRO</v>
      </c>
      <c r="L1" t="str">
        <v>NAO</v>
      </c>
      <c r="M1" t="str">
        <v>SIM</v>
      </c>
      <c r="N1" t="str">
        <v>SIM</v>
      </c>
    </row>
    <row r="2" spans="1:14" x14ac:dyDescent="0.25">
      <c r="A2" s="1" t="s">
        <v>36</v>
      </c>
      <c r="B2">
        <v>48735</v>
      </c>
      <c r="C2">
        <v>47897</v>
      </c>
      <c r="D2">
        <v>59827</v>
      </c>
      <c r="E2">
        <v>23090</v>
      </c>
      <c r="F2">
        <v>14566</v>
      </c>
      <c r="G2">
        <f>SUM(B2:F2)</f>
        <v>194115</v>
      </c>
    </row>
    <row r="3" spans="1:14" x14ac:dyDescent="0.25">
      <c r="A3" s="1" t="s">
        <v>37</v>
      </c>
      <c r="B3">
        <v>3780</v>
      </c>
      <c r="C3">
        <v>8280</v>
      </c>
      <c r="D3">
        <v>10119</v>
      </c>
      <c r="E3">
        <v>11595</v>
      </c>
      <c r="F3">
        <v>6117</v>
      </c>
      <c r="G3">
        <f>SUM(B3:F3)</f>
        <v>39891</v>
      </c>
    </row>
    <row r="4" spans="1:14" x14ac:dyDescent="0.25">
      <c r="A4" s="2" t="s">
        <v>81</v>
      </c>
      <c r="B4">
        <f t="shared" ref="B4:D4" si="0">SUM(B2:B3)</f>
        <v>52515</v>
      </c>
      <c r="C4">
        <f t="shared" si="0"/>
        <v>56177</v>
      </c>
      <c r="D4">
        <f t="shared" si="0"/>
        <v>69946</v>
      </c>
      <c r="E4">
        <f>SUM(E2:E3)</f>
        <v>34685</v>
      </c>
      <c r="F4">
        <f>SUM(F2:F3)</f>
        <v>20683</v>
      </c>
      <c r="G4">
        <f>SUM(G2:G3)</f>
        <v>234006</v>
      </c>
    </row>
    <row r="6" spans="1:14" x14ac:dyDescent="0.25">
      <c r="A6" s="1" t="s">
        <v>209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81</v>
      </c>
    </row>
    <row r="7" spans="1:14" x14ac:dyDescent="0.25">
      <c r="A7" s="1" t="s">
        <v>36</v>
      </c>
      <c r="B7" s="5">
        <f>B2/$B$4</f>
        <v>0.92802056555269918</v>
      </c>
      <c r="C7" s="5">
        <f>C2/$C$4</f>
        <v>0.85260871887071221</v>
      </c>
      <c r="D7" s="5">
        <f>D2/$D$4</f>
        <v>0.85533125553998801</v>
      </c>
      <c r="E7" s="5">
        <f>E2/$E$4</f>
        <v>0.6657056364422661</v>
      </c>
      <c r="F7" s="5">
        <f>F2/$F$4</f>
        <v>0.70424986704056469</v>
      </c>
      <c r="G7" s="3">
        <f>G2/$G$4</f>
        <v>0.8295300120509731</v>
      </c>
    </row>
    <row r="8" spans="1:14" x14ac:dyDescent="0.25">
      <c r="A8" s="1" t="s">
        <v>37</v>
      </c>
      <c r="B8" s="3">
        <f>B3/$B$4</f>
        <v>7.1979434447300775E-2</v>
      </c>
      <c r="C8" s="3">
        <f>C3/$C$4</f>
        <v>0.14739128112928779</v>
      </c>
      <c r="D8" s="3">
        <f>D3/$D$4</f>
        <v>0.14466874446001202</v>
      </c>
      <c r="E8" s="3">
        <f>E3/$E$4</f>
        <v>0.3342943635577339</v>
      </c>
      <c r="F8" s="3">
        <f>F3/$F$4</f>
        <v>0.29575013295943531</v>
      </c>
      <c r="G8" s="3">
        <f>G3/$G$4</f>
        <v>0.17046998794902696</v>
      </c>
    </row>
    <row r="9" spans="1:14" x14ac:dyDescent="0.25">
      <c r="A9" s="2" t="s">
        <v>81</v>
      </c>
      <c r="B9" s="3">
        <f>SUM(B7:B8)</f>
        <v>1</v>
      </c>
      <c r="C9" s="3">
        <f t="shared" ref="C9:F9" si="1">SUM(C7:C8)</f>
        <v>1</v>
      </c>
      <c r="D9" s="3">
        <f t="shared" si="1"/>
        <v>1</v>
      </c>
      <c r="E9" s="3">
        <f t="shared" si="1"/>
        <v>1</v>
      </c>
      <c r="F9" s="3">
        <f t="shared" si="1"/>
        <v>1</v>
      </c>
      <c r="G9" s="3">
        <f>SUM(G7:G8)</f>
        <v>1</v>
      </c>
    </row>
    <row r="11" spans="1:14" x14ac:dyDescent="0.25">
      <c r="A11" s="1" t="s">
        <v>209</v>
      </c>
      <c r="B11" t="s">
        <v>36</v>
      </c>
      <c r="C11" t="s">
        <v>82</v>
      </c>
      <c r="D11" t="s">
        <v>36</v>
      </c>
      <c r="E11" t="s">
        <v>37</v>
      </c>
      <c r="F11" t="s">
        <v>37</v>
      </c>
    </row>
  </sheetData>
  <conditionalFormatting sqref="B7:F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N60"/>
  <sheetViews>
    <sheetView zoomScale="130" zoomScaleNormal="130" workbookViewId="0">
      <selection activeCell="I7" sqref="I7"/>
    </sheetView>
  </sheetViews>
  <sheetFormatPr defaultRowHeight="15" x14ac:dyDescent="0.25"/>
  <cols>
    <col min="1" max="1" width="20.5703125" bestFit="1" customWidth="1"/>
    <col min="2" max="2" width="7.5703125" bestFit="1" customWidth="1"/>
    <col min="3" max="3" width="9" bestFit="1" customWidth="1"/>
    <col min="4" max="5" width="11.5703125" bestFit="1" customWidth="1"/>
    <col min="6" max="6" width="13.7109375" bestFit="1" customWidth="1"/>
    <col min="7" max="7" width="7.5703125" bestFit="1" customWidth="1"/>
    <col min="9" max="9" width="18.5703125" bestFit="1" customWidth="1"/>
  </cols>
  <sheetData>
    <row r="1" spans="1:14" x14ac:dyDescent="0.25">
      <c r="A1" s="1" t="s">
        <v>211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A58:F58</f>
        <v>fx_mean_dias_maior_atraso60</v>
      </c>
      <c r="J1">
        <v>0</v>
      </c>
      <c r="K1" t="str">
        <v>1_até_15</v>
      </c>
      <c r="L1" t="str">
        <v>1_até_7</v>
      </c>
      <c r="M1" t="str">
        <v>Acima de 15</v>
      </c>
      <c r="N1" t="str">
        <v>0_Acima de 15</v>
      </c>
    </row>
    <row r="2" spans="1:14" x14ac:dyDescent="0.25">
      <c r="A2" s="1" t="s">
        <v>55</v>
      </c>
      <c r="B2">
        <v>22371</v>
      </c>
      <c r="C2">
        <v>3840</v>
      </c>
      <c r="D2">
        <v>14309</v>
      </c>
      <c r="E2">
        <v>7119</v>
      </c>
      <c r="F2">
        <v>8329</v>
      </c>
      <c r="G2">
        <f t="shared" ref="G2:G23" si="0">SUM(B2:F2)</f>
        <v>55968</v>
      </c>
    </row>
    <row r="3" spans="1:14" x14ac:dyDescent="0.25">
      <c r="A3" s="1" t="s">
        <v>56</v>
      </c>
      <c r="B3">
        <v>5005</v>
      </c>
      <c r="C3">
        <v>6864</v>
      </c>
      <c r="D3">
        <v>9360</v>
      </c>
      <c r="E3">
        <v>2146</v>
      </c>
      <c r="F3">
        <v>904</v>
      </c>
      <c r="G3">
        <f t="shared" si="0"/>
        <v>24279</v>
      </c>
    </row>
    <row r="4" spans="1:14" x14ac:dyDescent="0.25">
      <c r="A4" s="1" t="s">
        <v>66</v>
      </c>
      <c r="B4">
        <v>3770</v>
      </c>
      <c r="C4">
        <v>5306</v>
      </c>
      <c r="D4">
        <v>6912</v>
      </c>
      <c r="E4">
        <v>1975</v>
      </c>
      <c r="F4">
        <v>732</v>
      </c>
      <c r="G4">
        <f t="shared" si="0"/>
        <v>18695</v>
      </c>
    </row>
    <row r="5" spans="1:14" x14ac:dyDescent="0.25">
      <c r="A5" s="1" t="s">
        <v>57</v>
      </c>
      <c r="B5">
        <v>2709</v>
      </c>
      <c r="C5">
        <v>4215</v>
      </c>
      <c r="D5">
        <v>4943</v>
      </c>
      <c r="E5">
        <v>1632</v>
      </c>
      <c r="F5">
        <v>624</v>
      </c>
      <c r="G5">
        <f t="shared" si="0"/>
        <v>14123</v>
      </c>
    </row>
    <row r="6" spans="1:14" x14ac:dyDescent="0.25">
      <c r="A6" s="1" t="s">
        <v>212</v>
      </c>
      <c r="B6">
        <v>2050</v>
      </c>
      <c r="C6">
        <v>3455</v>
      </c>
      <c r="D6">
        <v>3842</v>
      </c>
      <c r="E6">
        <v>1364</v>
      </c>
      <c r="F6">
        <v>485</v>
      </c>
      <c r="G6">
        <f t="shared" si="0"/>
        <v>11196</v>
      </c>
    </row>
    <row r="7" spans="1:14" x14ac:dyDescent="0.25">
      <c r="A7" s="1" t="s">
        <v>213</v>
      </c>
      <c r="B7">
        <v>1503</v>
      </c>
      <c r="C7">
        <v>2937</v>
      </c>
      <c r="D7">
        <v>2903</v>
      </c>
      <c r="E7">
        <v>1155</v>
      </c>
      <c r="F7">
        <v>443</v>
      </c>
      <c r="G7">
        <f t="shared" si="0"/>
        <v>8941</v>
      </c>
    </row>
    <row r="8" spans="1:14" x14ac:dyDescent="0.25">
      <c r="A8" s="1" t="s">
        <v>214</v>
      </c>
      <c r="B8">
        <v>1223</v>
      </c>
      <c r="C8">
        <v>2665</v>
      </c>
      <c r="D8">
        <v>2453</v>
      </c>
      <c r="E8">
        <v>990</v>
      </c>
      <c r="F8">
        <v>456</v>
      </c>
      <c r="G8">
        <f t="shared" si="0"/>
        <v>7787</v>
      </c>
    </row>
    <row r="9" spans="1:14" x14ac:dyDescent="0.25">
      <c r="A9" s="1" t="s">
        <v>215</v>
      </c>
      <c r="B9">
        <v>1013</v>
      </c>
      <c r="C9">
        <v>2282</v>
      </c>
      <c r="D9">
        <v>2127</v>
      </c>
      <c r="E9">
        <v>1005</v>
      </c>
      <c r="F9">
        <v>365</v>
      </c>
      <c r="G9">
        <f t="shared" si="0"/>
        <v>6792</v>
      </c>
    </row>
    <row r="10" spans="1:14" x14ac:dyDescent="0.25">
      <c r="A10" s="1" t="s">
        <v>216</v>
      </c>
      <c r="B10">
        <v>914</v>
      </c>
      <c r="C10">
        <v>2085</v>
      </c>
      <c r="D10">
        <v>1885</v>
      </c>
      <c r="E10">
        <v>939</v>
      </c>
      <c r="F10">
        <v>379</v>
      </c>
      <c r="G10">
        <f t="shared" si="0"/>
        <v>6202</v>
      </c>
    </row>
    <row r="11" spans="1:14" x14ac:dyDescent="0.25">
      <c r="A11" s="1" t="s">
        <v>217</v>
      </c>
      <c r="B11">
        <v>778</v>
      </c>
      <c r="C11">
        <v>1960</v>
      </c>
      <c r="D11">
        <v>1629</v>
      </c>
      <c r="E11">
        <v>873</v>
      </c>
      <c r="F11">
        <v>322</v>
      </c>
      <c r="G11">
        <f t="shared" si="0"/>
        <v>5562</v>
      </c>
    </row>
    <row r="12" spans="1:14" x14ac:dyDescent="0.25">
      <c r="A12" s="1" t="s">
        <v>218</v>
      </c>
      <c r="B12">
        <v>727</v>
      </c>
      <c r="C12">
        <v>1739</v>
      </c>
      <c r="D12">
        <v>1554</v>
      </c>
      <c r="E12">
        <v>861</v>
      </c>
      <c r="F12">
        <v>400</v>
      </c>
      <c r="G12">
        <f t="shared" si="0"/>
        <v>5281</v>
      </c>
    </row>
    <row r="13" spans="1:14" x14ac:dyDescent="0.25">
      <c r="A13" s="1" t="s">
        <v>219</v>
      </c>
      <c r="B13">
        <v>728</v>
      </c>
      <c r="C13">
        <v>1600</v>
      </c>
      <c r="D13">
        <v>1437</v>
      </c>
      <c r="E13">
        <v>864</v>
      </c>
      <c r="F13">
        <v>335</v>
      </c>
      <c r="G13">
        <f t="shared" si="0"/>
        <v>4964</v>
      </c>
    </row>
    <row r="14" spans="1:14" x14ac:dyDescent="0.25">
      <c r="A14" s="1" t="s">
        <v>220</v>
      </c>
      <c r="B14">
        <v>663</v>
      </c>
      <c r="C14">
        <v>1499</v>
      </c>
      <c r="D14">
        <v>1396</v>
      </c>
      <c r="E14">
        <v>825</v>
      </c>
      <c r="F14">
        <v>341</v>
      </c>
      <c r="G14">
        <f t="shared" si="0"/>
        <v>4724</v>
      </c>
    </row>
    <row r="15" spans="1:14" x14ac:dyDescent="0.25">
      <c r="A15" s="1" t="s">
        <v>221</v>
      </c>
      <c r="B15">
        <v>621</v>
      </c>
      <c r="C15">
        <v>1459</v>
      </c>
      <c r="D15">
        <v>1204</v>
      </c>
      <c r="E15">
        <v>814</v>
      </c>
      <c r="F15">
        <v>348</v>
      </c>
      <c r="G15">
        <f t="shared" si="0"/>
        <v>4446</v>
      </c>
    </row>
    <row r="16" spans="1:14" x14ac:dyDescent="0.25">
      <c r="A16" s="1" t="s">
        <v>222</v>
      </c>
      <c r="B16">
        <v>603</v>
      </c>
      <c r="C16">
        <v>1341</v>
      </c>
      <c r="D16">
        <v>1186</v>
      </c>
      <c r="E16">
        <v>850</v>
      </c>
      <c r="F16">
        <v>349</v>
      </c>
      <c r="G16">
        <f t="shared" si="0"/>
        <v>4329</v>
      </c>
    </row>
    <row r="17" spans="1:9" x14ac:dyDescent="0.25">
      <c r="A17" s="1" t="s">
        <v>223</v>
      </c>
      <c r="B17">
        <v>593</v>
      </c>
      <c r="C17">
        <v>1246</v>
      </c>
      <c r="D17">
        <v>1112</v>
      </c>
      <c r="E17">
        <v>811</v>
      </c>
      <c r="F17">
        <v>408</v>
      </c>
      <c r="G17">
        <f t="shared" si="0"/>
        <v>4170</v>
      </c>
    </row>
    <row r="18" spans="1:9" ht="15.75" customHeight="1" x14ac:dyDescent="0.25">
      <c r="A18" s="1" t="s">
        <v>224</v>
      </c>
      <c r="B18">
        <v>2285</v>
      </c>
      <c r="C18">
        <v>4763</v>
      </c>
      <c r="D18">
        <v>4304</v>
      </c>
      <c r="E18">
        <v>3562</v>
      </c>
      <c r="F18">
        <v>1699</v>
      </c>
      <c r="G18">
        <f t="shared" si="0"/>
        <v>16613</v>
      </c>
    </row>
    <row r="19" spans="1:9" ht="15.75" customHeight="1" x14ac:dyDescent="0.25">
      <c r="A19" s="1" t="s">
        <v>225</v>
      </c>
      <c r="B19">
        <v>1755</v>
      </c>
      <c r="C19">
        <v>3109</v>
      </c>
      <c r="D19">
        <v>2952</v>
      </c>
      <c r="E19">
        <v>2627</v>
      </c>
      <c r="F19">
        <v>1450</v>
      </c>
      <c r="G19">
        <f t="shared" si="0"/>
        <v>11893</v>
      </c>
    </row>
    <row r="20" spans="1:9" ht="15.75" customHeight="1" x14ac:dyDescent="0.25">
      <c r="A20" s="1" t="s">
        <v>226</v>
      </c>
      <c r="B20">
        <v>1272</v>
      </c>
      <c r="C20">
        <v>1868</v>
      </c>
      <c r="D20">
        <v>2020</v>
      </c>
      <c r="E20">
        <v>1824</v>
      </c>
      <c r="F20">
        <v>963</v>
      </c>
      <c r="G20">
        <f t="shared" si="0"/>
        <v>7947</v>
      </c>
    </row>
    <row r="21" spans="1:9" ht="15.75" customHeight="1" x14ac:dyDescent="0.25">
      <c r="A21" s="1" t="s">
        <v>227</v>
      </c>
      <c r="B21">
        <v>1247</v>
      </c>
      <c r="C21">
        <v>1577</v>
      </c>
      <c r="D21">
        <v>1680</v>
      </c>
      <c r="E21">
        <v>1712</v>
      </c>
      <c r="F21">
        <v>849</v>
      </c>
      <c r="G21">
        <f t="shared" si="0"/>
        <v>7065</v>
      </c>
    </row>
    <row r="22" spans="1:9" ht="15.75" customHeight="1" x14ac:dyDescent="0.25">
      <c r="A22" s="1" t="s">
        <v>228</v>
      </c>
      <c r="B22">
        <v>499</v>
      </c>
      <c r="C22">
        <v>318</v>
      </c>
      <c r="D22">
        <v>587</v>
      </c>
      <c r="E22">
        <v>592</v>
      </c>
      <c r="F22">
        <v>371</v>
      </c>
      <c r="G22">
        <f t="shared" si="0"/>
        <v>2367</v>
      </c>
    </row>
    <row r="23" spans="1:9" x14ac:dyDescent="0.25">
      <c r="A23" s="1" t="s">
        <v>229</v>
      </c>
      <c r="B23">
        <v>186</v>
      </c>
      <c r="C23">
        <v>49</v>
      </c>
      <c r="D23">
        <v>151</v>
      </c>
      <c r="E23">
        <v>145</v>
      </c>
      <c r="F23">
        <v>131</v>
      </c>
      <c r="G23">
        <f t="shared" si="0"/>
        <v>662</v>
      </c>
    </row>
    <row r="24" spans="1:9" x14ac:dyDescent="0.25">
      <c r="A24" s="2" t="s">
        <v>81</v>
      </c>
      <c r="B24">
        <f t="shared" ref="B24:F24" si="1">SUM(B2:B23)</f>
        <v>52515</v>
      </c>
      <c r="C24">
        <f t="shared" si="1"/>
        <v>56177</v>
      </c>
      <c r="D24">
        <f t="shared" si="1"/>
        <v>69946</v>
      </c>
      <c r="E24">
        <f t="shared" si="1"/>
        <v>34685</v>
      </c>
      <c r="F24">
        <f t="shared" si="1"/>
        <v>20683</v>
      </c>
      <c r="G24">
        <f>SUM(G2:G23)</f>
        <v>234006</v>
      </c>
    </row>
    <row r="26" spans="1:9" x14ac:dyDescent="0.25">
      <c r="A26" s="1" t="s">
        <v>211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t="s">
        <v>81</v>
      </c>
      <c r="I26" s="7"/>
    </row>
    <row r="27" spans="1:9" x14ac:dyDescent="0.25">
      <c r="A27" s="1" t="str">
        <f>A2</f>
        <v>0</v>
      </c>
      <c r="B27" s="3">
        <f>B2/$B$24</f>
        <v>0.42599257355041414</v>
      </c>
      <c r="C27" s="3">
        <f>C2/$C$24</f>
        <v>6.8355376755611721E-2</v>
      </c>
      <c r="D27" s="3">
        <f>D2/$D$24</f>
        <v>0.20457209847596716</v>
      </c>
      <c r="E27" s="3">
        <f>E2/$E$24</f>
        <v>0.20524722502522705</v>
      </c>
      <c r="F27" s="3">
        <f>F2/$F$24</f>
        <v>0.4026978678141469</v>
      </c>
      <c r="G27" s="3">
        <f t="shared" ref="G27:G35" si="2">G2/$G$24</f>
        <v>0.23917335452937105</v>
      </c>
    </row>
    <row r="28" spans="1:9" x14ac:dyDescent="0.25">
      <c r="A28" s="1" t="str">
        <f t="shared" ref="A28:A48" si="3">A3</f>
        <v>1</v>
      </c>
      <c r="B28" s="3">
        <f t="shared" ref="B28:B48" si="4">B3/$B$24</f>
        <v>9.5306103018185276E-2</v>
      </c>
      <c r="C28" s="3">
        <f t="shared" ref="C28:C48" si="5">C3/$C$24</f>
        <v>0.12218523595065596</v>
      </c>
      <c r="D28" s="3">
        <f t="shared" ref="D28:D48" si="6">D3/$D$24</f>
        <v>0.13381751636977096</v>
      </c>
      <c r="E28" s="3">
        <f t="shared" ref="E28:E48" si="7">E3/$E$24</f>
        <v>6.1871125846907883E-2</v>
      </c>
      <c r="F28" s="3">
        <f t="shared" ref="F28:F48" si="8">F3/$F$24</f>
        <v>4.3707392544601847E-2</v>
      </c>
      <c r="G28" s="3">
        <f t="shared" si="2"/>
        <v>0.10375374990384861</v>
      </c>
    </row>
    <row r="29" spans="1:9" x14ac:dyDescent="0.25">
      <c r="A29" s="1" t="str">
        <f t="shared" si="3"/>
        <v>2</v>
      </c>
      <c r="B29" s="3">
        <f t="shared" si="4"/>
        <v>7.1789012663048657E-2</v>
      </c>
      <c r="C29" s="3">
        <f t="shared" si="5"/>
        <v>9.4451465902415585E-2</v>
      </c>
      <c r="D29" s="3">
        <f t="shared" si="6"/>
        <v>9.881908901152317E-2</v>
      </c>
      <c r="E29" s="3">
        <f t="shared" si="7"/>
        <v>5.6941040795733026E-2</v>
      </c>
      <c r="F29" s="3">
        <f t="shared" si="8"/>
        <v>3.5391384228593531E-2</v>
      </c>
      <c r="G29" s="3">
        <f t="shared" si="2"/>
        <v>7.9891113903062319E-2</v>
      </c>
    </row>
    <row r="30" spans="1:9" x14ac:dyDescent="0.25">
      <c r="A30" s="1" t="str">
        <f t="shared" si="3"/>
        <v>3</v>
      </c>
      <c r="B30" s="3">
        <f t="shared" si="4"/>
        <v>5.1585261353898883E-2</v>
      </c>
      <c r="C30" s="3">
        <f t="shared" si="5"/>
        <v>7.503070651690194E-2</v>
      </c>
      <c r="D30" s="3">
        <f t="shared" si="6"/>
        <v>7.0668801646984816E-2</v>
      </c>
      <c r="E30" s="3">
        <f t="shared" si="7"/>
        <v>4.705203978665129E-2</v>
      </c>
      <c r="F30" s="3">
        <f t="shared" si="8"/>
        <v>3.016970458830924E-2</v>
      </c>
      <c r="G30" s="3">
        <f t="shared" si="2"/>
        <v>6.0353153337948599E-2</v>
      </c>
    </row>
    <row r="31" spans="1:9" x14ac:dyDescent="0.25">
      <c r="A31" s="1" t="str">
        <f t="shared" si="3"/>
        <v>4</v>
      </c>
      <c r="B31" s="3">
        <f t="shared" si="4"/>
        <v>3.9036465771684278E-2</v>
      </c>
      <c r="C31" s="3">
        <f t="shared" si="5"/>
        <v>6.1502038200687115E-2</v>
      </c>
      <c r="D31" s="3">
        <f t="shared" si="6"/>
        <v>5.4928087381694447E-2</v>
      </c>
      <c r="E31" s="3">
        <f t="shared" si="7"/>
        <v>3.9325356782470809E-2</v>
      </c>
      <c r="F31" s="3">
        <f t="shared" si="8"/>
        <v>2.3449209495721123E-2</v>
      </c>
      <c r="G31" s="3">
        <f t="shared" si="2"/>
        <v>4.7844927053152485E-2</v>
      </c>
    </row>
    <row r="32" spans="1:9" x14ac:dyDescent="0.25">
      <c r="A32" s="1" t="str">
        <f t="shared" si="3"/>
        <v>5</v>
      </c>
      <c r="B32" s="3">
        <f t="shared" si="4"/>
        <v>2.8620394173093401E-2</v>
      </c>
      <c r="C32" s="3">
        <f t="shared" si="5"/>
        <v>5.2281182690424907E-2</v>
      </c>
      <c r="D32" s="3">
        <f t="shared" si="6"/>
        <v>4.1503445515111655E-2</v>
      </c>
      <c r="E32" s="3">
        <f t="shared" si="7"/>
        <v>3.3299697275479316E-2</v>
      </c>
      <c r="F32" s="3">
        <f t="shared" si="8"/>
        <v>2.1418556302277233E-2</v>
      </c>
      <c r="G32" s="3">
        <f t="shared" si="2"/>
        <v>3.8208422006273342E-2</v>
      </c>
    </row>
    <row r="33" spans="1:7" x14ac:dyDescent="0.25">
      <c r="A33" s="1" t="str">
        <f t="shared" si="3"/>
        <v>6</v>
      </c>
      <c r="B33" s="3">
        <f t="shared" si="4"/>
        <v>2.3288584214034087E-2</v>
      </c>
      <c r="C33" s="3">
        <f t="shared" si="5"/>
        <v>4.7439343503569077E-2</v>
      </c>
      <c r="D33" s="3">
        <f t="shared" si="6"/>
        <v>3.5069911074257283E-2</v>
      </c>
      <c r="E33" s="3">
        <f t="shared" si="7"/>
        <v>2.8542597664696554E-2</v>
      </c>
      <c r="F33" s="3">
        <f t="shared" si="8"/>
        <v>2.2047091814533674E-2</v>
      </c>
      <c r="G33" s="3">
        <f t="shared" si="2"/>
        <v>3.3276924523302824E-2</v>
      </c>
    </row>
    <row r="34" spans="1:7" x14ac:dyDescent="0.25">
      <c r="A34" s="1" t="str">
        <f t="shared" si="3"/>
        <v>7</v>
      </c>
      <c r="B34" s="3">
        <f t="shared" si="4"/>
        <v>1.9289726744739596E-2</v>
      </c>
      <c r="C34" s="3">
        <f t="shared" si="5"/>
        <v>4.0621606707371347E-2</v>
      </c>
      <c r="D34" s="3">
        <f t="shared" si="6"/>
        <v>3.0409172790438338E-2</v>
      </c>
      <c r="E34" s="3">
        <f t="shared" si="7"/>
        <v>2.8975061265676807E-2</v>
      </c>
      <c r="F34" s="3">
        <f t="shared" si="8"/>
        <v>1.7647343228738576E-2</v>
      </c>
      <c r="G34" s="3">
        <f t="shared" si="2"/>
        <v>2.9024896797518011E-2</v>
      </c>
    </row>
    <row r="35" spans="1:7" x14ac:dyDescent="0.25">
      <c r="A35" s="1" t="str">
        <f t="shared" si="3"/>
        <v>8</v>
      </c>
      <c r="B35" s="3">
        <f t="shared" si="4"/>
        <v>1.7404551080643624E-2</v>
      </c>
      <c r="C35" s="3">
        <f t="shared" si="5"/>
        <v>3.7114833472773556E-2</v>
      </c>
      <c r="D35" s="3">
        <f t="shared" si="6"/>
        <v>2.6949360935578877E-2</v>
      </c>
      <c r="E35" s="3">
        <f t="shared" si="7"/>
        <v>2.7072221421363701E-2</v>
      </c>
      <c r="F35" s="3">
        <f t="shared" si="8"/>
        <v>1.8324227626553207E-2</v>
      </c>
      <c r="G35" s="3">
        <f t="shared" si="2"/>
        <v>2.6503593924942094E-2</v>
      </c>
    </row>
    <row r="36" spans="1:7" x14ac:dyDescent="0.25">
      <c r="A36" s="1" t="str">
        <f>A11</f>
        <v>9</v>
      </c>
      <c r="B36" s="3">
        <f t="shared" si="4"/>
        <v>1.4814814814814815E-2</v>
      </c>
      <c r="C36" s="3">
        <f t="shared" si="5"/>
        <v>3.4889723552343488E-2</v>
      </c>
      <c r="D36" s="3">
        <f t="shared" si="6"/>
        <v>2.3289394675892833E-2</v>
      </c>
      <c r="E36" s="3">
        <f t="shared" si="7"/>
        <v>2.5169381577050599E-2</v>
      </c>
      <c r="F36" s="3">
        <f t="shared" si="8"/>
        <v>1.5568341149736499E-2</v>
      </c>
      <c r="G36" s="3">
        <f t="shared" ref="G36:G48" si="9">G11/$G$24</f>
        <v>2.3768621317402119E-2</v>
      </c>
    </row>
    <row r="37" spans="1:7" x14ac:dyDescent="0.25">
      <c r="A37" s="1" t="str">
        <f t="shared" si="3"/>
        <v>10</v>
      </c>
      <c r="B37" s="3">
        <f t="shared" si="4"/>
        <v>1.3843663715129011E-2</v>
      </c>
      <c r="C37" s="3">
        <f t="shared" si="5"/>
        <v>3.0955729213023125E-2</v>
      </c>
      <c r="D37" s="3">
        <f t="shared" si="6"/>
        <v>2.2217138935750436E-2</v>
      </c>
      <c r="E37" s="3">
        <f t="shared" si="7"/>
        <v>2.4823410696266396E-2</v>
      </c>
      <c r="F37" s="3">
        <f t="shared" si="8"/>
        <v>1.9339554223275154E-2</v>
      </c>
      <c r="G37" s="3">
        <f t="shared" si="9"/>
        <v>2.2567797406904098E-2</v>
      </c>
    </row>
    <row r="38" spans="1:7" x14ac:dyDescent="0.25">
      <c r="A38" s="1" t="str">
        <f t="shared" si="3"/>
        <v>11</v>
      </c>
      <c r="B38" s="3">
        <f t="shared" si="4"/>
        <v>1.3862705893554223E-2</v>
      </c>
      <c r="C38" s="3">
        <f t="shared" si="5"/>
        <v>2.8481406981504885E-2</v>
      </c>
      <c r="D38" s="3">
        <f t="shared" si="6"/>
        <v>2.0544419981128298E-2</v>
      </c>
      <c r="E38" s="3">
        <f t="shared" si="7"/>
        <v>2.4909903416462448E-2</v>
      </c>
      <c r="F38" s="3">
        <f t="shared" si="8"/>
        <v>1.6196876661992942E-2</v>
      </c>
      <c r="G38" s="3">
        <f t="shared" si="9"/>
        <v>2.121313128723195E-2</v>
      </c>
    </row>
    <row r="39" spans="1:7" x14ac:dyDescent="0.25">
      <c r="A39" s="1" t="str">
        <f t="shared" si="3"/>
        <v>12</v>
      </c>
      <c r="B39" s="3">
        <f t="shared" si="4"/>
        <v>1.2624964295915453E-2</v>
      </c>
      <c r="C39" s="3">
        <f t="shared" si="5"/>
        <v>2.668351816579739E-2</v>
      </c>
      <c r="D39" s="3">
        <f t="shared" si="6"/>
        <v>1.9958253509850456E-2</v>
      </c>
      <c r="E39" s="3">
        <f t="shared" si="7"/>
        <v>2.3785498053913796E-2</v>
      </c>
      <c r="F39" s="3">
        <f t="shared" si="8"/>
        <v>1.6486969975342068E-2</v>
      </c>
      <c r="G39" s="3">
        <f t="shared" si="9"/>
        <v>2.0187516559404459E-2</v>
      </c>
    </row>
    <row r="40" spans="1:7" x14ac:dyDescent="0.25">
      <c r="A40" s="1" t="str">
        <f t="shared" si="3"/>
        <v>13</v>
      </c>
      <c r="B40" s="3">
        <f t="shared" si="4"/>
        <v>1.1825192802056555E-2</v>
      </c>
      <c r="C40" s="3">
        <f t="shared" si="5"/>
        <v>2.5971482991259769E-2</v>
      </c>
      <c r="D40" s="3">
        <f t="shared" si="6"/>
        <v>1.7213278815085924E-2</v>
      </c>
      <c r="E40" s="3">
        <f t="shared" si="7"/>
        <v>2.3468358079861612E-2</v>
      </c>
      <c r="F40" s="3">
        <f t="shared" si="8"/>
        <v>1.6825412174249384E-2</v>
      </c>
      <c r="G40" s="3">
        <f t="shared" si="9"/>
        <v>1.8999512833004283E-2</v>
      </c>
    </row>
    <row r="41" spans="1:7" x14ac:dyDescent="0.25">
      <c r="A41" s="1" t="str">
        <f t="shared" si="3"/>
        <v>14</v>
      </c>
      <c r="B41" s="3">
        <f t="shared" si="4"/>
        <v>1.1482433590402743E-2</v>
      </c>
      <c r="C41" s="3">
        <f t="shared" si="5"/>
        <v>2.3870979226373781E-2</v>
      </c>
      <c r="D41" s="3">
        <f t="shared" si="6"/>
        <v>1.6955937437451749E-2</v>
      </c>
      <c r="E41" s="3">
        <f t="shared" si="7"/>
        <v>2.4506270722214212E-2</v>
      </c>
      <c r="F41" s="3">
        <f t="shared" si="8"/>
        <v>1.6873761059807573E-2</v>
      </c>
      <c r="G41" s="3">
        <f t="shared" si="9"/>
        <v>1.8499525653188381E-2</v>
      </c>
    </row>
    <row r="42" spans="1:7" x14ac:dyDescent="0.25">
      <c r="A42" s="1" t="str">
        <f t="shared" si="3"/>
        <v>15</v>
      </c>
      <c r="B42" s="3">
        <f t="shared" si="4"/>
        <v>1.1292011806150623E-2</v>
      </c>
      <c r="C42" s="3">
        <f t="shared" si="5"/>
        <v>2.2179895686846932E-2</v>
      </c>
      <c r="D42" s="3">
        <f t="shared" si="6"/>
        <v>1.5897978440511253E-2</v>
      </c>
      <c r="E42" s="3">
        <f t="shared" si="7"/>
        <v>2.3381865359665563E-2</v>
      </c>
      <c r="F42" s="3">
        <f t="shared" si="8"/>
        <v>1.9726345307740655E-2</v>
      </c>
      <c r="G42" s="3">
        <f t="shared" si="9"/>
        <v>1.7820055896002666E-2</v>
      </c>
    </row>
    <row r="43" spans="1:7" x14ac:dyDescent="0.25">
      <c r="A43" s="1" t="str">
        <f t="shared" si="3"/>
        <v>16 a 20</v>
      </c>
      <c r="B43" s="3">
        <f t="shared" si="4"/>
        <v>4.3511377701609066E-2</v>
      </c>
      <c r="C43" s="3">
        <f t="shared" si="5"/>
        <v>8.4785588408067353E-2</v>
      </c>
      <c r="D43" s="3">
        <f t="shared" si="6"/>
        <v>6.1533182740971609E-2</v>
      </c>
      <c r="E43" s="3">
        <f t="shared" si="7"/>
        <v>0.10269568977944356</v>
      </c>
      <c r="F43" s="3">
        <f t="shared" si="8"/>
        <v>8.2144756563361218E-2</v>
      </c>
      <c r="G43" s="3">
        <f t="shared" si="9"/>
        <v>7.0993906139158819E-2</v>
      </c>
    </row>
    <row r="44" spans="1:7" x14ac:dyDescent="0.25">
      <c r="A44" s="1" t="str">
        <f t="shared" si="3"/>
        <v>21 a 25</v>
      </c>
      <c r="B44" s="3">
        <f t="shared" si="4"/>
        <v>3.3419023136246784E-2</v>
      </c>
      <c r="C44" s="3">
        <f t="shared" si="5"/>
        <v>5.534293394093668E-2</v>
      </c>
      <c r="D44" s="3">
        <f t="shared" si="6"/>
        <v>4.2203985932004688E-2</v>
      </c>
      <c r="E44" s="3">
        <f t="shared" si="7"/>
        <v>7.5738791985007922E-2</v>
      </c>
      <c r="F44" s="3">
        <f t="shared" si="8"/>
        <v>7.0105884059372431E-2</v>
      </c>
      <c r="G44" s="3">
        <f t="shared" si="9"/>
        <v>5.0823483158551487E-2</v>
      </c>
    </row>
    <row r="45" spans="1:7" x14ac:dyDescent="0.25">
      <c r="A45" s="1" t="str">
        <f t="shared" si="3"/>
        <v>26 a 30</v>
      </c>
      <c r="B45" s="3">
        <f t="shared" si="4"/>
        <v>2.4221650956869466E-2</v>
      </c>
      <c r="C45" s="3">
        <f t="shared" si="5"/>
        <v>3.3252042650906956E-2</v>
      </c>
      <c r="D45" s="3">
        <f t="shared" si="6"/>
        <v>2.8879421267835187E-2</v>
      </c>
      <c r="E45" s="3">
        <f t="shared" si="7"/>
        <v>5.2587573879198504E-2</v>
      </c>
      <c r="F45" s="3">
        <f t="shared" si="8"/>
        <v>4.6559976792534929E-2</v>
      </c>
      <c r="G45" s="3">
        <f t="shared" si="9"/>
        <v>3.3960667675187815E-2</v>
      </c>
    </row>
    <row r="46" spans="1:7" x14ac:dyDescent="0.25">
      <c r="A46" s="1" t="str">
        <f t="shared" si="3"/>
        <v>31 a 40</v>
      </c>
      <c r="B46" s="3">
        <f t="shared" si="4"/>
        <v>2.3745596496239169E-2</v>
      </c>
      <c r="C46" s="3">
        <f t="shared" si="5"/>
        <v>2.8071986756145754E-2</v>
      </c>
      <c r="D46" s="3">
        <f t="shared" si="6"/>
        <v>2.4018528579189662E-2</v>
      </c>
      <c r="E46" s="3">
        <f t="shared" si="7"/>
        <v>4.9358512325212628E-2</v>
      </c>
      <c r="F46" s="3">
        <f t="shared" si="8"/>
        <v>4.1048203838901516E-2</v>
      </c>
      <c r="G46" s="3">
        <f t="shared" si="9"/>
        <v>3.0191533550421784E-2</v>
      </c>
    </row>
    <row r="47" spans="1:7" x14ac:dyDescent="0.25">
      <c r="A47" s="1" t="str">
        <f t="shared" si="3"/>
        <v>41 a 50</v>
      </c>
      <c r="B47" s="3">
        <f t="shared" si="4"/>
        <v>9.5020470341807099E-3</v>
      </c>
      <c r="C47" s="3">
        <f t="shared" si="5"/>
        <v>5.660679637574096E-3</v>
      </c>
      <c r="D47" s="3">
        <f t="shared" si="6"/>
        <v>8.3921882595144829E-3</v>
      </c>
      <c r="E47" s="3">
        <f t="shared" si="7"/>
        <v>1.7067896785353899E-2</v>
      </c>
      <c r="F47" s="3">
        <f t="shared" si="8"/>
        <v>1.7937436542087706E-2</v>
      </c>
      <c r="G47" s="3">
        <f t="shared" si="9"/>
        <v>1.0115125253198637E-2</v>
      </c>
    </row>
    <row r="48" spans="1:7" x14ac:dyDescent="0.25">
      <c r="A48" s="1" t="str">
        <f t="shared" si="3"/>
        <v>50+</v>
      </c>
      <c r="B48" s="3">
        <f t="shared" si="4"/>
        <v>3.5418451870894031E-3</v>
      </c>
      <c r="C48" s="3">
        <f t="shared" si="5"/>
        <v>8.722430888085872E-4</v>
      </c>
      <c r="D48" s="3">
        <f t="shared" si="6"/>
        <v>2.1588082234866896E-3</v>
      </c>
      <c r="E48" s="3">
        <f t="shared" si="7"/>
        <v>4.1804814761424247E-3</v>
      </c>
      <c r="F48" s="3">
        <f t="shared" si="8"/>
        <v>6.3337040081226127E-3</v>
      </c>
      <c r="G48" s="3">
        <f t="shared" si="9"/>
        <v>2.8289872909241644E-3</v>
      </c>
    </row>
    <row r="49" spans="1:7" x14ac:dyDescent="0.25">
      <c r="A49" s="2" t="s">
        <v>81</v>
      </c>
      <c r="B49" s="3">
        <f>SUM(B27:B48)</f>
        <v>1</v>
      </c>
      <c r="C49" s="3">
        <f t="shared" ref="C49:F49" si="10">SUM(C27:C48)</f>
        <v>1</v>
      </c>
      <c r="D49" s="3">
        <f t="shared" si="10"/>
        <v>0.99999999999999989</v>
      </c>
      <c r="E49" s="3">
        <f t="shared" si="10"/>
        <v>1</v>
      </c>
      <c r="F49" s="3">
        <f t="shared" si="10"/>
        <v>1</v>
      </c>
      <c r="G49" s="3">
        <f>SUM(G27:G48)</f>
        <v>0.99999999999999978</v>
      </c>
    </row>
    <row r="51" spans="1:7" x14ac:dyDescent="0.25">
      <c r="A51" s="1" t="s">
        <v>55</v>
      </c>
      <c r="B51" s="3">
        <f>B27</f>
        <v>0.42599257355041414</v>
      </c>
      <c r="C51" s="3">
        <f t="shared" ref="C51:E51" si="11">C27</f>
        <v>6.8355376755611721E-2</v>
      </c>
      <c r="D51" s="3">
        <f t="shared" si="11"/>
        <v>0.20457209847596716</v>
      </c>
      <c r="E51" s="3">
        <f t="shared" si="11"/>
        <v>0.20524722502522705</v>
      </c>
      <c r="F51" s="3">
        <f>F27</f>
        <v>0.4026978678141469</v>
      </c>
      <c r="G51" s="3">
        <f>G27</f>
        <v>0.23917335452937105</v>
      </c>
    </row>
    <row r="52" spans="1:7" x14ac:dyDescent="0.25">
      <c r="A52" s="1" t="s">
        <v>230</v>
      </c>
      <c r="B52" s="3">
        <f>SUM(B28:B34)</f>
        <v>0.32891554793868416</v>
      </c>
      <c r="C52" s="3">
        <f t="shared" ref="C52:F52" si="12">SUM(C28:C34)</f>
        <v>0.49351157947202601</v>
      </c>
      <c r="D52" s="3">
        <f t="shared" si="12"/>
        <v>0.46521602378978066</v>
      </c>
      <c r="E52" s="3">
        <f t="shared" si="12"/>
        <v>0.2960069194176157</v>
      </c>
      <c r="F52" s="3">
        <f t="shared" si="12"/>
        <v>0.19383068220277522</v>
      </c>
      <c r="G52" s="3">
        <f t="shared" ref="G52" si="13">SUM(G28:G34)</f>
        <v>0.39235318752510617</v>
      </c>
    </row>
    <row r="53" spans="1:7" x14ac:dyDescent="0.25">
      <c r="A53" s="1" t="s">
        <v>67</v>
      </c>
      <c r="B53" s="3">
        <f>SUM(B35:B42)</f>
        <v>0.10715033799866705</v>
      </c>
      <c r="C53" s="3">
        <f t="shared" ref="C53:F53" si="14">SUM(C35:C42)</f>
        <v>0.23014756928992292</v>
      </c>
      <c r="D53" s="3">
        <f t="shared" si="14"/>
        <v>0.1630257627312498</v>
      </c>
      <c r="E53" s="3">
        <f t="shared" si="14"/>
        <v>0.19711690932679832</v>
      </c>
      <c r="F53" s="3">
        <f t="shared" si="14"/>
        <v>0.13934148817869749</v>
      </c>
      <c r="G53" s="3">
        <f t="shared" ref="G53" si="15">SUM(G35:G42)</f>
        <v>0.16955975487808003</v>
      </c>
    </row>
    <row r="54" spans="1:7" x14ac:dyDescent="0.25">
      <c r="A54" s="7" t="s">
        <v>231</v>
      </c>
      <c r="B54" s="3">
        <f>SUM(B43:B46)</f>
        <v>0.12489764829096449</v>
      </c>
      <c r="C54" s="3">
        <f t="shared" ref="C54:F54" si="16">SUM(C43:C46)</f>
        <v>0.20145255175605672</v>
      </c>
      <c r="D54" s="3">
        <f t="shared" si="16"/>
        <v>0.15663511852000114</v>
      </c>
      <c r="E54" s="3">
        <f t="shared" si="16"/>
        <v>0.28038056796886257</v>
      </c>
      <c r="F54" s="3">
        <f t="shared" si="16"/>
        <v>0.23985882125417007</v>
      </c>
      <c r="G54" s="3">
        <f t="shared" ref="G54" si="17">SUM(G43:G46)</f>
        <v>0.18596959052331991</v>
      </c>
    </row>
    <row r="55" spans="1:7" x14ac:dyDescent="0.25">
      <c r="A55" s="7" t="s">
        <v>232</v>
      </c>
      <c r="B55" s="3">
        <f>SUM(B47:B48)</f>
        <v>1.3043892221270113E-2</v>
      </c>
      <c r="C55" s="3">
        <f t="shared" ref="C55:F55" si="18">SUM(C47:C48)</f>
        <v>6.5329227263826832E-3</v>
      </c>
      <c r="D55" s="3">
        <f t="shared" si="18"/>
        <v>1.0550996483001172E-2</v>
      </c>
      <c r="E55" s="3">
        <f t="shared" si="18"/>
        <v>2.1248378261496323E-2</v>
      </c>
      <c r="F55" s="3">
        <f t="shared" si="18"/>
        <v>2.4271140550210318E-2</v>
      </c>
      <c r="G55" s="3">
        <f t="shared" ref="G55" si="19">SUM(G47:G48)</f>
        <v>1.2944112544122801E-2</v>
      </c>
    </row>
    <row r="56" spans="1:7" x14ac:dyDescent="0.25">
      <c r="B56" s="6">
        <f t="shared" ref="B56:G56" si="20">SUM(B51:B55)</f>
        <v>0.99999999999999989</v>
      </c>
      <c r="C56" s="6">
        <f t="shared" si="20"/>
        <v>1</v>
      </c>
      <c r="D56" s="6">
        <f t="shared" si="20"/>
        <v>0.99999999999999989</v>
      </c>
      <c r="E56" s="6">
        <f t="shared" si="20"/>
        <v>0.99999999999999989</v>
      </c>
      <c r="F56" s="6">
        <f t="shared" si="20"/>
        <v>1</v>
      </c>
      <c r="G56" s="6">
        <f t="shared" si="20"/>
        <v>1</v>
      </c>
    </row>
    <row r="58" spans="1:7" x14ac:dyDescent="0.25">
      <c r="A58" s="1" t="s">
        <v>211</v>
      </c>
      <c r="B58">
        <v>0</v>
      </c>
      <c r="C58" t="s">
        <v>233</v>
      </c>
      <c r="D58" t="s">
        <v>234</v>
      </c>
      <c r="E58" t="s">
        <v>154</v>
      </c>
      <c r="F58" t="s">
        <v>235</v>
      </c>
    </row>
    <row r="59" spans="1:7" x14ac:dyDescent="0.25">
      <c r="A59" s="7"/>
      <c r="C59" s="6">
        <f>C52</f>
        <v>0.49351157947202601</v>
      </c>
    </row>
    <row r="60" spans="1:7" x14ac:dyDescent="0.25">
      <c r="C60" t="s">
        <v>234</v>
      </c>
    </row>
  </sheetData>
  <conditionalFormatting sqref="B27:F2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4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50"/>
  </sheetPr>
  <dimension ref="A1:N39"/>
  <sheetViews>
    <sheetView topLeftCell="A28" zoomScale="110" zoomScaleNormal="110" workbookViewId="0">
      <selection activeCell="F40" sqref="F40"/>
    </sheetView>
  </sheetViews>
  <sheetFormatPr defaultRowHeight="15" x14ac:dyDescent="0.25"/>
  <cols>
    <col min="1" max="1" width="32" bestFit="1" customWidth="1"/>
    <col min="2" max="2" width="14" bestFit="1" customWidth="1"/>
    <col min="3" max="3" width="14.42578125" bestFit="1" customWidth="1"/>
    <col min="4" max="4" width="14" bestFit="1" customWidth="1"/>
    <col min="5" max="5" width="13.140625" bestFit="1" customWidth="1"/>
    <col min="6" max="6" width="11.5703125" bestFit="1" customWidth="1"/>
    <col min="7" max="7" width="7.140625" bestFit="1" customWidth="1"/>
    <col min="9" max="9" width="32" bestFit="1" customWidth="1"/>
    <col min="10" max="10" width="9.85546875" bestFit="1" customWidth="1"/>
    <col min="11" max="11" width="8.28515625" bestFit="1" customWidth="1"/>
    <col min="12" max="12" width="6.5703125" bestFit="1" customWidth="1"/>
    <col min="13" max="13" width="11.5703125" bestFit="1" customWidth="1"/>
    <col min="14" max="14" width="7.5703125" bestFit="1" customWidth="1"/>
  </cols>
  <sheetData>
    <row r="1" spans="1:14" x14ac:dyDescent="0.25">
      <c r="A1" s="1" t="s">
        <v>75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A37:F37</f>
        <v>med_entre_contratos_comb</v>
      </c>
      <c r="J1" t="str">
        <v>Apenas 1 contrato</v>
      </c>
      <c r="K1" t="str">
        <v>2 a 12</v>
      </c>
      <c r="L1" t="str">
        <v>7+</v>
      </c>
      <c r="M1" t="str">
        <v>Até 1</v>
      </c>
      <c r="N1" t="str">
        <v>Apenas 1 contrato_Até 1</v>
      </c>
    </row>
    <row r="2" spans="1:14" x14ac:dyDescent="0.25">
      <c r="A2" s="1" t="s">
        <v>165</v>
      </c>
      <c r="B2">
        <v>38106</v>
      </c>
      <c r="C2">
        <v>1113</v>
      </c>
      <c r="D2">
        <v>14932</v>
      </c>
      <c r="E2">
        <v>14717</v>
      </c>
      <c r="F2">
        <v>16332</v>
      </c>
      <c r="G2">
        <f>SUM(B2:F2)</f>
        <v>85200</v>
      </c>
    </row>
    <row r="3" spans="1:14" x14ac:dyDescent="0.25">
      <c r="A3" s="1" t="s">
        <v>166</v>
      </c>
      <c r="B3">
        <v>419</v>
      </c>
      <c r="C3">
        <v>128</v>
      </c>
      <c r="D3">
        <v>908</v>
      </c>
      <c r="E3">
        <v>418</v>
      </c>
      <c r="F3">
        <v>214</v>
      </c>
      <c r="G3">
        <f>SUM(B3:F3)</f>
        <v>2087</v>
      </c>
    </row>
    <row r="4" spans="1:14" x14ac:dyDescent="0.25">
      <c r="A4" s="1" t="s">
        <v>236</v>
      </c>
      <c r="B4">
        <v>1269</v>
      </c>
      <c r="C4">
        <v>1167</v>
      </c>
      <c r="D4">
        <v>2836</v>
      </c>
      <c r="E4">
        <v>2080</v>
      </c>
      <c r="F4">
        <v>1450</v>
      </c>
      <c r="G4">
        <f t="shared" ref="G4:G12" si="0">SUM(B4:F4)</f>
        <v>8802</v>
      </c>
    </row>
    <row r="5" spans="1:14" x14ac:dyDescent="0.25">
      <c r="A5" s="1" t="s">
        <v>66</v>
      </c>
      <c r="B5">
        <v>1263</v>
      </c>
      <c r="C5">
        <v>4350</v>
      </c>
      <c r="D5">
        <v>4213</v>
      </c>
      <c r="E5">
        <v>2045</v>
      </c>
      <c r="F5">
        <v>663</v>
      </c>
      <c r="G5">
        <f t="shared" si="0"/>
        <v>12534</v>
      </c>
    </row>
    <row r="6" spans="1:14" x14ac:dyDescent="0.25">
      <c r="A6" s="1" t="s">
        <v>57</v>
      </c>
      <c r="B6">
        <v>1223</v>
      </c>
      <c r="C6">
        <v>8258</v>
      </c>
      <c r="D6">
        <v>5471</v>
      </c>
      <c r="E6">
        <v>2332</v>
      </c>
      <c r="F6">
        <v>474</v>
      </c>
      <c r="G6">
        <f t="shared" si="0"/>
        <v>17758</v>
      </c>
    </row>
    <row r="7" spans="1:14" x14ac:dyDescent="0.25">
      <c r="A7" s="1" t="s">
        <v>212</v>
      </c>
      <c r="B7">
        <v>1170</v>
      </c>
      <c r="C7">
        <v>9215</v>
      </c>
      <c r="D7">
        <v>5801</v>
      </c>
      <c r="E7">
        <v>2161</v>
      </c>
      <c r="F7">
        <v>393</v>
      </c>
      <c r="G7">
        <f t="shared" si="0"/>
        <v>18740</v>
      </c>
    </row>
    <row r="8" spans="1:14" x14ac:dyDescent="0.25">
      <c r="A8" s="1" t="s">
        <v>213</v>
      </c>
      <c r="B8">
        <v>1053</v>
      </c>
      <c r="C8">
        <v>7917</v>
      </c>
      <c r="D8">
        <v>5708</v>
      </c>
      <c r="E8">
        <v>1931</v>
      </c>
      <c r="F8">
        <v>289</v>
      </c>
      <c r="G8">
        <f t="shared" si="0"/>
        <v>16898</v>
      </c>
    </row>
    <row r="9" spans="1:14" x14ac:dyDescent="0.25">
      <c r="A9" s="1" t="s">
        <v>214</v>
      </c>
      <c r="B9">
        <v>939</v>
      </c>
      <c r="C9">
        <v>6157</v>
      </c>
      <c r="D9">
        <v>5017</v>
      </c>
      <c r="E9">
        <v>1586</v>
      </c>
      <c r="F9">
        <v>196</v>
      </c>
      <c r="G9">
        <f t="shared" si="0"/>
        <v>13895</v>
      </c>
    </row>
    <row r="10" spans="1:14" x14ac:dyDescent="0.25">
      <c r="A10" s="1" t="s">
        <v>237</v>
      </c>
      <c r="B10">
        <v>2285</v>
      </c>
      <c r="C10">
        <v>10276</v>
      </c>
      <c r="D10">
        <v>10743</v>
      </c>
      <c r="E10">
        <v>3333</v>
      </c>
      <c r="F10">
        <v>308</v>
      </c>
      <c r="G10">
        <f t="shared" si="0"/>
        <v>26945</v>
      </c>
    </row>
    <row r="11" spans="1:14" x14ac:dyDescent="0.25">
      <c r="A11" s="1" t="s">
        <v>238</v>
      </c>
      <c r="B11">
        <v>1625</v>
      </c>
      <c r="C11">
        <v>3884</v>
      </c>
      <c r="D11">
        <v>5997</v>
      </c>
      <c r="E11">
        <v>1860</v>
      </c>
      <c r="F11">
        <v>163</v>
      </c>
      <c r="G11">
        <f t="shared" si="0"/>
        <v>13529</v>
      </c>
    </row>
    <row r="12" spans="1:14" x14ac:dyDescent="0.25">
      <c r="A12" s="1" t="s">
        <v>239</v>
      </c>
      <c r="B12">
        <v>3163</v>
      </c>
      <c r="C12">
        <v>3712</v>
      </c>
      <c r="D12">
        <v>8320</v>
      </c>
      <c r="E12">
        <v>2222</v>
      </c>
      <c r="F12">
        <v>201</v>
      </c>
      <c r="G12">
        <f t="shared" si="0"/>
        <v>17618</v>
      </c>
    </row>
    <row r="13" spans="1:14" x14ac:dyDescent="0.25">
      <c r="A13" s="2" t="s">
        <v>81</v>
      </c>
      <c r="B13">
        <f>SUM(B2:B12)</f>
        <v>52515</v>
      </c>
      <c r="C13">
        <f t="shared" ref="C13:F13" si="1">SUM(C2:C12)</f>
        <v>56177</v>
      </c>
      <c r="D13">
        <f t="shared" si="1"/>
        <v>69946</v>
      </c>
      <c r="E13">
        <f t="shared" si="1"/>
        <v>34685</v>
      </c>
      <c r="F13">
        <f t="shared" si="1"/>
        <v>20683</v>
      </c>
      <c r="G13">
        <f>SUM(G2:G12)</f>
        <v>234006</v>
      </c>
    </row>
    <row r="15" spans="1:14" x14ac:dyDescent="0.25">
      <c r="A15" s="1" t="s">
        <v>75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81</v>
      </c>
    </row>
    <row r="16" spans="1:14" x14ac:dyDescent="0.25">
      <c r="A16" s="8" t="str">
        <f>A2</f>
        <v>Apenas_1_contrato</v>
      </c>
      <c r="B16" s="3">
        <f t="shared" ref="B16:B26" si="2">B2/$B$13</f>
        <v>0.72562125107112252</v>
      </c>
      <c r="C16" s="3">
        <f>C2/$C$13</f>
        <v>1.9812378731509338E-2</v>
      </c>
      <c r="D16" s="3">
        <f>D2/$D$13</f>
        <v>0.21347896949075001</v>
      </c>
      <c r="E16" s="3">
        <f>E2/$E$13</f>
        <v>0.42430445437509012</v>
      </c>
      <c r="F16" s="3">
        <f>F2/$F$13</f>
        <v>0.78963399893632447</v>
      </c>
      <c r="G16" s="3">
        <f t="shared" ref="G16:G26" si="3">G2/$G$13</f>
        <v>0.36409322837875951</v>
      </c>
    </row>
    <row r="17" spans="1:7" x14ac:dyDescent="0.25">
      <c r="A17" s="8" t="s">
        <v>166</v>
      </c>
      <c r="B17" s="3">
        <f t="shared" si="2"/>
        <v>7.9786727601637627E-3</v>
      </c>
      <c r="C17" s="3">
        <f t="shared" ref="C17:F17" si="4">C3/$B$13</f>
        <v>2.4373988384271163E-3</v>
      </c>
      <c r="D17" s="3">
        <f t="shared" si="4"/>
        <v>1.7290298010092353E-2</v>
      </c>
      <c r="E17" s="3">
        <f t="shared" si="4"/>
        <v>7.9596305817385502E-3</v>
      </c>
      <c r="F17" s="3">
        <f t="shared" si="4"/>
        <v>4.0750261829953349E-3</v>
      </c>
      <c r="G17" s="3">
        <f t="shared" si="3"/>
        <v>8.9185747373998949E-3</v>
      </c>
    </row>
    <row r="18" spans="1:7" x14ac:dyDescent="0.25">
      <c r="A18" s="8" t="str">
        <f t="shared" ref="A18:A26" si="5">A4</f>
        <v>Até 1</v>
      </c>
      <c r="B18" s="3">
        <f t="shared" si="2"/>
        <v>2.4164524421593829E-2</v>
      </c>
      <c r="C18" s="3">
        <f t="shared" ref="C18:C26" si="6">C4/$C$13</f>
        <v>2.0773626217135126E-2</v>
      </c>
      <c r="D18" s="3">
        <f t="shared" ref="D18:D26" si="7">D4/$D$13</f>
        <v>4.0545563720584453E-2</v>
      </c>
      <c r="E18" s="3">
        <f t="shared" ref="E18:E26" si="8">E4/$E$13</f>
        <v>5.9968286002594781E-2</v>
      </c>
      <c r="F18" s="3">
        <f t="shared" ref="F18:F26" si="9">F4/$F$13</f>
        <v>7.0105884059372431E-2</v>
      </c>
      <c r="G18" s="3">
        <f t="shared" si="3"/>
        <v>3.7614420143073257E-2</v>
      </c>
    </row>
    <row r="19" spans="1:7" x14ac:dyDescent="0.25">
      <c r="A19" s="8" t="str">
        <f t="shared" si="5"/>
        <v>2</v>
      </c>
      <c r="B19" s="3">
        <f t="shared" si="2"/>
        <v>2.4050271351042558E-2</v>
      </c>
      <c r="C19" s="3">
        <f t="shared" si="6"/>
        <v>7.743382523096641E-2</v>
      </c>
      <c r="D19" s="3">
        <f t="shared" si="7"/>
        <v>6.0232179109598834E-2</v>
      </c>
      <c r="E19" s="3">
        <f t="shared" si="8"/>
        <v>5.8959204266974194E-2</v>
      </c>
      <c r="F19" s="3">
        <f t="shared" si="9"/>
        <v>3.2055311125078569E-2</v>
      </c>
      <c r="G19" s="3">
        <f t="shared" si="3"/>
        <v>5.3562729160790752E-2</v>
      </c>
    </row>
    <row r="20" spans="1:7" x14ac:dyDescent="0.25">
      <c r="A20" s="8" t="str">
        <f t="shared" si="5"/>
        <v>3</v>
      </c>
      <c r="B20" s="3">
        <f t="shared" si="2"/>
        <v>2.3288584214034087E-2</v>
      </c>
      <c r="C20" s="3">
        <f t="shared" si="6"/>
        <v>0.1469996617832921</v>
      </c>
      <c r="D20" s="3">
        <f t="shared" si="7"/>
        <v>7.8217482057587287E-2</v>
      </c>
      <c r="E20" s="3">
        <f t="shared" si="8"/>
        <v>6.7233674499062993E-2</v>
      </c>
      <c r="F20" s="3">
        <f t="shared" si="9"/>
        <v>2.2917371754581056E-2</v>
      </c>
      <c r="G20" s="3">
        <f t="shared" si="3"/>
        <v>7.5886943069835816E-2</v>
      </c>
    </row>
    <row r="21" spans="1:7" x14ac:dyDescent="0.25">
      <c r="A21" s="8" t="str">
        <f t="shared" si="5"/>
        <v>4</v>
      </c>
      <c r="B21" s="3">
        <f t="shared" si="2"/>
        <v>2.2279348757497857E-2</v>
      </c>
      <c r="C21" s="3">
        <f t="shared" si="6"/>
        <v>0.1640351033341047</v>
      </c>
      <c r="D21" s="3">
        <f t="shared" si="7"/>
        <v>8.2935407314213824E-2</v>
      </c>
      <c r="E21" s="3">
        <f t="shared" si="8"/>
        <v>6.2303589447888136E-2</v>
      </c>
      <c r="F21" s="3">
        <f t="shared" si="9"/>
        <v>1.9001112024367838E-2</v>
      </c>
      <c r="G21" s="3">
        <f t="shared" si="3"/>
        <v>8.0083416664529963E-2</v>
      </c>
    </row>
    <row r="22" spans="1:7" x14ac:dyDescent="0.25">
      <c r="A22" s="8" t="str">
        <f t="shared" si="5"/>
        <v>5</v>
      </c>
      <c r="B22" s="3">
        <f t="shared" si="2"/>
        <v>2.0051413881748071E-2</v>
      </c>
      <c r="C22" s="3">
        <f t="shared" si="6"/>
        <v>0.14092956192035885</v>
      </c>
      <c r="D22" s="3">
        <f t="shared" si="7"/>
        <v>8.1605810196437256E-2</v>
      </c>
      <c r="E22" s="3">
        <f t="shared" si="8"/>
        <v>5.5672480899524292E-2</v>
      </c>
      <c r="F22" s="3">
        <f t="shared" si="9"/>
        <v>1.3972827926316298E-2</v>
      </c>
      <c r="G22" s="3">
        <f t="shared" si="3"/>
        <v>7.2211823628453978E-2</v>
      </c>
    </row>
    <row r="23" spans="1:7" x14ac:dyDescent="0.25">
      <c r="A23" s="8" t="str">
        <f t="shared" si="5"/>
        <v>6</v>
      </c>
      <c r="B23" s="3">
        <f t="shared" si="2"/>
        <v>1.7880605541273922E-2</v>
      </c>
      <c r="C23" s="3">
        <f t="shared" si="6"/>
        <v>0.10960001424070349</v>
      </c>
      <c r="D23" s="3">
        <f t="shared" si="7"/>
        <v>7.1726760643925316E-2</v>
      </c>
      <c r="E23" s="3">
        <f t="shared" si="8"/>
        <v>4.5725818076978522E-2</v>
      </c>
      <c r="F23" s="3">
        <f t="shared" si="9"/>
        <v>9.4763815694048244E-3</v>
      </c>
      <c r="G23" s="3">
        <f t="shared" si="3"/>
        <v>5.9378819346512485E-2</v>
      </c>
    </row>
    <row r="24" spans="1:7" x14ac:dyDescent="0.25">
      <c r="A24" s="8" t="str">
        <f t="shared" si="5"/>
        <v>7 a 9</v>
      </c>
      <c r="B24" s="3">
        <f t="shared" si="2"/>
        <v>4.3511377701609066E-2</v>
      </c>
      <c r="C24" s="3">
        <f t="shared" si="6"/>
        <v>0.18292183633871514</v>
      </c>
      <c r="D24" s="3">
        <f t="shared" si="7"/>
        <v>0.15358991221799673</v>
      </c>
      <c r="E24" s="3">
        <f t="shared" si="8"/>
        <v>9.6093412137811737E-2</v>
      </c>
      <c r="F24" s="3">
        <f t="shared" si="9"/>
        <v>1.4891456751921868E-2</v>
      </c>
      <c r="G24" s="3">
        <f t="shared" si="3"/>
        <v>0.11514662017213234</v>
      </c>
    </row>
    <row r="25" spans="1:7" x14ac:dyDescent="0.25">
      <c r="A25" s="8" t="str">
        <f t="shared" si="5"/>
        <v>10 a 12</v>
      </c>
      <c r="B25" s="3">
        <f t="shared" si="2"/>
        <v>3.0943539940969246E-2</v>
      </c>
      <c r="C25" s="3">
        <f t="shared" si="6"/>
        <v>6.9138615447603108E-2</v>
      </c>
      <c r="D25" s="3">
        <f t="shared" si="7"/>
        <v>8.5737568981785944E-2</v>
      </c>
      <c r="E25" s="3">
        <f t="shared" si="8"/>
        <v>5.3625486521551101E-2</v>
      </c>
      <c r="F25" s="3">
        <f t="shared" si="9"/>
        <v>7.8808683459846256E-3</v>
      </c>
      <c r="G25" s="3">
        <f t="shared" si="3"/>
        <v>5.7814756886575558E-2</v>
      </c>
    </row>
    <row r="26" spans="1:7" x14ac:dyDescent="0.25">
      <c r="A26" s="8" t="str">
        <f t="shared" si="5"/>
        <v>12+</v>
      </c>
      <c r="B26" s="3">
        <f t="shared" si="2"/>
        <v>6.0230410358945066E-2</v>
      </c>
      <c r="C26" s="3">
        <f t="shared" si="6"/>
        <v>6.6076864197091342E-2</v>
      </c>
      <c r="D26" s="3">
        <f t="shared" si="7"/>
        <v>0.11894890343979642</v>
      </c>
      <c r="E26" s="3">
        <f t="shared" si="8"/>
        <v>6.4062274758541163E-2</v>
      </c>
      <c r="F26" s="3">
        <f t="shared" si="9"/>
        <v>9.7181259971957645E-3</v>
      </c>
      <c r="G26" s="3">
        <f t="shared" si="3"/>
        <v>7.5288667811936452E-2</v>
      </c>
    </row>
    <row r="27" spans="1:7" x14ac:dyDescent="0.25">
      <c r="A27" s="2" t="s">
        <v>81</v>
      </c>
      <c r="B27" s="3">
        <f t="shared" ref="B27:F27" si="10">SUM(B16:B26)</f>
        <v>0.99999999999999978</v>
      </c>
      <c r="C27" s="3">
        <f t="shared" si="10"/>
        <v>1.0001588862799067</v>
      </c>
      <c r="D27" s="3">
        <f t="shared" si="10"/>
        <v>1.0043088551827686</v>
      </c>
      <c r="E27" s="3">
        <f t="shared" si="10"/>
        <v>0.99590831156775561</v>
      </c>
      <c r="F27" s="3">
        <f t="shared" si="10"/>
        <v>0.99372836467354309</v>
      </c>
      <c r="G27" s="3">
        <f>SUM(G16:G26)</f>
        <v>1.0000000000000002</v>
      </c>
    </row>
    <row r="29" spans="1:7" x14ac:dyDescent="0.25">
      <c r="A29" s="8" t="str">
        <f>A16</f>
        <v>Apenas_1_contrato</v>
      </c>
      <c r="B29" s="3">
        <f>B16</f>
        <v>0.72562125107112252</v>
      </c>
      <c r="C29" s="3">
        <f t="shared" ref="C29:F29" si="11">C16</f>
        <v>1.9812378731509338E-2</v>
      </c>
      <c r="D29" s="3">
        <f t="shared" si="11"/>
        <v>0.21347896949075001</v>
      </c>
      <c r="E29" s="3">
        <f t="shared" si="11"/>
        <v>0.42430445437509012</v>
      </c>
      <c r="F29" s="3">
        <f t="shared" si="11"/>
        <v>0.78963399893632447</v>
      </c>
      <c r="G29" s="3">
        <f t="shared" ref="G29" si="12">G16</f>
        <v>0.36409322837875951</v>
      </c>
    </row>
    <row r="30" spans="1:7" x14ac:dyDescent="0.25">
      <c r="A30" s="8" t="str">
        <f t="shared" ref="A30:A31" si="13">A18</f>
        <v>Até 1</v>
      </c>
      <c r="B30" s="3">
        <f>SUM(B18)</f>
        <v>2.4164524421593829E-2</v>
      </c>
      <c r="C30" s="3">
        <f t="shared" ref="C30:F30" si="14">SUM(C18)</f>
        <v>2.0773626217135126E-2</v>
      </c>
      <c r="D30" s="3">
        <f t="shared" si="14"/>
        <v>4.0545563720584453E-2</v>
      </c>
      <c r="E30" s="3">
        <f t="shared" si="14"/>
        <v>5.9968286002594781E-2</v>
      </c>
      <c r="F30" s="3">
        <f t="shared" si="14"/>
        <v>7.0105884059372431E-2</v>
      </c>
      <c r="G30" s="3">
        <f t="shared" ref="G30" si="15">SUM(G18)</f>
        <v>3.7614420143073257E-2</v>
      </c>
    </row>
    <row r="31" spans="1:7" x14ac:dyDescent="0.25">
      <c r="A31" s="8" t="str">
        <f t="shared" si="13"/>
        <v>2</v>
      </c>
      <c r="B31" s="3">
        <f>SUM(B19)</f>
        <v>2.4050271351042558E-2</v>
      </c>
      <c r="C31" s="3">
        <f t="shared" ref="C31:F31" si="16">SUM(C19)</f>
        <v>7.743382523096641E-2</v>
      </c>
      <c r="D31" s="3">
        <f t="shared" si="16"/>
        <v>6.0232179109598834E-2</v>
      </c>
      <c r="E31" s="3">
        <f t="shared" si="16"/>
        <v>5.8959204266974194E-2</v>
      </c>
      <c r="F31" s="3">
        <f t="shared" si="16"/>
        <v>3.2055311125078569E-2</v>
      </c>
      <c r="G31" s="3">
        <f t="shared" ref="G31" si="17">SUM(G19)</f>
        <v>5.3562729160790752E-2</v>
      </c>
    </row>
    <row r="32" spans="1:7" x14ac:dyDescent="0.25">
      <c r="A32" s="8" t="s">
        <v>240</v>
      </c>
      <c r="B32" s="3">
        <f>SUM(B20:B23)</f>
        <v>8.3499952394553933E-2</v>
      </c>
      <c r="C32" s="3">
        <f t="shared" ref="C32:F32" si="18">SUM(C20:C23)</f>
        <v>0.56156434127845922</v>
      </c>
      <c r="D32" s="3">
        <f t="shared" si="18"/>
        <v>0.31448546021216367</v>
      </c>
      <c r="E32" s="3">
        <f t="shared" si="18"/>
        <v>0.23093556292345396</v>
      </c>
      <c r="F32" s="3">
        <f t="shared" si="18"/>
        <v>6.5367693274670013E-2</v>
      </c>
      <c r="G32" s="3">
        <f t="shared" ref="G32" si="19">SUM(G20:G23)</f>
        <v>0.28756100270933227</v>
      </c>
    </row>
    <row r="33" spans="1:9" x14ac:dyDescent="0.25">
      <c r="A33" s="8" t="s">
        <v>241</v>
      </c>
      <c r="B33" s="3">
        <f>SUM(B24:B25)</f>
        <v>7.4454917642578305E-2</v>
      </c>
      <c r="C33" s="3">
        <f t="shared" ref="C33:F33" si="20">SUM(C24:C25)</f>
        <v>0.25206045178631825</v>
      </c>
      <c r="D33" s="3">
        <f t="shared" si="20"/>
        <v>0.23932748119978267</v>
      </c>
      <c r="E33" s="3">
        <f t="shared" si="20"/>
        <v>0.14971889865936283</v>
      </c>
      <c r="F33" s="3">
        <f t="shared" si="20"/>
        <v>2.2772325097906491E-2</v>
      </c>
      <c r="G33" s="3">
        <f t="shared" ref="G33" si="21">SUM(G24:G25)</f>
        <v>0.1729613770587079</v>
      </c>
    </row>
    <row r="34" spans="1:9" x14ac:dyDescent="0.25">
      <c r="A34" s="8" t="str">
        <f>A26</f>
        <v>12+</v>
      </c>
      <c r="B34" s="3">
        <f>B26</f>
        <v>6.0230410358945066E-2</v>
      </c>
      <c r="C34" s="3">
        <f t="shared" ref="C34:F34" si="22">C26</f>
        <v>6.6076864197091342E-2</v>
      </c>
      <c r="D34" s="3">
        <f t="shared" si="22"/>
        <v>0.11894890343979642</v>
      </c>
      <c r="E34" s="3">
        <f t="shared" si="22"/>
        <v>6.4062274758541163E-2</v>
      </c>
      <c r="F34" s="3">
        <f t="shared" si="22"/>
        <v>9.7181259971957645E-3</v>
      </c>
      <c r="G34" s="3">
        <f t="shared" ref="G34" si="23">G26</f>
        <v>7.5288667811936452E-2</v>
      </c>
    </row>
    <row r="35" spans="1:9" x14ac:dyDescent="0.25">
      <c r="A35" s="7" t="s">
        <v>81</v>
      </c>
      <c r="B35" s="6">
        <f>SUM(B29:B34)</f>
        <v>0.99202132723983605</v>
      </c>
      <c r="C35" s="6">
        <f t="shared" ref="C35:G35" si="24">SUM(C29:C34)</f>
        <v>0.99772148744147982</v>
      </c>
      <c r="D35" s="6">
        <f t="shared" si="24"/>
        <v>0.98701855717267595</v>
      </c>
      <c r="E35" s="6">
        <f t="shared" si="24"/>
        <v>0.98794868098601707</v>
      </c>
      <c r="F35" s="6">
        <f t="shared" si="24"/>
        <v>0.98965333849054771</v>
      </c>
      <c r="G35" s="6">
        <f t="shared" si="24"/>
        <v>0.99108142526260012</v>
      </c>
    </row>
    <row r="37" spans="1:9" x14ac:dyDescent="0.25">
      <c r="A37" s="1" t="s">
        <v>75</v>
      </c>
      <c r="B37" t="s">
        <v>274</v>
      </c>
      <c r="C37" t="s">
        <v>243</v>
      </c>
      <c r="D37" t="s">
        <v>242</v>
      </c>
      <c r="E37" t="s">
        <v>236</v>
      </c>
      <c r="F37" t="s">
        <v>275</v>
      </c>
    </row>
    <row r="38" spans="1:9" x14ac:dyDescent="0.25">
      <c r="I38" s="9"/>
    </row>
    <row r="39" spans="1:9" ht="16.5" customHeight="1" x14ac:dyDescent="0.25"/>
  </sheetData>
  <conditionalFormatting sqref="B16:F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2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N33"/>
  <sheetViews>
    <sheetView zoomScale="120" zoomScaleNormal="120" workbookViewId="0">
      <selection activeCell="I1" sqref="I1"/>
    </sheetView>
  </sheetViews>
  <sheetFormatPr defaultRowHeight="15" x14ac:dyDescent="0.25"/>
  <cols>
    <col min="1" max="1" width="13.42578125" bestFit="1" customWidth="1"/>
    <col min="2" max="4" width="11.7109375" bestFit="1" customWidth="1"/>
    <col min="5" max="5" width="15" bestFit="1" customWidth="1"/>
    <col min="6" max="6" width="8.7109375" bestFit="1" customWidth="1"/>
    <col min="7" max="7" width="7.5703125" bestFit="1" customWidth="1"/>
    <col min="9" max="9" width="11.28515625" bestFit="1" customWidth="1"/>
  </cols>
  <sheetData>
    <row r="1" spans="1:14" x14ac:dyDescent="0.25">
      <c r="A1" s="1" t="s">
        <v>38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A29:F29</f>
        <v>faixa_Idade</v>
      </c>
      <c r="J1" t="str">
        <v>Acima de 57</v>
      </c>
      <c r="K1" t="str">
        <v>46_57</v>
      </c>
      <c r="L1" t="str">
        <v>Acima de 46</v>
      </c>
      <c r="M1" t="str">
        <v>Até 45</v>
      </c>
      <c r="N1" t="str">
        <v>Até 45</v>
      </c>
    </row>
    <row r="2" spans="1:14" x14ac:dyDescent="0.25">
      <c r="A2" s="1" t="s">
        <v>39</v>
      </c>
      <c r="B2">
        <v>3182</v>
      </c>
      <c r="C2">
        <v>6368</v>
      </c>
      <c r="D2">
        <v>6038</v>
      </c>
      <c r="E2">
        <v>9609</v>
      </c>
      <c r="F2">
        <v>6287</v>
      </c>
      <c r="G2">
        <f t="shared" ref="G2:G9" si="0">SUM(B2:F2)</f>
        <v>31484</v>
      </c>
    </row>
    <row r="3" spans="1:14" x14ac:dyDescent="0.25">
      <c r="A3" s="1" t="s">
        <v>40</v>
      </c>
      <c r="B3">
        <v>4647</v>
      </c>
      <c r="C3">
        <v>7044</v>
      </c>
      <c r="D3">
        <v>6968</v>
      </c>
      <c r="E3">
        <v>7042</v>
      </c>
      <c r="F3">
        <v>4782</v>
      </c>
      <c r="G3">
        <f t="shared" si="0"/>
        <v>30483</v>
      </c>
    </row>
    <row r="4" spans="1:14" x14ac:dyDescent="0.25">
      <c r="A4" s="1" t="s">
        <v>244</v>
      </c>
      <c r="B4">
        <v>4948</v>
      </c>
      <c r="C4">
        <v>6334</v>
      </c>
      <c r="D4">
        <v>7167</v>
      </c>
      <c r="E4">
        <v>4804</v>
      </c>
      <c r="F4">
        <v>2956</v>
      </c>
      <c r="G4">
        <f t="shared" si="0"/>
        <v>26209</v>
      </c>
    </row>
    <row r="5" spans="1:14" x14ac:dyDescent="0.25">
      <c r="A5" s="1" t="s">
        <v>245</v>
      </c>
      <c r="B5">
        <v>6859</v>
      </c>
      <c r="C5">
        <v>8001</v>
      </c>
      <c r="D5">
        <v>9542</v>
      </c>
      <c r="E5">
        <v>4547</v>
      </c>
      <c r="F5">
        <v>2632</v>
      </c>
      <c r="G5">
        <f t="shared" si="0"/>
        <v>31581</v>
      </c>
    </row>
    <row r="6" spans="1:14" x14ac:dyDescent="0.25">
      <c r="A6" s="1" t="s">
        <v>43</v>
      </c>
      <c r="B6">
        <v>6929</v>
      </c>
      <c r="C6">
        <v>7417</v>
      </c>
      <c r="D6">
        <v>9255</v>
      </c>
      <c r="E6">
        <v>3124</v>
      </c>
      <c r="F6">
        <v>1589</v>
      </c>
      <c r="G6">
        <f t="shared" si="0"/>
        <v>28314</v>
      </c>
    </row>
    <row r="7" spans="1:14" x14ac:dyDescent="0.25">
      <c r="A7" s="1" t="s">
        <v>44</v>
      </c>
      <c r="B7">
        <v>7923</v>
      </c>
      <c r="C7">
        <v>7612</v>
      </c>
      <c r="D7">
        <v>10488</v>
      </c>
      <c r="E7">
        <v>2444</v>
      </c>
      <c r="F7">
        <v>1148</v>
      </c>
      <c r="G7">
        <f t="shared" si="0"/>
        <v>29615</v>
      </c>
    </row>
    <row r="8" spans="1:14" x14ac:dyDescent="0.25">
      <c r="A8" s="1" t="s">
        <v>246</v>
      </c>
      <c r="B8">
        <v>8643</v>
      </c>
      <c r="C8">
        <v>7223</v>
      </c>
      <c r="D8">
        <v>10487</v>
      </c>
      <c r="E8">
        <v>1736</v>
      </c>
      <c r="F8">
        <v>725</v>
      </c>
      <c r="G8">
        <f t="shared" si="0"/>
        <v>28814</v>
      </c>
    </row>
    <row r="9" spans="1:14" x14ac:dyDescent="0.25">
      <c r="A9" s="1" t="s">
        <v>247</v>
      </c>
      <c r="B9">
        <v>9384</v>
      </c>
      <c r="C9">
        <v>6178</v>
      </c>
      <c r="D9">
        <v>10001</v>
      </c>
      <c r="E9">
        <v>1379</v>
      </c>
      <c r="F9">
        <v>564</v>
      </c>
      <c r="G9">
        <f t="shared" si="0"/>
        <v>27506</v>
      </c>
    </row>
    <row r="10" spans="1:14" x14ac:dyDescent="0.25">
      <c r="A10" s="2" t="s">
        <v>81</v>
      </c>
      <c r="B10">
        <f t="shared" ref="B10:D10" si="1">SUM(B2:B9)</f>
        <v>52515</v>
      </c>
      <c r="C10">
        <f t="shared" si="1"/>
        <v>56177</v>
      </c>
      <c r="D10">
        <f t="shared" si="1"/>
        <v>69946</v>
      </c>
      <c r="E10">
        <f>SUM(E2:E9)</f>
        <v>34685</v>
      </c>
      <c r="F10">
        <f>SUM(F2:F9)</f>
        <v>20683</v>
      </c>
      <c r="G10">
        <f>SUM(G2:G9)</f>
        <v>234006</v>
      </c>
    </row>
    <row r="12" spans="1:14" x14ac:dyDescent="0.25">
      <c r="A12" s="1" t="s">
        <v>88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t="s">
        <v>81</v>
      </c>
    </row>
    <row r="13" spans="1:14" x14ac:dyDescent="0.25">
      <c r="A13" s="1" t="s">
        <v>39</v>
      </c>
      <c r="B13" s="4">
        <f>B2/$B$10</f>
        <v>6.0592211749024086E-2</v>
      </c>
      <c r="C13" s="4">
        <f>C2/$C$10</f>
        <v>0.11335599978638945</v>
      </c>
      <c r="D13" s="4">
        <f>D2/$D$10</f>
        <v>8.6323735453063793E-2</v>
      </c>
      <c r="E13" s="4">
        <f>E2/$E$10</f>
        <v>0.27703618278794867</v>
      </c>
      <c r="F13" s="4">
        <f>F2/$F$10</f>
        <v>0.30396944350432725</v>
      </c>
      <c r="G13" s="4">
        <f>G2/$G$10</f>
        <v>0.13454355871216978</v>
      </c>
    </row>
    <row r="14" spans="1:14" x14ac:dyDescent="0.25">
      <c r="A14" s="1" t="s">
        <v>40</v>
      </c>
      <c r="B14" s="4">
        <f t="shared" ref="B14:B19" si="2">B3/$B$10</f>
        <v>8.8489003141959441E-2</v>
      </c>
      <c r="C14" s="4">
        <f t="shared" ref="C14:C20" si="3">C3/$C$10</f>
        <v>0.12538939423607526</v>
      </c>
      <c r="D14" s="4">
        <f t="shared" ref="D14:D20" si="4">D3/$D$10</f>
        <v>9.9619706630829502E-2</v>
      </c>
      <c r="E14" s="4">
        <f t="shared" ref="E14:E20" si="5">E3/$E$10</f>
        <v>0.20302724520686175</v>
      </c>
      <c r="F14" s="4">
        <f t="shared" ref="F14:F20" si="6">F3/$F$10</f>
        <v>0.23120437073925446</v>
      </c>
      <c r="G14" s="4">
        <f t="shared" ref="G14:G19" si="7">G3/$G$10</f>
        <v>0.13026589061818927</v>
      </c>
    </row>
    <row r="15" spans="1:14" x14ac:dyDescent="0.25">
      <c r="A15" s="1" t="s">
        <v>41</v>
      </c>
      <c r="B15" s="4">
        <f t="shared" si="2"/>
        <v>9.4220698847948203E-2</v>
      </c>
      <c r="C15" s="4">
        <f t="shared" si="3"/>
        <v>0.11275076988803247</v>
      </c>
      <c r="D15" s="4">
        <f t="shared" si="4"/>
        <v>0.10246475852800732</v>
      </c>
      <c r="E15" s="4">
        <f t="shared" si="5"/>
        <v>0.13850367594060833</v>
      </c>
      <c r="F15" s="4">
        <f t="shared" si="6"/>
        <v>0.14291930571000339</v>
      </c>
      <c r="G15" s="4">
        <f t="shared" si="7"/>
        <v>0.11200140167346137</v>
      </c>
    </row>
    <row r="16" spans="1:14" x14ac:dyDescent="0.25">
      <c r="A16" s="1" t="s">
        <v>42</v>
      </c>
      <c r="B16" s="4">
        <f t="shared" si="2"/>
        <v>0.13061030181852804</v>
      </c>
      <c r="C16" s="4">
        <f t="shared" si="3"/>
        <v>0.14242483578688786</v>
      </c>
      <c r="D16" s="4">
        <f t="shared" si="4"/>
        <v>0.13641952363251653</v>
      </c>
      <c r="E16" s="4">
        <f t="shared" si="5"/>
        <v>0.13109413291048003</v>
      </c>
      <c r="F16" s="4">
        <f t="shared" si="6"/>
        <v>0.1272542667891505</v>
      </c>
      <c r="G16" s="4">
        <f t="shared" si="7"/>
        <v>0.13495807799800005</v>
      </c>
    </row>
    <row r="17" spans="1:9" x14ac:dyDescent="0.25">
      <c r="A17" s="1" t="s">
        <v>43</v>
      </c>
      <c r="B17" s="4">
        <f t="shared" si="2"/>
        <v>0.13194325430829287</v>
      </c>
      <c r="C17" s="4">
        <f t="shared" si="3"/>
        <v>0.13202912223863858</v>
      </c>
      <c r="D17" s="4">
        <f t="shared" si="4"/>
        <v>0.13231635833357161</v>
      </c>
      <c r="E17" s="4">
        <f t="shared" si="5"/>
        <v>9.0067752630820244E-2</v>
      </c>
      <c r="F17" s="4">
        <f t="shared" si="6"/>
        <v>7.6826379151960542E-2</v>
      </c>
      <c r="G17" s="4">
        <f t="shared" si="7"/>
        <v>0.12099689751544832</v>
      </c>
    </row>
    <row r="18" spans="1:9" x14ac:dyDescent="0.25">
      <c r="A18" s="1" t="s">
        <v>44</v>
      </c>
      <c r="B18" s="4">
        <f t="shared" si="2"/>
        <v>0.15087117966295344</v>
      </c>
      <c r="C18" s="4">
        <f t="shared" si="3"/>
        <v>0.1355002937145095</v>
      </c>
      <c r="D18" s="4">
        <f t="shared" si="4"/>
        <v>0.1499442427015126</v>
      </c>
      <c r="E18" s="4">
        <f t="shared" si="5"/>
        <v>7.0462736053048869E-2</v>
      </c>
      <c r="F18" s="4">
        <f t="shared" si="6"/>
        <v>5.5504520620799691E-2</v>
      </c>
      <c r="G18" s="4">
        <f t="shared" si="7"/>
        <v>0.12655658401921319</v>
      </c>
    </row>
    <row r="19" spans="1:9" x14ac:dyDescent="0.25">
      <c r="A19" s="1" t="s">
        <v>45</v>
      </c>
      <c r="B19" s="4">
        <f t="shared" si="2"/>
        <v>0.16458154812910597</v>
      </c>
      <c r="C19" s="4">
        <f t="shared" si="3"/>
        <v>0.12857575164213111</v>
      </c>
      <c r="D19" s="4">
        <f t="shared" si="4"/>
        <v>0.14992994595831069</v>
      </c>
      <c r="E19" s="4">
        <f t="shared" si="5"/>
        <v>5.0050454086781028E-2</v>
      </c>
      <c r="F19" s="4">
        <f t="shared" si="6"/>
        <v>3.5052942029686215E-2</v>
      </c>
      <c r="G19" s="4">
        <f t="shared" si="7"/>
        <v>0.12313359486508893</v>
      </c>
    </row>
    <row r="20" spans="1:9" x14ac:dyDescent="0.25">
      <c r="A20" s="1" t="s">
        <v>46</v>
      </c>
      <c r="B20" s="4">
        <f>B9/$B$10</f>
        <v>0.17869180234218796</v>
      </c>
      <c r="C20" s="4">
        <f t="shared" si="3"/>
        <v>0.10997383270733574</v>
      </c>
      <c r="D20" s="4">
        <f t="shared" si="4"/>
        <v>0.14298172876218798</v>
      </c>
      <c r="E20" s="4">
        <f t="shared" si="5"/>
        <v>3.9757820383451062E-2</v>
      </c>
      <c r="F20" s="4">
        <f t="shared" si="6"/>
        <v>2.7268771454817965E-2</v>
      </c>
      <c r="G20" s="4">
        <f>G9/$G$10</f>
        <v>0.1175439945984291</v>
      </c>
    </row>
    <row r="21" spans="1:9" x14ac:dyDescent="0.25">
      <c r="A21" s="2" t="s">
        <v>81</v>
      </c>
      <c r="B21" s="4">
        <f t="shared" ref="B21:F21" si="8">SUM(B13:B20)</f>
        <v>1</v>
      </c>
      <c r="C21" s="4">
        <f t="shared" si="8"/>
        <v>0.99999999999999989</v>
      </c>
      <c r="D21" s="4">
        <f t="shared" si="8"/>
        <v>1</v>
      </c>
      <c r="E21" s="4">
        <f t="shared" si="8"/>
        <v>0.99999999999999989</v>
      </c>
      <c r="F21" s="4">
        <f t="shared" si="8"/>
        <v>1</v>
      </c>
      <c r="G21" s="4">
        <f>SUM(G13:G20)</f>
        <v>1</v>
      </c>
    </row>
    <row r="23" spans="1:9" x14ac:dyDescent="0.25">
      <c r="A23" s="1" t="s">
        <v>99</v>
      </c>
      <c r="B23" s="3">
        <f>B13</f>
        <v>6.0592211749024086E-2</v>
      </c>
      <c r="C23" s="3">
        <f t="shared" ref="C23:G23" si="9">C13</f>
        <v>0.11335599978638945</v>
      </c>
      <c r="D23" s="3">
        <f t="shared" si="9"/>
        <v>8.6323735453063793E-2</v>
      </c>
      <c r="E23" s="3">
        <f t="shared" si="9"/>
        <v>0.27703618278794867</v>
      </c>
      <c r="F23" s="3">
        <f t="shared" si="9"/>
        <v>0.30396944350432725</v>
      </c>
      <c r="G23" s="10">
        <f t="shared" si="9"/>
        <v>0.13454355871216978</v>
      </c>
    </row>
    <row r="24" spans="1:9" x14ac:dyDescent="0.25">
      <c r="A24" s="1" t="s">
        <v>100</v>
      </c>
      <c r="B24" s="3">
        <f>SUM(B14:B15)</f>
        <v>0.18270970198990766</v>
      </c>
      <c r="C24" s="3">
        <f t="shared" ref="C24:G24" si="10">SUM(C14:C15)</f>
        <v>0.23814016412410771</v>
      </c>
      <c r="D24" s="3">
        <f t="shared" si="10"/>
        <v>0.20208446515883682</v>
      </c>
      <c r="E24" s="3">
        <f t="shared" si="10"/>
        <v>0.34153092114747008</v>
      </c>
      <c r="F24" s="3">
        <f t="shared" si="10"/>
        <v>0.37412367644925781</v>
      </c>
      <c r="G24" s="10">
        <f t="shared" si="10"/>
        <v>0.24226729229165064</v>
      </c>
    </row>
    <row r="25" spans="1:9" x14ac:dyDescent="0.25">
      <c r="A25" s="1" t="s">
        <v>101</v>
      </c>
      <c r="B25" s="3">
        <f>SUM(B16:B17)</f>
        <v>0.26255355612682091</v>
      </c>
      <c r="C25" s="3">
        <f t="shared" ref="C25:G25" si="11">SUM(C16:C17)</f>
        <v>0.27445395802552641</v>
      </c>
      <c r="D25" s="3">
        <f t="shared" si="11"/>
        <v>0.26873588196608811</v>
      </c>
      <c r="E25" s="3">
        <f t="shared" si="11"/>
        <v>0.22116188554130028</v>
      </c>
      <c r="F25" s="3">
        <f t="shared" si="11"/>
        <v>0.20408064594111103</v>
      </c>
      <c r="G25" s="10">
        <f t="shared" si="11"/>
        <v>0.25595497551344837</v>
      </c>
    </row>
    <row r="26" spans="1:9" x14ac:dyDescent="0.25">
      <c r="A26" s="1" t="s">
        <v>102</v>
      </c>
      <c r="B26" s="3">
        <f>SUM(B18:B20)</f>
        <v>0.49414453013424736</v>
      </c>
      <c r="C26" s="3">
        <f t="shared" ref="C26:G26" si="12">SUM(C18:C20)</f>
        <v>0.37404987806397638</v>
      </c>
      <c r="D26" s="3">
        <f t="shared" si="12"/>
        <v>0.44285591742201125</v>
      </c>
      <c r="E26" s="3">
        <f t="shared" si="12"/>
        <v>0.16027101052328097</v>
      </c>
      <c r="F26" s="3">
        <f t="shared" si="12"/>
        <v>0.11782623410530388</v>
      </c>
      <c r="G26" s="10">
        <f t="shared" si="12"/>
        <v>0.36723417348273124</v>
      </c>
      <c r="I26" s="10"/>
    </row>
    <row r="27" spans="1:9" x14ac:dyDescent="0.25">
      <c r="B27" s="10">
        <f>SUM(B23:B26)</f>
        <v>1</v>
      </c>
      <c r="C27" s="10">
        <f t="shared" ref="C27:G27" si="13">SUM(C23:C26)</f>
        <v>0.99999999999999989</v>
      </c>
      <c r="D27" s="10">
        <f t="shared" si="13"/>
        <v>1</v>
      </c>
      <c r="E27" s="10">
        <f t="shared" si="13"/>
        <v>1</v>
      </c>
      <c r="F27" s="10">
        <f t="shared" si="13"/>
        <v>1</v>
      </c>
      <c r="G27" s="10">
        <f t="shared" si="13"/>
        <v>1</v>
      </c>
    </row>
    <row r="29" spans="1:9" x14ac:dyDescent="0.25">
      <c r="A29" s="1" t="s">
        <v>88</v>
      </c>
      <c r="B29" t="s">
        <v>248</v>
      </c>
      <c r="C29" t="s">
        <v>249</v>
      </c>
      <c r="D29" t="s">
        <v>250</v>
      </c>
      <c r="E29" t="s">
        <v>251</v>
      </c>
      <c r="F29" t="s">
        <v>251</v>
      </c>
    </row>
    <row r="30" spans="1:9" x14ac:dyDescent="0.25">
      <c r="B30" s="6">
        <f>SUM(B26)</f>
        <v>0.49414453013424736</v>
      </c>
      <c r="C30" s="6">
        <f>SUM(C25)</f>
        <v>0.27445395802552641</v>
      </c>
      <c r="D30" s="10">
        <f>SUM(D25:D26)</f>
        <v>0.71159179938809936</v>
      </c>
      <c r="E30" s="6">
        <f>SUM(E23:E24)</f>
        <v>0.6185671039354188</v>
      </c>
      <c r="F30" s="10">
        <f>SUM(F23:F24)</f>
        <v>0.67809311995358512</v>
      </c>
    </row>
    <row r="32" spans="1:9" x14ac:dyDescent="0.25">
      <c r="A32" t="s">
        <v>207</v>
      </c>
      <c r="B32" s="6">
        <f>SUM(B23:B24)</f>
        <v>0.24330191373893173</v>
      </c>
      <c r="C32" s="6">
        <f t="shared" ref="C32:E32" si="14">SUM(C23:C24)</f>
        <v>0.35149616391049715</v>
      </c>
      <c r="D32" s="6">
        <f t="shared" si="14"/>
        <v>0.28840820061190064</v>
      </c>
      <c r="E32" s="6">
        <f t="shared" si="14"/>
        <v>0.6185671039354188</v>
      </c>
      <c r="F32" s="6">
        <f>SUM(F23:F24)</f>
        <v>0.67809311995358512</v>
      </c>
      <c r="G32" s="6">
        <f t="shared" ref="G32" si="15">SUM(G23:G24)</f>
        <v>0.37681085100382039</v>
      </c>
    </row>
    <row r="33" spans="1:7" x14ac:dyDescent="0.25">
      <c r="A33" t="s">
        <v>208</v>
      </c>
      <c r="B33" s="6">
        <f>SUM(B25:B26)</f>
        <v>0.75669808626106827</v>
      </c>
      <c r="C33" s="6">
        <f>SUM(C25:C26)</f>
        <v>0.64850383608950279</v>
      </c>
      <c r="D33" s="6">
        <f>SUM(D25:D26)</f>
        <v>0.71159179938809936</v>
      </c>
      <c r="E33" s="6">
        <f>SUM(E25:E26)</f>
        <v>0.38143289606458125</v>
      </c>
      <c r="F33" s="6">
        <f t="shared" ref="F33" si="16">SUM(F25:F26)</f>
        <v>0.32190688004641488</v>
      </c>
      <c r="G33" s="6">
        <f t="shared" ref="G33" si="17">SUM(G25:G26)</f>
        <v>0.62318914899617961</v>
      </c>
    </row>
  </sheetData>
  <conditionalFormatting sqref="B13:F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111"/>
  <sheetViews>
    <sheetView topLeftCell="A97" zoomScaleNormal="100" workbookViewId="0">
      <selection activeCell="D115" sqref="D115"/>
    </sheetView>
  </sheetViews>
  <sheetFormatPr defaultRowHeight="15" x14ac:dyDescent="0.25"/>
  <cols>
    <col min="1" max="1" width="36.42578125" bestFit="1" customWidth="1"/>
    <col min="2" max="4" width="29.42578125" customWidth="1"/>
    <col min="5" max="5" width="21.5703125" customWidth="1"/>
    <col min="6" max="6" width="40.140625" hidden="1" customWidth="1"/>
    <col min="7" max="7" width="8.5703125" bestFit="1" customWidth="1"/>
    <col min="9" max="9" width="20.5703125" bestFit="1" customWidth="1"/>
    <col min="10" max="10" width="24.140625" bestFit="1" customWidth="1"/>
    <col min="11" max="11" width="24.28515625" bestFit="1" customWidth="1"/>
    <col min="12" max="12" width="8.28515625" bestFit="1" customWidth="1"/>
    <col min="13" max="13" width="23.5703125" bestFit="1" customWidth="1"/>
    <col min="14" max="14" width="28.28515625" bestFit="1" customWidth="1"/>
  </cols>
  <sheetData>
    <row r="1" spans="1:14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A11:F11</f>
        <v>SEXO</v>
      </c>
      <c r="J1" t="str">
        <v>NEUTRO</v>
      </c>
      <c r="K1" t="str">
        <v>F</v>
      </c>
      <c r="L1" t="str">
        <v>F</v>
      </c>
      <c r="M1" t="str">
        <v>M</v>
      </c>
      <c r="N1" t="str">
        <v>M</v>
      </c>
    </row>
    <row r="2" spans="1:14" x14ac:dyDescent="0.25">
      <c r="A2" s="1" t="s">
        <v>1</v>
      </c>
      <c r="B2">
        <v>28578</v>
      </c>
      <c r="C2">
        <v>33290</v>
      </c>
      <c r="D2">
        <v>39768</v>
      </c>
      <c r="E2">
        <v>17478</v>
      </c>
      <c r="F2">
        <v>9408</v>
      </c>
      <c r="G2">
        <f>SUM(B2:F2)</f>
        <v>128522</v>
      </c>
    </row>
    <row r="3" spans="1:14" x14ac:dyDescent="0.25">
      <c r="A3" s="1" t="s">
        <v>2</v>
      </c>
      <c r="B3">
        <v>23937</v>
      </c>
      <c r="C3">
        <v>22887</v>
      </c>
      <c r="D3">
        <v>30178</v>
      </c>
      <c r="E3">
        <v>17207</v>
      </c>
      <c r="F3">
        <v>11275</v>
      </c>
      <c r="G3">
        <f>SUM(B3:F3)</f>
        <v>105484</v>
      </c>
    </row>
    <row r="4" spans="1:14" x14ac:dyDescent="0.25">
      <c r="A4" s="2" t="s">
        <v>89</v>
      </c>
      <c r="B4">
        <f>SUM(B2:B3)</f>
        <v>52515</v>
      </c>
      <c r="C4">
        <f t="shared" ref="C4:F4" si="0">SUM(C2:C3)</f>
        <v>56177</v>
      </c>
      <c r="D4">
        <f t="shared" si="0"/>
        <v>69946</v>
      </c>
      <c r="E4">
        <f t="shared" si="0"/>
        <v>34685</v>
      </c>
      <c r="F4">
        <f t="shared" si="0"/>
        <v>20683</v>
      </c>
      <c r="G4">
        <f>SUM(G2:G3)</f>
        <v>234006</v>
      </c>
    </row>
    <row r="6" spans="1:14" x14ac:dyDescent="0.25">
      <c r="A6" s="1" t="s">
        <v>90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81</v>
      </c>
    </row>
    <row r="7" spans="1:14" x14ac:dyDescent="0.25">
      <c r="A7" s="1" t="s">
        <v>1</v>
      </c>
      <c r="B7" s="3">
        <f>B2/B4</f>
        <v>0.54418737503570414</v>
      </c>
      <c r="C7" s="3">
        <f t="shared" ref="C7:E7" si="1">C2/C4</f>
        <v>0.59259127400893608</v>
      </c>
      <c r="D7" s="3">
        <f t="shared" si="1"/>
        <v>0.56855288365310386</v>
      </c>
      <c r="E7" s="3">
        <f t="shared" si="1"/>
        <v>0.50390658786218823</v>
      </c>
      <c r="F7" s="3">
        <f>F2/F4</f>
        <v>0.45486631533143163</v>
      </c>
      <c r="G7" s="3">
        <f>G2/$G$4</f>
        <v>0.54922523354102026</v>
      </c>
    </row>
    <row r="8" spans="1:14" x14ac:dyDescent="0.25">
      <c r="A8" s="1" t="s">
        <v>2</v>
      </c>
      <c r="B8" s="3">
        <f>B3/B4</f>
        <v>0.45581262496429592</v>
      </c>
      <c r="C8" s="3">
        <f t="shared" ref="C8:F8" si="2">C3/C4</f>
        <v>0.40740872599106398</v>
      </c>
      <c r="D8" s="3">
        <f>D3/D4</f>
        <v>0.4314471163468962</v>
      </c>
      <c r="E8" s="3">
        <f t="shared" si="2"/>
        <v>0.49609341213781172</v>
      </c>
      <c r="F8" s="3">
        <f t="shared" si="2"/>
        <v>0.54513368466856837</v>
      </c>
      <c r="G8" s="3">
        <f>G3/$G$4</f>
        <v>0.45077476645897968</v>
      </c>
    </row>
    <row r="9" spans="1:14" x14ac:dyDescent="0.25">
      <c r="A9" s="2" t="s">
        <v>89</v>
      </c>
      <c r="B9" s="3">
        <f t="shared" ref="B9:E9" si="3">SUM(B7:B8)</f>
        <v>1</v>
      </c>
      <c r="C9" s="3">
        <f t="shared" si="3"/>
        <v>1</v>
      </c>
      <c r="D9" s="3">
        <f t="shared" si="3"/>
        <v>1</v>
      </c>
      <c r="E9" s="3">
        <f t="shared" si="3"/>
        <v>1</v>
      </c>
      <c r="F9" s="3">
        <f>SUM(F7:F8)</f>
        <v>1</v>
      </c>
      <c r="G9" s="3">
        <f>SUM(G7:G8)</f>
        <v>1</v>
      </c>
    </row>
    <row r="11" spans="1:14" x14ac:dyDescent="0.25">
      <c r="A11" s="1" t="s">
        <v>90</v>
      </c>
      <c r="B11" t="s">
        <v>82</v>
      </c>
      <c r="C11" t="s">
        <v>1</v>
      </c>
      <c r="D11" t="s">
        <v>1</v>
      </c>
      <c r="E11" t="s">
        <v>2</v>
      </c>
      <c r="F11" t="s">
        <v>2</v>
      </c>
    </row>
    <row r="13" spans="1:14" s="28" customFormat="1" x14ac:dyDescent="0.25"/>
    <row r="15" spans="1:14" x14ac:dyDescent="0.25">
      <c r="A15" s="1" t="s">
        <v>3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89</v>
      </c>
      <c r="I15" t="str" cm="1">
        <f t="array" ref="I15:N15">A31:F31</f>
        <v>ESTADO_CIVIL</v>
      </c>
      <c r="J15" t="str">
        <v>CASADO_DIVORCIADO_VIUVO</v>
      </c>
      <c r="K15" t="str">
        <v>UNIAO ESTAVEL</v>
      </c>
      <c r="L15" t="str">
        <v>CASADO_DIVORCIADO_VIUVO</v>
      </c>
      <c r="M15" t="str">
        <v>SOLTEIRO</v>
      </c>
      <c r="N15" t="str">
        <v>SOLTEIRO</v>
      </c>
    </row>
    <row r="16" spans="1:14" x14ac:dyDescent="0.25">
      <c r="A16" s="1" t="s">
        <v>4</v>
      </c>
      <c r="B16">
        <v>27467</v>
      </c>
      <c r="C16">
        <v>26380</v>
      </c>
      <c r="D16">
        <v>34293</v>
      </c>
      <c r="E16">
        <v>13882</v>
      </c>
      <c r="F16">
        <v>9313</v>
      </c>
      <c r="G16">
        <f>SUM(B16:F16)</f>
        <v>111335</v>
      </c>
    </row>
    <row r="17" spans="1:7" x14ac:dyDescent="0.25">
      <c r="A17" s="1" t="s">
        <v>5</v>
      </c>
      <c r="B17">
        <v>4451</v>
      </c>
      <c r="C17">
        <v>4351</v>
      </c>
      <c r="D17">
        <v>5671</v>
      </c>
      <c r="E17">
        <v>1632</v>
      </c>
      <c r="F17">
        <v>852</v>
      </c>
      <c r="G17">
        <f>SUM(B17:F17)</f>
        <v>16957</v>
      </c>
    </row>
    <row r="18" spans="1:7" x14ac:dyDescent="0.25">
      <c r="A18" s="1" t="s">
        <v>6</v>
      </c>
      <c r="B18">
        <v>11690</v>
      </c>
      <c r="C18">
        <v>14715</v>
      </c>
      <c r="D18">
        <v>17516</v>
      </c>
      <c r="E18">
        <v>15124</v>
      </c>
      <c r="F18">
        <v>8144</v>
      </c>
      <c r="G18">
        <f>SUM(B18:F18)</f>
        <v>67189</v>
      </c>
    </row>
    <row r="19" spans="1:7" x14ac:dyDescent="0.25">
      <c r="A19" s="1" t="s">
        <v>7</v>
      </c>
      <c r="B19">
        <v>4402</v>
      </c>
      <c r="C19">
        <v>6317</v>
      </c>
      <c r="D19">
        <v>6478</v>
      </c>
      <c r="E19">
        <v>3002</v>
      </c>
      <c r="F19">
        <v>1957</v>
      </c>
      <c r="G19">
        <f>SUM(B19:F19)</f>
        <v>22156</v>
      </c>
    </row>
    <row r="20" spans="1:7" x14ac:dyDescent="0.25">
      <c r="A20" s="1" t="s">
        <v>8</v>
      </c>
      <c r="B20">
        <v>4505</v>
      </c>
      <c r="C20">
        <v>4414</v>
      </c>
      <c r="D20">
        <v>5988</v>
      </c>
      <c r="E20">
        <v>1045</v>
      </c>
      <c r="F20">
        <v>417</v>
      </c>
      <c r="G20">
        <f>SUM(B20:F20)</f>
        <v>16369</v>
      </c>
    </row>
    <row r="21" spans="1:7" x14ac:dyDescent="0.25">
      <c r="A21" s="2" t="s">
        <v>81</v>
      </c>
      <c r="B21">
        <f t="shared" ref="B21:F21" si="4">SUM(B16:B20)</f>
        <v>52515</v>
      </c>
      <c r="C21">
        <f t="shared" si="4"/>
        <v>56177</v>
      </c>
      <c r="D21">
        <f t="shared" si="4"/>
        <v>69946</v>
      </c>
      <c r="E21">
        <f t="shared" si="4"/>
        <v>34685</v>
      </c>
      <c r="F21">
        <f t="shared" si="4"/>
        <v>20683</v>
      </c>
      <c r="G21">
        <f>SUM(G16:G20)</f>
        <v>234006</v>
      </c>
    </row>
    <row r="23" spans="1:7" x14ac:dyDescent="0.25">
      <c r="A23" s="1" t="s">
        <v>91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t="s">
        <v>89</v>
      </c>
    </row>
    <row r="24" spans="1:7" x14ac:dyDescent="0.25">
      <c r="A24" s="1" t="s">
        <v>4</v>
      </c>
      <c r="B24" s="3">
        <f>B16/$B$21</f>
        <v>0.52303151480529375</v>
      </c>
      <c r="C24" s="3">
        <f>C16/$C$21</f>
        <v>0.46958719760756179</v>
      </c>
      <c r="D24" s="3">
        <f>D16/$D$21</f>
        <v>0.49027821462270893</v>
      </c>
      <c r="E24" s="3">
        <f>E16/$E$21</f>
        <v>0.40023064725385615</v>
      </c>
      <c r="F24" s="3">
        <f>F16/$F$21</f>
        <v>0.45027317120340377</v>
      </c>
      <c r="G24" s="3">
        <f>G16/$G$21</f>
        <v>0.47577839884447409</v>
      </c>
    </row>
    <row r="25" spans="1:7" x14ac:dyDescent="0.25">
      <c r="A25" s="1" t="s">
        <v>5</v>
      </c>
      <c r="B25" s="3">
        <f>B17/$B$21</f>
        <v>8.4756736170617922E-2</v>
      </c>
      <c r="C25" s="3">
        <f>C17/$C$21</f>
        <v>7.7451626110329852E-2</v>
      </c>
      <c r="D25" s="3">
        <f>D17/$D$21</f>
        <v>8.1076830697967006E-2</v>
      </c>
      <c r="E25" s="3">
        <f>E17/$E$21</f>
        <v>4.705203978665129E-2</v>
      </c>
      <c r="F25" s="3">
        <f>F17/$F$21</f>
        <v>4.1193250495576074E-2</v>
      </c>
      <c r="G25" s="3">
        <f>G17/$G$21</f>
        <v>7.246395391571156E-2</v>
      </c>
    </row>
    <row r="26" spans="1:7" x14ac:dyDescent="0.25">
      <c r="A26" s="1" t="s">
        <v>6</v>
      </c>
      <c r="B26" s="3">
        <f>B18/$B$21</f>
        <v>0.22260306579072645</v>
      </c>
      <c r="C26" s="3">
        <f>C18/$C$21</f>
        <v>0.26193993983302777</v>
      </c>
      <c r="D26" s="3">
        <f>D18/$D$21</f>
        <v>0.25042175392445604</v>
      </c>
      <c r="E26" s="3">
        <f>E18/$E$21</f>
        <v>0.43603863341502092</v>
      </c>
      <c r="F26" s="3">
        <f>F18/$F$21</f>
        <v>0.39375332398588214</v>
      </c>
      <c r="G26" s="3">
        <f>G18/$G$21</f>
        <v>0.28712511645000555</v>
      </c>
    </row>
    <row r="27" spans="1:7" x14ac:dyDescent="0.25">
      <c r="A27" s="1" t="s">
        <v>7</v>
      </c>
      <c r="B27" s="3">
        <f>B19/$B$21</f>
        <v>8.3823669427782535E-2</v>
      </c>
      <c r="C27" s="3">
        <f>C19/$C$21</f>
        <v>0.11244815493885398</v>
      </c>
      <c r="D27" s="3">
        <f>D19/$D$21</f>
        <v>9.2614302461899181E-2</v>
      </c>
      <c r="E27" s="3">
        <f>E19/$E$21</f>
        <v>8.6550382009514204E-2</v>
      </c>
      <c r="F27" s="3">
        <f>F19/$F$21</f>
        <v>9.4618769037373693E-2</v>
      </c>
      <c r="G27" s="3">
        <f>G19/$G$21</f>
        <v>9.46813329572746E-2</v>
      </c>
    </row>
    <row r="28" spans="1:7" x14ac:dyDescent="0.25">
      <c r="A28" s="1" t="s">
        <v>8</v>
      </c>
      <c r="B28" s="3">
        <f>B20/$B$21</f>
        <v>8.578501380557936E-2</v>
      </c>
      <c r="C28" s="3">
        <f>C20/$C$21</f>
        <v>7.85730815102266E-2</v>
      </c>
      <c r="D28" s="3">
        <f>D20/$D$21</f>
        <v>8.560889829296886E-2</v>
      </c>
      <c r="E28" s="3">
        <f>E20/$E$21</f>
        <v>3.0128297534957476E-2</v>
      </c>
      <c r="F28" s="3">
        <f>F20/$F$21</f>
        <v>2.0161485277764346E-2</v>
      </c>
      <c r="G28" s="3">
        <f>G20/$G$21</f>
        <v>6.9951197832534215E-2</v>
      </c>
    </row>
    <row r="29" spans="1:7" x14ac:dyDescent="0.25">
      <c r="A29" s="2" t="s">
        <v>81</v>
      </c>
      <c r="B29" s="3">
        <f t="shared" ref="B29:G29" si="5">SUM(B24:B28)</f>
        <v>1</v>
      </c>
      <c r="C29" s="3">
        <f t="shared" si="5"/>
        <v>0.99999999999999989</v>
      </c>
      <c r="D29" s="3">
        <f t="shared" si="5"/>
        <v>1</v>
      </c>
      <c r="E29" s="3">
        <f t="shared" si="5"/>
        <v>1</v>
      </c>
      <c r="F29" s="3">
        <f t="shared" si="5"/>
        <v>1</v>
      </c>
      <c r="G29" s="3">
        <f t="shared" si="5"/>
        <v>1</v>
      </c>
    </row>
    <row r="31" spans="1:7" x14ac:dyDescent="0.25">
      <c r="A31" s="1" t="s">
        <v>91</v>
      </c>
      <c r="B31" t="s">
        <v>93</v>
      </c>
      <c r="C31" t="s">
        <v>7</v>
      </c>
      <c r="D31" t="s">
        <v>93</v>
      </c>
      <c r="E31" t="s">
        <v>6</v>
      </c>
      <c r="F31" t="s">
        <v>6</v>
      </c>
    </row>
    <row r="32" spans="1:7" x14ac:dyDescent="0.25">
      <c r="B32" s="6">
        <f>B24+B28+B25</f>
        <v>0.69357326478149106</v>
      </c>
      <c r="C32" s="6"/>
      <c r="D32" s="6">
        <f>D24+D28+D25</f>
        <v>0.65696394361364474</v>
      </c>
      <c r="E32" s="6"/>
      <c r="F32" s="6"/>
    </row>
    <row r="33" spans="1:14" x14ac:dyDescent="0.25">
      <c r="B33" s="6"/>
      <c r="C33" s="6"/>
      <c r="D33" s="6"/>
      <c r="E33" s="6"/>
      <c r="F33" s="6"/>
    </row>
    <row r="35" spans="1:14" s="28" customFormat="1" x14ac:dyDescent="0.25"/>
    <row r="37" spans="1:14" x14ac:dyDescent="0.25">
      <c r="A37" s="1" t="s">
        <v>9</v>
      </c>
      <c r="B37" s="1">
        <v>0</v>
      </c>
      <c r="C37" s="1">
        <v>1</v>
      </c>
      <c r="D37" s="1">
        <v>2</v>
      </c>
      <c r="E37" s="1">
        <v>3</v>
      </c>
      <c r="F37" s="1">
        <v>4</v>
      </c>
      <c r="G37" t="s">
        <v>81</v>
      </c>
      <c r="I37" t="str" cm="1">
        <f t="array" ref="I37:N37">A49:F49</f>
        <v>GRAU_ESCOLARIDADE</v>
      </c>
      <c r="J37" t="str">
        <v>ATE_FUNDAMENTAL</v>
      </c>
      <c r="K37" t="str">
        <v>NEUTRO</v>
      </c>
      <c r="L37" t="str">
        <v>ATE_FUNDAMENTAL</v>
      </c>
      <c r="M37" t="str">
        <v>ENSINO_MEDIO_TECNICO_SUPERIOR</v>
      </c>
      <c r="N37" t="str">
        <v>ENSINO_MEDIO_TECNICO_SUPERIOR</v>
      </c>
    </row>
    <row r="38" spans="1:14" x14ac:dyDescent="0.25">
      <c r="A38" s="1" t="s">
        <v>259</v>
      </c>
      <c r="B38">
        <v>8635</v>
      </c>
      <c r="C38">
        <v>9227</v>
      </c>
      <c r="D38">
        <v>11522</v>
      </c>
      <c r="E38">
        <v>3476</v>
      </c>
      <c r="F38">
        <v>1896</v>
      </c>
      <c r="G38">
        <f t="shared" ref="G38:G40" si="6">SUM(B38:F38)</f>
        <v>34756</v>
      </c>
    </row>
    <row r="39" spans="1:14" x14ac:dyDescent="0.25">
      <c r="A39" s="1" t="s">
        <v>260</v>
      </c>
      <c r="B39">
        <v>40789</v>
      </c>
      <c r="C39">
        <v>44004</v>
      </c>
      <c r="D39">
        <v>54405</v>
      </c>
      <c r="E39">
        <v>28447</v>
      </c>
      <c r="F39">
        <v>17019</v>
      </c>
      <c r="G39">
        <f t="shared" si="6"/>
        <v>184664</v>
      </c>
    </row>
    <row r="40" spans="1:14" x14ac:dyDescent="0.25">
      <c r="A40" s="1" t="s">
        <v>261</v>
      </c>
      <c r="B40">
        <v>3091</v>
      </c>
      <c r="C40">
        <v>2946</v>
      </c>
      <c r="D40">
        <v>4019</v>
      </c>
      <c r="E40">
        <v>2762</v>
      </c>
      <c r="F40">
        <v>1768</v>
      </c>
      <c r="G40">
        <f t="shared" si="6"/>
        <v>14586</v>
      </c>
    </row>
    <row r="41" spans="1:14" x14ac:dyDescent="0.25">
      <c r="A41" s="2" t="s">
        <v>81</v>
      </c>
      <c r="B41">
        <f t="shared" ref="B41:G41" si="7">SUM(B38:B40)</f>
        <v>52515</v>
      </c>
      <c r="C41">
        <f t="shared" si="7"/>
        <v>56177</v>
      </c>
      <c r="D41">
        <f t="shared" si="7"/>
        <v>69946</v>
      </c>
      <c r="E41">
        <f t="shared" si="7"/>
        <v>34685</v>
      </c>
      <c r="F41">
        <f t="shared" si="7"/>
        <v>20683</v>
      </c>
      <c r="G41">
        <f t="shared" si="7"/>
        <v>234006</v>
      </c>
    </row>
    <row r="43" spans="1:14" x14ac:dyDescent="0.25">
      <c r="A43" s="1" t="s">
        <v>94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t="s">
        <v>81</v>
      </c>
    </row>
    <row r="44" spans="1:14" x14ac:dyDescent="0.25">
      <c r="A44" s="1" t="s">
        <v>259</v>
      </c>
      <c r="B44" s="5">
        <f>B38/$B$41</f>
        <v>0.16442921070170427</v>
      </c>
      <c r="C44" s="5">
        <f>C38/$C$41</f>
        <v>0.164248713886466</v>
      </c>
      <c r="D44" s="5">
        <f>D38/$D$41</f>
        <v>0.16472707517227575</v>
      </c>
      <c r="E44" s="5">
        <f>E38/$E$41</f>
        <v>0.10021623180049012</v>
      </c>
      <c r="F44" s="5">
        <f>F38/$F$41</f>
        <v>9.1669487018324225E-2</v>
      </c>
      <c r="G44" s="5">
        <f>G38/$G$41</f>
        <v>0.1485261061682179</v>
      </c>
    </row>
    <row r="45" spans="1:14" x14ac:dyDescent="0.25">
      <c r="A45" s="1" t="s">
        <v>260</v>
      </c>
      <c r="B45" s="3">
        <f>B39/$B$41</f>
        <v>0.77671141578596592</v>
      </c>
      <c r="C45" s="3">
        <f>C39/$C$41</f>
        <v>0.78330989550883812</v>
      </c>
      <c r="D45" s="3">
        <f>D39/$D$41</f>
        <v>0.77781431389929379</v>
      </c>
      <c r="E45" s="3">
        <f>E39/$E$41</f>
        <v>0.82015280380567968</v>
      </c>
      <c r="F45" s="3">
        <f>F39/$F$41</f>
        <v>0.82284968331479957</v>
      </c>
      <c r="G45" s="3">
        <f>G39/$G$41</f>
        <v>0.78914215874806626</v>
      </c>
    </row>
    <row r="46" spans="1:14" x14ac:dyDescent="0.25">
      <c r="A46" s="1" t="s">
        <v>261</v>
      </c>
      <c r="B46" s="3">
        <f>B40/$B$41</f>
        <v>5.885937351232981E-2</v>
      </c>
      <c r="C46" s="3">
        <f>C40/$C$41</f>
        <v>5.2441390604695874E-2</v>
      </c>
      <c r="D46" s="3">
        <f>D40/$D$41</f>
        <v>5.7458610928430506E-2</v>
      </c>
      <c r="E46" s="3">
        <f>E40/$E$41</f>
        <v>7.9630964393830189E-2</v>
      </c>
      <c r="F46" s="3">
        <f>F40/$F$41</f>
        <v>8.5480829666876174E-2</v>
      </c>
      <c r="G46" s="3">
        <f>G40/$G$41</f>
        <v>6.2331735083715804E-2</v>
      </c>
    </row>
    <row r="47" spans="1:14" x14ac:dyDescent="0.25">
      <c r="A47" s="2" t="s">
        <v>81</v>
      </c>
      <c r="B47" s="3">
        <f t="shared" ref="B47:G47" si="8">SUM(B44:B46)</f>
        <v>1</v>
      </c>
      <c r="C47" s="3">
        <f t="shared" si="8"/>
        <v>1</v>
      </c>
      <c r="D47" s="3">
        <f t="shared" si="8"/>
        <v>1</v>
      </c>
      <c r="E47" s="3">
        <f t="shared" si="8"/>
        <v>1</v>
      </c>
      <c r="F47" s="3">
        <f t="shared" si="8"/>
        <v>1</v>
      </c>
      <c r="G47" s="3">
        <f t="shared" si="8"/>
        <v>1</v>
      </c>
    </row>
    <row r="48" spans="1:14" x14ac:dyDescent="0.25">
      <c r="G48" s="11"/>
    </row>
    <row r="49" spans="1:14" x14ac:dyDescent="0.25">
      <c r="A49" s="1" t="s">
        <v>94</v>
      </c>
      <c r="B49" s="12" t="s">
        <v>259</v>
      </c>
      <c r="C49" s="12" t="s">
        <v>82</v>
      </c>
      <c r="D49" s="12" t="s">
        <v>259</v>
      </c>
      <c r="E49" s="12" t="s">
        <v>262</v>
      </c>
      <c r="F49" s="12" t="s">
        <v>262</v>
      </c>
    </row>
    <row r="50" spans="1:14" x14ac:dyDescent="0.25">
      <c r="A50" s="7"/>
      <c r="B50" s="12"/>
      <c r="C50" s="12"/>
      <c r="D50" s="12"/>
      <c r="E50" s="12"/>
      <c r="F50" s="12"/>
    </row>
    <row r="52" spans="1:14" s="28" customFormat="1" x14ac:dyDescent="0.25"/>
    <row r="54" spans="1:14" x14ac:dyDescent="0.25">
      <c r="A54" s="1" t="s">
        <v>10</v>
      </c>
      <c r="B54" s="1">
        <v>0</v>
      </c>
      <c r="C54" s="1">
        <v>1</v>
      </c>
      <c r="D54" s="1">
        <v>2</v>
      </c>
      <c r="E54" s="1">
        <v>3</v>
      </c>
      <c r="F54" s="1">
        <v>4</v>
      </c>
      <c r="G54" t="s">
        <v>81</v>
      </c>
      <c r="I54" t="str" cm="1">
        <f t="array" ref="I54:N54">A70:F70</f>
        <v>natureza_ocupacao</v>
      </c>
      <c r="J54" t="str">
        <v xml:space="preserve">APOSENTADO  </v>
      </c>
      <c r="K54" t="str">
        <v>RENDA_PASSIVA_PENSAO</v>
      </c>
      <c r="L54" t="str">
        <v>APOSENTADO _RENDA_PASSIVA_PENSAO</v>
      </c>
      <c r="M54" t="str">
        <v>EMPREGADO_PRIVADO_AUTONOMO_OUTROS</v>
      </c>
      <c r="N54" t="str">
        <v>EMPREGADO_PRIVADO_AUTONOMO_OUTROS_SERVIDOR_PUBLICO</v>
      </c>
    </row>
    <row r="55" spans="1:14" x14ac:dyDescent="0.25">
      <c r="A55" s="1" t="s">
        <v>252</v>
      </c>
      <c r="B55">
        <v>15022</v>
      </c>
      <c r="C55">
        <v>10506</v>
      </c>
      <c r="D55">
        <v>16973</v>
      </c>
      <c r="E55">
        <v>3261</v>
      </c>
      <c r="F55">
        <v>1301</v>
      </c>
      <c r="G55">
        <f>SUM(B55:F55)</f>
        <v>47063</v>
      </c>
    </row>
    <row r="56" spans="1:14" x14ac:dyDescent="0.25">
      <c r="A56" s="1" t="s">
        <v>253</v>
      </c>
      <c r="B56">
        <v>31227</v>
      </c>
      <c r="C56">
        <v>39365</v>
      </c>
      <c r="D56">
        <v>44707</v>
      </c>
      <c r="E56">
        <v>27473</v>
      </c>
      <c r="F56">
        <v>16605</v>
      </c>
      <c r="G56">
        <f t="shared" ref="G56:G59" si="9">SUM(B56:F56)</f>
        <v>159377</v>
      </c>
    </row>
    <row r="57" spans="1:14" x14ac:dyDescent="0.25">
      <c r="A57" s="1" t="s">
        <v>192</v>
      </c>
      <c r="B57">
        <v>870</v>
      </c>
      <c r="C57">
        <v>954</v>
      </c>
      <c r="D57">
        <v>1207</v>
      </c>
      <c r="E57">
        <v>1494</v>
      </c>
      <c r="F57">
        <v>1331</v>
      </c>
      <c r="G57">
        <f t="shared" si="9"/>
        <v>5856</v>
      </c>
    </row>
    <row r="58" spans="1:14" x14ac:dyDescent="0.25">
      <c r="A58" s="1" t="s">
        <v>254</v>
      </c>
      <c r="B58">
        <v>2976</v>
      </c>
      <c r="C58">
        <v>3250</v>
      </c>
      <c r="D58">
        <v>4055</v>
      </c>
      <c r="E58">
        <v>874</v>
      </c>
      <c r="F58">
        <v>371</v>
      </c>
      <c r="G58">
        <f t="shared" si="9"/>
        <v>11526</v>
      </c>
    </row>
    <row r="59" spans="1:14" x14ac:dyDescent="0.25">
      <c r="A59" s="1" t="s">
        <v>255</v>
      </c>
      <c r="B59">
        <v>2420</v>
      </c>
      <c r="C59">
        <v>2102</v>
      </c>
      <c r="D59">
        <v>3004</v>
      </c>
      <c r="E59">
        <v>1583</v>
      </c>
      <c r="F59">
        <v>1075</v>
      </c>
      <c r="G59">
        <f t="shared" si="9"/>
        <v>10184</v>
      </c>
    </row>
    <row r="60" spans="1:14" x14ac:dyDescent="0.25">
      <c r="A60" s="2" t="s">
        <v>81</v>
      </c>
      <c r="B60">
        <f>SUM(B55:B59)</f>
        <v>52515</v>
      </c>
      <c r="C60">
        <f>SUM(C55:C59)</f>
        <v>56177</v>
      </c>
      <c r="D60">
        <f>SUM(D55:D59)</f>
        <v>69946</v>
      </c>
      <c r="E60">
        <f>SUM(E55:E59)</f>
        <v>34685</v>
      </c>
      <c r="F60">
        <f>SUM(F55:F59)</f>
        <v>20683</v>
      </c>
      <c r="G60">
        <f>SUM(B60:F60)</f>
        <v>234006</v>
      </c>
    </row>
    <row r="62" spans="1:14" x14ac:dyDescent="0.25">
      <c r="A62" s="1" t="s">
        <v>10</v>
      </c>
      <c r="B62" s="1">
        <v>0</v>
      </c>
      <c r="C62" s="1">
        <v>1</v>
      </c>
      <c r="D62" s="1">
        <v>2</v>
      </c>
      <c r="E62" s="1">
        <v>3</v>
      </c>
      <c r="F62" s="1">
        <v>4</v>
      </c>
      <c r="G62" t="s">
        <v>81</v>
      </c>
    </row>
    <row r="63" spans="1:14" x14ac:dyDescent="0.25">
      <c r="A63" s="1" t="s">
        <v>252</v>
      </c>
      <c r="B63" s="5">
        <f>B55/$B$60</f>
        <v>0.28605160430353233</v>
      </c>
      <c r="C63" s="5">
        <f>C55/$C$60</f>
        <v>0.18701603859230645</v>
      </c>
      <c r="D63" s="5">
        <f>D55/$D$60</f>
        <v>0.24265862236582506</v>
      </c>
      <c r="E63" s="5">
        <f>E55/$E$60</f>
        <v>9.401758685310653E-2</v>
      </c>
      <c r="F63" s="5">
        <f>F55/$F$60</f>
        <v>6.2901900111202433E-2</v>
      </c>
      <c r="G63" s="5">
        <f>G55/$G$60</f>
        <v>0.20111877473227183</v>
      </c>
    </row>
    <row r="64" spans="1:14" x14ac:dyDescent="0.25">
      <c r="A64" s="1" t="s">
        <v>253</v>
      </c>
      <c r="B64" s="5">
        <f>B56/$B$60</f>
        <v>0.59463010568409025</v>
      </c>
      <c r="C64" s="5">
        <f>C56/$C$60</f>
        <v>0.70073161614183743</v>
      </c>
      <c r="D64" s="5">
        <f>D56/$D$60</f>
        <v>0.63916449832728106</v>
      </c>
      <c r="E64" s="5">
        <f>E56/$E$60</f>
        <v>0.79207150064869536</v>
      </c>
      <c r="F64" s="5">
        <f>F56/$F$60</f>
        <v>0.80283324469370976</v>
      </c>
      <c r="G64" s="5">
        <f>G56/$G$60</f>
        <v>0.68108082698734218</v>
      </c>
    </row>
    <row r="65" spans="1:14" x14ac:dyDescent="0.25">
      <c r="A65" s="1" t="s">
        <v>192</v>
      </c>
      <c r="B65" s="5">
        <f>B57/$B$60</f>
        <v>1.6566695229934304E-2</v>
      </c>
      <c r="C65" s="5">
        <f>C57/$C$60</f>
        <v>1.6982038912722288E-2</v>
      </c>
      <c r="D65" s="5">
        <f>D57/$D$60</f>
        <v>1.725616904469162E-2</v>
      </c>
      <c r="E65" s="5">
        <f>E57/$E$60</f>
        <v>4.307337465763298E-2</v>
      </c>
      <c r="F65" s="5">
        <f>F57/$F$60</f>
        <v>6.4352366677948067E-2</v>
      </c>
      <c r="G65" s="5">
        <f>G57/$G$60</f>
        <v>2.5024999358990795E-2</v>
      </c>
    </row>
    <row r="66" spans="1:14" x14ac:dyDescent="0.25">
      <c r="A66" s="1" t="s">
        <v>254</v>
      </c>
      <c r="B66" s="5">
        <f>B58/$B$60</f>
        <v>5.6669522993430449E-2</v>
      </c>
      <c r="C66" s="5">
        <f>C58/$C$60</f>
        <v>5.7852857931181799E-2</v>
      </c>
      <c r="D66" s="5">
        <f>D58/$D$60</f>
        <v>5.7973293683698857E-2</v>
      </c>
      <c r="E66" s="5">
        <f>E58/$E$60</f>
        <v>2.5198212483782616E-2</v>
      </c>
      <c r="F66" s="5">
        <f>F58/$F$60</f>
        <v>1.7937436542087706E-2</v>
      </c>
      <c r="G66" s="5">
        <f>G58/$G$60</f>
        <v>4.9255147303915281E-2</v>
      </c>
    </row>
    <row r="67" spans="1:14" x14ac:dyDescent="0.25">
      <c r="A67" s="1" t="s">
        <v>255</v>
      </c>
      <c r="B67" s="5">
        <f>B59/$B$60</f>
        <v>4.6082071789012663E-2</v>
      </c>
      <c r="C67" s="5">
        <f>C59/$C$60</f>
        <v>3.7417448421952042E-2</v>
      </c>
      <c r="D67" s="5">
        <f>D59/$D$60</f>
        <v>4.2947416578503414E-2</v>
      </c>
      <c r="E67" s="5">
        <f>E59/$E$60</f>
        <v>4.5639325356782473E-2</v>
      </c>
      <c r="F67" s="5">
        <f>F59/$F$60</f>
        <v>5.1975051975051978E-2</v>
      </c>
      <c r="G67" s="5">
        <f>G59/$G$60</f>
        <v>4.3520251617479896E-2</v>
      </c>
    </row>
    <row r="68" spans="1:14" x14ac:dyDescent="0.25">
      <c r="A68" s="2" t="s">
        <v>81</v>
      </c>
      <c r="B68" s="5">
        <f t="shared" ref="B68:G68" si="10">SUM(B63:B67)</f>
        <v>0.99999999999999989</v>
      </c>
      <c r="C68" s="5">
        <f t="shared" si="10"/>
        <v>1</v>
      </c>
      <c r="D68" s="5">
        <f t="shared" si="10"/>
        <v>1</v>
      </c>
      <c r="E68" s="5">
        <f t="shared" si="10"/>
        <v>1</v>
      </c>
      <c r="F68" s="5">
        <f t="shared" si="10"/>
        <v>1</v>
      </c>
      <c r="G68" s="5">
        <f t="shared" si="10"/>
        <v>0.99999999999999989</v>
      </c>
    </row>
    <row r="70" spans="1:14" x14ac:dyDescent="0.25">
      <c r="A70" s="29" t="s">
        <v>10</v>
      </c>
      <c r="B70" s="14" t="s">
        <v>189</v>
      </c>
      <c r="C70" s="14" t="s">
        <v>254</v>
      </c>
      <c r="D70" s="14" t="s">
        <v>256</v>
      </c>
      <c r="E70" s="12" t="s">
        <v>257</v>
      </c>
      <c r="F70" s="12" t="s">
        <v>258</v>
      </c>
    </row>
    <row r="72" spans="1:14" s="28" customFormat="1" x14ac:dyDescent="0.25"/>
    <row r="74" spans="1:14" x14ac:dyDescent="0.25">
      <c r="A74" s="1" t="s">
        <v>11</v>
      </c>
      <c r="B74" s="1">
        <v>0</v>
      </c>
      <c r="C74" s="1">
        <v>1</v>
      </c>
      <c r="D74" s="1">
        <v>2</v>
      </c>
      <c r="E74" s="1">
        <v>3</v>
      </c>
      <c r="F74" s="1">
        <v>4</v>
      </c>
      <c r="G74" t="s">
        <v>81</v>
      </c>
      <c r="I74" t="str" cm="1">
        <f t="array" ref="I74:N74">A84:F84</f>
        <v>NACIONALIDADE</v>
      </c>
      <c r="J74" t="str">
        <v>BRASILEIRO</v>
      </c>
      <c r="K74" t="str">
        <v>NEUTRO</v>
      </c>
      <c r="L74" t="str">
        <v>BRASILEIRO</v>
      </c>
      <c r="M74" t="str">
        <v>ESTRANGEIRO</v>
      </c>
      <c r="N74" t="str">
        <v>NEUTRO</v>
      </c>
    </row>
    <row r="75" spans="1:14" x14ac:dyDescent="0.25">
      <c r="A75" s="1" t="s">
        <v>12</v>
      </c>
      <c r="B75">
        <v>52404</v>
      </c>
      <c r="C75">
        <v>55679</v>
      </c>
      <c r="D75">
        <v>69662</v>
      </c>
      <c r="E75">
        <v>33910</v>
      </c>
      <c r="F75">
        <v>20489</v>
      </c>
      <c r="G75">
        <f>SUM(B75:F75)</f>
        <v>232144</v>
      </c>
    </row>
    <row r="76" spans="1:14" x14ac:dyDescent="0.25">
      <c r="A76" s="1" t="s">
        <v>13</v>
      </c>
      <c r="B76">
        <v>111</v>
      </c>
      <c r="C76">
        <v>498</v>
      </c>
      <c r="D76">
        <v>284</v>
      </c>
      <c r="E76">
        <v>775</v>
      </c>
      <c r="F76">
        <v>194</v>
      </c>
      <c r="G76">
        <f>SUM(B76:F76)</f>
        <v>1862</v>
      </c>
    </row>
    <row r="77" spans="1:14" x14ac:dyDescent="0.25">
      <c r="A77" s="2" t="s">
        <v>81</v>
      </c>
      <c r="B77">
        <f>SUM(B75:B76)</f>
        <v>52515</v>
      </c>
      <c r="C77">
        <f>SUM(C75:C76)</f>
        <v>56177</v>
      </c>
      <c r="D77">
        <f>SUM(D75:D76)</f>
        <v>69946</v>
      </c>
      <c r="E77">
        <f>SUM(E75:E76)</f>
        <v>34685</v>
      </c>
      <c r="F77">
        <f>SUM(F75:F76)</f>
        <v>20683</v>
      </c>
      <c r="G77">
        <f>SUM(B77:F77)</f>
        <v>234006</v>
      </c>
    </row>
    <row r="79" spans="1:14" x14ac:dyDescent="0.25">
      <c r="A79" s="1" t="s">
        <v>95</v>
      </c>
      <c r="B79" s="1">
        <v>0</v>
      </c>
      <c r="C79" s="1">
        <v>1</v>
      </c>
      <c r="D79" s="1">
        <v>2</v>
      </c>
      <c r="E79" s="1">
        <v>3</v>
      </c>
      <c r="F79" s="1">
        <v>4</v>
      </c>
      <c r="G79" t="s">
        <v>81</v>
      </c>
    </row>
    <row r="80" spans="1:14" x14ac:dyDescent="0.25">
      <c r="A80" s="1" t="s">
        <v>12</v>
      </c>
      <c r="B80" s="5">
        <f>B75/$B$77</f>
        <v>0.99788631819480145</v>
      </c>
      <c r="C80" s="5">
        <f>C75/$C$77</f>
        <v>0.99113516207700658</v>
      </c>
      <c r="D80" s="5">
        <f>D75/$D$77</f>
        <v>0.99593972493066074</v>
      </c>
      <c r="E80" s="5">
        <f>E75/$E$77</f>
        <v>0.97765604728268707</v>
      </c>
      <c r="F80" s="5">
        <f>F75/$F$77</f>
        <v>0.99062031620171154</v>
      </c>
      <c r="G80" s="5">
        <f>G75/$G$77</f>
        <v>0.99204293906993835</v>
      </c>
    </row>
    <row r="81" spans="1:14" x14ac:dyDescent="0.25">
      <c r="A81" s="1" t="s">
        <v>13</v>
      </c>
      <c r="B81" s="5">
        <f>B76/$B$77</f>
        <v>2.1136818051985147E-3</v>
      </c>
      <c r="C81" s="5">
        <f>C76/$C$77</f>
        <v>8.8648379229933957E-3</v>
      </c>
      <c r="D81" s="5">
        <f>D76/$D$77</f>
        <v>4.0602750693392049E-3</v>
      </c>
      <c r="E81" s="5">
        <f>E76/$E$77</f>
        <v>2.2343952717312959E-2</v>
      </c>
      <c r="F81" s="5">
        <f>F76/$F$77</f>
        <v>9.379683798288449E-3</v>
      </c>
      <c r="G81" s="5">
        <f>G76/$G$77</f>
        <v>7.9570609300616216E-3</v>
      </c>
      <c r="I81" s="11"/>
    </row>
    <row r="82" spans="1:14" x14ac:dyDescent="0.25">
      <c r="A82" s="2" t="s">
        <v>81</v>
      </c>
      <c r="B82" s="5">
        <f t="shared" ref="B82:G82" si="11">SUM(B80:B81)</f>
        <v>1</v>
      </c>
      <c r="C82" s="5">
        <f t="shared" si="11"/>
        <v>1</v>
      </c>
      <c r="D82" s="5">
        <f t="shared" si="11"/>
        <v>1</v>
      </c>
      <c r="E82" s="5">
        <f t="shared" si="11"/>
        <v>1</v>
      </c>
      <c r="F82" s="5">
        <f t="shared" si="11"/>
        <v>1</v>
      </c>
      <c r="G82" s="5">
        <f t="shared" si="11"/>
        <v>1</v>
      </c>
    </row>
    <row r="84" spans="1:14" x14ac:dyDescent="0.25">
      <c r="A84" s="1" t="s">
        <v>95</v>
      </c>
      <c r="B84" t="s">
        <v>12</v>
      </c>
      <c r="C84" t="s">
        <v>82</v>
      </c>
      <c r="D84" t="s">
        <v>12</v>
      </c>
      <c r="E84" t="s">
        <v>13</v>
      </c>
      <c r="F84" t="s">
        <v>82</v>
      </c>
    </row>
    <row r="86" spans="1:14" x14ac:dyDescent="0.25">
      <c r="A86" s="1" t="s">
        <v>95</v>
      </c>
      <c r="B86" s="1">
        <v>0</v>
      </c>
      <c r="C86" s="1">
        <v>1</v>
      </c>
      <c r="D86" s="1">
        <v>2</v>
      </c>
      <c r="E86" s="1">
        <v>3</v>
      </c>
      <c r="F86" s="1">
        <v>4</v>
      </c>
    </row>
    <row r="87" spans="1:14" x14ac:dyDescent="0.25">
      <c r="A87" s="1" t="s">
        <v>13</v>
      </c>
      <c r="B87" s="3">
        <f>B76/$G$76</f>
        <v>5.9613319011815255E-2</v>
      </c>
      <c r="C87" s="3">
        <f>C76/$G$76</f>
        <v>0.26745435016111707</v>
      </c>
      <c r="D87" s="3">
        <f>D76/$G$76</f>
        <v>0.15252416756176154</v>
      </c>
      <c r="E87" s="3">
        <f>E76/$G$76</f>
        <v>0.41621911922663801</v>
      </c>
      <c r="F87" s="3">
        <f>F76/$G$76</f>
        <v>0.1041890440386681</v>
      </c>
    </row>
    <row r="89" spans="1:14" s="28" customFormat="1" x14ac:dyDescent="0.25"/>
    <row r="91" spans="1:14" x14ac:dyDescent="0.25">
      <c r="A91" s="1" t="s">
        <v>263</v>
      </c>
      <c r="B91" s="1">
        <v>0</v>
      </c>
      <c r="C91" s="1">
        <v>1</v>
      </c>
      <c r="D91" s="1">
        <v>2</v>
      </c>
      <c r="E91" s="1">
        <v>3</v>
      </c>
      <c r="F91" s="1">
        <v>4</v>
      </c>
      <c r="G91" t="s">
        <v>81</v>
      </c>
      <c r="I91" t="str" cm="1">
        <f t="array" ref="I91:N91">A111:F111</f>
        <v>regiao</v>
      </c>
      <c r="J91" t="str">
        <v>Norte_Catarinense_Sul_Catarinense</v>
      </c>
      <c r="K91" t="str">
        <v>Grande_Florianópolis</v>
      </c>
      <c r="L91" t="str">
        <v>Grande_Florianópolis_Norte_Catarinense_Sul_Catarinense</v>
      </c>
      <c r="M91" t="str">
        <v>Fora_SC_Serrana_Sul_Catarinense_Vale_do_Itajaí</v>
      </c>
      <c r="N91" t="str">
        <v>NEUTRO</v>
      </c>
    </row>
    <row r="92" spans="1:14" x14ac:dyDescent="0.25">
      <c r="A92" s="1" t="s">
        <v>264</v>
      </c>
      <c r="B92">
        <v>535</v>
      </c>
      <c r="C92">
        <v>210</v>
      </c>
      <c r="D92">
        <v>366</v>
      </c>
      <c r="E92">
        <v>734</v>
      </c>
      <c r="F92">
        <v>1518</v>
      </c>
      <c r="G92">
        <f>SUM(B92:F92)</f>
        <v>3363</v>
      </c>
    </row>
    <row r="93" spans="1:14" x14ac:dyDescent="0.25">
      <c r="A93" s="1" t="s">
        <v>265</v>
      </c>
      <c r="B93">
        <v>15545</v>
      </c>
      <c r="C93">
        <v>18558</v>
      </c>
      <c r="D93">
        <v>21172</v>
      </c>
      <c r="E93">
        <v>9899</v>
      </c>
      <c r="F93">
        <v>5754</v>
      </c>
      <c r="G93">
        <f t="shared" ref="G93:G98" si="12">SUM(B93:F93)</f>
        <v>70928</v>
      </c>
    </row>
    <row r="94" spans="1:14" x14ac:dyDescent="0.25">
      <c r="A94" s="1" t="s">
        <v>266</v>
      </c>
      <c r="B94">
        <v>12709</v>
      </c>
      <c r="C94">
        <v>13144</v>
      </c>
      <c r="D94">
        <v>16942</v>
      </c>
      <c r="E94">
        <v>7456</v>
      </c>
      <c r="F94">
        <v>4286</v>
      </c>
      <c r="G94">
        <f t="shared" si="12"/>
        <v>54537</v>
      </c>
    </row>
    <row r="95" spans="1:14" x14ac:dyDescent="0.25">
      <c r="A95" s="1" t="s">
        <v>267</v>
      </c>
      <c r="B95">
        <v>456</v>
      </c>
      <c r="C95">
        <v>520</v>
      </c>
      <c r="D95">
        <v>763</v>
      </c>
      <c r="E95">
        <v>706</v>
      </c>
      <c r="F95">
        <v>301</v>
      </c>
      <c r="G95">
        <f t="shared" si="12"/>
        <v>2746</v>
      </c>
    </row>
    <row r="96" spans="1:14" x14ac:dyDescent="0.25">
      <c r="A96" s="1" t="s">
        <v>268</v>
      </c>
      <c r="B96">
        <v>1320</v>
      </c>
      <c r="C96">
        <v>1453</v>
      </c>
      <c r="D96">
        <v>1937</v>
      </c>
      <c r="E96">
        <v>1846</v>
      </c>
      <c r="F96">
        <v>860</v>
      </c>
      <c r="G96">
        <f t="shared" si="12"/>
        <v>7416</v>
      </c>
    </row>
    <row r="97" spans="1:7" x14ac:dyDescent="0.25">
      <c r="A97" s="1" t="s">
        <v>269</v>
      </c>
      <c r="B97">
        <v>10408</v>
      </c>
      <c r="C97">
        <v>9339</v>
      </c>
      <c r="D97">
        <v>12912</v>
      </c>
      <c r="E97">
        <v>5388</v>
      </c>
      <c r="F97">
        <v>3050</v>
      </c>
      <c r="G97">
        <f t="shared" si="12"/>
        <v>41097</v>
      </c>
    </row>
    <row r="98" spans="1:7" x14ac:dyDescent="0.25">
      <c r="A98" s="1" t="s">
        <v>270</v>
      </c>
      <c r="B98">
        <v>11542</v>
      </c>
      <c r="C98">
        <v>12953</v>
      </c>
      <c r="D98">
        <v>15854</v>
      </c>
      <c r="E98">
        <v>8656</v>
      </c>
      <c r="F98">
        <v>4914</v>
      </c>
      <c r="G98">
        <f t="shared" si="12"/>
        <v>53919</v>
      </c>
    </row>
    <row r="99" spans="1:7" x14ac:dyDescent="0.25">
      <c r="A99" s="2" t="s">
        <v>81</v>
      </c>
      <c r="B99">
        <f>SUM(B92:B98)</f>
        <v>52515</v>
      </c>
      <c r="C99">
        <f t="shared" ref="C99:G99" si="13">SUM(C92:C98)</f>
        <v>56177</v>
      </c>
      <c r="D99">
        <f t="shared" si="13"/>
        <v>69946</v>
      </c>
      <c r="E99">
        <f t="shared" si="13"/>
        <v>34685</v>
      </c>
      <c r="F99">
        <f t="shared" si="13"/>
        <v>20683</v>
      </c>
      <c r="G99">
        <f t="shared" si="13"/>
        <v>234006</v>
      </c>
    </row>
    <row r="101" spans="1:7" x14ac:dyDescent="0.25">
      <c r="A101" s="1" t="s">
        <v>263</v>
      </c>
      <c r="B101" s="1">
        <v>0</v>
      </c>
      <c r="C101" s="1">
        <v>1</v>
      </c>
      <c r="D101" s="1">
        <v>2</v>
      </c>
      <c r="E101" s="1">
        <v>3</v>
      </c>
      <c r="F101" s="1">
        <v>4</v>
      </c>
      <c r="G101" t="s">
        <v>81</v>
      </c>
    </row>
    <row r="102" spans="1:7" x14ac:dyDescent="0.25">
      <c r="A102" s="1" t="s">
        <v>264</v>
      </c>
      <c r="B102" s="5">
        <f>B92/$B$99</f>
        <v>1.0187565457488336E-2</v>
      </c>
      <c r="C102" s="5">
        <f>C92/$C$99</f>
        <v>3.7381846663225161E-3</v>
      </c>
      <c r="D102" s="5">
        <f>D92/$D$99</f>
        <v>5.2326080118948902E-3</v>
      </c>
      <c r="E102" s="5">
        <f>E92/$E$99</f>
        <v>2.1161885541300274E-2</v>
      </c>
      <c r="F102" s="5">
        <f>F92/$F$99</f>
        <v>7.3393608277329214E-2</v>
      </c>
      <c r="G102" s="5">
        <f>G92/$G$99</f>
        <v>1.4371426373682727E-2</v>
      </c>
    </row>
    <row r="103" spans="1:7" x14ac:dyDescent="0.25">
      <c r="A103" s="1" t="s">
        <v>265</v>
      </c>
      <c r="B103" s="5">
        <f t="shared" ref="B103:B108" si="14">B93/$B$99</f>
        <v>0.29601066361991812</v>
      </c>
      <c r="C103" s="5">
        <f t="shared" ref="C103:C108" si="15">C93/$C$99</f>
        <v>0.33034871922672981</v>
      </c>
      <c r="D103" s="5">
        <f t="shared" ref="D103:D108" si="16">D93/$D$99</f>
        <v>0.30269064707059734</v>
      </c>
      <c r="E103" s="5">
        <f t="shared" ref="E103:E108" si="17">E93/$E$99</f>
        <v>0.2853971457402335</v>
      </c>
      <c r="F103" s="5">
        <f t="shared" ref="F103:F108" si="18">F93/$F$99</f>
        <v>0.27819948750181306</v>
      </c>
      <c r="G103" s="5">
        <f t="shared" ref="G103:G108" si="19">G93/$G$99</f>
        <v>0.303103339230618</v>
      </c>
    </row>
    <row r="104" spans="1:7" x14ac:dyDescent="0.25">
      <c r="A104" s="1" t="s">
        <v>266</v>
      </c>
      <c r="B104" s="5">
        <f t="shared" si="14"/>
        <v>0.24200704560601732</v>
      </c>
      <c r="C104" s="5">
        <f t="shared" si="15"/>
        <v>0.23397475835306264</v>
      </c>
      <c r="D104" s="5">
        <f t="shared" si="16"/>
        <v>0.2422154233265662</v>
      </c>
      <c r="E104" s="5">
        <f t="shared" si="17"/>
        <v>0.21496324059391667</v>
      </c>
      <c r="F104" s="5">
        <f t="shared" si="18"/>
        <v>0.20722332350239328</v>
      </c>
      <c r="G104" s="5">
        <f t="shared" si="19"/>
        <v>0.23305812671469961</v>
      </c>
    </row>
    <row r="105" spans="1:7" x14ac:dyDescent="0.25">
      <c r="A105" s="1" t="s">
        <v>267</v>
      </c>
      <c r="B105" s="5">
        <f t="shared" si="14"/>
        <v>8.6832333618966015E-3</v>
      </c>
      <c r="C105" s="5">
        <f t="shared" si="15"/>
        <v>9.2564572689890889E-3</v>
      </c>
      <c r="D105" s="5">
        <f t="shared" si="16"/>
        <v>1.0908415063048637E-2</v>
      </c>
      <c r="E105" s="5">
        <f t="shared" si="17"/>
        <v>2.0354620152803805E-2</v>
      </c>
      <c r="F105" s="5">
        <f t="shared" si="18"/>
        <v>1.4553014553014554E-2</v>
      </c>
      <c r="G105" s="5">
        <f t="shared" si="19"/>
        <v>1.1734741844226217E-2</v>
      </c>
    </row>
    <row r="106" spans="1:7" x14ac:dyDescent="0.25">
      <c r="A106" s="1" t="s">
        <v>268</v>
      </c>
      <c r="B106" s="5">
        <f t="shared" si="14"/>
        <v>2.5135675521279634E-2</v>
      </c>
      <c r="C106" s="5">
        <f t="shared" si="15"/>
        <v>2.5864677715079123E-2</v>
      </c>
      <c r="D106" s="5">
        <f t="shared" si="16"/>
        <v>2.7692791582077603E-2</v>
      </c>
      <c r="E106" s="5">
        <f t="shared" si="17"/>
        <v>5.3221853827302872E-2</v>
      </c>
      <c r="F106" s="5">
        <f t="shared" si="18"/>
        <v>4.1580041580041582E-2</v>
      </c>
      <c r="G106" s="5">
        <f t="shared" si="19"/>
        <v>3.1691495089869494E-2</v>
      </c>
    </row>
    <row r="107" spans="1:7" x14ac:dyDescent="0.25">
      <c r="A107" s="1" t="s">
        <v>269</v>
      </c>
      <c r="B107" s="5">
        <f t="shared" si="14"/>
        <v>0.19819099304960489</v>
      </c>
      <c r="C107" s="5">
        <f t="shared" si="15"/>
        <v>0.16624241237517134</v>
      </c>
      <c r="D107" s="5">
        <f t="shared" si="16"/>
        <v>0.18459954822291483</v>
      </c>
      <c r="E107" s="5">
        <f t="shared" si="17"/>
        <v>0.1553409254721061</v>
      </c>
      <c r="F107" s="5">
        <f t="shared" si="18"/>
        <v>0.14746410095247303</v>
      </c>
      <c r="G107" s="5">
        <f t="shared" si="19"/>
        <v>0.1756237019563601</v>
      </c>
    </row>
    <row r="108" spans="1:7" x14ac:dyDescent="0.25">
      <c r="A108" s="1" t="s">
        <v>270</v>
      </c>
      <c r="B108" s="5">
        <f t="shared" si="14"/>
        <v>0.2197848233837951</v>
      </c>
      <c r="C108" s="5">
        <f t="shared" si="15"/>
        <v>0.23057479039464548</v>
      </c>
      <c r="D108" s="5">
        <f t="shared" si="16"/>
        <v>0.22666056672290052</v>
      </c>
      <c r="E108" s="5">
        <f t="shared" si="17"/>
        <v>0.24956032867233674</v>
      </c>
      <c r="F108" s="5">
        <f t="shared" si="18"/>
        <v>0.23758642363293525</v>
      </c>
      <c r="G108" s="5">
        <f t="shared" si="19"/>
        <v>0.23041716879054383</v>
      </c>
    </row>
    <row r="109" spans="1:7" x14ac:dyDescent="0.25">
      <c r="A109" s="2" t="s">
        <v>81</v>
      </c>
      <c r="B109" s="5">
        <f>SUM(B102:B108)</f>
        <v>1</v>
      </c>
      <c r="C109" s="5">
        <f t="shared" ref="C109" si="20">SUM(C102:C108)</f>
        <v>1</v>
      </c>
      <c r="D109" s="5">
        <f t="shared" ref="D109" si="21">SUM(D102:D108)</f>
        <v>1</v>
      </c>
      <c r="E109" s="5">
        <f t="shared" ref="E109" si="22">SUM(E102:E108)</f>
        <v>0.99999999999999978</v>
      </c>
      <c r="F109" s="5">
        <f t="shared" ref="F109" si="23">SUM(F102:F108)</f>
        <v>1</v>
      </c>
      <c r="G109" s="5">
        <f t="shared" ref="G109" si="24">SUM(G102:G108)</f>
        <v>0.99999999999999989</v>
      </c>
    </row>
    <row r="111" spans="1:7" x14ac:dyDescent="0.25">
      <c r="A111" s="1" t="s">
        <v>263</v>
      </c>
      <c r="B111" s="1" t="s">
        <v>271</v>
      </c>
      <c r="C111" s="1" t="s">
        <v>265</v>
      </c>
      <c r="D111" s="1" t="s">
        <v>272</v>
      </c>
      <c r="E111" s="1" t="s">
        <v>273</v>
      </c>
      <c r="F111" t="s">
        <v>82</v>
      </c>
    </row>
  </sheetData>
  <conditionalFormatting sqref="B7:F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F6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:F6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:F6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:F6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0:F8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1:F8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:F8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F10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F10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4:F1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5:F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6:F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:F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F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N84"/>
  <sheetViews>
    <sheetView topLeftCell="A76" zoomScale="110" zoomScaleNormal="110" workbookViewId="0">
      <selection activeCell="E89" sqref="E89"/>
    </sheetView>
  </sheetViews>
  <sheetFormatPr defaultRowHeight="15" x14ac:dyDescent="0.25"/>
  <cols>
    <col min="1" max="1" width="26.5703125" bestFit="1" customWidth="1"/>
    <col min="2" max="3" width="23" bestFit="1" customWidth="1"/>
    <col min="4" max="5" width="22.7109375" bestFit="1" customWidth="1"/>
    <col min="6" max="6" width="16.7109375" bestFit="1" customWidth="1"/>
    <col min="7" max="7" width="7.140625" bestFit="1" customWidth="1"/>
    <col min="9" max="9" width="17.5703125" bestFit="1" customWidth="1"/>
    <col min="11" max="11" width="5.5703125" bestFit="1" customWidth="1"/>
    <col min="12" max="12" width="10.7109375" bestFit="1" customWidth="1"/>
  </cols>
  <sheetData>
    <row r="1" spans="1:14" x14ac:dyDescent="0.25">
      <c r="A1" s="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A18:F18</f>
        <v>SITUACAO_CONTA</v>
      </c>
      <c r="J1" t="str">
        <v>NEUTRO</v>
      </c>
      <c r="K1" t="str">
        <v>Ativa</v>
      </c>
      <c r="L1" t="str">
        <v>Ativa</v>
      </c>
      <c r="M1" t="str">
        <v>NEUTRO</v>
      </c>
      <c r="N1" t="str">
        <v>Desativada</v>
      </c>
    </row>
    <row r="2" spans="1:14" x14ac:dyDescent="0.25">
      <c r="A2" s="1" t="s">
        <v>15</v>
      </c>
      <c r="B2">
        <v>30715</v>
      </c>
      <c r="C2">
        <v>43044</v>
      </c>
      <c r="D2">
        <v>51605</v>
      </c>
      <c r="E2">
        <v>17496</v>
      </c>
      <c r="F2">
        <v>5868</v>
      </c>
      <c r="G2">
        <f>SUM(B2:F2)</f>
        <v>148728</v>
      </c>
    </row>
    <row r="3" spans="1:14" x14ac:dyDescent="0.25">
      <c r="A3" s="1" t="s">
        <v>16</v>
      </c>
      <c r="B3">
        <v>14181</v>
      </c>
      <c r="C3">
        <v>12915</v>
      </c>
      <c r="D3">
        <v>16730</v>
      </c>
      <c r="E3">
        <v>15786</v>
      </c>
      <c r="F3">
        <v>12107</v>
      </c>
      <c r="G3">
        <f>SUM(B3:F3)</f>
        <v>71719</v>
      </c>
    </row>
    <row r="4" spans="1:14" x14ac:dyDescent="0.25">
      <c r="A4" s="1" t="s">
        <v>17</v>
      </c>
      <c r="B4">
        <v>7619</v>
      </c>
      <c r="C4">
        <v>218</v>
      </c>
      <c r="D4">
        <v>1611</v>
      </c>
      <c r="E4">
        <v>1403</v>
      </c>
      <c r="F4">
        <v>2708</v>
      </c>
      <c r="G4">
        <f>SUM(B4:F4)</f>
        <v>13559</v>
      </c>
    </row>
    <row r="5" spans="1:14" x14ac:dyDescent="0.25">
      <c r="A5" s="2" t="s">
        <v>81</v>
      </c>
      <c r="B5">
        <f t="shared" ref="B5:G5" si="0">SUM(B2:B4)</f>
        <v>52515</v>
      </c>
      <c r="C5">
        <f t="shared" si="0"/>
        <v>56177</v>
      </c>
      <c r="D5">
        <f t="shared" si="0"/>
        <v>69946</v>
      </c>
      <c r="E5">
        <f t="shared" si="0"/>
        <v>34685</v>
      </c>
      <c r="F5">
        <f t="shared" si="0"/>
        <v>20683</v>
      </c>
      <c r="G5">
        <f t="shared" si="0"/>
        <v>234006</v>
      </c>
    </row>
    <row r="7" spans="1:14" x14ac:dyDescent="0.25">
      <c r="A7" s="1" t="s">
        <v>97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t="s">
        <v>81</v>
      </c>
    </row>
    <row r="8" spans="1:14" x14ac:dyDescent="0.25">
      <c r="A8" s="1" t="s">
        <v>15</v>
      </c>
      <c r="B8" s="4">
        <f>B2/$B$5</f>
        <v>0.5848805103303818</v>
      </c>
      <c r="C8" s="4">
        <f>C2/$C$5</f>
        <v>0.76622105131993523</v>
      </c>
      <c r="D8" s="4">
        <f>D2/$D$5</f>
        <v>0.73778343293397763</v>
      </c>
      <c r="E8" s="4">
        <f>E2/$E$5</f>
        <v>0.5044255441833646</v>
      </c>
      <c r="F8" s="4">
        <f>F2/$F$5</f>
        <v>0.28371126045544648</v>
      </c>
      <c r="G8" s="4">
        <f>G2/$G$5</f>
        <v>0.63557344683469652</v>
      </c>
    </row>
    <row r="9" spans="1:14" x14ac:dyDescent="0.25">
      <c r="A9" s="1" t="s">
        <v>16</v>
      </c>
      <c r="B9" s="4">
        <f>B3/$B$5</f>
        <v>0.27003713224792919</v>
      </c>
      <c r="C9" s="4">
        <f>C3/$C$5</f>
        <v>0.22989835697883476</v>
      </c>
      <c r="D9" s="4">
        <f>D3/$D$5</f>
        <v>0.2391845137677637</v>
      </c>
      <c r="E9" s="4">
        <f>E3/$E$5</f>
        <v>0.45512469367161595</v>
      </c>
      <c r="F9" s="4">
        <f>F3/$F$5</f>
        <v>0.58535995745298075</v>
      </c>
      <c r="G9" s="4">
        <f>G3/$G$5</f>
        <v>0.30648359443774947</v>
      </c>
    </row>
    <row r="10" spans="1:14" x14ac:dyDescent="0.25">
      <c r="A10" s="1" t="s">
        <v>17</v>
      </c>
      <c r="B10" s="4">
        <f>B4/$B$5</f>
        <v>0.14508235742168904</v>
      </c>
      <c r="C10" s="4">
        <f>C4/$C$5</f>
        <v>3.8805917012300407E-3</v>
      </c>
      <c r="D10" s="4">
        <f>D4/$D$5</f>
        <v>2.3032053298258658E-2</v>
      </c>
      <c r="E10" s="4">
        <f>E4/$E$5</f>
        <v>4.0449762145019462E-2</v>
      </c>
      <c r="F10" s="4">
        <f>F4/$F$5</f>
        <v>0.1309287820915728</v>
      </c>
      <c r="G10" s="4">
        <f>G4/$G$5</f>
        <v>5.7942958727553992E-2</v>
      </c>
    </row>
    <row r="11" spans="1:14" x14ac:dyDescent="0.25">
      <c r="A11" s="2" t="s">
        <v>81</v>
      </c>
      <c r="B11" s="4">
        <f t="shared" ref="B11:G11" si="1">SUM(B8:B10)</f>
        <v>1</v>
      </c>
      <c r="C11" s="4">
        <f t="shared" si="1"/>
        <v>1</v>
      </c>
      <c r="D11" s="4">
        <f t="shared" si="1"/>
        <v>1</v>
      </c>
      <c r="E11" s="4">
        <f t="shared" si="1"/>
        <v>1</v>
      </c>
      <c r="F11" s="4">
        <f t="shared" si="1"/>
        <v>1</v>
      </c>
      <c r="G11" s="4">
        <f t="shared" si="1"/>
        <v>1</v>
      </c>
    </row>
    <row r="13" spans="1:14" x14ac:dyDescent="0.25">
      <c r="A13" s="7"/>
    </row>
    <row r="14" spans="1:14" x14ac:dyDescent="0.25">
      <c r="A14" s="13" t="s">
        <v>15</v>
      </c>
      <c r="B14" s="10">
        <f>B8</f>
        <v>0.5848805103303818</v>
      </c>
      <c r="C14" s="10">
        <f t="shared" ref="C14:G14" si="2">C8</f>
        <v>0.76622105131993523</v>
      </c>
      <c r="D14" s="10">
        <f t="shared" si="2"/>
        <v>0.73778343293397763</v>
      </c>
      <c r="E14" s="10">
        <f t="shared" si="2"/>
        <v>0.5044255441833646</v>
      </c>
      <c r="F14" s="10">
        <f t="shared" si="2"/>
        <v>0.28371126045544648</v>
      </c>
      <c r="G14" s="10">
        <f t="shared" si="2"/>
        <v>0.63557344683469652</v>
      </c>
    </row>
    <row r="15" spans="1:14" x14ac:dyDescent="0.25">
      <c r="A15" s="7" t="s">
        <v>98</v>
      </c>
      <c r="B15" s="10">
        <f>SUM(B9:B10)</f>
        <v>0.4151194896696182</v>
      </c>
      <c r="C15" s="10">
        <f t="shared" ref="C15:G15" si="3">SUM(C9:C10)</f>
        <v>0.2337789486800648</v>
      </c>
      <c r="D15" s="10">
        <f t="shared" si="3"/>
        <v>0.26221656706602237</v>
      </c>
      <c r="E15" s="10">
        <f t="shared" si="3"/>
        <v>0.4955744558166354</v>
      </c>
      <c r="F15" s="10">
        <f t="shared" si="3"/>
        <v>0.71628873954455352</v>
      </c>
      <c r="G15" s="10">
        <f t="shared" si="3"/>
        <v>0.36442655316530348</v>
      </c>
    </row>
    <row r="16" spans="1:14" x14ac:dyDescent="0.25">
      <c r="A16" s="7"/>
      <c r="B16" s="10">
        <f t="shared" ref="B16:G16" si="4">SUM(B14:B15)</f>
        <v>1</v>
      </c>
      <c r="C16" s="10">
        <f t="shared" si="4"/>
        <v>1</v>
      </c>
      <c r="D16" s="10">
        <f t="shared" si="4"/>
        <v>1</v>
      </c>
      <c r="E16" s="10">
        <f t="shared" si="4"/>
        <v>1</v>
      </c>
      <c r="F16" s="10">
        <f t="shared" si="4"/>
        <v>1</v>
      </c>
      <c r="G16" s="10">
        <f t="shared" si="4"/>
        <v>1</v>
      </c>
    </row>
    <row r="18" spans="1:14" x14ac:dyDescent="0.25">
      <c r="A18" t="str">
        <f>$A$7</f>
        <v>SITUACAO_CONTA</v>
      </c>
      <c r="B18" t="s">
        <v>82</v>
      </c>
      <c r="C18" t="s">
        <v>15</v>
      </c>
      <c r="D18" t="s">
        <v>15</v>
      </c>
      <c r="E18" t="s">
        <v>82</v>
      </c>
      <c r="F18" t="s">
        <v>98</v>
      </c>
    </row>
    <row r="20" spans="1:14" s="28" customFormat="1" x14ac:dyDescent="0.25"/>
    <row r="22" spans="1:14" x14ac:dyDescent="0.25">
      <c r="A22" s="1" t="s">
        <v>18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t="s">
        <v>81</v>
      </c>
      <c r="I22" t="str" cm="1">
        <f t="array" ref="I22:N22">A44:F44</f>
        <v>MOTIVO_SITUACAO_CONTA</v>
      </c>
      <c r="J22" t="str">
        <v xml:space="preserve">   PAGTO_ATRASO</v>
      </c>
      <c r="K22" t="str">
        <v xml:space="preserve">   PAGTO_ATRASO</v>
      </c>
      <c r="L22" t="str">
        <v>INATIVIDADE_ATRASO B</v>
      </c>
      <c r="M22" t="str">
        <v>INATIVIDADE_ATRASO B</v>
      </c>
      <c r="N22" t="str">
        <v xml:space="preserve">   PAGTO_ATRASO</v>
      </c>
    </row>
    <row r="23" spans="1:14" x14ac:dyDescent="0.25">
      <c r="A23" s="1">
        <v>0</v>
      </c>
      <c r="B23">
        <v>81773</v>
      </c>
      <c r="C23">
        <v>56029</v>
      </c>
      <c r="D23">
        <v>3814</v>
      </c>
      <c r="E23">
        <v>8692</v>
      </c>
      <c r="F23">
        <v>46869</v>
      </c>
      <c r="G23">
        <f t="shared" ref="G23:G32" si="5">SUM(B23:F23)</f>
        <v>197177</v>
      </c>
    </row>
    <row r="24" spans="1:14" x14ac:dyDescent="0.25">
      <c r="A24" s="1" t="s">
        <v>19</v>
      </c>
      <c r="B24">
        <v>2248</v>
      </c>
      <c r="C24">
        <v>400</v>
      </c>
      <c r="D24">
        <v>129</v>
      </c>
      <c r="E24">
        <v>317</v>
      </c>
      <c r="F24">
        <v>1987</v>
      </c>
      <c r="G24">
        <f t="shared" si="5"/>
        <v>5081</v>
      </c>
    </row>
    <row r="25" spans="1:14" x14ac:dyDescent="0.25">
      <c r="A25" s="1" t="s">
        <v>20</v>
      </c>
      <c r="B25">
        <v>7</v>
      </c>
      <c r="C25">
        <v>3</v>
      </c>
      <c r="D25">
        <v>40984</v>
      </c>
      <c r="E25">
        <v>63486</v>
      </c>
      <c r="F25">
        <v>3027</v>
      </c>
      <c r="G25">
        <f t="shared" si="5"/>
        <v>107507</v>
      </c>
    </row>
    <row r="26" spans="1:14" x14ac:dyDescent="0.25">
      <c r="A26" s="1" t="s">
        <v>21</v>
      </c>
      <c r="B26">
        <v>0</v>
      </c>
      <c r="C26">
        <v>0</v>
      </c>
      <c r="D26">
        <v>2471</v>
      </c>
      <c r="E26">
        <v>3631</v>
      </c>
      <c r="F26">
        <v>34</v>
      </c>
      <c r="G26">
        <f t="shared" si="5"/>
        <v>6136</v>
      </c>
    </row>
    <row r="27" spans="1:14" x14ac:dyDescent="0.25">
      <c r="A27" s="1" t="s">
        <v>22</v>
      </c>
      <c r="B27">
        <v>0</v>
      </c>
      <c r="C27">
        <v>0</v>
      </c>
      <c r="D27">
        <v>608</v>
      </c>
      <c r="E27">
        <v>45</v>
      </c>
      <c r="F27">
        <v>5</v>
      </c>
      <c r="G27">
        <f t="shared" si="5"/>
        <v>658</v>
      </c>
    </row>
    <row r="28" spans="1:14" x14ac:dyDescent="0.25">
      <c r="A28" s="1" t="s">
        <v>23</v>
      </c>
      <c r="B28">
        <v>86</v>
      </c>
      <c r="C28">
        <v>22</v>
      </c>
      <c r="D28">
        <v>1</v>
      </c>
      <c r="E28">
        <v>14</v>
      </c>
      <c r="F28">
        <v>14</v>
      </c>
      <c r="G28">
        <f t="shared" si="5"/>
        <v>137</v>
      </c>
    </row>
    <row r="29" spans="1:14" x14ac:dyDescent="0.25">
      <c r="A29" s="1" t="s">
        <v>24</v>
      </c>
      <c r="B29">
        <v>0</v>
      </c>
      <c r="C29">
        <v>0</v>
      </c>
      <c r="D29">
        <v>68082</v>
      </c>
      <c r="E29">
        <v>51015</v>
      </c>
      <c r="F29">
        <v>33</v>
      </c>
      <c r="G29">
        <f t="shared" si="5"/>
        <v>119130</v>
      </c>
    </row>
    <row r="30" spans="1:14" x14ac:dyDescent="0.25">
      <c r="A30" s="1" t="s">
        <v>25</v>
      </c>
      <c r="B30">
        <v>46</v>
      </c>
      <c r="C30">
        <v>15</v>
      </c>
      <c r="D30">
        <v>4755</v>
      </c>
      <c r="E30">
        <v>1624</v>
      </c>
      <c r="F30">
        <v>912</v>
      </c>
      <c r="G30">
        <f t="shared" si="5"/>
        <v>7352</v>
      </c>
    </row>
    <row r="31" spans="1:14" x14ac:dyDescent="0.25">
      <c r="A31" s="1" t="s">
        <v>26</v>
      </c>
      <c r="B31">
        <v>35127</v>
      </c>
      <c r="C31">
        <v>7622</v>
      </c>
      <c r="D31">
        <v>637</v>
      </c>
      <c r="E31">
        <v>4219</v>
      </c>
      <c r="F31">
        <v>5787</v>
      </c>
      <c r="G31">
        <f t="shared" si="5"/>
        <v>53392</v>
      </c>
    </row>
    <row r="32" spans="1:14" x14ac:dyDescent="0.25">
      <c r="A32" s="1" t="s">
        <v>27</v>
      </c>
      <c r="B32">
        <v>0</v>
      </c>
      <c r="C32">
        <v>1</v>
      </c>
      <c r="D32">
        <v>0</v>
      </c>
      <c r="E32">
        <v>2</v>
      </c>
      <c r="F32">
        <v>0</v>
      </c>
      <c r="G32">
        <f t="shared" si="5"/>
        <v>3</v>
      </c>
    </row>
    <row r="33" spans="1:14" x14ac:dyDescent="0.25">
      <c r="A33" t="s">
        <v>81</v>
      </c>
      <c r="B33">
        <f t="shared" ref="B33:G33" si="6">SUM(B24:B26,B29:B31)</f>
        <v>37428</v>
      </c>
      <c r="C33">
        <f t="shared" si="6"/>
        <v>8040</v>
      </c>
      <c r="D33">
        <f t="shared" si="6"/>
        <v>117058</v>
      </c>
      <c r="E33">
        <f t="shared" si="6"/>
        <v>124292</v>
      </c>
      <c r="F33">
        <f t="shared" si="6"/>
        <v>11780</v>
      </c>
      <c r="G33">
        <f t="shared" si="6"/>
        <v>298598</v>
      </c>
    </row>
    <row r="35" spans="1:14" x14ac:dyDescent="0.25">
      <c r="A35" t="s">
        <v>103</v>
      </c>
      <c r="B35">
        <v>0</v>
      </c>
      <c r="C35">
        <v>1</v>
      </c>
      <c r="D35">
        <v>2</v>
      </c>
      <c r="E35">
        <v>3</v>
      </c>
      <c r="F35">
        <v>4</v>
      </c>
      <c r="G35" t="s">
        <v>81</v>
      </c>
    </row>
    <row r="36" spans="1:14" x14ac:dyDescent="0.25">
      <c r="A36" t="s">
        <v>104</v>
      </c>
      <c r="B36" s="4">
        <f>B29/B33</f>
        <v>0</v>
      </c>
      <c r="C36" s="4">
        <f>C29/C33</f>
        <v>0</v>
      </c>
      <c r="D36" s="4">
        <f t="shared" ref="D36:F36" si="7">D29/D33</f>
        <v>0.58160911684805827</v>
      </c>
      <c r="E36" s="4">
        <f t="shared" si="7"/>
        <v>0.41044475911563094</v>
      </c>
      <c r="F36" s="4">
        <f t="shared" si="7"/>
        <v>2.8013582342954159E-3</v>
      </c>
      <c r="G36" s="4">
        <f>G29/G33</f>
        <v>0.3989644940689489</v>
      </c>
    </row>
    <row r="37" spans="1:14" x14ac:dyDescent="0.25">
      <c r="A37" t="s">
        <v>105</v>
      </c>
      <c r="B37" s="4">
        <f>B25/B33</f>
        <v>1.8702575611841403E-4</v>
      </c>
      <c r="C37" s="4">
        <f t="shared" ref="C37:F37" si="8">C25/C33</f>
        <v>3.7313432835820896E-4</v>
      </c>
      <c r="D37" s="4">
        <f t="shared" si="8"/>
        <v>0.35011703599924826</v>
      </c>
      <c r="E37" s="4">
        <f t="shared" si="8"/>
        <v>0.51078106394619127</v>
      </c>
      <c r="F37" s="4">
        <f t="shared" si="8"/>
        <v>0.25696095076400677</v>
      </c>
      <c r="G37" s="4">
        <f>G25/G33</f>
        <v>0.36003925009544607</v>
      </c>
    </row>
    <row r="38" spans="1:14" x14ac:dyDescent="0.25">
      <c r="A38" t="s">
        <v>106</v>
      </c>
      <c r="B38" s="4">
        <f>B26/B33</f>
        <v>0</v>
      </c>
      <c r="C38" s="4">
        <f>C26/C33</f>
        <v>0</v>
      </c>
      <c r="D38" s="4">
        <f>D26/D33</f>
        <v>2.1109193733021236E-2</v>
      </c>
      <c r="E38" s="4">
        <f>E26/E33</f>
        <v>2.9213465066134585E-2</v>
      </c>
      <c r="F38" s="4">
        <f>F26/F33</f>
        <v>2.8862478777589135E-3</v>
      </c>
      <c r="G38" s="4">
        <f>G26/$G$33</f>
        <v>2.0549367376874593E-2</v>
      </c>
    </row>
    <row r="39" spans="1:14" x14ac:dyDescent="0.25">
      <c r="A39" t="s">
        <v>107</v>
      </c>
      <c r="B39" s="4">
        <f>B31/B33</f>
        <v>0.93852196216736128</v>
      </c>
      <c r="C39" s="4">
        <f>C31/C33</f>
        <v>0.94800995024875623</v>
      </c>
      <c r="D39" s="4">
        <f>D31/D33</f>
        <v>5.4417468263595822E-3</v>
      </c>
      <c r="E39" s="4">
        <f>E31/E33</f>
        <v>3.3944260290284169E-2</v>
      </c>
      <c r="F39" s="4">
        <f>F31/F33</f>
        <v>0.49125636672325979</v>
      </c>
      <c r="G39" s="4">
        <f>G31/$G$33</f>
        <v>0.17880896724023604</v>
      </c>
    </row>
    <row r="40" spans="1:14" x14ac:dyDescent="0.25">
      <c r="A40" t="s">
        <v>108</v>
      </c>
      <c r="B40" s="4">
        <f>B30/B33</f>
        <v>1.2290263973495778E-3</v>
      </c>
      <c r="C40" s="4">
        <f>C30/C33</f>
        <v>1.8656716417910447E-3</v>
      </c>
      <c r="D40" s="4">
        <f>D30/D33</f>
        <v>4.0620888790172394E-2</v>
      </c>
      <c r="E40" s="4">
        <f>E30/E33</f>
        <v>1.306600585717504E-2</v>
      </c>
      <c r="F40" s="4">
        <f>F30/F33</f>
        <v>7.7419354838709681E-2</v>
      </c>
      <c r="G40" s="4">
        <f>G30/$G$33</f>
        <v>2.4621732228615061E-2</v>
      </c>
    </row>
    <row r="41" spans="1:14" x14ac:dyDescent="0.25">
      <c r="A41" t="s">
        <v>109</v>
      </c>
      <c r="B41" s="4">
        <f>B24/B33</f>
        <v>6.0061985679170676E-2</v>
      </c>
      <c r="C41" s="4">
        <f>C24/C33</f>
        <v>4.975124378109453E-2</v>
      </c>
      <c r="D41" s="4">
        <f>D24/D33</f>
        <v>1.1020178031403236E-3</v>
      </c>
      <c r="E41" s="4">
        <f>E24/E33</f>
        <v>2.5504457245840439E-3</v>
      </c>
      <c r="F41" s="4">
        <f>F24/F33</f>
        <v>0.16867572156196944</v>
      </c>
      <c r="G41" s="4">
        <f>G24/$G$33</f>
        <v>1.7016188989879371E-2</v>
      </c>
    </row>
    <row r="42" spans="1:14" x14ac:dyDescent="0.25">
      <c r="A42" t="s">
        <v>81</v>
      </c>
      <c r="B42" s="4">
        <f t="shared" ref="B42:G42" si="9">SUM(B36:B41)</f>
        <v>0.99999999999999989</v>
      </c>
      <c r="C42" s="4">
        <f t="shared" si="9"/>
        <v>1</v>
      </c>
      <c r="D42" s="4">
        <f t="shared" si="9"/>
        <v>1</v>
      </c>
      <c r="E42" s="4">
        <f t="shared" si="9"/>
        <v>1</v>
      </c>
      <c r="F42" s="4">
        <f t="shared" si="9"/>
        <v>1</v>
      </c>
      <c r="G42" s="4">
        <f t="shared" si="9"/>
        <v>1.0000000000000002</v>
      </c>
    </row>
    <row r="44" spans="1:14" x14ac:dyDescent="0.25">
      <c r="A44" t="s">
        <v>103</v>
      </c>
      <c r="B44" t="s">
        <v>110</v>
      </c>
      <c r="C44" t="s">
        <v>110</v>
      </c>
      <c r="D44" t="s">
        <v>158</v>
      </c>
      <c r="E44" t="s">
        <v>158</v>
      </c>
      <c r="F44" t="s">
        <v>110</v>
      </c>
    </row>
    <row r="46" spans="1:14" s="28" customFormat="1" x14ac:dyDescent="0.25"/>
    <row r="48" spans="1:14" x14ac:dyDescent="0.25">
      <c r="A48" s="1" t="s">
        <v>28</v>
      </c>
      <c r="B48" s="1">
        <v>0</v>
      </c>
      <c r="C48" s="1">
        <v>1</v>
      </c>
      <c r="D48" s="1">
        <v>2</v>
      </c>
      <c r="E48" s="1">
        <v>3</v>
      </c>
      <c r="F48" s="1">
        <v>4</v>
      </c>
      <c r="G48" t="s">
        <v>81</v>
      </c>
      <c r="I48" t="str" cm="1">
        <f t="array" ref="I48:N48">A58:F58</f>
        <v>CANAL_ORIGEM</v>
      </c>
      <c r="J48" t="str">
        <v>FISICO</v>
      </c>
      <c r="K48" t="str">
        <v>NEUTRO</v>
      </c>
      <c r="L48" t="str">
        <v>FISICO</v>
      </c>
      <c r="M48" t="str">
        <v>DIGITAL</v>
      </c>
      <c r="N48" t="str">
        <v>DIGITAL</v>
      </c>
    </row>
    <row r="49" spans="1:7" x14ac:dyDescent="0.25">
      <c r="A49" s="1" t="s">
        <v>29</v>
      </c>
      <c r="B49">
        <v>1319</v>
      </c>
      <c r="C49">
        <v>2212</v>
      </c>
      <c r="D49">
        <v>2287</v>
      </c>
      <c r="E49">
        <v>4839</v>
      </c>
      <c r="F49">
        <v>4151</v>
      </c>
      <c r="G49">
        <f>SUM(B49:F49)</f>
        <v>14808</v>
      </c>
    </row>
    <row r="50" spans="1:7" x14ac:dyDescent="0.25">
      <c r="A50" s="1" t="s">
        <v>30</v>
      </c>
      <c r="B50">
        <v>51196</v>
      </c>
      <c r="C50">
        <v>53965</v>
      </c>
      <c r="D50">
        <v>67659</v>
      </c>
      <c r="E50">
        <v>29846</v>
      </c>
      <c r="F50">
        <v>16532</v>
      </c>
      <c r="G50">
        <f>SUM(B50:F50)</f>
        <v>219198</v>
      </c>
    </row>
    <row r="51" spans="1:7" x14ac:dyDescent="0.25">
      <c r="A51" s="2" t="s">
        <v>81</v>
      </c>
      <c r="B51">
        <f t="shared" ref="B51:G51" si="10">SUM(B49:B50)</f>
        <v>52515</v>
      </c>
      <c r="C51">
        <f t="shared" si="10"/>
        <v>56177</v>
      </c>
      <c r="D51">
        <f t="shared" si="10"/>
        <v>69946</v>
      </c>
      <c r="E51">
        <f t="shared" si="10"/>
        <v>34685</v>
      </c>
      <c r="F51">
        <f t="shared" si="10"/>
        <v>20683</v>
      </c>
      <c r="G51">
        <f t="shared" si="10"/>
        <v>234006</v>
      </c>
    </row>
    <row r="53" spans="1:7" x14ac:dyDescent="0.25">
      <c r="A53" s="1" t="s">
        <v>96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t="s">
        <v>81</v>
      </c>
    </row>
    <row r="54" spans="1:7" x14ac:dyDescent="0.25">
      <c r="A54" s="1" t="s">
        <v>29</v>
      </c>
      <c r="B54" s="5">
        <f>B49/$B$51</f>
        <v>2.5116633342854421E-2</v>
      </c>
      <c r="C54" s="5">
        <f>C49/$C$51</f>
        <v>3.9375545151930508E-2</v>
      </c>
      <c r="D54" s="5">
        <f>D49/$D$51</f>
        <v>3.2696651702742115E-2</v>
      </c>
      <c r="E54" s="5">
        <f>E49/$E$51</f>
        <v>0.13951275767622892</v>
      </c>
      <c r="F54" s="5">
        <f>F49/$F$51</f>
        <v>0.2006962239520379</v>
      </c>
      <c r="G54" s="5">
        <f>G49/$G$51</f>
        <v>6.3280428706956229E-2</v>
      </c>
    </row>
    <row r="55" spans="1:7" x14ac:dyDescent="0.25">
      <c r="A55" s="1" t="s">
        <v>30</v>
      </c>
      <c r="B55" s="3">
        <f>B50/$B$51</f>
        <v>0.97488336665714559</v>
      </c>
      <c r="C55" s="3">
        <f>C50/$C$51</f>
        <v>0.96062445484806946</v>
      </c>
      <c r="D55" s="3">
        <f>D50/$D$51</f>
        <v>0.96730334829725784</v>
      </c>
      <c r="E55" s="3">
        <f>E50/$E$51</f>
        <v>0.86048724232377105</v>
      </c>
      <c r="F55" s="3">
        <f>F50/$F$51</f>
        <v>0.7993037760479621</v>
      </c>
      <c r="G55" s="3">
        <f>G50/$G$51</f>
        <v>0.93671957129304373</v>
      </c>
    </row>
    <row r="56" spans="1:7" x14ac:dyDescent="0.25">
      <c r="A56" s="2" t="s">
        <v>81</v>
      </c>
      <c r="B56" s="3">
        <f t="shared" ref="B56:G56" si="11">SUM(B54:B55)</f>
        <v>1</v>
      </c>
      <c r="C56" s="3">
        <f t="shared" si="11"/>
        <v>1</v>
      </c>
      <c r="D56" s="3">
        <f t="shared" si="11"/>
        <v>1</v>
      </c>
      <c r="E56" s="3">
        <f t="shared" si="11"/>
        <v>1</v>
      </c>
      <c r="F56" s="3">
        <f t="shared" si="11"/>
        <v>1</v>
      </c>
      <c r="G56" s="3">
        <f t="shared" si="11"/>
        <v>1</v>
      </c>
    </row>
    <row r="58" spans="1:7" x14ac:dyDescent="0.25">
      <c r="A58" s="1" t="s">
        <v>96</v>
      </c>
      <c r="B58" t="s">
        <v>111</v>
      </c>
      <c r="C58" t="s">
        <v>82</v>
      </c>
      <c r="D58" t="s">
        <v>111</v>
      </c>
      <c r="E58" t="s">
        <v>112</v>
      </c>
      <c r="F58" t="s">
        <v>112</v>
      </c>
    </row>
    <row r="60" spans="1:7" x14ac:dyDescent="0.25">
      <c r="A60" s="1" t="s">
        <v>96</v>
      </c>
      <c r="B60" s="1">
        <v>0</v>
      </c>
      <c r="C60" s="1">
        <v>1</v>
      </c>
      <c r="D60" s="1">
        <v>2</v>
      </c>
      <c r="E60" s="1">
        <v>3</v>
      </c>
      <c r="F60" s="1">
        <v>4</v>
      </c>
    </row>
    <row r="61" spans="1:7" x14ac:dyDescent="0.25">
      <c r="A61" s="1" t="s">
        <v>29</v>
      </c>
      <c r="B61" s="3">
        <f>B49/$G$49</f>
        <v>8.9073473797947056E-2</v>
      </c>
      <c r="C61" s="3">
        <f>C49/$G$49</f>
        <v>0.14937871420853593</v>
      </c>
      <c r="D61" s="3">
        <f>D49/$G$49</f>
        <v>0.15444354403025393</v>
      </c>
      <c r="E61" s="3">
        <f>E49/$G$49</f>
        <v>0.32678282009724474</v>
      </c>
      <c r="F61" s="3">
        <f>F49/$G$49</f>
        <v>0.28032144786601837</v>
      </c>
    </row>
    <row r="63" spans="1:7" s="28" customFormat="1" x14ac:dyDescent="0.25"/>
    <row r="65" spans="1:14" x14ac:dyDescent="0.25">
      <c r="A65" s="1" t="s">
        <v>31</v>
      </c>
      <c r="B65" s="1">
        <v>0</v>
      </c>
      <c r="C65" s="1">
        <v>1</v>
      </c>
      <c r="D65" s="1">
        <v>2</v>
      </c>
      <c r="E65" s="1">
        <v>3</v>
      </c>
      <c r="F65" s="1">
        <v>4</v>
      </c>
      <c r="G65" t="s">
        <v>81</v>
      </c>
      <c r="I65" t="str" cm="1">
        <f t="array" ref="I65:N65">A84:F84</f>
        <v>SITUACAO_FATURA</v>
      </c>
      <c r="J65" t="str">
        <v>Liq. ou Parcialmente Liq.</v>
      </c>
      <c r="K65" t="str">
        <v>Liq. ou Parcialmente Liq.</v>
      </c>
      <c r="L65" t="str">
        <v>NEUTRO</v>
      </c>
      <c r="M65" t="str">
        <v>Atraso</v>
      </c>
      <c r="N65" t="str">
        <v>Atraso</v>
      </c>
    </row>
    <row r="66" spans="1:14" x14ac:dyDescent="0.25">
      <c r="A66" s="1" t="s">
        <v>32</v>
      </c>
      <c r="B66">
        <v>7780</v>
      </c>
      <c r="C66">
        <v>9832</v>
      </c>
      <c r="D66">
        <v>10789</v>
      </c>
      <c r="E66">
        <v>9713</v>
      </c>
      <c r="F66">
        <v>6606</v>
      </c>
      <c r="G66">
        <f>SUM(B66:F66)</f>
        <v>44720</v>
      </c>
    </row>
    <row r="67" spans="1:14" x14ac:dyDescent="0.25">
      <c r="A67" s="1" t="s">
        <v>33</v>
      </c>
      <c r="B67">
        <v>29821</v>
      </c>
      <c r="C67">
        <v>38484</v>
      </c>
      <c r="D67">
        <v>40981</v>
      </c>
      <c r="E67">
        <v>11508</v>
      </c>
      <c r="F67">
        <v>7427</v>
      </c>
      <c r="G67">
        <f>SUM(B67:F67)</f>
        <v>128221</v>
      </c>
    </row>
    <row r="68" spans="1:14" x14ac:dyDescent="0.25">
      <c r="A68" s="1" t="s">
        <v>34</v>
      </c>
      <c r="B68">
        <v>5</v>
      </c>
      <c r="C68">
        <v>226</v>
      </c>
      <c r="D68">
        <v>59</v>
      </c>
      <c r="E68">
        <v>11</v>
      </c>
      <c r="F68">
        <v>1</v>
      </c>
      <c r="G68">
        <f>SUM(B68:F68)</f>
        <v>302</v>
      </c>
    </row>
    <row r="69" spans="1:14" x14ac:dyDescent="0.25">
      <c r="A69" s="1" t="s">
        <v>114</v>
      </c>
      <c r="B69">
        <v>14909</v>
      </c>
      <c r="C69">
        <v>7635</v>
      </c>
      <c r="D69">
        <v>18117</v>
      </c>
      <c r="E69">
        <v>13453</v>
      </c>
      <c r="F69">
        <v>6649</v>
      </c>
      <c r="G69">
        <f>SUM(B69:F69)</f>
        <v>60763</v>
      </c>
    </row>
    <row r="70" spans="1:14" x14ac:dyDescent="0.25">
      <c r="A70" s="2" t="s">
        <v>81</v>
      </c>
      <c r="B70">
        <f t="shared" ref="B70:G70" si="12">SUM(B66:B69)</f>
        <v>52515</v>
      </c>
      <c r="C70">
        <f t="shared" si="12"/>
        <v>56177</v>
      </c>
      <c r="D70">
        <f t="shared" si="12"/>
        <v>69946</v>
      </c>
      <c r="E70">
        <f t="shared" si="12"/>
        <v>34685</v>
      </c>
      <c r="F70">
        <f t="shared" si="12"/>
        <v>20683</v>
      </c>
      <c r="G70">
        <f t="shared" si="12"/>
        <v>234006</v>
      </c>
    </row>
    <row r="72" spans="1:14" x14ac:dyDescent="0.25">
      <c r="A72" s="1" t="s">
        <v>113</v>
      </c>
      <c r="B72" s="1">
        <v>0</v>
      </c>
      <c r="C72" s="1">
        <v>1</v>
      </c>
      <c r="D72" s="1">
        <v>2</v>
      </c>
      <c r="E72" s="1">
        <v>3</v>
      </c>
      <c r="F72" s="1">
        <v>4</v>
      </c>
      <c r="G72" t="s">
        <v>81</v>
      </c>
    </row>
    <row r="73" spans="1:14" x14ac:dyDescent="0.25">
      <c r="A73" s="1" t="s">
        <v>32</v>
      </c>
      <c r="B73" s="4">
        <f>B66/$B$70</f>
        <v>0.14814814814814814</v>
      </c>
      <c r="C73" s="4">
        <f>C66/$C$70</f>
        <v>0.17501824590134751</v>
      </c>
      <c r="D73" s="4">
        <f>D66/$D$70</f>
        <v>0.15424756240528409</v>
      </c>
      <c r="E73" s="4">
        <f>E66/$E$70</f>
        <v>0.28003459708807843</v>
      </c>
      <c r="F73" s="4">
        <f>F66/$F$70</f>
        <v>0.31939273799738915</v>
      </c>
      <c r="G73" s="4">
        <f>G66/G70</f>
        <v>0.19110621095185593</v>
      </c>
    </row>
    <row r="74" spans="1:14" x14ac:dyDescent="0.25">
      <c r="A74" s="1" t="s">
        <v>33</v>
      </c>
      <c r="B74" s="4">
        <f>B67/$B$70</f>
        <v>0.56785680281824236</v>
      </c>
      <c r="C74" s="4">
        <f>C67/$C$70</f>
        <v>0.68504904142264633</v>
      </c>
      <c r="D74" s="4">
        <f>D67/$D$70</f>
        <v>0.58589483315700686</v>
      </c>
      <c r="E74" s="4">
        <f>E67/$E$70</f>
        <v>0.33178607467204846</v>
      </c>
      <c r="F74" s="4">
        <f>F67/$F$70</f>
        <v>0.3590871730406614</v>
      </c>
      <c r="G74" s="4">
        <f>G67/$G$70</f>
        <v>0.54793894173653668</v>
      </c>
    </row>
    <row r="75" spans="1:14" x14ac:dyDescent="0.25">
      <c r="A75" s="1" t="s">
        <v>34</v>
      </c>
      <c r="B75" s="4">
        <f>B68/$B$70</f>
        <v>9.5210892126059216E-5</v>
      </c>
      <c r="C75" s="4">
        <f>C68/$C$70</f>
        <v>4.0229987361375648E-3</v>
      </c>
      <c r="D75" s="4">
        <f>D68/$D$70</f>
        <v>8.4350784891201779E-4</v>
      </c>
      <c r="E75" s="4">
        <f>E68/$E$70</f>
        <v>3.1713997405218394E-4</v>
      </c>
      <c r="F75" s="4">
        <f>F68/$F$70</f>
        <v>4.8348885558187881E-5</v>
      </c>
      <c r="G75" s="4">
        <f>G68/G70</f>
        <v>1.2905651991829269E-3</v>
      </c>
    </row>
    <row r="76" spans="1:14" x14ac:dyDescent="0.25">
      <c r="A76" s="1" t="s">
        <v>114</v>
      </c>
      <c r="B76" s="4">
        <f>B69/$B$70</f>
        <v>0.2838998381414834</v>
      </c>
      <c r="C76" s="4">
        <f>C69/$C$70</f>
        <v>0.13590971393986864</v>
      </c>
      <c r="D76" s="4">
        <f>D69/$D$70</f>
        <v>0.25901409658879709</v>
      </c>
      <c r="E76" s="4">
        <f>E69/$E$70</f>
        <v>0.38786218826582097</v>
      </c>
      <c r="F76" s="4">
        <f>F69/$F$70</f>
        <v>0.32147174007639123</v>
      </c>
      <c r="G76" s="4">
        <f>G69/G70</f>
        <v>0.25966428211242448</v>
      </c>
    </row>
    <row r="77" spans="1:14" x14ac:dyDescent="0.25">
      <c r="A77" s="2" t="s">
        <v>81</v>
      </c>
      <c r="B77" s="4">
        <f t="shared" ref="B77:G77" si="13">SUM(B73:B76)</f>
        <v>1</v>
      </c>
      <c r="C77" s="4">
        <f t="shared" si="13"/>
        <v>1</v>
      </c>
      <c r="D77" s="4">
        <f t="shared" si="13"/>
        <v>1.0000000000000002</v>
      </c>
      <c r="E77" s="4">
        <f t="shared" si="13"/>
        <v>1</v>
      </c>
      <c r="F77" s="4">
        <f t="shared" si="13"/>
        <v>1</v>
      </c>
      <c r="G77" s="4">
        <f t="shared" si="13"/>
        <v>1</v>
      </c>
    </row>
    <row r="79" spans="1:14" x14ac:dyDescent="0.25">
      <c r="A79" s="7"/>
      <c r="G79" s="10"/>
    </row>
    <row r="80" spans="1:14" x14ac:dyDescent="0.25">
      <c r="A80" s="1" t="s">
        <v>32</v>
      </c>
      <c r="B80" s="10">
        <f t="shared" ref="B80:G80" si="14">B66/SUM(B66:B68)</f>
        <v>0.20688188055097592</v>
      </c>
      <c r="C80" s="10">
        <f t="shared" si="14"/>
        <v>0.20254624860945161</v>
      </c>
      <c r="D80" s="10">
        <f t="shared" si="14"/>
        <v>0.20816531285573714</v>
      </c>
      <c r="E80" s="10">
        <f t="shared" si="14"/>
        <v>0.45746985681989449</v>
      </c>
      <c r="F80" s="10">
        <f t="shared" si="14"/>
        <v>0.47071398033347583</v>
      </c>
      <c r="G80" s="10">
        <f t="shared" si="14"/>
        <v>0.25813452780198909</v>
      </c>
    </row>
    <row r="81" spans="1:7" x14ac:dyDescent="0.25">
      <c r="A81" s="1" t="s">
        <v>115</v>
      </c>
      <c r="B81" s="10">
        <f t="shared" ref="B81:G81" si="15">SUM(B67:B68)/SUM(B66:B68)</f>
        <v>0.79311811944902411</v>
      </c>
      <c r="C81" s="10">
        <f t="shared" si="15"/>
        <v>0.79745375139054842</v>
      </c>
      <c r="D81" s="10">
        <f t="shared" si="15"/>
        <v>0.79183468714426286</v>
      </c>
      <c r="E81" s="10">
        <f t="shared" si="15"/>
        <v>0.54253014318010551</v>
      </c>
      <c r="F81" s="10">
        <f t="shared" si="15"/>
        <v>0.52928601966652411</v>
      </c>
      <c r="G81" s="10">
        <f t="shared" si="15"/>
        <v>0.74186547219801091</v>
      </c>
    </row>
    <row r="82" spans="1:7" x14ac:dyDescent="0.25">
      <c r="A82" s="7"/>
      <c r="B82" s="10">
        <f t="shared" ref="B82:G82" si="16">SUM(B80:B81)</f>
        <v>1</v>
      </c>
      <c r="C82" s="10">
        <f t="shared" si="16"/>
        <v>1</v>
      </c>
      <c r="D82" s="10">
        <f t="shared" si="16"/>
        <v>1</v>
      </c>
      <c r="E82" s="10">
        <f t="shared" si="16"/>
        <v>1</v>
      </c>
      <c r="F82" s="10">
        <f t="shared" si="16"/>
        <v>1</v>
      </c>
      <c r="G82" s="10">
        <f t="shared" si="16"/>
        <v>1</v>
      </c>
    </row>
    <row r="84" spans="1:7" x14ac:dyDescent="0.25">
      <c r="A84" t="str">
        <f>$A$72</f>
        <v>SITUACAO_FATURA</v>
      </c>
      <c r="B84" s="14" t="s">
        <v>116</v>
      </c>
      <c r="C84" s="14" t="s">
        <v>116</v>
      </c>
      <c r="D84" t="s">
        <v>82</v>
      </c>
      <c r="E84" s="14" t="s">
        <v>117</v>
      </c>
      <c r="F84" s="14" t="s">
        <v>117</v>
      </c>
    </row>
  </sheetData>
  <conditionalFormatting sqref="B8:F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41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F6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F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F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0:F8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1:F8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N237"/>
  <sheetViews>
    <sheetView zoomScale="120" zoomScaleNormal="120" workbookViewId="0">
      <selection activeCell="F238" sqref="F238"/>
    </sheetView>
  </sheetViews>
  <sheetFormatPr defaultRowHeight="15" x14ac:dyDescent="0.25"/>
  <cols>
    <col min="1" max="1" width="26.42578125" bestFit="1" customWidth="1"/>
    <col min="2" max="2" width="22.5703125" bestFit="1" customWidth="1"/>
    <col min="3" max="3" width="20.42578125" bestFit="1" customWidth="1"/>
    <col min="4" max="4" width="14.7109375" bestFit="1" customWidth="1"/>
    <col min="5" max="5" width="22.5703125" bestFit="1" customWidth="1"/>
    <col min="6" max="6" width="20.42578125" bestFit="1" customWidth="1"/>
    <col min="7" max="7" width="8.42578125" bestFit="1" customWidth="1"/>
    <col min="9" max="9" width="73.42578125" bestFit="1" customWidth="1"/>
  </cols>
  <sheetData>
    <row r="1" spans="1:14" x14ac:dyDescent="0.25">
      <c r="A1" s="1" t="s">
        <v>276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A54:F54</f>
        <v>faixa_Relacionamento</v>
      </c>
      <c r="J1" t="str">
        <v>Acima de 5 anos</v>
      </c>
      <c r="K1" t="str">
        <v>3 a 5 anos</v>
      </c>
      <c r="L1" t="str">
        <v>NEUTRO</v>
      </c>
      <c r="M1" t="str">
        <v xml:space="preserve"> Até 5  anos</v>
      </c>
      <c r="N1" t="str">
        <v xml:space="preserve"> Até 2  anos</v>
      </c>
    </row>
    <row r="2" spans="1:14" x14ac:dyDescent="0.25">
      <c r="A2" s="1" t="s">
        <v>215</v>
      </c>
      <c r="B2">
        <v>617</v>
      </c>
      <c r="C2">
        <v>109</v>
      </c>
      <c r="D2">
        <v>730</v>
      </c>
      <c r="E2">
        <v>1262</v>
      </c>
      <c r="F2">
        <v>793</v>
      </c>
      <c r="G2">
        <f>SUM(B2:F2)</f>
        <v>3511</v>
      </c>
    </row>
    <row r="3" spans="1:14" x14ac:dyDescent="0.25">
      <c r="A3" s="1" t="s">
        <v>216</v>
      </c>
      <c r="B3">
        <v>654</v>
      </c>
      <c r="C3">
        <v>136</v>
      </c>
      <c r="D3">
        <v>859</v>
      </c>
      <c r="E3">
        <v>1156</v>
      </c>
      <c r="F3">
        <v>628</v>
      </c>
      <c r="G3">
        <f t="shared" ref="G3:G21" si="0">SUM(B3:F3)</f>
        <v>3433</v>
      </c>
    </row>
    <row r="4" spans="1:14" x14ac:dyDescent="0.25">
      <c r="A4" s="1" t="s">
        <v>217</v>
      </c>
      <c r="B4">
        <v>695</v>
      </c>
      <c r="C4">
        <v>164</v>
      </c>
      <c r="D4">
        <v>1042</v>
      </c>
      <c r="E4">
        <v>1258</v>
      </c>
      <c r="F4">
        <v>609</v>
      </c>
      <c r="G4">
        <f>SUM(B4:F4)</f>
        <v>3768</v>
      </c>
    </row>
    <row r="5" spans="1:14" x14ac:dyDescent="0.25">
      <c r="A5" s="1" t="s">
        <v>218</v>
      </c>
      <c r="B5">
        <v>554</v>
      </c>
      <c r="C5">
        <v>184</v>
      </c>
      <c r="D5">
        <v>837</v>
      </c>
      <c r="E5">
        <v>1042</v>
      </c>
      <c r="F5">
        <v>520</v>
      </c>
      <c r="G5">
        <f t="shared" ref="G5:G20" si="1">SUM(B5:F5)</f>
        <v>3137</v>
      </c>
    </row>
    <row r="6" spans="1:14" x14ac:dyDescent="0.25">
      <c r="A6" s="1" t="s">
        <v>219</v>
      </c>
      <c r="B6">
        <v>611</v>
      </c>
      <c r="C6">
        <v>273</v>
      </c>
      <c r="D6">
        <v>909</v>
      </c>
      <c r="E6">
        <v>974</v>
      </c>
      <c r="F6">
        <v>536</v>
      </c>
      <c r="G6">
        <f t="shared" si="1"/>
        <v>3303</v>
      </c>
    </row>
    <row r="7" spans="1:14" x14ac:dyDescent="0.25">
      <c r="A7" s="1" t="s">
        <v>220</v>
      </c>
      <c r="B7">
        <v>651</v>
      </c>
      <c r="C7">
        <v>277</v>
      </c>
      <c r="D7">
        <v>1045</v>
      </c>
      <c r="E7">
        <v>961</v>
      </c>
      <c r="F7">
        <v>539</v>
      </c>
      <c r="G7">
        <f t="shared" si="1"/>
        <v>3473</v>
      </c>
    </row>
    <row r="8" spans="1:14" x14ac:dyDescent="0.25">
      <c r="A8" s="1" t="s">
        <v>221</v>
      </c>
      <c r="B8">
        <v>628</v>
      </c>
      <c r="C8">
        <v>254</v>
      </c>
      <c r="D8">
        <v>1022</v>
      </c>
      <c r="E8">
        <v>1025</v>
      </c>
      <c r="F8">
        <v>571</v>
      </c>
      <c r="G8">
        <f t="shared" si="1"/>
        <v>3500</v>
      </c>
    </row>
    <row r="9" spans="1:14" x14ac:dyDescent="0.25">
      <c r="A9" s="1" t="s">
        <v>222</v>
      </c>
      <c r="B9">
        <v>589</v>
      </c>
      <c r="C9">
        <v>384</v>
      </c>
      <c r="D9">
        <v>997</v>
      </c>
      <c r="E9">
        <v>979</v>
      </c>
      <c r="F9">
        <v>544</v>
      </c>
      <c r="G9">
        <f t="shared" si="1"/>
        <v>3493</v>
      </c>
    </row>
    <row r="10" spans="1:14" x14ac:dyDescent="0.25">
      <c r="A10" s="1" t="s">
        <v>223</v>
      </c>
      <c r="B10">
        <v>561</v>
      </c>
      <c r="C10">
        <v>609</v>
      </c>
      <c r="D10">
        <v>908</v>
      </c>
      <c r="E10">
        <v>1045</v>
      </c>
      <c r="F10">
        <v>465</v>
      </c>
      <c r="G10">
        <f t="shared" si="1"/>
        <v>3588</v>
      </c>
    </row>
    <row r="11" spans="1:14" x14ac:dyDescent="0.25">
      <c r="A11" s="1" t="s">
        <v>277</v>
      </c>
      <c r="B11">
        <v>507</v>
      </c>
      <c r="C11">
        <v>630</v>
      </c>
      <c r="D11">
        <v>884</v>
      </c>
      <c r="E11">
        <v>824</v>
      </c>
      <c r="F11">
        <v>434</v>
      </c>
      <c r="G11">
        <f t="shared" si="1"/>
        <v>3279</v>
      </c>
    </row>
    <row r="12" spans="1:14" x14ac:dyDescent="0.25">
      <c r="A12" s="1" t="s">
        <v>278</v>
      </c>
      <c r="B12">
        <v>496</v>
      </c>
      <c r="C12">
        <v>648</v>
      </c>
      <c r="D12">
        <v>891</v>
      </c>
      <c r="E12">
        <v>910</v>
      </c>
      <c r="F12">
        <v>414</v>
      </c>
      <c r="G12">
        <f t="shared" si="1"/>
        <v>3359</v>
      </c>
    </row>
    <row r="13" spans="1:14" x14ac:dyDescent="0.25">
      <c r="A13" s="1" t="s">
        <v>279</v>
      </c>
      <c r="B13">
        <v>513</v>
      </c>
      <c r="C13">
        <v>636</v>
      </c>
      <c r="D13">
        <v>896</v>
      </c>
      <c r="E13">
        <v>852</v>
      </c>
      <c r="F13">
        <v>455</v>
      </c>
      <c r="G13">
        <f t="shared" si="1"/>
        <v>3352</v>
      </c>
    </row>
    <row r="14" spans="1:14" x14ac:dyDescent="0.25">
      <c r="A14" s="1" t="s">
        <v>280</v>
      </c>
      <c r="B14">
        <v>3282</v>
      </c>
      <c r="C14">
        <v>4417</v>
      </c>
      <c r="D14">
        <v>5827</v>
      </c>
      <c r="E14">
        <v>5283</v>
      </c>
      <c r="F14">
        <v>2336</v>
      </c>
      <c r="G14">
        <f t="shared" si="1"/>
        <v>21145</v>
      </c>
    </row>
    <row r="15" spans="1:14" x14ac:dyDescent="0.25">
      <c r="A15" s="1" t="s">
        <v>281</v>
      </c>
      <c r="B15">
        <v>4916</v>
      </c>
      <c r="C15">
        <v>8421</v>
      </c>
      <c r="D15">
        <v>8895</v>
      </c>
      <c r="E15">
        <v>6352</v>
      </c>
      <c r="F15">
        <v>2094</v>
      </c>
      <c r="G15">
        <f t="shared" si="1"/>
        <v>30678</v>
      </c>
    </row>
    <row r="16" spans="1:14" x14ac:dyDescent="0.25">
      <c r="A16" s="1" t="s">
        <v>282</v>
      </c>
      <c r="B16">
        <v>6474</v>
      </c>
      <c r="C16">
        <v>9827</v>
      </c>
      <c r="D16">
        <v>9172</v>
      </c>
      <c r="E16">
        <v>5613</v>
      </c>
      <c r="F16">
        <v>2238</v>
      </c>
      <c r="G16">
        <f t="shared" si="1"/>
        <v>33324</v>
      </c>
    </row>
    <row r="17" spans="1:7" x14ac:dyDescent="0.25">
      <c r="A17" s="1" t="s">
        <v>283</v>
      </c>
      <c r="B17">
        <v>6441</v>
      </c>
      <c r="C17">
        <v>7184</v>
      </c>
      <c r="D17">
        <v>7762</v>
      </c>
      <c r="E17">
        <v>2363</v>
      </c>
      <c r="F17">
        <v>3126</v>
      </c>
      <c r="G17">
        <f t="shared" si="1"/>
        <v>26876</v>
      </c>
    </row>
    <row r="18" spans="1:7" x14ac:dyDescent="0.25">
      <c r="A18" s="1" t="s">
        <v>284</v>
      </c>
      <c r="B18">
        <v>5583</v>
      </c>
      <c r="C18">
        <v>5316</v>
      </c>
      <c r="D18">
        <v>6046</v>
      </c>
      <c r="E18">
        <v>990</v>
      </c>
      <c r="F18">
        <v>1103</v>
      </c>
      <c r="G18">
        <f t="shared" si="1"/>
        <v>19038</v>
      </c>
    </row>
    <row r="19" spans="1:7" x14ac:dyDescent="0.25">
      <c r="A19" s="1" t="s">
        <v>285</v>
      </c>
      <c r="B19">
        <v>6395</v>
      </c>
      <c r="C19">
        <v>5056</v>
      </c>
      <c r="D19">
        <v>6446</v>
      </c>
      <c r="E19">
        <v>466</v>
      </c>
      <c r="F19">
        <v>461</v>
      </c>
      <c r="G19">
        <f t="shared" si="1"/>
        <v>18824</v>
      </c>
    </row>
    <row r="20" spans="1:7" x14ac:dyDescent="0.25">
      <c r="A20" s="1" t="s">
        <v>286</v>
      </c>
      <c r="B20">
        <v>3904</v>
      </c>
      <c r="C20">
        <v>3489</v>
      </c>
      <c r="D20">
        <v>4556</v>
      </c>
      <c r="E20">
        <v>437</v>
      </c>
      <c r="F20">
        <v>768</v>
      </c>
      <c r="G20">
        <f t="shared" si="1"/>
        <v>13154</v>
      </c>
    </row>
    <row r="21" spans="1:7" x14ac:dyDescent="0.25">
      <c r="A21" s="1" t="s">
        <v>287</v>
      </c>
      <c r="B21">
        <v>8444</v>
      </c>
      <c r="C21">
        <v>8163</v>
      </c>
      <c r="D21">
        <v>10222</v>
      </c>
      <c r="E21">
        <v>893</v>
      </c>
      <c r="F21">
        <v>2049</v>
      </c>
      <c r="G21">
        <f t="shared" si="0"/>
        <v>29771</v>
      </c>
    </row>
    <row r="22" spans="1:7" x14ac:dyDescent="0.25">
      <c r="A22" s="2" t="s">
        <v>81</v>
      </c>
      <c r="B22">
        <f>SUM(B2:B21)</f>
        <v>52515</v>
      </c>
      <c r="C22">
        <f>SUM(C2:C21)</f>
        <v>56177</v>
      </c>
      <c r="D22">
        <f>SUM(D2:D21)</f>
        <v>69946</v>
      </c>
      <c r="E22">
        <f>SUM(E2:E21)</f>
        <v>34685</v>
      </c>
      <c r="F22">
        <f>SUM(F2:F21)</f>
        <v>20683</v>
      </c>
      <c r="G22">
        <f>SUM(B22:F22)</f>
        <v>234006</v>
      </c>
    </row>
    <row r="24" spans="1:7" x14ac:dyDescent="0.25">
      <c r="A24" s="1" t="s">
        <v>276</v>
      </c>
      <c r="B24" s="1">
        <v>0</v>
      </c>
      <c r="C24" s="1">
        <v>1</v>
      </c>
      <c r="D24" s="1">
        <v>2</v>
      </c>
      <c r="E24" s="1">
        <v>3</v>
      </c>
      <c r="F24" s="1">
        <v>4</v>
      </c>
      <c r="G24" t="s">
        <v>81</v>
      </c>
    </row>
    <row r="25" spans="1:7" x14ac:dyDescent="0.25">
      <c r="A25" s="1" t="s">
        <v>215</v>
      </c>
      <c r="B25" s="5">
        <f>B2/$B$22</f>
        <v>1.1749024088355708E-2</v>
      </c>
      <c r="C25" s="5">
        <f>C2/$C$22</f>
        <v>1.9402958506150203E-3</v>
      </c>
      <c r="D25" s="5">
        <f>D2/$D$22</f>
        <v>1.0436622537385984E-2</v>
      </c>
      <c r="E25" s="5">
        <f>E2/$E$22</f>
        <v>3.6384604295805104E-2</v>
      </c>
      <c r="F25" s="5">
        <f>F2/$F$22</f>
        <v>3.8340666247642992E-2</v>
      </c>
      <c r="G25" s="5">
        <f>G2/$G$22</f>
        <v>1.5003888789176346E-2</v>
      </c>
    </row>
    <row r="26" spans="1:7" x14ac:dyDescent="0.25">
      <c r="A26" s="1" t="s">
        <v>216</v>
      </c>
      <c r="B26" s="5">
        <f t="shared" ref="B26:B44" si="2">B3/$B$22</f>
        <v>1.2453584690088546E-2</v>
      </c>
      <c r="C26" s="5">
        <f t="shared" ref="C26:C44" si="3">C3/$C$22</f>
        <v>2.4209195934279154E-3</v>
      </c>
      <c r="D26" s="5">
        <f t="shared" ref="D26:D44" si="4">D3/$D$22</f>
        <v>1.2280902410430904E-2</v>
      </c>
      <c r="E26" s="5">
        <f t="shared" ref="E26:E44" si="5">E3/$E$22</f>
        <v>3.3328528182211332E-2</v>
      </c>
      <c r="F26" s="5">
        <f t="shared" ref="F26:F44" si="6">F3/$F$22</f>
        <v>3.0363100130541991E-2</v>
      </c>
      <c r="G26" s="5">
        <f t="shared" ref="G26:G44" si="7">G3/$G$22</f>
        <v>1.467056400263241E-2</v>
      </c>
    </row>
    <row r="27" spans="1:7" x14ac:dyDescent="0.25">
      <c r="A27" s="1" t="s">
        <v>217</v>
      </c>
      <c r="B27" s="5">
        <f t="shared" si="2"/>
        <v>1.3234314005522232E-2</v>
      </c>
      <c r="C27" s="5">
        <f t="shared" si="3"/>
        <v>2.919344215604251E-3</v>
      </c>
      <c r="D27" s="5">
        <f t="shared" si="4"/>
        <v>1.489720641637835E-2</v>
      </c>
      <c r="E27" s="5">
        <f t="shared" si="5"/>
        <v>3.6269280668877038E-2</v>
      </c>
      <c r="F27" s="5">
        <f t="shared" si="6"/>
        <v>2.944447130493642E-2</v>
      </c>
      <c r="G27" s="5">
        <f t="shared" si="7"/>
        <v>1.6102151226891619E-2</v>
      </c>
    </row>
    <row r="28" spans="1:7" x14ac:dyDescent="0.25">
      <c r="A28" s="1" t="s">
        <v>218</v>
      </c>
      <c r="B28" s="5">
        <f t="shared" si="2"/>
        <v>1.0549366847567361E-2</v>
      </c>
      <c r="C28" s="5">
        <f t="shared" si="3"/>
        <v>3.2753618028730619E-3</v>
      </c>
      <c r="D28" s="5">
        <f t="shared" si="4"/>
        <v>1.1966374059989135E-2</v>
      </c>
      <c r="E28" s="5">
        <f t="shared" si="5"/>
        <v>3.0041804814761423E-2</v>
      </c>
      <c r="F28" s="5">
        <f t="shared" si="6"/>
        <v>2.51414204902577E-2</v>
      </c>
      <c r="G28" s="5">
        <f t="shared" si="7"/>
        <v>1.3405639171645171E-2</v>
      </c>
    </row>
    <row r="29" spans="1:7" x14ac:dyDescent="0.25">
      <c r="A29" s="1" t="s">
        <v>219</v>
      </c>
      <c r="B29" s="5">
        <f t="shared" si="2"/>
        <v>1.1634771017804437E-2</v>
      </c>
      <c r="C29" s="5">
        <f t="shared" si="3"/>
        <v>4.8596400662192715E-3</v>
      </c>
      <c r="D29" s="5">
        <f t="shared" si="4"/>
        <v>1.2995739570525834E-2</v>
      </c>
      <c r="E29" s="5">
        <f t="shared" si="5"/>
        <v>2.8081303156984289E-2</v>
      </c>
      <c r="F29" s="5">
        <f t="shared" si="6"/>
        <v>2.5915002659188707E-2</v>
      </c>
      <c r="G29" s="5">
        <f t="shared" si="7"/>
        <v>1.4115022691725853E-2</v>
      </c>
    </row>
    <row r="30" spans="1:7" x14ac:dyDescent="0.25">
      <c r="A30" s="1" t="s">
        <v>220</v>
      </c>
      <c r="B30" s="5">
        <f t="shared" si="2"/>
        <v>1.239645815481291E-2</v>
      </c>
      <c r="C30" s="5">
        <f t="shared" si="3"/>
        <v>4.9308435836730334E-3</v>
      </c>
      <c r="D30" s="5">
        <f t="shared" si="4"/>
        <v>1.4940096645984046E-2</v>
      </c>
      <c r="E30" s="5">
        <f t="shared" si="5"/>
        <v>2.7706501369468069E-2</v>
      </c>
      <c r="F30" s="5">
        <f t="shared" si="6"/>
        <v>2.6060049315863268E-2</v>
      </c>
      <c r="G30" s="5">
        <f t="shared" si="7"/>
        <v>1.484149979060366E-2</v>
      </c>
    </row>
    <row r="31" spans="1:7" x14ac:dyDescent="0.25">
      <c r="A31" s="1" t="s">
        <v>221</v>
      </c>
      <c r="B31" s="5">
        <f t="shared" si="2"/>
        <v>1.1958488051033039E-2</v>
      </c>
      <c r="C31" s="5">
        <f t="shared" si="3"/>
        <v>4.5214233583139004E-3</v>
      </c>
      <c r="D31" s="5">
        <f t="shared" si="4"/>
        <v>1.4611271552340377E-2</v>
      </c>
      <c r="E31" s="5">
        <f t="shared" si="5"/>
        <v>2.9551679400317141E-2</v>
      </c>
      <c r="F31" s="5">
        <f t="shared" si="6"/>
        <v>2.7607213653725281E-2</v>
      </c>
      <c r="G31" s="5">
        <f t="shared" si="7"/>
        <v>1.4956881447484253E-2</v>
      </c>
    </row>
    <row r="32" spans="1:7" x14ac:dyDescent="0.25">
      <c r="A32" s="1" t="s">
        <v>222</v>
      </c>
      <c r="B32" s="5">
        <f t="shared" si="2"/>
        <v>1.1215843092449777E-2</v>
      </c>
      <c r="C32" s="5">
        <f t="shared" si="3"/>
        <v>6.835537675561173E-3</v>
      </c>
      <c r="D32" s="5">
        <f t="shared" si="4"/>
        <v>1.4253852972292912E-2</v>
      </c>
      <c r="E32" s="5">
        <f t="shared" si="5"/>
        <v>2.822545769064437E-2</v>
      </c>
      <c r="F32" s="5">
        <f t="shared" si="6"/>
        <v>2.6301793743654208E-2</v>
      </c>
      <c r="G32" s="5">
        <f t="shared" si="7"/>
        <v>1.4926967684589284E-2</v>
      </c>
    </row>
    <row r="33" spans="1:7" x14ac:dyDescent="0.25">
      <c r="A33" s="1" t="s">
        <v>223</v>
      </c>
      <c r="B33" s="5">
        <f t="shared" si="2"/>
        <v>1.0682662096543845E-2</v>
      </c>
      <c r="C33" s="5">
        <f t="shared" si="3"/>
        <v>1.0840735532335298E-2</v>
      </c>
      <c r="D33" s="5">
        <f t="shared" si="4"/>
        <v>1.2981442827323936E-2</v>
      </c>
      <c r="E33" s="5">
        <f t="shared" si="5"/>
        <v>3.0128297534957476E-2</v>
      </c>
      <c r="F33" s="5">
        <f t="shared" si="6"/>
        <v>2.2482231784557365E-2</v>
      </c>
      <c r="G33" s="5">
        <f t="shared" si="7"/>
        <v>1.5332940181021E-2</v>
      </c>
    </row>
    <row r="34" spans="1:7" x14ac:dyDescent="0.25">
      <c r="A34" s="1" t="s">
        <v>277</v>
      </c>
      <c r="B34" s="5">
        <f t="shared" si="2"/>
        <v>9.6543844615824045E-3</v>
      </c>
      <c r="C34" s="5">
        <f t="shared" si="3"/>
        <v>1.121455399896755E-2</v>
      </c>
      <c r="D34" s="5">
        <f t="shared" si="4"/>
        <v>1.2638320990478369E-2</v>
      </c>
      <c r="E34" s="5">
        <f t="shared" si="5"/>
        <v>2.3756667147181779E-2</v>
      </c>
      <c r="F34" s="5">
        <f t="shared" si="6"/>
        <v>2.0983416332253542E-2</v>
      </c>
      <c r="G34" s="5">
        <f t="shared" si="7"/>
        <v>1.4012461218943104E-2</v>
      </c>
    </row>
    <row r="35" spans="1:7" x14ac:dyDescent="0.25">
      <c r="A35" s="1" t="s">
        <v>278</v>
      </c>
      <c r="B35" s="5">
        <f t="shared" si="2"/>
        <v>9.4449204989050742E-3</v>
      </c>
      <c r="C35" s="5">
        <f t="shared" si="3"/>
        <v>1.1534969827509478E-2</v>
      </c>
      <c r="D35" s="5">
        <f t="shared" si="4"/>
        <v>1.2738398192891659E-2</v>
      </c>
      <c r="E35" s="5">
        <f t="shared" si="5"/>
        <v>2.6236125126135216E-2</v>
      </c>
      <c r="F35" s="5">
        <f t="shared" si="6"/>
        <v>2.0016438621089785E-2</v>
      </c>
      <c r="G35" s="5">
        <f t="shared" si="7"/>
        <v>1.4354332794885601E-2</v>
      </c>
    </row>
    <row r="36" spans="1:7" x14ac:dyDescent="0.25">
      <c r="A36" s="1" t="s">
        <v>279</v>
      </c>
      <c r="B36" s="5">
        <f t="shared" si="2"/>
        <v>9.7686375321336758E-3</v>
      </c>
      <c r="C36" s="5">
        <f t="shared" si="3"/>
        <v>1.1321359275148192E-2</v>
      </c>
      <c r="D36" s="5">
        <f t="shared" si="4"/>
        <v>1.2809881908901153E-2</v>
      </c>
      <c r="E36" s="5">
        <f t="shared" si="5"/>
        <v>2.4563932535678248E-2</v>
      </c>
      <c r="F36" s="5">
        <f t="shared" si="6"/>
        <v>2.1998742928975488E-2</v>
      </c>
      <c r="G36" s="5">
        <f t="shared" si="7"/>
        <v>1.4324419031990632E-2</v>
      </c>
    </row>
    <row r="37" spans="1:7" x14ac:dyDescent="0.25">
      <c r="A37" s="1" t="s">
        <v>280</v>
      </c>
      <c r="B37" s="5">
        <f t="shared" si="2"/>
        <v>6.249642959154527E-2</v>
      </c>
      <c r="C37" s="5">
        <f t="shared" si="3"/>
        <v>7.8626484148316925E-2</v>
      </c>
      <c r="D37" s="5">
        <f t="shared" si="4"/>
        <v>8.3307122637463191E-2</v>
      </c>
      <c r="E37" s="5">
        <f t="shared" si="5"/>
        <v>0.15231368026524433</v>
      </c>
      <c r="F37" s="5">
        <f t="shared" si="6"/>
        <v>0.1129429966639269</v>
      </c>
      <c r="G37" s="5">
        <f t="shared" si="7"/>
        <v>9.0360930916301291E-2</v>
      </c>
    </row>
    <row r="38" spans="1:7" x14ac:dyDescent="0.25">
      <c r="A38" s="1" t="s">
        <v>281</v>
      </c>
      <c r="B38" s="5">
        <f t="shared" si="2"/>
        <v>9.3611349138341432E-2</v>
      </c>
      <c r="C38" s="5">
        <f t="shared" si="3"/>
        <v>0.14990120511953289</v>
      </c>
      <c r="D38" s="5">
        <f t="shared" si="4"/>
        <v>0.12716953078088811</v>
      </c>
      <c r="E38" s="5">
        <f t="shared" si="5"/>
        <v>0.18313391956177022</v>
      </c>
      <c r="F38" s="5">
        <f t="shared" si="6"/>
        <v>0.10124256635884543</v>
      </c>
      <c r="G38" s="5">
        <f t="shared" si="7"/>
        <v>0.1310992025845491</v>
      </c>
    </row>
    <row r="39" spans="1:7" x14ac:dyDescent="0.25">
      <c r="A39" s="1" t="s">
        <v>282</v>
      </c>
      <c r="B39" s="5">
        <f t="shared" si="2"/>
        <v>0.12327906312482148</v>
      </c>
      <c r="C39" s="5">
        <f t="shared" si="3"/>
        <v>0.17492924150453032</v>
      </c>
      <c r="D39" s="5">
        <f t="shared" si="4"/>
        <v>0.13112972864781403</v>
      </c>
      <c r="E39" s="5">
        <f t="shared" si="5"/>
        <v>0.16182787948680985</v>
      </c>
      <c r="F39" s="5">
        <f t="shared" si="6"/>
        <v>0.10820480587922449</v>
      </c>
      <c r="G39" s="5">
        <f t="shared" si="7"/>
        <v>0.14240660495884722</v>
      </c>
    </row>
    <row r="40" spans="1:7" x14ac:dyDescent="0.25">
      <c r="A40" s="1" t="s">
        <v>283</v>
      </c>
      <c r="B40" s="5">
        <f t="shared" si="2"/>
        <v>0.12265067123678949</v>
      </c>
      <c r="C40" s="5">
        <f t="shared" si="3"/>
        <v>0.12788151734695694</v>
      </c>
      <c r="D40" s="5">
        <f t="shared" si="4"/>
        <v>0.11097132073313699</v>
      </c>
      <c r="E40" s="5">
        <f t="shared" si="5"/>
        <v>6.8127432607755514E-2</v>
      </c>
      <c r="F40" s="5">
        <f t="shared" si="6"/>
        <v>0.15113861625489533</v>
      </c>
      <c r="G40" s="5">
        <f t="shared" si="7"/>
        <v>0.11485175593788194</v>
      </c>
    </row>
    <row r="41" spans="1:7" x14ac:dyDescent="0.25">
      <c r="A41" s="1" t="s">
        <v>284</v>
      </c>
      <c r="B41" s="5">
        <f t="shared" si="2"/>
        <v>0.10631248214795773</v>
      </c>
      <c r="C41" s="5">
        <f t="shared" si="3"/>
        <v>9.4629474696049987E-2</v>
      </c>
      <c r="D41" s="5">
        <f t="shared" si="4"/>
        <v>8.6438109398678978E-2</v>
      </c>
      <c r="E41" s="5">
        <f t="shared" si="5"/>
        <v>2.8542597664696554E-2</v>
      </c>
      <c r="F41" s="5">
        <f t="shared" si="6"/>
        <v>5.3328820770681233E-2</v>
      </c>
      <c r="G41" s="5">
        <f t="shared" si="7"/>
        <v>8.1356888284915774E-2</v>
      </c>
    </row>
    <row r="42" spans="1:7" x14ac:dyDescent="0.25">
      <c r="A42" s="1" t="s">
        <v>285</v>
      </c>
      <c r="B42" s="5">
        <f t="shared" si="2"/>
        <v>0.12177473102922974</v>
      </c>
      <c r="C42" s="5">
        <f t="shared" si="3"/>
        <v>9.0001246061555434E-2</v>
      </c>
      <c r="D42" s="5">
        <f t="shared" si="4"/>
        <v>9.215680667943843E-2</v>
      </c>
      <c r="E42" s="5">
        <f t="shared" si="5"/>
        <v>1.3435202537119792E-2</v>
      </c>
      <c r="F42" s="5">
        <f t="shared" si="6"/>
        <v>2.2288836242324615E-2</v>
      </c>
      <c r="G42" s="5">
        <f t="shared" si="7"/>
        <v>8.044238181926959E-2</v>
      </c>
    </row>
    <row r="43" spans="1:7" x14ac:dyDescent="0.25">
      <c r="A43" s="1" t="s">
        <v>286</v>
      </c>
      <c r="B43" s="5">
        <f t="shared" si="2"/>
        <v>7.4340664572027038E-2</v>
      </c>
      <c r="C43" s="5">
        <f t="shared" si="3"/>
        <v>6.2107268099044093E-2</v>
      </c>
      <c r="D43" s="5">
        <f t="shared" si="4"/>
        <v>6.5135962027850061E-2</v>
      </c>
      <c r="E43" s="5">
        <f t="shared" si="5"/>
        <v>1.2599106241891308E-2</v>
      </c>
      <c r="F43" s="5">
        <f t="shared" si="6"/>
        <v>3.7131944108688295E-2</v>
      </c>
      <c r="G43" s="5">
        <f t="shared" si="7"/>
        <v>5.6212233874345104E-2</v>
      </c>
    </row>
    <row r="44" spans="1:7" x14ac:dyDescent="0.25">
      <c r="A44" s="1" t="s">
        <v>287</v>
      </c>
      <c r="B44" s="5">
        <f t="shared" si="2"/>
        <v>0.1607921546224888</v>
      </c>
      <c r="C44" s="5">
        <f t="shared" si="3"/>
        <v>0.14530857824376525</v>
      </c>
      <c r="D44" s="5">
        <f t="shared" si="4"/>
        <v>0.14614130900980757</v>
      </c>
      <c r="E44" s="5">
        <f t="shared" si="5"/>
        <v>2.5745999711690934E-2</v>
      </c>
      <c r="F44" s="5">
        <f t="shared" si="6"/>
        <v>9.9066866508726981E-2</v>
      </c>
      <c r="G44" s="5">
        <f t="shared" si="7"/>
        <v>0.12722323359230106</v>
      </c>
    </row>
    <row r="45" spans="1:7" x14ac:dyDescent="0.25">
      <c r="A45" s="2" t="s">
        <v>81</v>
      </c>
      <c r="B45" s="5">
        <f t="shared" ref="B45:G45" si="8">SUM(B25:B44)</f>
        <v>1</v>
      </c>
      <c r="C45" s="5">
        <f t="shared" si="8"/>
        <v>1</v>
      </c>
      <c r="D45" s="5">
        <f t="shared" si="8"/>
        <v>1</v>
      </c>
      <c r="E45" s="5">
        <f t="shared" si="8"/>
        <v>1.0000000000000002</v>
      </c>
      <c r="F45" s="5">
        <f t="shared" si="8"/>
        <v>1</v>
      </c>
      <c r="G45" s="5">
        <f t="shared" si="8"/>
        <v>1</v>
      </c>
    </row>
    <row r="48" spans="1:7" x14ac:dyDescent="0.25">
      <c r="A48" s="1" t="s">
        <v>47</v>
      </c>
      <c r="B48" s="11">
        <f>SUM(B25:B30)</f>
        <v>7.2017518804151193E-2</v>
      </c>
      <c r="C48" s="11">
        <f t="shared" ref="C48:F48" si="9">SUM(C25:C30)</f>
        <v>2.0346405112412553E-2</v>
      </c>
      <c r="D48" s="11">
        <f t="shared" si="9"/>
        <v>7.7516941640694254E-2</v>
      </c>
      <c r="E48" s="11">
        <f t="shared" si="9"/>
        <v>0.19181202248810725</v>
      </c>
      <c r="F48" s="11">
        <f t="shared" si="9"/>
        <v>0.17526471014843109</v>
      </c>
      <c r="G48" s="11">
        <f>SUM(G25:G30)</f>
        <v>8.8138765672675048E-2</v>
      </c>
    </row>
    <row r="49" spans="1:14" x14ac:dyDescent="0.25">
      <c r="A49" s="1" t="s">
        <v>288</v>
      </c>
      <c r="B49" s="11">
        <f>SUM(B31:B37)</f>
        <v>0.12522136532419309</v>
      </c>
      <c r="C49" s="11">
        <f t="shared" ref="C49:G49" si="10">SUM(C31:C37)</f>
        <v>0.13489506381615252</v>
      </c>
      <c r="D49" s="11">
        <f t="shared" si="10"/>
        <v>0.1633402910816916</v>
      </c>
      <c r="E49" s="11">
        <f t="shared" si="10"/>
        <v>0.31477583970015854</v>
      </c>
      <c r="F49" s="11">
        <f t="shared" si="10"/>
        <v>0.2523328337281826</v>
      </c>
      <c r="G49" s="11">
        <f t="shared" si="10"/>
        <v>0.17826893327521517</v>
      </c>
    </row>
    <row r="50" spans="1:14" x14ac:dyDescent="0.25">
      <c r="A50" s="1" t="s">
        <v>155</v>
      </c>
      <c r="B50" s="11">
        <f>SUM(B38:B40)</f>
        <v>0.33954108349995238</v>
      </c>
      <c r="C50" s="11">
        <f t="shared" ref="C50:G50" si="11">SUM(C38:C40)</f>
        <v>0.4527119639710202</v>
      </c>
      <c r="D50" s="11">
        <f t="shared" si="11"/>
        <v>0.36927058016183911</v>
      </c>
      <c r="E50" s="11">
        <f t="shared" si="11"/>
        <v>0.41308923165633554</v>
      </c>
      <c r="F50" s="11">
        <f t="shared" si="11"/>
        <v>0.36058598849296525</v>
      </c>
      <c r="G50" s="11">
        <f t="shared" si="11"/>
        <v>0.38835756348127826</v>
      </c>
    </row>
    <row r="51" spans="1:14" x14ac:dyDescent="0.25">
      <c r="A51" s="1" t="s">
        <v>80</v>
      </c>
      <c r="B51" s="11">
        <f>SUM(B41:B44)</f>
        <v>0.46322003237170334</v>
      </c>
      <c r="C51" s="11">
        <f t="shared" ref="C51:G51" si="12">SUM(C41:C44)</f>
        <v>0.39204656710041474</v>
      </c>
      <c r="D51" s="11">
        <f t="shared" si="12"/>
        <v>0.38987218711577498</v>
      </c>
      <c r="E51" s="11">
        <f t="shared" si="12"/>
        <v>8.0322906155398582E-2</v>
      </c>
      <c r="F51" s="11">
        <f t="shared" si="12"/>
        <v>0.21181646763042111</v>
      </c>
      <c r="G51" s="11">
        <f t="shared" si="12"/>
        <v>0.34523473757083156</v>
      </c>
    </row>
    <row r="52" spans="1:14" x14ac:dyDescent="0.25">
      <c r="A52" s="2" t="s">
        <v>81</v>
      </c>
      <c r="B52" s="11">
        <f t="shared" ref="B52:G52" si="13">SUM(B48:B51)</f>
        <v>1</v>
      </c>
      <c r="C52" s="11">
        <f t="shared" si="13"/>
        <v>1</v>
      </c>
      <c r="D52" s="11">
        <f t="shared" si="13"/>
        <v>0.99999999999999989</v>
      </c>
      <c r="E52" s="11">
        <f t="shared" si="13"/>
        <v>0.99999999999999989</v>
      </c>
      <c r="F52" s="11">
        <f t="shared" si="13"/>
        <v>1</v>
      </c>
      <c r="G52" s="11">
        <f t="shared" si="13"/>
        <v>1</v>
      </c>
    </row>
    <row r="54" spans="1:14" x14ac:dyDescent="0.25">
      <c r="A54" s="1" t="s">
        <v>118</v>
      </c>
      <c r="B54" t="s">
        <v>80</v>
      </c>
      <c r="C54" t="s">
        <v>155</v>
      </c>
      <c r="D54" t="s">
        <v>82</v>
      </c>
      <c r="E54" t="s">
        <v>289</v>
      </c>
      <c r="F54" t="s">
        <v>290</v>
      </c>
    </row>
    <row r="56" spans="1:14" s="28" customFormat="1" x14ac:dyDescent="0.25"/>
    <row r="58" spans="1:14" x14ac:dyDescent="0.25">
      <c r="A58" s="1" t="s">
        <v>291</v>
      </c>
      <c r="B58" s="1">
        <v>0</v>
      </c>
      <c r="C58" s="1">
        <v>1</v>
      </c>
      <c r="D58" s="1">
        <v>2</v>
      </c>
      <c r="E58" s="1">
        <v>3</v>
      </c>
      <c r="F58" s="1">
        <v>4</v>
      </c>
      <c r="G58" t="s">
        <v>81</v>
      </c>
      <c r="I58" t="str" cm="1">
        <f t="array" ref="I58:N58">A116:F116</f>
        <v>fx_meses_ultimo_pagamento</v>
      </c>
      <c r="J58" t="str">
        <v>Maior que  1 ano</v>
      </c>
      <c r="K58" t="str">
        <v>Até 3 meses</v>
      </c>
      <c r="L58" t="str">
        <v>NEUTRO</v>
      </c>
      <c r="M58" t="str">
        <v>de 4 a 9 meses</v>
      </c>
      <c r="N58" t="str">
        <v>Maior que 3 meses</v>
      </c>
    </row>
    <row r="59" spans="1:14" x14ac:dyDescent="0.25">
      <c r="A59" s="1" t="s">
        <v>55</v>
      </c>
      <c r="B59">
        <v>2533</v>
      </c>
      <c r="C59">
        <v>10281</v>
      </c>
      <c r="D59">
        <v>6708</v>
      </c>
      <c r="E59">
        <v>2633</v>
      </c>
      <c r="F59">
        <v>939</v>
      </c>
      <c r="G59">
        <f>SUM(B59:F59)</f>
        <v>23094</v>
      </c>
    </row>
    <row r="60" spans="1:14" x14ac:dyDescent="0.25">
      <c r="A60" s="1" t="s">
        <v>56</v>
      </c>
      <c r="B60">
        <v>5964</v>
      </c>
      <c r="C60">
        <v>20643</v>
      </c>
      <c r="D60">
        <v>18893</v>
      </c>
      <c r="E60">
        <v>6284</v>
      </c>
      <c r="F60">
        <v>1616</v>
      </c>
      <c r="G60">
        <f t="shared" ref="G60:G80" si="14">SUM(B60:F60)</f>
        <v>53400</v>
      </c>
    </row>
    <row r="61" spans="1:14" x14ac:dyDescent="0.25">
      <c r="A61" s="1" t="s">
        <v>66</v>
      </c>
      <c r="B61">
        <v>3244</v>
      </c>
      <c r="C61">
        <v>8121</v>
      </c>
      <c r="D61">
        <v>8194</v>
      </c>
      <c r="E61">
        <v>3814</v>
      </c>
      <c r="F61">
        <v>1240</v>
      </c>
      <c r="G61">
        <f t="shared" si="14"/>
        <v>24613</v>
      </c>
    </row>
    <row r="62" spans="1:14" x14ac:dyDescent="0.25">
      <c r="A62" s="1" t="s">
        <v>57</v>
      </c>
      <c r="B62">
        <v>1868</v>
      </c>
      <c r="C62">
        <v>2910</v>
      </c>
      <c r="D62">
        <v>3383</v>
      </c>
      <c r="E62">
        <v>1900</v>
      </c>
      <c r="F62">
        <v>878</v>
      </c>
      <c r="G62">
        <f t="shared" si="14"/>
        <v>10939</v>
      </c>
    </row>
    <row r="63" spans="1:14" x14ac:dyDescent="0.25">
      <c r="A63" s="1" t="s">
        <v>212</v>
      </c>
      <c r="B63">
        <v>1437</v>
      </c>
      <c r="C63">
        <v>1565</v>
      </c>
      <c r="D63">
        <v>2202</v>
      </c>
      <c r="E63">
        <v>1081</v>
      </c>
      <c r="F63">
        <v>649</v>
      </c>
      <c r="G63">
        <f t="shared" si="14"/>
        <v>6934</v>
      </c>
    </row>
    <row r="64" spans="1:14" x14ac:dyDescent="0.25">
      <c r="A64" s="1" t="s">
        <v>213</v>
      </c>
      <c r="B64">
        <v>1564</v>
      </c>
      <c r="C64">
        <v>1523</v>
      </c>
      <c r="D64">
        <v>2270</v>
      </c>
      <c r="E64">
        <v>1101</v>
      </c>
      <c r="F64">
        <v>626</v>
      </c>
      <c r="G64">
        <f t="shared" si="14"/>
        <v>7084</v>
      </c>
    </row>
    <row r="65" spans="1:7" x14ac:dyDescent="0.25">
      <c r="A65" s="1" t="s">
        <v>214</v>
      </c>
      <c r="B65">
        <v>1226</v>
      </c>
      <c r="C65">
        <v>1155</v>
      </c>
      <c r="D65">
        <v>1876</v>
      </c>
      <c r="E65">
        <v>943</v>
      </c>
      <c r="F65">
        <v>529</v>
      </c>
      <c r="G65">
        <f t="shared" si="14"/>
        <v>5729</v>
      </c>
    </row>
    <row r="66" spans="1:7" x14ac:dyDescent="0.25">
      <c r="A66" s="1" t="s">
        <v>215</v>
      </c>
      <c r="B66">
        <v>1197</v>
      </c>
      <c r="C66">
        <v>1149</v>
      </c>
      <c r="D66">
        <v>1626</v>
      </c>
      <c r="E66">
        <v>1093</v>
      </c>
      <c r="F66">
        <v>676</v>
      </c>
      <c r="G66">
        <f t="shared" si="14"/>
        <v>5741</v>
      </c>
    </row>
    <row r="67" spans="1:7" x14ac:dyDescent="0.25">
      <c r="A67" s="1" t="s">
        <v>216</v>
      </c>
      <c r="B67">
        <v>1282</v>
      </c>
      <c r="C67">
        <v>957</v>
      </c>
      <c r="D67">
        <v>1661</v>
      </c>
      <c r="E67">
        <v>1028</v>
      </c>
      <c r="F67">
        <v>623</v>
      </c>
      <c r="G67">
        <f t="shared" si="14"/>
        <v>5551</v>
      </c>
    </row>
    <row r="68" spans="1:7" x14ac:dyDescent="0.25">
      <c r="A68" s="1" t="s">
        <v>217</v>
      </c>
      <c r="B68">
        <v>1338</v>
      </c>
      <c r="C68">
        <v>860</v>
      </c>
      <c r="D68">
        <v>1561</v>
      </c>
      <c r="E68">
        <v>891</v>
      </c>
      <c r="F68">
        <v>598</v>
      </c>
      <c r="G68">
        <f t="shared" si="14"/>
        <v>5248</v>
      </c>
    </row>
    <row r="69" spans="1:7" x14ac:dyDescent="0.25">
      <c r="A69" s="1" t="s">
        <v>218</v>
      </c>
      <c r="B69">
        <v>1125</v>
      </c>
      <c r="C69">
        <v>728</v>
      </c>
      <c r="D69">
        <v>1353</v>
      </c>
      <c r="E69">
        <v>892</v>
      </c>
      <c r="F69">
        <v>620</v>
      </c>
      <c r="G69">
        <f t="shared" si="14"/>
        <v>4718</v>
      </c>
    </row>
    <row r="70" spans="1:7" x14ac:dyDescent="0.25">
      <c r="A70" s="1" t="s">
        <v>219</v>
      </c>
      <c r="B70">
        <v>1331</v>
      </c>
      <c r="C70">
        <v>641</v>
      </c>
      <c r="D70">
        <v>1443</v>
      </c>
      <c r="E70">
        <v>800</v>
      </c>
      <c r="F70">
        <v>574</v>
      </c>
      <c r="G70">
        <f t="shared" si="14"/>
        <v>4789</v>
      </c>
    </row>
    <row r="71" spans="1:7" x14ac:dyDescent="0.25">
      <c r="A71" s="1" t="s">
        <v>220</v>
      </c>
      <c r="B71">
        <v>1296</v>
      </c>
      <c r="C71">
        <v>595</v>
      </c>
      <c r="D71">
        <v>1484</v>
      </c>
      <c r="E71">
        <v>794</v>
      </c>
      <c r="F71">
        <v>625</v>
      </c>
      <c r="G71">
        <f t="shared" si="14"/>
        <v>4794</v>
      </c>
    </row>
    <row r="72" spans="1:7" x14ac:dyDescent="0.25">
      <c r="A72" s="1" t="s">
        <v>221</v>
      </c>
      <c r="B72">
        <v>1131</v>
      </c>
      <c r="C72">
        <v>447</v>
      </c>
      <c r="D72">
        <v>1119</v>
      </c>
      <c r="E72">
        <v>663</v>
      </c>
      <c r="F72">
        <v>516</v>
      </c>
      <c r="G72">
        <f t="shared" si="14"/>
        <v>3876</v>
      </c>
    </row>
    <row r="73" spans="1:7" x14ac:dyDescent="0.25">
      <c r="A73" s="1" t="s">
        <v>222</v>
      </c>
      <c r="B73">
        <v>1413</v>
      </c>
      <c r="C73">
        <v>521</v>
      </c>
      <c r="D73">
        <v>1381</v>
      </c>
      <c r="E73">
        <v>719</v>
      </c>
      <c r="F73">
        <v>537</v>
      </c>
      <c r="G73">
        <f t="shared" si="14"/>
        <v>4571</v>
      </c>
    </row>
    <row r="74" spans="1:7" x14ac:dyDescent="0.25">
      <c r="A74" s="1" t="s">
        <v>223</v>
      </c>
      <c r="B74">
        <v>1261</v>
      </c>
      <c r="C74">
        <v>402</v>
      </c>
      <c r="D74">
        <v>1162</v>
      </c>
      <c r="E74">
        <v>592</v>
      </c>
      <c r="F74">
        <v>557</v>
      </c>
      <c r="G74">
        <f t="shared" si="14"/>
        <v>3974</v>
      </c>
    </row>
    <row r="75" spans="1:7" x14ac:dyDescent="0.25">
      <c r="A75" s="1" t="s">
        <v>277</v>
      </c>
      <c r="B75">
        <v>1225</v>
      </c>
      <c r="C75">
        <v>328</v>
      </c>
      <c r="D75">
        <v>1095</v>
      </c>
      <c r="E75">
        <v>578</v>
      </c>
      <c r="F75">
        <v>517</v>
      </c>
      <c r="G75">
        <f t="shared" si="14"/>
        <v>3743</v>
      </c>
    </row>
    <row r="76" spans="1:7" x14ac:dyDescent="0.25">
      <c r="A76" s="1" t="s">
        <v>278</v>
      </c>
      <c r="B76">
        <v>1262</v>
      </c>
      <c r="C76">
        <v>325</v>
      </c>
      <c r="D76">
        <v>1078</v>
      </c>
      <c r="E76">
        <v>535</v>
      </c>
      <c r="F76">
        <v>557</v>
      </c>
      <c r="G76">
        <f t="shared" si="14"/>
        <v>3757</v>
      </c>
    </row>
    <row r="77" spans="1:7" x14ac:dyDescent="0.25">
      <c r="A77" s="1" t="s">
        <v>279</v>
      </c>
      <c r="B77">
        <v>1368</v>
      </c>
      <c r="C77">
        <v>294</v>
      </c>
      <c r="D77">
        <v>1053</v>
      </c>
      <c r="E77">
        <v>547</v>
      </c>
      <c r="F77">
        <v>463</v>
      </c>
      <c r="G77">
        <f t="shared" si="14"/>
        <v>3725</v>
      </c>
    </row>
    <row r="78" spans="1:7" x14ac:dyDescent="0.25">
      <c r="A78" s="1" t="s">
        <v>280</v>
      </c>
      <c r="B78">
        <v>6242</v>
      </c>
      <c r="C78">
        <v>1208</v>
      </c>
      <c r="D78">
        <v>4390</v>
      </c>
      <c r="E78">
        <v>2612</v>
      </c>
      <c r="F78">
        <v>2356</v>
      </c>
      <c r="G78">
        <f t="shared" si="14"/>
        <v>16808</v>
      </c>
    </row>
    <row r="79" spans="1:7" x14ac:dyDescent="0.25">
      <c r="A79" s="1" t="s">
        <v>281</v>
      </c>
      <c r="B79">
        <v>9772</v>
      </c>
      <c r="C79">
        <v>1383</v>
      </c>
      <c r="D79">
        <v>5208</v>
      </c>
      <c r="E79">
        <v>4239</v>
      </c>
      <c r="F79">
        <v>3571</v>
      </c>
      <c r="G79">
        <f t="shared" si="14"/>
        <v>24173</v>
      </c>
    </row>
    <row r="80" spans="1:7" x14ac:dyDescent="0.25">
      <c r="A80" s="1" t="s">
        <v>292</v>
      </c>
      <c r="B80">
        <v>3436</v>
      </c>
      <c r="C80">
        <v>141</v>
      </c>
      <c r="D80">
        <v>806</v>
      </c>
      <c r="E80">
        <v>946</v>
      </c>
      <c r="F80">
        <v>1416</v>
      </c>
      <c r="G80">
        <f t="shared" si="14"/>
        <v>6745</v>
      </c>
    </row>
    <row r="81" spans="1:8" x14ac:dyDescent="0.25">
      <c r="A81" s="2" t="s">
        <v>81</v>
      </c>
      <c r="B81">
        <f>SUM(B59:B80)</f>
        <v>52515</v>
      </c>
      <c r="C81">
        <f>SUM(C59:C80)</f>
        <v>56177</v>
      </c>
      <c r="D81">
        <f>SUM(D59:D80)</f>
        <v>69946</v>
      </c>
      <c r="E81">
        <f>SUM(E59:E80)</f>
        <v>34685</v>
      </c>
      <c r="F81">
        <f>SUM(F59:F80)</f>
        <v>20683</v>
      </c>
      <c r="G81">
        <f>SUM(B81:F81)</f>
        <v>234006</v>
      </c>
    </row>
    <row r="83" spans="1:8" x14ac:dyDescent="0.25">
      <c r="A83" s="1" t="s">
        <v>291</v>
      </c>
      <c r="B83" s="1">
        <v>0</v>
      </c>
      <c r="C83" s="1">
        <v>1</v>
      </c>
      <c r="D83" s="1">
        <v>2</v>
      </c>
      <c r="E83" s="1">
        <v>3</v>
      </c>
      <c r="F83" s="1">
        <v>4</v>
      </c>
      <c r="G83" t="s">
        <v>81</v>
      </c>
    </row>
    <row r="84" spans="1:8" x14ac:dyDescent="0.25">
      <c r="A84" s="1" t="s">
        <v>55</v>
      </c>
      <c r="B84" s="5">
        <f>B59/$B$81</f>
        <v>4.8233837951061599E-2</v>
      </c>
      <c r="C84" s="5">
        <f>C59/$C$81</f>
        <v>0.18301084073553234</v>
      </c>
      <c r="D84" s="5">
        <f>D59/$D$81</f>
        <v>9.5902553398335866E-2</v>
      </c>
      <c r="E84" s="5">
        <f>E59/$E$81</f>
        <v>7.5911777425400034E-2</v>
      </c>
      <c r="F84" s="5">
        <f>F59/$F$81</f>
        <v>4.5399603539138425E-2</v>
      </c>
      <c r="G84" s="5">
        <f>G59/$G$81</f>
        <v>9.8689777185200375E-2</v>
      </c>
    </row>
    <row r="85" spans="1:8" x14ac:dyDescent="0.25">
      <c r="A85" s="1" t="s">
        <v>56</v>
      </c>
      <c r="B85" s="5">
        <f>B60/$B$81</f>
        <v>0.11356755212796343</v>
      </c>
      <c r="C85" s="5">
        <f t="shared" ref="C85:C104" si="15">C60/$C$81</f>
        <v>0.36746355269950337</v>
      </c>
      <c r="D85" s="5">
        <f t="shared" ref="D85:D105" si="16">D60/$D$81</f>
        <v>0.27010836931347038</v>
      </c>
      <c r="E85" s="5">
        <f t="shared" ref="E85:E105" si="17">E60/$E$81</f>
        <v>0.18117341790399308</v>
      </c>
      <c r="F85" s="5">
        <f t="shared" ref="F85:F105" si="18">F60/$F$81</f>
        <v>7.8131799062031618E-2</v>
      </c>
      <c r="G85" s="5">
        <f>G60/$G$81</f>
        <v>0.22819927694161687</v>
      </c>
    </row>
    <row r="86" spans="1:8" x14ac:dyDescent="0.25">
      <c r="A86" s="1" t="s">
        <v>66</v>
      </c>
      <c r="B86" s="5">
        <f>B61/$B$81</f>
        <v>6.1772826811387224E-2</v>
      </c>
      <c r="C86" s="5">
        <f t="shared" si="15"/>
        <v>0.14456094131050073</v>
      </c>
      <c r="D86" s="5">
        <f t="shared" si="16"/>
        <v>0.11714751379635718</v>
      </c>
      <c r="E86" s="5">
        <f t="shared" si="17"/>
        <v>0.10996107827591178</v>
      </c>
      <c r="F86" s="5">
        <f t="shared" si="18"/>
        <v>5.9952618092152979E-2</v>
      </c>
      <c r="G86" s="5">
        <f t="shared" ref="G86:G105" si="19">G61/$G$81</f>
        <v>0.10518106373340855</v>
      </c>
    </row>
    <row r="87" spans="1:8" x14ac:dyDescent="0.25">
      <c r="A87" s="1" t="s">
        <v>57</v>
      </c>
      <c r="B87" s="5">
        <f t="shared" ref="B87" si="20">B62/$B$81</f>
        <v>3.5570789298295727E-2</v>
      </c>
      <c r="C87" s="5">
        <f t="shared" si="15"/>
        <v>5.1800558947612013E-2</v>
      </c>
      <c r="D87" s="5">
        <f t="shared" si="16"/>
        <v>4.8365882252022992E-2</v>
      </c>
      <c r="E87" s="5">
        <f t="shared" si="17"/>
        <v>5.477872279083177E-2</v>
      </c>
      <c r="F87" s="5">
        <f t="shared" si="18"/>
        <v>4.2450321520088964E-2</v>
      </c>
      <c r="G87" s="5">
        <f t="shared" si="19"/>
        <v>4.6746664615437208E-2</v>
      </c>
    </row>
    <row r="88" spans="1:8" x14ac:dyDescent="0.25">
      <c r="A88" s="1" t="s">
        <v>212</v>
      </c>
      <c r="B88" s="5">
        <f>B63/$B$81</f>
        <v>2.736361039702942E-2</v>
      </c>
      <c r="C88" s="5">
        <f t="shared" si="15"/>
        <v>2.7858376203784466E-2</v>
      </c>
      <c r="D88" s="5">
        <f t="shared" si="16"/>
        <v>3.1481428530580731E-2</v>
      </c>
      <c r="E88" s="5">
        <f t="shared" si="17"/>
        <v>3.1166210177310076E-2</v>
      </c>
      <c r="F88" s="5">
        <f t="shared" si="18"/>
        <v>3.1378426727263938E-2</v>
      </c>
      <c r="G88" s="5">
        <f t="shared" si="19"/>
        <v>2.9631718844815944E-2</v>
      </c>
      <c r="H88">
        <f>1053/30</f>
        <v>35.1</v>
      </c>
    </row>
    <row r="89" spans="1:8" x14ac:dyDescent="0.25">
      <c r="A89" s="1" t="s">
        <v>213</v>
      </c>
      <c r="B89" s="5">
        <f t="shared" ref="B89:B105" si="21">B64/$B$81</f>
        <v>2.9781967057031324E-2</v>
      </c>
      <c r="C89" s="5">
        <f t="shared" si="15"/>
        <v>2.7110739270519962E-2</v>
      </c>
      <c r="D89" s="5">
        <f t="shared" si="16"/>
        <v>3.2453607068309839E-2</v>
      </c>
      <c r="E89" s="5">
        <f t="shared" si="17"/>
        <v>3.1742828311950411E-2</v>
      </c>
      <c r="F89" s="5">
        <f t="shared" si="18"/>
        <v>3.0266402359425616E-2</v>
      </c>
      <c r="G89" s="5">
        <f t="shared" si="19"/>
        <v>3.0272728049708129E-2</v>
      </c>
    </row>
    <row r="90" spans="1:8" x14ac:dyDescent="0.25">
      <c r="A90" s="1" t="s">
        <v>214</v>
      </c>
      <c r="B90" s="5">
        <f t="shared" si="21"/>
        <v>2.3345710749309721E-2</v>
      </c>
      <c r="C90" s="5">
        <f t="shared" si="15"/>
        <v>2.0560015664773841E-2</v>
      </c>
      <c r="D90" s="5">
        <f t="shared" si="16"/>
        <v>2.6820690246761789E-2</v>
      </c>
      <c r="E90" s="5">
        <f t="shared" si="17"/>
        <v>2.718754504829177E-2</v>
      </c>
      <c r="F90" s="5">
        <f t="shared" si="18"/>
        <v>2.5576560460281391E-2</v>
      </c>
      <c r="G90" s="5">
        <f t="shared" si="19"/>
        <v>2.4482278232182082E-2</v>
      </c>
    </row>
    <row r="91" spans="1:8" x14ac:dyDescent="0.25">
      <c r="A91" s="1" t="s">
        <v>215</v>
      </c>
      <c r="B91" s="5">
        <f t="shared" si="21"/>
        <v>2.2793487574978576E-2</v>
      </c>
      <c r="C91" s="5">
        <f t="shared" si="15"/>
        <v>2.0453210388593195E-2</v>
      </c>
      <c r="D91" s="5">
        <f t="shared" si="16"/>
        <v>2.3246504446287137E-2</v>
      </c>
      <c r="E91" s="5">
        <f t="shared" si="17"/>
        <v>3.151218105809428E-2</v>
      </c>
      <c r="F91" s="5">
        <f t="shared" si="18"/>
        <v>3.2683846637335007E-2</v>
      </c>
      <c r="G91" s="5">
        <f t="shared" si="19"/>
        <v>2.4533558968573455E-2</v>
      </c>
    </row>
    <row r="92" spans="1:8" x14ac:dyDescent="0.25">
      <c r="A92" s="1" t="s">
        <v>216</v>
      </c>
      <c r="B92" s="5">
        <f t="shared" si="21"/>
        <v>2.4412072741121584E-2</v>
      </c>
      <c r="C92" s="5">
        <f t="shared" si="15"/>
        <v>1.7035441550812609E-2</v>
      </c>
      <c r="D92" s="5">
        <f t="shared" si="16"/>
        <v>2.3746890458353587E-2</v>
      </c>
      <c r="E92" s="5">
        <f t="shared" si="17"/>
        <v>2.9638172120513191E-2</v>
      </c>
      <c r="F92" s="5">
        <f t="shared" si="18"/>
        <v>3.0121355702751051E-2</v>
      </c>
      <c r="G92" s="5">
        <f t="shared" si="19"/>
        <v>2.3721613975710026E-2</v>
      </c>
    </row>
    <row r="93" spans="1:8" x14ac:dyDescent="0.25">
      <c r="A93" s="1" t="s">
        <v>217</v>
      </c>
      <c r="B93" s="5">
        <f t="shared" si="21"/>
        <v>2.5478434732933448E-2</v>
      </c>
      <c r="C93" s="5">
        <f t="shared" si="15"/>
        <v>1.5308756252558876E-2</v>
      </c>
      <c r="D93" s="5">
        <f t="shared" si="16"/>
        <v>2.2317216138163728E-2</v>
      </c>
      <c r="E93" s="5">
        <f t="shared" si="17"/>
        <v>2.5688337898226898E-2</v>
      </c>
      <c r="F93" s="5">
        <f t="shared" si="18"/>
        <v>2.8912633563796353E-2</v>
      </c>
      <c r="G93" s="5">
        <f t="shared" si="19"/>
        <v>2.2426775381827815E-2</v>
      </c>
    </row>
    <row r="94" spans="1:8" x14ac:dyDescent="0.25">
      <c r="A94" s="1" t="s">
        <v>218</v>
      </c>
      <c r="B94" s="5">
        <f t="shared" si="21"/>
        <v>2.1422450728363324E-2</v>
      </c>
      <c r="C94" s="5">
        <f t="shared" si="15"/>
        <v>1.2959040176584724E-2</v>
      </c>
      <c r="D94" s="5">
        <f t="shared" si="16"/>
        <v>1.9343493552168817E-2</v>
      </c>
      <c r="E94" s="5">
        <f t="shared" si="17"/>
        <v>2.5717168804958918E-2</v>
      </c>
      <c r="F94" s="5">
        <f t="shared" si="18"/>
        <v>2.9976309046076489E-2</v>
      </c>
      <c r="G94" s="5">
        <f t="shared" si="19"/>
        <v>2.0161876191208773E-2</v>
      </c>
    </row>
    <row r="95" spans="1:8" x14ac:dyDescent="0.25">
      <c r="A95" s="1" t="s">
        <v>219</v>
      </c>
      <c r="B95" s="5">
        <f t="shared" si="21"/>
        <v>2.5345139483956964E-2</v>
      </c>
      <c r="C95" s="5">
        <f t="shared" si="15"/>
        <v>1.1410363671965395E-2</v>
      </c>
      <c r="D95" s="5">
        <f t="shared" si="16"/>
        <v>2.063020044033969E-2</v>
      </c>
      <c r="E95" s="5">
        <f t="shared" si="17"/>
        <v>2.3064725385613379E-2</v>
      </c>
      <c r="F95" s="5">
        <f t="shared" si="18"/>
        <v>2.7752260310399846E-2</v>
      </c>
      <c r="G95" s="5">
        <f t="shared" si="19"/>
        <v>2.0465287214857738E-2</v>
      </c>
    </row>
    <row r="96" spans="1:8" x14ac:dyDescent="0.25">
      <c r="A96" s="1" t="s">
        <v>220</v>
      </c>
      <c r="B96" s="5">
        <f t="shared" si="21"/>
        <v>2.4678663239074552E-2</v>
      </c>
      <c r="C96" s="5">
        <f t="shared" si="15"/>
        <v>1.059152322124713E-2</v>
      </c>
      <c r="D96" s="5">
        <f t="shared" si="16"/>
        <v>2.1216366911617532E-2</v>
      </c>
      <c r="E96" s="5">
        <f t="shared" si="17"/>
        <v>2.2891739945221277E-2</v>
      </c>
      <c r="F96" s="5">
        <f t="shared" si="18"/>
        <v>3.0218053473867426E-2</v>
      </c>
      <c r="G96" s="5">
        <f t="shared" si="19"/>
        <v>2.0486654188354145E-2</v>
      </c>
    </row>
    <row r="97" spans="1:10" x14ac:dyDescent="0.25">
      <c r="A97" s="1" t="s">
        <v>221</v>
      </c>
      <c r="B97" s="5">
        <f t="shared" si="21"/>
        <v>2.1536703798914595E-2</v>
      </c>
      <c r="C97" s="5">
        <f t="shared" si="15"/>
        <v>7.9569930754579271E-3</v>
      </c>
      <c r="D97" s="5">
        <f t="shared" si="16"/>
        <v>1.5998055642924541E-2</v>
      </c>
      <c r="E97" s="5">
        <f t="shared" si="17"/>
        <v>1.9114891163327086E-2</v>
      </c>
      <c r="F97" s="5">
        <f t="shared" si="18"/>
        <v>2.4948024948024949E-2</v>
      </c>
      <c r="G97" s="5">
        <f t="shared" si="19"/>
        <v>1.656367785441399E-2</v>
      </c>
    </row>
    <row r="98" spans="1:10" x14ac:dyDescent="0.25">
      <c r="A98" s="1" t="s">
        <v>222</v>
      </c>
      <c r="B98" s="5">
        <f t="shared" si="21"/>
        <v>2.6906598114824334E-2</v>
      </c>
      <c r="C98" s="5">
        <f t="shared" si="15"/>
        <v>9.2742581483525287E-3</v>
      </c>
      <c r="D98" s="5">
        <f t="shared" si="16"/>
        <v>1.9743802361821976E-2</v>
      </c>
      <c r="E98" s="5">
        <f t="shared" si="17"/>
        <v>2.0729421940320025E-2</v>
      </c>
      <c r="F98" s="5">
        <f t="shared" si="18"/>
        <v>2.5963351544746893E-2</v>
      </c>
      <c r="G98" s="5">
        <f t="shared" si="19"/>
        <v>1.9533687170414434E-2</v>
      </c>
    </row>
    <row r="99" spans="1:10" x14ac:dyDescent="0.25">
      <c r="A99" s="1" t="s">
        <v>223</v>
      </c>
      <c r="B99" s="5">
        <f t="shared" si="21"/>
        <v>2.4012186994192136E-2</v>
      </c>
      <c r="C99" s="5">
        <f t="shared" si="15"/>
        <v>7.1559535041031026E-3</v>
      </c>
      <c r="D99" s="5">
        <f t="shared" si="16"/>
        <v>1.6612815600606182E-2</v>
      </c>
      <c r="E99" s="5">
        <f t="shared" si="17"/>
        <v>1.7067896785353899E-2</v>
      </c>
      <c r="F99" s="5">
        <f t="shared" si="18"/>
        <v>2.693032925591065E-2</v>
      </c>
      <c r="G99" s="5">
        <f t="shared" si="19"/>
        <v>1.6982470534943547E-2</v>
      </c>
    </row>
    <row r="100" spans="1:10" x14ac:dyDescent="0.25">
      <c r="A100" s="1" t="s">
        <v>277</v>
      </c>
      <c r="B100" s="5">
        <f t="shared" si="21"/>
        <v>2.3326668570884508E-2</v>
      </c>
      <c r="C100" s="5">
        <f t="shared" si="15"/>
        <v>5.8386884312085019E-3</v>
      </c>
      <c r="D100" s="5">
        <f t="shared" si="16"/>
        <v>1.5654933806078974E-2</v>
      </c>
      <c r="E100" s="5">
        <f t="shared" si="17"/>
        <v>1.6664264091105666E-2</v>
      </c>
      <c r="F100" s="5">
        <f t="shared" si="18"/>
        <v>2.4996373833583135E-2</v>
      </c>
      <c r="G100" s="5">
        <f t="shared" si="19"/>
        <v>1.5995316359409588E-2</v>
      </c>
    </row>
    <row r="101" spans="1:10" x14ac:dyDescent="0.25">
      <c r="A101" s="1" t="s">
        <v>278</v>
      </c>
      <c r="B101" s="5">
        <f t="shared" si="21"/>
        <v>2.4031229172617349E-2</v>
      </c>
      <c r="C101" s="5">
        <f t="shared" si="15"/>
        <v>5.7852857931181799E-3</v>
      </c>
      <c r="D101" s="5">
        <f t="shared" si="16"/>
        <v>1.5411889171646698E-2</v>
      </c>
      <c r="E101" s="5">
        <f t="shared" si="17"/>
        <v>1.5424535101628946E-2</v>
      </c>
      <c r="F101" s="5">
        <f t="shared" si="18"/>
        <v>2.693032925591065E-2</v>
      </c>
      <c r="G101" s="5">
        <f t="shared" si="19"/>
        <v>1.6055143885199526E-2</v>
      </c>
    </row>
    <row r="102" spans="1:10" x14ac:dyDescent="0.25">
      <c r="A102" s="1" t="s">
        <v>279</v>
      </c>
      <c r="B102" s="5">
        <f t="shared" si="21"/>
        <v>2.6049700085689804E-2</v>
      </c>
      <c r="C102" s="5">
        <f t="shared" si="15"/>
        <v>5.2334585328515232E-3</v>
      </c>
      <c r="D102" s="5">
        <f t="shared" si="16"/>
        <v>1.5054470591599233E-2</v>
      </c>
      <c r="E102" s="5">
        <f t="shared" si="17"/>
        <v>1.5770505982413148E-2</v>
      </c>
      <c r="F102" s="5">
        <f t="shared" si="18"/>
        <v>2.238553401344099E-2</v>
      </c>
      <c r="G102" s="5">
        <f t="shared" si="19"/>
        <v>1.5918395254822526E-2</v>
      </c>
    </row>
    <row r="103" spans="1:10" x14ac:dyDescent="0.25">
      <c r="A103" s="1" t="s">
        <v>280</v>
      </c>
      <c r="B103" s="5">
        <f t="shared" si="21"/>
        <v>0.11886127773017233</v>
      </c>
      <c r="C103" s="5">
        <f t="shared" si="15"/>
        <v>2.1503462271036188E-2</v>
      </c>
      <c r="D103" s="5">
        <f t="shared" si="16"/>
        <v>6.2762702656334893E-2</v>
      </c>
      <c r="E103" s="5">
        <f t="shared" si="17"/>
        <v>7.5306328384027676E-2</v>
      </c>
      <c r="F103" s="5">
        <f t="shared" si="18"/>
        <v>0.11390997437509065</v>
      </c>
      <c r="G103" s="5">
        <f t="shared" si="19"/>
        <v>7.1827218105518661E-2</v>
      </c>
    </row>
    <row r="104" spans="1:10" x14ac:dyDescent="0.25">
      <c r="A104" s="1" t="s">
        <v>281</v>
      </c>
      <c r="B104" s="5">
        <f t="shared" si="21"/>
        <v>0.18608016757117013</v>
      </c>
      <c r="C104" s="5">
        <f t="shared" si="15"/>
        <v>2.4618616159638285E-2</v>
      </c>
      <c r="D104" s="5">
        <f t="shared" si="16"/>
        <v>7.4457438595487951E-2</v>
      </c>
      <c r="E104" s="5">
        <f t="shared" si="17"/>
        <v>0.12221421363701888</v>
      </c>
      <c r="F104" s="5">
        <f t="shared" si="18"/>
        <v>0.17265387032828894</v>
      </c>
      <c r="G104" s="5">
        <f t="shared" si="19"/>
        <v>0.10330077006572481</v>
      </c>
    </row>
    <row r="105" spans="1:10" x14ac:dyDescent="0.25">
      <c r="A105" s="1" t="s">
        <v>292</v>
      </c>
      <c r="B105" s="5">
        <f t="shared" si="21"/>
        <v>6.5428925069027893E-2</v>
      </c>
      <c r="C105" s="5">
        <f>C80/$C$81</f>
        <v>2.509923990245118E-3</v>
      </c>
      <c r="D105" s="5">
        <f t="shared" si="16"/>
        <v>1.1523175020730277E-2</v>
      </c>
      <c r="E105" s="5">
        <f t="shared" si="17"/>
        <v>2.7274037768487819E-2</v>
      </c>
      <c r="F105" s="5">
        <f t="shared" si="18"/>
        <v>6.8462021950394039E-2</v>
      </c>
      <c r="G105" s="5">
        <f t="shared" si="19"/>
        <v>2.8824047246651795E-2</v>
      </c>
    </row>
    <row r="106" spans="1:10" x14ac:dyDescent="0.25">
      <c r="A106" s="2" t="s">
        <v>81</v>
      </c>
      <c r="B106" s="5">
        <f>SUM(B84:B105)</f>
        <v>1</v>
      </c>
      <c r="C106" s="5">
        <f>SUM(C84:C105)</f>
        <v>1</v>
      </c>
      <c r="D106" s="5">
        <f>SUM(D84:D105)</f>
        <v>1</v>
      </c>
      <c r="E106" s="5">
        <f>SUM(E84:E105)</f>
        <v>1</v>
      </c>
      <c r="F106" s="5">
        <f>SUM(F84:F105)</f>
        <v>1</v>
      </c>
      <c r="G106" s="5">
        <f>SUM(G84:G105)</f>
        <v>1</v>
      </c>
    </row>
    <row r="108" spans="1:10" x14ac:dyDescent="0.25">
      <c r="A108" s="1" t="s">
        <v>293</v>
      </c>
      <c r="B108" s="11">
        <f>SUM(B84:B87)</f>
        <v>0.25914500618870795</v>
      </c>
      <c r="C108" s="11">
        <f t="shared" ref="C108:G108" si="22">SUM(C84:C87)</f>
        <v>0.74683589369314851</v>
      </c>
      <c r="D108" s="11">
        <f t="shared" si="22"/>
        <v>0.53152431876018646</v>
      </c>
      <c r="E108" s="11">
        <f t="shared" si="22"/>
        <v>0.42182499639613669</v>
      </c>
      <c r="F108" s="11">
        <f t="shared" si="22"/>
        <v>0.22593434221341199</v>
      </c>
      <c r="G108" s="11">
        <f t="shared" si="22"/>
        <v>0.47881678247566295</v>
      </c>
      <c r="I108">
        <f>537/30</f>
        <v>17.899999999999999</v>
      </c>
      <c r="J108" s="24">
        <f>I108/12</f>
        <v>1.4916666666666665</v>
      </c>
    </row>
    <row r="109" spans="1:10" x14ac:dyDescent="0.25">
      <c r="A109" s="1" t="s">
        <v>296</v>
      </c>
      <c r="B109" s="11">
        <f>SUM(B88:B93)</f>
        <v>0.15317528325240409</v>
      </c>
      <c r="C109" s="11">
        <f t="shared" ref="C109:G109" si="23">SUM(C88:C93)</f>
        <v>0.12832653933104296</v>
      </c>
      <c r="D109" s="11">
        <f t="shared" si="23"/>
        <v>0.16006633688845681</v>
      </c>
      <c r="E109" s="11">
        <f>SUM(E88:E93)</f>
        <v>0.17693527461438663</v>
      </c>
      <c r="F109" s="11">
        <f>SUM(F88:F93)</f>
        <v>0.17893922545085336</v>
      </c>
      <c r="G109" s="11">
        <f t="shared" si="23"/>
        <v>0.15506867345281744</v>
      </c>
      <c r="J109" s="24"/>
    </row>
    <row r="110" spans="1:10" x14ac:dyDescent="0.25">
      <c r="A110" s="1" t="s">
        <v>297</v>
      </c>
      <c r="B110" s="11">
        <f>SUM(B94:B96)</f>
        <v>7.1446253451394839E-2</v>
      </c>
      <c r="C110" s="11">
        <f t="shared" ref="C110:G110" si="24">SUM(C94:C96)</f>
        <v>3.4960927069797247E-2</v>
      </c>
      <c r="D110" s="11">
        <f t="shared" si="24"/>
        <v>6.1190060904126042E-2</v>
      </c>
      <c r="E110" s="11">
        <f t="shared" si="24"/>
        <v>7.1673634135793585E-2</v>
      </c>
      <c r="F110" s="11">
        <f t="shared" si="24"/>
        <v>8.7946622830343768E-2</v>
      </c>
      <c r="G110" s="11">
        <f t="shared" si="24"/>
        <v>6.1113817594420652E-2</v>
      </c>
      <c r="J110" s="24"/>
    </row>
    <row r="111" spans="1:10" x14ac:dyDescent="0.25">
      <c r="A111" s="1" t="s">
        <v>298</v>
      </c>
      <c r="B111" s="11">
        <f>SUM(B97:B103)</f>
        <v>0.26472436446729508</v>
      </c>
      <c r="C111" s="11">
        <f t="shared" ref="C111:G111" si="25">SUM(C97:C103)</f>
        <v>6.274809975612794E-2</v>
      </c>
      <c r="D111" s="11">
        <f t="shared" si="25"/>
        <v>0.16123866983101248</v>
      </c>
      <c r="E111" s="11">
        <f t="shared" si="25"/>
        <v>0.18007784344817646</v>
      </c>
      <c r="F111" s="11">
        <f t="shared" si="25"/>
        <v>0.26606391722670791</v>
      </c>
      <c r="G111" s="11">
        <f t="shared" si="25"/>
        <v>0.17287590916472229</v>
      </c>
      <c r="J111" s="24"/>
    </row>
    <row r="112" spans="1:10" x14ac:dyDescent="0.25">
      <c r="A112" s="1" t="s">
        <v>299</v>
      </c>
      <c r="B112" s="11">
        <f>SUM(B104:B105)</f>
        <v>0.25150909264019805</v>
      </c>
      <c r="C112" s="11">
        <f t="shared" ref="C112:F112" si="26">SUM(C104:C105)</f>
        <v>2.7128540149883404E-2</v>
      </c>
      <c r="D112" s="11">
        <f t="shared" si="26"/>
        <v>8.5980613616218227E-2</v>
      </c>
      <c r="E112" s="11">
        <f t="shared" si="26"/>
        <v>0.1494882514055067</v>
      </c>
      <c r="F112" s="11">
        <f t="shared" si="26"/>
        <v>0.24111589227868296</v>
      </c>
      <c r="G112" s="11">
        <f>SUM(G104:G105)</f>
        <v>0.1321248173123766</v>
      </c>
    </row>
    <row r="113" spans="1:14" x14ac:dyDescent="0.25">
      <c r="B113" s="11">
        <f>SUM(B108:B112)</f>
        <v>1</v>
      </c>
      <c r="C113" s="11">
        <f>SUM(C108:C112)</f>
        <v>1</v>
      </c>
      <c r="D113" s="11">
        <f>SUM(D108:D112)</f>
        <v>1</v>
      </c>
      <c r="E113" s="11">
        <f>SUM(E108:E112)</f>
        <v>1</v>
      </c>
      <c r="F113" s="11">
        <f>SUM(F108:F112)</f>
        <v>1</v>
      </c>
      <c r="G113" s="11">
        <f>SUM(G108:G112)</f>
        <v>0.99999999999999989</v>
      </c>
    </row>
    <row r="116" spans="1:14" x14ac:dyDescent="0.25">
      <c r="A116" s="1" t="s">
        <v>291</v>
      </c>
      <c r="B116" t="s">
        <v>295</v>
      </c>
      <c r="C116" t="s">
        <v>293</v>
      </c>
      <c r="D116" t="s">
        <v>82</v>
      </c>
      <c r="E116" t="s">
        <v>301</v>
      </c>
      <c r="F116" t="s">
        <v>300</v>
      </c>
    </row>
    <row r="118" spans="1:14" s="28" customFormat="1" x14ac:dyDescent="0.25"/>
    <row r="120" spans="1:14" x14ac:dyDescent="0.25">
      <c r="A120" s="1" t="s">
        <v>302</v>
      </c>
      <c r="B120" s="1">
        <v>0</v>
      </c>
      <c r="C120" s="1">
        <v>1</v>
      </c>
      <c r="D120" s="1">
        <v>2</v>
      </c>
      <c r="E120" s="1">
        <v>3</v>
      </c>
      <c r="F120" s="1">
        <v>4</v>
      </c>
      <c r="G120" t="s">
        <v>81</v>
      </c>
      <c r="I120" t="str" cm="1">
        <f t="array" ref="I120:N120">A177:F177</f>
        <v>fx_meses_entre_prim_ult_pag</v>
      </c>
      <c r="J120" t="str">
        <v>NEUTRO</v>
      </c>
      <c r="K120" t="str">
        <v>Acima de 2 anos</v>
      </c>
      <c r="L120" t="str">
        <v>Acima de 1 ano</v>
      </c>
      <c r="M120" t="str">
        <v>De 7 meses a 2 anos</v>
      </c>
      <c r="N120" t="str">
        <v>Até 6 meses</v>
      </c>
    </row>
    <row r="121" spans="1:14" x14ac:dyDescent="0.25">
      <c r="A121" s="1" t="s">
        <v>55</v>
      </c>
      <c r="B121">
        <v>4825</v>
      </c>
      <c r="C121">
        <v>249</v>
      </c>
      <c r="D121">
        <v>995</v>
      </c>
      <c r="E121">
        <v>2283</v>
      </c>
      <c r="F121">
        <v>4609</v>
      </c>
      <c r="G121">
        <f t="shared" ref="G121:G129" si="27">SUM(B121:F121)</f>
        <v>12961</v>
      </c>
    </row>
    <row r="122" spans="1:14" x14ac:dyDescent="0.25">
      <c r="A122" s="1" t="s">
        <v>56</v>
      </c>
      <c r="B122">
        <v>2001</v>
      </c>
      <c r="C122">
        <v>143</v>
      </c>
      <c r="D122">
        <v>752</v>
      </c>
      <c r="E122">
        <v>785</v>
      </c>
      <c r="F122">
        <v>1099</v>
      </c>
      <c r="G122">
        <f t="shared" si="27"/>
        <v>4780</v>
      </c>
    </row>
    <row r="123" spans="1:14" x14ac:dyDescent="0.25">
      <c r="A123" s="1" t="s">
        <v>66</v>
      </c>
      <c r="B123">
        <v>2148</v>
      </c>
      <c r="C123">
        <v>105</v>
      </c>
      <c r="D123">
        <v>648</v>
      </c>
      <c r="E123">
        <v>1046</v>
      </c>
      <c r="F123">
        <v>1185</v>
      </c>
      <c r="G123">
        <f t="shared" si="27"/>
        <v>5132</v>
      </c>
    </row>
    <row r="124" spans="1:14" x14ac:dyDescent="0.25">
      <c r="A124" s="1" t="s">
        <v>57</v>
      </c>
      <c r="B124">
        <v>2543</v>
      </c>
      <c r="C124">
        <v>112</v>
      </c>
      <c r="D124">
        <v>742</v>
      </c>
      <c r="E124">
        <v>1096</v>
      </c>
      <c r="F124">
        <v>1179</v>
      </c>
      <c r="G124">
        <f t="shared" si="27"/>
        <v>5672</v>
      </c>
    </row>
    <row r="125" spans="1:14" x14ac:dyDescent="0.25">
      <c r="A125" s="1" t="s">
        <v>212</v>
      </c>
      <c r="B125">
        <v>2707</v>
      </c>
      <c r="C125">
        <v>138</v>
      </c>
      <c r="D125">
        <v>849</v>
      </c>
      <c r="E125">
        <v>1096</v>
      </c>
      <c r="F125">
        <v>1203</v>
      </c>
      <c r="G125">
        <f t="shared" si="27"/>
        <v>5993</v>
      </c>
    </row>
    <row r="126" spans="1:14" x14ac:dyDescent="0.25">
      <c r="A126" s="1" t="s">
        <v>213</v>
      </c>
      <c r="B126">
        <v>2331</v>
      </c>
      <c r="C126">
        <v>178</v>
      </c>
      <c r="D126">
        <v>1005</v>
      </c>
      <c r="E126">
        <v>1310</v>
      </c>
      <c r="F126">
        <v>990</v>
      </c>
      <c r="G126">
        <f t="shared" si="27"/>
        <v>5814</v>
      </c>
    </row>
    <row r="127" spans="1:14" x14ac:dyDescent="0.25">
      <c r="A127" s="1" t="s">
        <v>214</v>
      </c>
      <c r="B127">
        <v>2829</v>
      </c>
      <c r="C127">
        <v>245</v>
      </c>
      <c r="D127">
        <v>1397</v>
      </c>
      <c r="E127">
        <v>1671</v>
      </c>
      <c r="F127">
        <v>1106</v>
      </c>
      <c r="G127">
        <f t="shared" si="27"/>
        <v>7248</v>
      </c>
    </row>
    <row r="128" spans="1:14" x14ac:dyDescent="0.25">
      <c r="A128" s="1" t="s">
        <v>215</v>
      </c>
      <c r="B128">
        <v>1983</v>
      </c>
      <c r="C128">
        <v>301</v>
      </c>
      <c r="D128">
        <v>1719</v>
      </c>
      <c r="E128">
        <v>1845</v>
      </c>
      <c r="F128">
        <v>1025</v>
      </c>
      <c r="G128">
        <f t="shared" si="27"/>
        <v>6873</v>
      </c>
    </row>
    <row r="129" spans="1:7" x14ac:dyDescent="0.25">
      <c r="A129" s="1" t="s">
        <v>216</v>
      </c>
      <c r="B129">
        <v>1687</v>
      </c>
      <c r="C129">
        <v>314</v>
      </c>
      <c r="D129">
        <v>1866</v>
      </c>
      <c r="E129">
        <v>1656</v>
      </c>
      <c r="F129">
        <v>802</v>
      </c>
      <c r="G129">
        <f t="shared" si="27"/>
        <v>6325</v>
      </c>
    </row>
    <row r="130" spans="1:7" x14ac:dyDescent="0.25">
      <c r="A130" s="1" t="s">
        <v>217</v>
      </c>
      <c r="B130">
        <v>1794</v>
      </c>
      <c r="C130">
        <v>419</v>
      </c>
      <c r="D130">
        <v>1861</v>
      </c>
      <c r="E130">
        <v>1597</v>
      </c>
      <c r="F130">
        <v>787</v>
      </c>
      <c r="G130">
        <f>SUM(B130:F130)</f>
        <v>6458</v>
      </c>
    </row>
    <row r="131" spans="1:7" x14ac:dyDescent="0.25">
      <c r="A131" s="1" t="s">
        <v>218</v>
      </c>
      <c r="B131">
        <v>1827</v>
      </c>
      <c r="C131">
        <v>480</v>
      </c>
      <c r="D131">
        <v>2022</v>
      </c>
      <c r="E131">
        <v>1619</v>
      </c>
      <c r="F131">
        <v>704</v>
      </c>
      <c r="G131">
        <f t="shared" ref="G131:G142" si="28">SUM(B131:F131)</f>
        <v>6652</v>
      </c>
    </row>
    <row r="132" spans="1:7" x14ac:dyDescent="0.25">
      <c r="A132" s="1" t="s">
        <v>219</v>
      </c>
      <c r="B132">
        <v>3028</v>
      </c>
      <c r="C132">
        <v>573</v>
      </c>
      <c r="D132">
        <v>2760</v>
      </c>
      <c r="E132">
        <v>1849</v>
      </c>
      <c r="F132">
        <v>754</v>
      </c>
      <c r="G132">
        <f t="shared" si="28"/>
        <v>8964</v>
      </c>
    </row>
    <row r="133" spans="1:7" x14ac:dyDescent="0.25">
      <c r="A133" s="1" t="s">
        <v>220</v>
      </c>
      <c r="B133">
        <v>2366</v>
      </c>
      <c r="C133">
        <v>615</v>
      </c>
      <c r="D133">
        <v>2539</v>
      </c>
      <c r="E133">
        <v>1493</v>
      </c>
      <c r="F133">
        <v>559</v>
      </c>
      <c r="G133">
        <f t="shared" si="28"/>
        <v>7572</v>
      </c>
    </row>
    <row r="134" spans="1:7" x14ac:dyDescent="0.25">
      <c r="A134" s="1" t="s">
        <v>221</v>
      </c>
      <c r="B134">
        <v>1979</v>
      </c>
      <c r="C134">
        <v>705</v>
      </c>
      <c r="D134">
        <v>2362</v>
      </c>
      <c r="E134">
        <v>1526</v>
      </c>
      <c r="F134">
        <v>506</v>
      </c>
      <c r="G134">
        <f t="shared" si="28"/>
        <v>7078</v>
      </c>
    </row>
    <row r="135" spans="1:7" x14ac:dyDescent="0.25">
      <c r="A135" s="1" t="s">
        <v>222</v>
      </c>
      <c r="B135">
        <v>1047</v>
      </c>
      <c r="C135">
        <v>831</v>
      </c>
      <c r="D135">
        <v>1752</v>
      </c>
      <c r="E135">
        <v>1177</v>
      </c>
      <c r="F135">
        <v>352</v>
      </c>
      <c r="G135">
        <f t="shared" si="28"/>
        <v>5159</v>
      </c>
    </row>
    <row r="136" spans="1:7" x14ac:dyDescent="0.25">
      <c r="A136" s="1" t="s">
        <v>223</v>
      </c>
      <c r="B136">
        <v>808</v>
      </c>
      <c r="C136">
        <v>958</v>
      </c>
      <c r="D136">
        <v>1681</v>
      </c>
      <c r="E136">
        <v>997</v>
      </c>
      <c r="F136">
        <v>288</v>
      </c>
      <c r="G136">
        <f t="shared" si="28"/>
        <v>4732</v>
      </c>
    </row>
    <row r="137" spans="1:7" x14ac:dyDescent="0.25">
      <c r="A137" s="1" t="s">
        <v>277</v>
      </c>
      <c r="B137">
        <v>854</v>
      </c>
      <c r="C137">
        <v>998</v>
      </c>
      <c r="D137">
        <v>1703</v>
      </c>
      <c r="E137">
        <v>962</v>
      </c>
      <c r="F137">
        <v>286</v>
      </c>
      <c r="G137">
        <f t="shared" si="28"/>
        <v>4803</v>
      </c>
    </row>
    <row r="138" spans="1:7" x14ac:dyDescent="0.25">
      <c r="A138" s="1" t="s">
        <v>278</v>
      </c>
      <c r="B138">
        <v>805</v>
      </c>
      <c r="C138">
        <v>979</v>
      </c>
      <c r="D138">
        <v>1673</v>
      </c>
      <c r="E138">
        <v>836</v>
      </c>
      <c r="F138">
        <v>231</v>
      </c>
      <c r="G138">
        <f t="shared" si="28"/>
        <v>4524</v>
      </c>
    </row>
    <row r="139" spans="1:7" x14ac:dyDescent="0.25">
      <c r="A139" s="1" t="s">
        <v>279</v>
      </c>
      <c r="B139">
        <v>855</v>
      </c>
      <c r="C139">
        <v>1055</v>
      </c>
      <c r="D139">
        <v>1898</v>
      </c>
      <c r="E139">
        <v>777</v>
      </c>
      <c r="F139">
        <v>220</v>
      </c>
      <c r="G139">
        <f t="shared" si="28"/>
        <v>4805</v>
      </c>
    </row>
    <row r="140" spans="1:7" x14ac:dyDescent="0.25">
      <c r="A140" s="1" t="s">
        <v>280</v>
      </c>
      <c r="B140">
        <v>4822</v>
      </c>
      <c r="C140">
        <v>7073</v>
      </c>
      <c r="D140">
        <v>10763</v>
      </c>
      <c r="E140">
        <v>3869</v>
      </c>
      <c r="F140">
        <v>1094</v>
      </c>
      <c r="G140">
        <f t="shared" si="28"/>
        <v>27621</v>
      </c>
    </row>
    <row r="141" spans="1:7" x14ac:dyDescent="0.25">
      <c r="A141" s="1" t="s">
        <v>281</v>
      </c>
      <c r="B141">
        <v>6241</v>
      </c>
      <c r="C141">
        <v>20603</v>
      </c>
      <c r="D141">
        <v>18495</v>
      </c>
      <c r="E141">
        <v>3766</v>
      </c>
      <c r="F141">
        <v>1249</v>
      </c>
      <c r="G141">
        <f t="shared" si="28"/>
        <v>50354</v>
      </c>
    </row>
    <row r="142" spans="1:7" x14ac:dyDescent="0.25">
      <c r="A142" s="1" t="s">
        <v>292</v>
      </c>
      <c r="B142">
        <v>3035</v>
      </c>
      <c r="C142">
        <v>19103</v>
      </c>
      <c r="D142">
        <v>10464</v>
      </c>
      <c r="E142">
        <v>1429</v>
      </c>
      <c r="F142">
        <v>455</v>
      </c>
      <c r="G142">
        <f t="shared" si="28"/>
        <v>34486</v>
      </c>
    </row>
    <row r="143" spans="1:7" x14ac:dyDescent="0.25">
      <c r="A143" s="2" t="s">
        <v>81</v>
      </c>
      <c r="B143">
        <f>SUM(B121:B142)</f>
        <v>52515</v>
      </c>
      <c r="C143">
        <f t="shared" ref="C143:F143" si="29">SUM(C121:C142)</f>
        <v>56177</v>
      </c>
      <c r="D143">
        <f t="shared" si="29"/>
        <v>69946</v>
      </c>
      <c r="E143">
        <f t="shared" si="29"/>
        <v>34685</v>
      </c>
      <c r="F143">
        <f t="shared" si="29"/>
        <v>20683</v>
      </c>
      <c r="G143">
        <f>SUM(B143:F143)</f>
        <v>234006</v>
      </c>
    </row>
    <row r="144" spans="1:7" x14ac:dyDescent="0.25">
      <c r="A144" s="7"/>
    </row>
    <row r="146" spans="1:7" x14ac:dyDescent="0.25">
      <c r="A146" s="1" t="s">
        <v>302</v>
      </c>
      <c r="B146" s="1">
        <v>0</v>
      </c>
      <c r="C146" s="1">
        <v>1</v>
      </c>
      <c r="D146" s="1">
        <v>2</v>
      </c>
      <c r="E146" s="1">
        <v>3</v>
      </c>
      <c r="F146" s="1">
        <v>4</v>
      </c>
      <c r="G146" t="s">
        <v>81</v>
      </c>
    </row>
    <row r="147" spans="1:7" x14ac:dyDescent="0.25">
      <c r="A147" s="1" t="str">
        <f>A121</f>
        <v>0</v>
      </c>
      <c r="B147" s="3">
        <f>B121/$B$143</f>
        <v>9.1878510901647142E-2</v>
      </c>
      <c r="C147" s="3">
        <f>C121/$C$143</f>
        <v>4.4324189614966978E-3</v>
      </c>
      <c r="D147" s="3">
        <f>D121/$D$143</f>
        <v>1.4225259485889114E-2</v>
      </c>
      <c r="E147" s="3">
        <f>E121/$E$143</f>
        <v>6.5820960069194176E-2</v>
      </c>
      <c r="F147" s="3">
        <f>F121/$F$143</f>
        <v>0.22284001353768795</v>
      </c>
      <c r="G147" s="3">
        <f>G121/$G$143</f>
        <v>5.5387468697383826E-2</v>
      </c>
    </row>
    <row r="148" spans="1:7" x14ac:dyDescent="0.25">
      <c r="A148" s="1" t="str">
        <f t="shared" ref="A148:A168" si="30">A122</f>
        <v>1</v>
      </c>
      <c r="B148" s="3">
        <f t="shared" ref="B148:B168" si="31">B122/$B$143</f>
        <v>3.8103399028848899E-2</v>
      </c>
      <c r="C148" s="3">
        <f t="shared" ref="C148:C168" si="32">C122/$C$143</f>
        <v>2.5455257489719993E-3</v>
      </c>
      <c r="D148" s="3">
        <f t="shared" ref="D148:D168" si="33">D122/$D$143</f>
        <v>1.0751150887827753E-2</v>
      </c>
      <c r="E148" s="3">
        <f t="shared" ref="E148:E168" si="34">E122/$E$143</f>
        <v>2.2632261784633127E-2</v>
      </c>
      <c r="F148" s="3">
        <f t="shared" ref="F148:F168" si="35">F122/$F$143</f>
        <v>5.3135425228448482E-2</v>
      </c>
      <c r="G148" s="3">
        <f>G122/$G$143</f>
        <v>2.0426826662564207E-2</v>
      </c>
    </row>
    <row r="149" spans="1:7" x14ac:dyDescent="0.25">
      <c r="A149" s="1" t="str">
        <f t="shared" si="30"/>
        <v>2</v>
      </c>
      <c r="B149" s="3">
        <f t="shared" si="31"/>
        <v>4.0902599257355045E-2</v>
      </c>
      <c r="C149" s="3">
        <f t="shared" si="32"/>
        <v>1.8690923331612581E-3</v>
      </c>
      <c r="D149" s="3">
        <f t="shared" si="33"/>
        <v>9.2642895948302981E-3</v>
      </c>
      <c r="E149" s="3">
        <f t="shared" si="34"/>
        <v>3.0157128441689492E-2</v>
      </c>
      <c r="F149" s="3">
        <f t="shared" si="35"/>
        <v>5.7293429386452641E-2</v>
      </c>
      <c r="G149" s="3">
        <f>G123/$G$143</f>
        <v>2.1931061596711196E-2</v>
      </c>
    </row>
    <row r="150" spans="1:7" x14ac:dyDescent="0.25">
      <c r="A150" s="1" t="str">
        <f t="shared" si="30"/>
        <v>3</v>
      </c>
      <c r="B150" s="3">
        <f t="shared" si="31"/>
        <v>4.8424259735313717E-2</v>
      </c>
      <c r="C150" s="3">
        <f t="shared" si="32"/>
        <v>1.9936984887053422E-3</v>
      </c>
      <c r="D150" s="3">
        <f t="shared" si="33"/>
        <v>1.0608183455808766E-2</v>
      </c>
      <c r="E150" s="3">
        <f t="shared" si="34"/>
        <v>3.1598673778290329E-2</v>
      </c>
      <c r="F150" s="3">
        <f t="shared" si="35"/>
        <v>5.7003336073103518E-2</v>
      </c>
      <c r="G150" s="3">
        <f>G124/$G$143</f>
        <v>2.4238694734323052E-2</v>
      </c>
    </row>
    <row r="151" spans="1:7" x14ac:dyDescent="0.25">
      <c r="A151" s="1" t="str">
        <f t="shared" si="30"/>
        <v>4</v>
      </c>
      <c r="B151" s="3">
        <f t="shared" si="31"/>
        <v>5.1547176997048465E-2</v>
      </c>
      <c r="C151" s="3">
        <f t="shared" si="32"/>
        <v>2.4565213521547963E-3</v>
      </c>
      <c r="D151" s="3">
        <f t="shared" si="33"/>
        <v>1.2137934978411917E-2</v>
      </c>
      <c r="E151" s="3">
        <f t="shared" si="34"/>
        <v>3.1598673778290329E-2</v>
      </c>
      <c r="F151" s="3">
        <f t="shared" si="35"/>
        <v>5.8163709326500022E-2</v>
      </c>
      <c r="G151" s="3">
        <f>G125/$G$143</f>
        <v>2.5610454432792321E-2</v>
      </c>
    </row>
    <row r="152" spans="1:7" x14ac:dyDescent="0.25">
      <c r="A152" s="1" t="str">
        <f t="shared" si="30"/>
        <v>5</v>
      </c>
      <c r="B152" s="3">
        <f t="shared" si="31"/>
        <v>4.4387317909168812E-2</v>
      </c>
      <c r="C152" s="3">
        <f t="shared" si="32"/>
        <v>3.1685565266924187E-3</v>
      </c>
      <c r="D152" s="3">
        <f t="shared" si="33"/>
        <v>1.43682269179081E-2</v>
      </c>
      <c r="E152" s="3">
        <f t="shared" si="34"/>
        <v>3.7768487818941904E-2</v>
      </c>
      <c r="F152" s="3">
        <f t="shared" si="35"/>
        <v>4.7865396702606006E-2</v>
      </c>
      <c r="G152" s="3">
        <f>G126/$G$143</f>
        <v>2.4845516781620985E-2</v>
      </c>
    </row>
    <row r="153" spans="1:7" x14ac:dyDescent="0.25">
      <c r="A153" s="1" t="str">
        <f t="shared" si="30"/>
        <v>6</v>
      </c>
      <c r="B153" s="3">
        <f t="shared" si="31"/>
        <v>5.387032276492431E-2</v>
      </c>
      <c r="C153" s="3">
        <f t="shared" si="32"/>
        <v>4.361215444042936E-3</v>
      </c>
      <c r="D153" s="3">
        <f t="shared" si="33"/>
        <v>1.9972550253052355E-2</v>
      </c>
      <c r="E153" s="3">
        <f t="shared" si="34"/>
        <v>4.8176445149199942E-2</v>
      </c>
      <c r="F153" s="3">
        <f t="shared" si="35"/>
        <v>5.3473867427355798E-2</v>
      </c>
      <c r="G153" s="3">
        <f>G127/$G$143</f>
        <v>3.0973564780390248E-2</v>
      </c>
    </row>
    <row r="154" spans="1:7" x14ac:dyDescent="0.25">
      <c r="A154" s="1" t="str">
        <f t="shared" si="30"/>
        <v>7</v>
      </c>
      <c r="B154" s="3">
        <f t="shared" si="31"/>
        <v>3.7760639817195088E-2</v>
      </c>
      <c r="C154" s="3">
        <f t="shared" si="32"/>
        <v>5.3580646883956071E-3</v>
      </c>
      <c r="D154" s="3">
        <f t="shared" si="33"/>
        <v>2.4576101564063705E-2</v>
      </c>
      <c r="E154" s="3">
        <f t="shared" si="34"/>
        <v>5.3193022920570855E-2</v>
      </c>
      <c r="F154" s="3">
        <f t="shared" si="35"/>
        <v>4.9557607697142583E-2</v>
      </c>
      <c r="G154" s="3">
        <f>G128/$G$143</f>
        <v>2.937104176815979E-2</v>
      </c>
    </row>
    <row r="155" spans="1:7" x14ac:dyDescent="0.25">
      <c r="A155" s="1" t="str">
        <f t="shared" si="30"/>
        <v>8</v>
      </c>
      <c r="B155" s="3">
        <f t="shared" si="31"/>
        <v>3.2124155003332384E-2</v>
      </c>
      <c r="C155" s="3">
        <f t="shared" si="32"/>
        <v>5.5894761201203342E-3</v>
      </c>
      <c r="D155" s="3">
        <f t="shared" si="33"/>
        <v>2.6677722814742802E-2</v>
      </c>
      <c r="E155" s="3">
        <f t="shared" si="34"/>
        <v>4.774398154821969E-2</v>
      </c>
      <c r="F155" s="3">
        <f t="shared" si="35"/>
        <v>3.8775806217666686E-2</v>
      </c>
      <c r="G155" s="3">
        <f>G129/$G$143</f>
        <v>2.7029221472953686E-2</v>
      </c>
    </row>
    <row r="156" spans="1:7" x14ac:dyDescent="0.25">
      <c r="A156" s="1" t="str">
        <f t="shared" si="30"/>
        <v>9</v>
      </c>
      <c r="B156" s="3">
        <f t="shared" si="31"/>
        <v>3.4161668094830046E-2</v>
      </c>
      <c r="C156" s="3">
        <f t="shared" si="32"/>
        <v>7.4585684532815924E-3</v>
      </c>
      <c r="D156" s="3">
        <f t="shared" si="33"/>
        <v>2.660623909873331E-2</v>
      </c>
      <c r="E156" s="3">
        <f t="shared" si="34"/>
        <v>4.6042958051030702E-2</v>
      </c>
      <c r="F156" s="3">
        <f t="shared" si="35"/>
        <v>3.8050572934293862E-2</v>
      </c>
      <c r="G156" s="3">
        <f t="shared" ref="G156:G168" si="36">G130/$G$143</f>
        <v>2.7597582967958088E-2</v>
      </c>
    </row>
    <row r="157" spans="1:7" x14ac:dyDescent="0.25">
      <c r="A157" s="1" t="str">
        <f t="shared" si="30"/>
        <v>10</v>
      </c>
      <c r="B157" s="3">
        <f t="shared" si="31"/>
        <v>3.479005998286204E-2</v>
      </c>
      <c r="C157" s="3">
        <f t="shared" si="32"/>
        <v>8.5444220944514652E-3</v>
      </c>
      <c r="D157" s="3">
        <f t="shared" si="33"/>
        <v>2.8908014754238983E-2</v>
      </c>
      <c r="E157" s="3">
        <f t="shared" si="34"/>
        <v>4.667723799913507E-2</v>
      </c>
      <c r="F157" s="3">
        <f t="shared" si="35"/>
        <v>3.4037615432964269E-2</v>
      </c>
      <c r="G157" s="3">
        <f t="shared" si="36"/>
        <v>2.8426621539618641E-2</v>
      </c>
    </row>
    <row r="158" spans="1:7" x14ac:dyDescent="0.25">
      <c r="A158" s="1" t="str">
        <f t="shared" si="30"/>
        <v>11</v>
      </c>
      <c r="B158" s="3">
        <f t="shared" si="31"/>
        <v>5.7659716271541463E-2</v>
      </c>
      <c r="C158" s="3">
        <f t="shared" si="32"/>
        <v>1.0199903875251437E-2</v>
      </c>
      <c r="D158" s="3">
        <f t="shared" si="33"/>
        <v>3.9459011237240153E-2</v>
      </c>
      <c r="E158" s="3">
        <f t="shared" si="34"/>
        <v>5.3308346547498921E-2</v>
      </c>
      <c r="F158" s="3">
        <f t="shared" si="35"/>
        <v>3.6455059710873663E-2</v>
      </c>
      <c r="G158" s="3">
        <f t="shared" si="36"/>
        <v>3.8306710084356814E-2</v>
      </c>
    </row>
    <row r="159" spans="1:7" x14ac:dyDescent="0.25">
      <c r="A159" s="1" t="str">
        <f t="shared" si="30"/>
        <v>12</v>
      </c>
      <c r="B159" s="3">
        <f t="shared" si="31"/>
        <v>4.5053794154051224E-2</v>
      </c>
      <c r="C159" s="3">
        <f t="shared" si="32"/>
        <v>1.094754080851594E-2</v>
      </c>
      <c r="D159" s="3">
        <f t="shared" si="33"/>
        <v>3.6299430989620567E-2</v>
      </c>
      <c r="E159" s="3">
        <f t="shared" si="34"/>
        <v>4.3044543750900964E-2</v>
      </c>
      <c r="F159" s="3">
        <f t="shared" si="35"/>
        <v>2.7027027027027029E-2</v>
      </c>
      <c r="G159" s="3">
        <f t="shared" si="36"/>
        <v>3.2358144662957361E-2</v>
      </c>
    </row>
    <row r="160" spans="1:7" x14ac:dyDescent="0.25">
      <c r="A160" s="1" t="str">
        <f t="shared" si="30"/>
        <v>13</v>
      </c>
      <c r="B160" s="3">
        <f t="shared" si="31"/>
        <v>3.7684471103494238E-2</v>
      </c>
      <c r="C160" s="3">
        <f t="shared" si="32"/>
        <v>1.2549619951225591E-2</v>
      </c>
      <c r="D160" s="3">
        <f t="shared" si="33"/>
        <v>3.3768907442884508E-2</v>
      </c>
      <c r="E160" s="3">
        <f t="shared" si="34"/>
        <v>4.3995963673057518E-2</v>
      </c>
      <c r="F160" s="3">
        <f t="shared" si="35"/>
        <v>2.4464536092443069E-2</v>
      </c>
      <c r="G160" s="3">
        <f t="shared" si="36"/>
        <v>3.0247087681512439E-2</v>
      </c>
    </row>
    <row r="161" spans="1:7" x14ac:dyDescent="0.25">
      <c r="A161" s="1" t="str">
        <f t="shared" si="30"/>
        <v>14</v>
      </c>
      <c r="B161" s="3">
        <f t="shared" si="31"/>
        <v>1.99371608111968E-2</v>
      </c>
      <c r="C161" s="3">
        <f t="shared" si="32"/>
        <v>1.4792530751019101E-2</v>
      </c>
      <c r="D161" s="3">
        <f t="shared" si="33"/>
        <v>2.5047894089726359E-2</v>
      </c>
      <c r="E161" s="3">
        <f t="shared" si="34"/>
        <v>3.3933977223583683E-2</v>
      </c>
      <c r="F161" s="3">
        <f t="shared" si="35"/>
        <v>1.7018807716482134E-2</v>
      </c>
      <c r="G161" s="3">
        <f t="shared" si="36"/>
        <v>2.2046443253591789E-2</v>
      </c>
    </row>
    <row r="162" spans="1:7" x14ac:dyDescent="0.25">
      <c r="A162" s="1" t="str">
        <f t="shared" si="30"/>
        <v>15</v>
      </c>
      <c r="B162" s="3">
        <f t="shared" si="31"/>
        <v>1.538608016757117E-2</v>
      </c>
      <c r="C162" s="3">
        <f t="shared" si="32"/>
        <v>1.7053242430176051E-2</v>
      </c>
      <c r="D162" s="3">
        <f t="shared" si="33"/>
        <v>2.4032825322391559E-2</v>
      </c>
      <c r="E162" s="3">
        <f t="shared" si="34"/>
        <v>2.8744414011820672E-2</v>
      </c>
      <c r="F162" s="3">
        <f t="shared" si="35"/>
        <v>1.392447904075811E-2</v>
      </c>
      <c r="G162" s="3">
        <f t="shared" si="36"/>
        <v>2.0221703716998711E-2</v>
      </c>
    </row>
    <row r="163" spans="1:7" x14ac:dyDescent="0.25">
      <c r="A163" s="1" t="str">
        <f t="shared" si="30"/>
        <v>16</v>
      </c>
      <c r="B163" s="3">
        <f t="shared" si="31"/>
        <v>1.6262020375130914E-2</v>
      </c>
      <c r="C163" s="3">
        <f t="shared" si="32"/>
        <v>1.7765277604713674E-2</v>
      </c>
      <c r="D163" s="3">
        <f t="shared" si="33"/>
        <v>2.4347353672833329E-2</v>
      </c>
      <c r="E163" s="3">
        <f t="shared" si="34"/>
        <v>2.7735332276200085E-2</v>
      </c>
      <c r="F163" s="3">
        <f t="shared" si="35"/>
        <v>1.3827781269641735E-2</v>
      </c>
      <c r="G163" s="3">
        <f t="shared" si="36"/>
        <v>2.0525114740647676E-2</v>
      </c>
    </row>
    <row r="164" spans="1:7" x14ac:dyDescent="0.25">
      <c r="A164" s="1" t="str">
        <f t="shared" si="30"/>
        <v>17</v>
      </c>
      <c r="B164" s="3">
        <f t="shared" si="31"/>
        <v>1.5328953632295535E-2</v>
      </c>
      <c r="C164" s="3">
        <f t="shared" si="32"/>
        <v>1.7427060896808302E-2</v>
      </c>
      <c r="D164" s="3">
        <f t="shared" si="33"/>
        <v>2.3918451376776371E-2</v>
      </c>
      <c r="E164" s="3">
        <f t="shared" si="34"/>
        <v>2.4102638027965979E-2</v>
      </c>
      <c r="F164" s="3">
        <f t="shared" si="35"/>
        <v>1.1168592563941402E-2</v>
      </c>
      <c r="G164" s="3">
        <f t="shared" si="36"/>
        <v>1.9332837619548217E-2</v>
      </c>
    </row>
    <row r="165" spans="1:7" x14ac:dyDescent="0.25">
      <c r="A165" s="1" t="str">
        <f t="shared" si="30"/>
        <v>18</v>
      </c>
      <c r="B165" s="3">
        <f t="shared" si="31"/>
        <v>1.6281062553556127E-2</v>
      </c>
      <c r="C165" s="3">
        <f t="shared" si="32"/>
        <v>1.8779927728429784E-2</v>
      </c>
      <c r="D165" s="3">
        <f t="shared" si="33"/>
        <v>2.7135218597203557E-2</v>
      </c>
      <c r="E165" s="3">
        <f t="shared" si="34"/>
        <v>2.2401614530776992E-2</v>
      </c>
      <c r="F165" s="3">
        <f t="shared" si="35"/>
        <v>1.0636754822801334E-2</v>
      </c>
      <c r="G165" s="3">
        <f t="shared" si="36"/>
        <v>2.0533661530046238E-2</v>
      </c>
    </row>
    <row r="166" spans="1:7" x14ac:dyDescent="0.25">
      <c r="A166" s="1" t="str">
        <f t="shared" si="30"/>
        <v>19 a 24</v>
      </c>
      <c r="B166" s="3">
        <f t="shared" si="31"/>
        <v>9.1821384366371508E-2</v>
      </c>
      <c r="C166" s="3">
        <f t="shared" si="32"/>
        <v>0.12590561973761505</v>
      </c>
      <c r="D166" s="3">
        <f t="shared" si="33"/>
        <v>0.15387584708203472</v>
      </c>
      <c r="E166" s="3">
        <f t="shared" si="34"/>
        <v>0.1115467781461727</v>
      </c>
      <c r="F166" s="3">
        <f t="shared" si="35"/>
        <v>5.2893680800657546E-2</v>
      </c>
      <c r="G166" s="3">
        <f t="shared" si="36"/>
        <v>0.11803543498884644</v>
      </c>
    </row>
    <row r="167" spans="1:7" x14ac:dyDescent="0.25">
      <c r="A167" s="1" t="str">
        <f t="shared" si="30"/>
        <v>3 anos</v>
      </c>
      <c r="B167" s="3">
        <f t="shared" si="31"/>
        <v>0.11884223555174712</v>
      </c>
      <c r="C167" s="3">
        <f t="shared" si="32"/>
        <v>0.36675151752496571</v>
      </c>
      <c r="D167" s="3">
        <f t="shared" si="33"/>
        <v>0.26441826551911474</v>
      </c>
      <c r="E167" s="3">
        <f t="shared" si="34"/>
        <v>0.10857719475277497</v>
      </c>
      <c r="F167" s="3">
        <f t="shared" si="35"/>
        <v>6.0387758062176666E-2</v>
      </c>
      <c r="G167" s="3">
        <f t="shared" si="36"/>
        <v>0.2151825166876063</v>
      </c>
    </row>
    <row r="168" spans="1:7" x14ac:dyDescent="0.25">
      <c r="A168" s="1" t="str">
        <f t="shared" si="30"/>
        <v>+3 anos</v>
      </c>
      <c r="B168" s="3">
        <f t="shared" si="31"/>
        <v>5.7793011520517946E-2</v>
      </c>
      <c r="C168" s="3">
        <f t="shared" si="32"/>
        <v>0.34005019847980489</v>
      </c>
      <c r="D168" s="3">
        <f t="shared" si="33"/>
        <v>0.14960112086466704</v>
      </c>
      <c r="E168" s="3">
        <f t="shared" si="34"/>
        <v>4.1199365720051895E-2</v>
      </c>
      <c r="F168" s="3">
        <f t="shared" si="35"/>
        <v>2.1998742928975488E-2</v>
      </c>
      <c r="G168" s="3">
        <f t="shared" si="36"/>
        <v>0.14737228959941198</v>
      </c>
    </row>
    <row r="169" spans="1:7" x14ac:dyDescent="0.25">
      <c r="A169" s="2" t="s">
        <v>81</v>
      </c>
      <c r="B169" s="3">
        <f>SUM(B147:B168)</f>
        <v>1</v>
      </c>
      <c r="C169" s="3">
        <f>SUM(C147:C168)</f>
        <v>1</v>
      </c>
      <c r="D169" s="3">
        <f>SUM(D147:D168)</f>
        <v>1</v>
      </c>
      <c r="E169" s="3">
        <f>SUM(E147:E168)</f>
        <v>0.99999999999999989</v>
      </c>
      <c r="F169" s="3">
        <f>SUM(F147:F168)</f>
        <v>1</v>
      </c>
      <c r="G169" s="3">
        <f>SUM(G147:G168)</f>
        <v>1.0000000000000002</v>
      </c>
    </row>
    <row r="171" spans="1:7" x14ac:dyDescent="0.25">
      <c r="A171" s="1" t="s">
        <v>294</v>
      </c>
      <c r="B171" s="6">
        <f>SUM(B147:B153)</f>
        <v>0.36911358659430643</v>
      </c>
      <c r="C171" s="6">
        <f t="shared" ref="C171:F171" si="37">SUM(C147:C153)</f>
        <v>2.082702885522545E-2</v>
      </c>
      <c r="D171" s="6">
        <f t="shared" si="37"/>
        <v>9.1327595573728299E-2</v>
      </c>
      <c r="E171" s="6">
        <f t="shared" si="37"/>
        <v>0.26775263082023926</v>
      </c>
      <c r="F171" s="6">
        <f t="shared" si="37"/>
        <v>0.54977517768215445</v>
      </c>
      <c r="G171" s="6">
        <f>SUM(G147:G153)</f>
        <v>0.20341358768578582</v>
      </c>
    </row>
    <row r="172" spans="1:7" x14ac:dyDescent="0.25">
      <c r="A172" s="1" t="s">
        <v>303</v>
      </c>
      <c r="B172" s="6">
        <f>SUM(B154:B159)</f>
        <v>0.24155003332381225</v>
      </c>
      <c r="C172" s="6">
        <f t="shared" ref="C172:G172" si="38">SUM(C154:C159)</f>
        <v>4.8097976040016373E-2</v>
      </c>
      <c r="D172" s="6">
        <f t="shared" si="38"/>
        <v>0.18252652045863954</v>
      </c>
      <c r="E172" s="6">
        <f t="shared" si="38"/>
        <v>0.29001009081735618</v>
      </c>
      <c r="F172" s="6">
        <f t="shared" si="38"/>
        <v>0.2239036890199681</v>
      </c>
      <c r="G172" s="6">
        <f t="shared" si="38"/>
        <v>0.18308932249600438</v>
      </c>
    </row>
    <row r="173" spans="1:7" x14ac:dyDescent="0.25">
      <c r="A173" s="1" t="s">
        <v>304</v>
      </c>
      <c r="B173" s="6">
        <f>SUM(B160:B166)</f>
        <v>0.21270113300961629</v>
      </c>
      <c r="C173" s="6">
        <f t="shared" ref="C173:G173" si="39">SUM(C160:C166)</f>
        <v>0.22427327909998757</v>
      </c>
      <c r="D173" s="6">
        <f t="shared" si="39"/>
        <v>0.31212649758385042</v>
      </c>
      <c r="E173" s="6">
        <f t="shared" si="39"/>
        <v>0.29246071788957761</v>
      </c>
      <c r="F173" s="6">
        <f t="shared" si="39"/>
        <v>0.14393463230672532</v>
      </c>
      <c r="G173" s="6">
        <f t="shared" si="39"/>
        <v>0.25094228353119152</v>
      </c>
    </row>
    <row r="174" spans="1:7" x14ac:dyDescent="0.25">
      <c r="A174" s="1" t="s">
        <v>305</v>
      </c>
      <c r="B174" s="6">
        <f>SUM(B167:B168)</f>
        <v>0.17663524707226508</v>
      </c>
      <c r="C174" s="6">
        <f t="shared" ref="C174:G174" si="40">SUM(C167:C168)</f>
        <v>0.7068017160047706</v>
      </c>
      <c r="D174" s="6">
        <f t="shared" si="40"/>
        <v>0.41401938638378177</v>
      </c>
      <c r="E174" s="6">
        <f t="shared" si="40"/>
        <v>0.14977656047282686</v>
      </c>
      <c r="F174" s="6">
        <f t="shared" si="40"/>
        <v>8.2386500991152162E-2</v>
      </c>
      <c r="G174" s="6">
        <f t="shared" si="40"/>
        <v>0.36255480628701831</v>
      </c>
    </row>
    <row r="175" spans="1:7" x14ac:dyDescent="0.25">
      <c r="B175" s="6">
        <f t="shared" ref="B175:F175" si="41">SUM(B171:B174)</f>
        <v>1</v>
      </c>
      <c r="C175" s="6">
        <f t="shared" si="41"/>
        <v>1</v>
      </c>
      <c r="D175" s="6">
        <f>SUM(D171:D174)</f>
        <v>1</v>
      </c>
      <c r="E175" s="6">
        <f t="shared" si="41"/>
        <v>0.99999999999999989</v>
      </c>
      <c r="F175" s="6">
        <f t="shared" si="41"/>
        <v>1</v>
      </c>
      <c r="G175" s="6">
        <f>SUM(G171:G174)</f>
        <v>1</v>
      </c>
    </row>
    <row r="177" spans="1:14" x14ac:dyDescent="0.25">
      <c r="A177" s="1" t="s">
        <v>302</v>
      </c>
      <c r="B177" t="s">
        <v>82</v>
      </c>
      <c r="C177" t="s">
        <v>305</v>
      </c>
      <c r="D177" t="s">
        <v>306</v>
      </c>
      <c r="E177" t="s">
        <v>307</v>
      </c>
      <c r="F177" t="s">
        <v>294</v>
      </c>
    </row>
    <row r="179" spans="1:14" s="28" customFormat="1" x14ac:dyDescent="0.25"/>
    <row r="181" spans="1:14" x14ac:dyDescent="0.25">
      <c r="A181" s="1" t="s">
        <v>308</v>
      </c>
      <c r="B181" s="1">
        <v>0</v>
      </c>
      <c r="C181" s="1">
        <v>1</v>
      </c>
      <c r="D181" s="1">
        <v>2</v>
      </c>
      <c r="E181" s="1">
        <v>3</v>
      </c>
      <c r="F181" s="1">
        <v>4</v>
      </c>
      <c r="G181" t="s">
        <v>81</v>
      </c>
      <c r="I181" t="str" cm="1">
        <f t="array" ref="I181:N181">A237:F237</f>
        <v>fx_meses_entre_prim_ult_fech</v>
      </c>
      <c r="J181" t="str">
        <v>Até 6 meses</v>
      </c>
      <c r="K181" t="str">
        <v>Acima de 2 anos</v>
      </c>
      <c r="L181" t="str">
        <v>Acima de 2 anos</v>
      </c>
      <c r="M181" t="str">
        <v>De 7 meses a 2 anos</v>
      </c>
      <c r="N181" t="str">
        <v>Até 2 anos</v>
      </c>
    </row>
    <row r="182" spans="1:14" x14ac:dyDescent="0.25">
      <c r="A182" s="1" t="s">
        <v>55</v>
      </c>
      <c r="B182">
        <v>80</v>
      </c>
      <c r="C182">
        <v>1</v>
      </c>
      <c r="D182">
        <v>4</v>
      </c>
      <c r="E182">
        <v>9</v>
      </c>
      <c r="F182">
        <v>63</v>
      </c>
      <c r="G182">
        <f>SUM(B182:F182)</f>
        <v>157</v>
      </c>
    </row>
    <row r="183" spans="1:14" x14ac:dyDescent="0.25">
      <c r="A183" s="1" t="s">
        <v>56</v>
      </c>
      <c r="B183">
        <v>226</v>
      </c>
      <c r="C183">
        <v>7</v>
      </c>
      <c r="D183">
        <v>53</v>
      </c>
      <c r="E183">
        <v>51</v>
      </c>
      <c r="F183">
        <v>91</v>
      </c>
      <c r="G183">
        <f t="shared" ref="G183:G203" si="42">SUM(B183:F183)</f>
        <v>428</v>
      </c>
    </row>
    <row r="184" spans="1:14" x14ac:dyDescent="0.25">
      <c r="A184" s="1" t="s">
        <v>66</v>
      </c>
      <c r="B184">
        <v>275</v>
      </c>
      <c r="C184">
        <v>0</v>
      </c>
      <c r="D184">
        <v>84</v>
      </c>
      <c r="E184">
        <v>81</v>
      </c>
      <c r="F184">
        <v>145</v>
      </c>
      <c r="G184">
        <f t="shared" si="42"/>
        <v>585</v>
      </c>
    </row>
    <row r="185" spans="1:14" x14ac:dyDescent="0.25">
      <c r="A185" s="1" t="s">
        <v>57</v>
      </c>
      <c r="B185">
        <v>293</v>
      </c>
      <c r="C185">
        <v>6</v>
      </c>
      <c r="D185">
        <v>98</v>
      </c>
      <c r="E185">
        <v>128</v>
      </c>
      <c r="F185">
        <v>167</v>
      </c>
      <c r="G185">
        <f t="shared" si="42"/>
        <v>692</v>
      </c>
    </row>
    <row r="186" spans="1:14" x14ac:dyDescent="0.25">
      <c r="A186" s="1" t="s">
        <v>212</v>
      </c>
      <c r="B186">
        <v>242</v>
      </c>
      <c r="C186">
        <v>9</v>
      </c>
      <c r="D186">
        <v>118</v>
      </c>
      <c r="E186">
        <v>124</v>
      </c>
      <c r="F186">
        <v>165</v>
      </c>
      <c r="G186">
        <f t="shared" si="42"/>
        <v>658</v>
      </c>
    </row>
    <row r="187" spans="1:14" x14ac:dyDescent="0.25">
      <c r="A187" s="1" t="s">
        <v>213</v>
      </c>
      <c r="B187">
        <v>269</v>
      </c>
      <c r="C187">
        <v>14</v>
      </c>
      <c r="D187">
        <v>134</v>
      </c>
      <c r="E187">
        <v>166</v>
      </c>
      <c r="F187">
        <v>154</v>
      </c>
      <c r="G187">
        <f t="shared" si="42"/>
        <v>737</v>
      </c>
    </row>
    <row r="188" spans="1:14" x14ac:dyDescent="0.25">
      <c r="A188" s="1" t="s">
        <v>214</v>
      </c>
      <c r="B188">
        <v>291</v>
      </c>
      <c r="C188">
        <v>16</v>
      </c>
      <c r="D188">
        <v>185</v>
      </c>
      <c r="E188">
        <v>173</v>
      </c>
      <c r="F188">
        <v>197</v>
      </c>
      <c r="G188">
        <f t="shared" si="42"/>
        <v>862</v>
      </c>
    </row>
    <row r="189" spans="1:14" x14ac:dyDescent="0.25">
      <c r="A189" s="1" t="s">
        <v>215</v>
      </c>
      <c r="B189">
        <v>896</v>
      </c>
      <c r="C189">
        <v>115</v>
      </c>
      <c r="D189">
        <v>885</v>
      </c>
      <c r="E189">
        <v>1335</v>
      </c>
      <c r="F189">
        <v>880</v>
      </c>
      <c r="G189">
        <f t="shared" si="42"/>
        <v>4111</v>
      </c>
    </row>
    <row r="190" spans="1:14" x14ac:dyDescent="0.25">
      <c r="A190" s="1" t="s">
        <v>216</v>
      </c>
      <c r="B190">
        <v>979</v>
      </c>
      <c r="C190">
        <v>151</v>
      </c>
      <c r="D190">
        <v>1056</v>
      </c>
      <c r="E190">
        <v>1243</v>
      </c>
      <c r="F190">
        <v>735</v>
      </c>
      <c r="G190">
        <f t="shared" si="42"/>
        <v>4164</v>
      </c>
    </row>
    <row r="191" spans="1:14" x14ac:dyDescent="0.25">
      <c r="A191" s="1" t="s">
        <v>217</v>
      </c>
      <c r="B191">
        <v>1096</v>
      </c>
      <c r="C191">
        <v>176</v>
      </c>
      <c r="D191">
        <v>1272</v>
      </c>
      <c r="E191">
        <v>1355</v>
      </c>
      <c r="F191">
        <v>669</v>
      </c>
      <c r="G191">
        <f t="shared" si="42"/>
        <v>4568</v>
      </c>
    </row>
    <row r="192" spans="1:14" x14ac:dyDescent="0.25">
      <c r="A192" s="1" t="s">
        <v>218</v>
      </c>
      <c r="B192">
        <v>893</v>
      </c>
      <c r="C192">
        <v>216</v>
      </c>
      <c r="D192">
        <v>1023</v>
      </c>
      <c r="E192">
        <v>1112</v>
      </c>
      <c r="F192">
        <v>605</v>
      </c>
      <c r="G192">
        <f t="shared" si="42"/>
        <v>3849</v>
      </c>
    </row>
    <row r="193" spans="1:7" x14ac:dyDescent="0.25">
      <c r="A193" s="1" t="s">
        <v>219</v>
      </c>
      <c r="B193">
        <v>962</v>
      </c>
      <c r="C193">
        <v>301</v>
      </c>
      <c r="D193">
        <v>1126</v>
      </c>
      <c r="E193">
        <v>1034</v>
      </c>
      <c r="F193">
        <v>620</v>
      </c>
      <c r="G193">
        <f t="shared" si="42"/>
        <v>4043</v>
      </c>
    </row>
    <row r="194" spans="1:7" x14ac:dyDescent="0.25">
      <c r="A194" s="1" t="s">
        <v>220</v>
      </c>
      <c r="B194">
        <v>1011</v>
      </c>
      <c r="C194">
        <v>329</v>
      </c>
      <c r="D194">
        <v>1280</v>
      </c>
      <c r="E194">
        <v>1032</v>
      </c>
      <c r="F194">
        <v>693</v>
      </c>
      <c r="G194">
        <f t="shared" si="42"/>
        <v>4345</v>
      </c>
    </row>
    <row r="195" spans="1:7" x14ac:dyDescent="0.25">
      <c r="A195" s="1" t="s">
        <v>221</v>
      </c>
      <c r="B195">
        <v>955</v>
      </c>
      <c r="C195">
        <v>328</v>
      </c>
      <c r="D195">
        <v>1233</v>
      </c>
      <c r="E195">
        <v>1074</v>
      </c>
      <c r="F195">
        <v>629</v>
      </c>
      <c r="G195">
        <f t="shared" si="42"/>
        <v>4219</v>
      </c>
    </row>
    <row r="196" spans="1:7" x14ac:dyDescent="0.25">
      <c r="A196" s="1" t="s">
        <v>222</v>
      </c>
      <c r="B196">
        <v>940</v>
      </c>
      <c r="C196">
        <v>465</v>
      </c>
      <c r="D196">
        <v>1191</v>
      </c>
      <c r="E196">
        <v>1044</v>
      </c>
      <c r="F196">
        <v>571</v>
      </c>
      <c r="G196">
        <f t="shared" si="42"/>
        <v>4211</v>
      </c>
    </row>
    <row r="197" spans="1:7" x14ac:dyDescent="0.25">
      <c r="A197" s="1" t="s">
        <v>223</v>
      </c>
      <c r="B197">
        <v>1007</v>
      </c>
      <c r="C197">
        <v>690</v>
      </c>
      <c r="D197">
        <v>1190</v>
      </c>
      <c r="E197">
        <v>1092</v>
      </c>
      <c r="F197">
        <v>553</v>
      </c>
      <c r="G197">
        <f t="shared" si="42"/>
        <v>4532</v>
      </c>
    </row>
    <row r="198" spans="1:7" x14ac:dyDescent="0.25">
      <c r="A198" s="1" t="s">
        <v>277</v>
      </c>
      <c r="B198">
        <v>919</v>
      </c>
      <c r="C198">
        <v>718</v>
      </c>
      <c r="D198">
        <v>1161</v>
      </c>
      <c r="E198">
        <v>904</v>
      </c>
      <c r="F198">
        <v>528</v>
      </c>
      <c r="G198">
        <f t="shared" si="42"/>
        <v>4230</v>
      </c>
    </row>
    <row r="199" spans="1:7" x14ac:dyDescent="0.25">
      <c r="A199" s="1" t="s">
        <v>278</v>
      </c>
      <c r="B199">
        <v>923</v>
      </c>
      <c r="C199">
        <v>742</v>
      </c>
      <c r="D199">
        <v>1228</v>
      </c>
      <c r="E199">
        <v>937</v>
      </c>
      <c r="F199">
        <v>563</v>
      </c>
      <c r="G199">
        <f t="shared" si="42"/>
        <v>4393</v>
      </c>
    </row>
    <row r="200" spans="1:7" x14ac:dyDescent="0.25">
      <c r="A200" s="1" t="s">
        <v>279</v>
      </c>
      <c r="B200">
        <v>972</v>
      </c>
      <c r="C200">
        <v>716</v>
      </c>
      <c r="D200">
        <v>1192</v>
      </c>
      <c r="E200">
        <v>879</v>
      </c>
      <c r="F200">
        <v>521</v>
      </c>
      <c r="G200">
        <f t="shared" si="42"/>
        <v>4280</v>
      </c>
    </row>
    <row r="201" spans="1:7" x14ac:dyDescent="0.25">
      <c r="A201" s="1" t="s">
        <v>280</v>
      </c>
      <c r="B201">
        <v>6813</v>
      </c>
      <c r="C201">
        <v>5506</v>
      </c>
      <c r="D201">
        <v>8580</v>
      </c>
      <c r="E201">
        <v>5604</v>
      </c>
      <c r="F201">
        <v>3122</v>
      </c>
      <c r="G201">
        <f t="shared" si="42"/>
        <v>29625</v>
      </c>
    </row>
    <row r="202" spans="1:7" x14ac:dyDescent="0.25">
      <c r="A202" s="1" t="s">
        <v>281</v>
      </c>
      <c r="B202">
        <v>15383</v>
      </c>
      <c r="C202">
        <v>17366</v>
      </c>
      <c r="D202">
        <v>21537</v>
      </c>
      <c r="E202">
        <v>8041</v>
      </c>
      <c r="F202">
        <v>4501</v>
      </c>
      <c r="G202">
        <f t="shared" si="42"/>
        <v>66828</v>
      </c>
    </row>
    <row r="203" spans="1:7" x14ac:dyDescent="0.25">
      <c r="A203" s="1" t="s">
        <v>292</v>
      </c>
      <c r="B203">
        <v>17090</v>
      </c>
      <c r="C203">
        <v>28305</v>
      </c>
      <c r="D203">
        <v>25316</v>
      </c>
      <c r="E203">
        <v>7267</v>
      </c>
      <c r="F203">
        <v>4511</v>
      </c>
      <c r="G203">
        <f t="shared" si="42"/>
        <v>82489</v>
      </c>
    </row>
    <row r="204" spans="1:7" x14ac:dyDescent="0.25">
      <c r="A204" s="35" t="s">
        <v>81</v>
      </c>
      <c r="B204">
        <f>SUM(B182:B203)</f>
        <v>52515</v>
      </c>
      <c r="C204">
        <f t="shared" ref="C204:G204" si="43">SUM(C182:C203)</f>
        <v>56177</v>
      </c>
      <c r="D204">
        <f t="shared" si="43"/>
        <v>69946</v>
      </c>
      <c r="E204">
        <f t="shared" si="43"/>
        <v>34685</v>
      </c>
      <c r="F204">
        <f t="shared" si="43"/>
        <v>20683</v>
      </c>
      <c r="G204">
        <f t="shared" si="43"/>
        <v>234006</v>
      </c>
    </row>
    <row r="206" spans="1:7" x14ac:dyDescent="0.25">
      <c r="A206" s="1" t="s">
        <v>308</v>
      </c>
      <c r="B206" s="1">
        <v>0</v>
      </c>
      <c r="C206" s="1">
        <v>1</v>
      </c>
      <c r="D206" s="1">
        <v>2</v>
      </c>
      <c r="E206" s="1">
        <v>3</v>
      </c>
      <c r="F206" s="1">
        <v>4</v>
      </c>
      <c r="G206" t="s">
        <v>81</v>
      </c>
    </row>
    <row r="207" spans="1:7" x14ac:dyDescent="0.25">
      <c r="A207" s="1" t="s">
        <v>55</v>
      </c>
      <c r="B207" s="5">
        <f>B182/$B$204</f>
        <v>1.5233742740169475E-3</v>
      </c>
      <c r="C207" s="5">
        <f>C182/$C$204</f>
        <v>1.7800879363440554E-5</v>
      </c>
      <c r="D207" s="5">
        <f>D182/$D$204</f>
        <v>5.7186972807594432E-5</v>
      </c>
      <c r="E207" s="5">
        <f>E182/$E$204</f>
        <v>2.5947816058815052E-4</v>
      </c>
      <c r="F207" s="5">
        <f>F182/$F$204</f>
        <v>3.0459797901658367E-3</v>
      </c>
      <c r="G207" s="5">
        <f>G182/$G$204</f>
        <v>6.7092296778715078E-4</v>
      </c>
    </row>
    <row r="208" spans="1:7" x14ac:dyDescent="0.25">
      <c r="A208" s="1" t="s">
        <v>56</v>
      </c>
      <c r="B208" s="5">
        <f>B183/$B$204</f>
        <v>4.3035323240978767E-3</v>
      </c>
      <c r="C208" s="5">
        <f t="shared" ref="C208:C227" si="44">C183/$C$204</f>
        <v>1.2460615554408389E-4</v>
      </c>
      <c r="D208" s="5">
        <f t="shared" ref="D208:D227" si="45">D183/$D$204</f>
        <v>7.5772738970062618E-4</v>
      </c>
      <c r="E208" s="5">
        <f t="shared" ref="E208:E227" si="46">E183/$E$204</f>
        <v>1.4703762433328528E-3</v>
      </c>
      <c r="F208" s="5">
        <f t="shared" ref="F208:F227" si="47">F183/$F$204</f>
        <v>4.3997485857950975E-3</v>
      </c>
      <c r="G208" s="5">
        <f t="shared" ref="G208:G228" si="48">G183/$G$204</f>
        <v>1.8290129312923599E-3</v>
      </c>
    </row>
    <row r="209" spans="1:7" x14ac:dyDescent="0.25">
      <c r="A209" s="1" t="s">
        <v>66</v>
      </c>
      <c r="B209" s="5">
        <f t="shared" ref="B209:B227" si="49">B184/$B$204</f>
        <v>5.2365990669332573E-3</v>
      </c>
      <c r="C209" s="5">
        <f t="shared" si="44"/>
        <v>0</v>
      </c>
      <c r="D209" s="5">
        <f t="shared" si="45"/>
        <v>1.2009264289594831E-3</v>
      </c>
      <c r="E209" s="5">
        <f t="shared" si="46"/>
        <v>2.3353034452933547E-3</v>
      </c>
      <c r="F209" s="5">
        <f t="shared" si="47"/>
        <v>7.0105884059372429E-3</v>
      </c>
      <c r="G209" s="5">
        <f t="shared" si="48"/>
        <v>2.4999358990795109E-3</v>
      </c>
    </row>
    <row r="210" spans="1:7" x14ac:dyDescent="0.25">
      <c r="A210" s="1" t="s">
        <v>57</v>
      </c>
      <c r="B210" s="5">
        <f t="shared" si="49"/>
        <v>5.5793582785870705E-3</v>
      </c>
      <c r="C210" s="5">
        <f t="shared" si="44"/>
        <v>1.0680527618064333E-4</v>
      </c>
      <c r="D210" s="5">
        <f t="shared" si="45"/>
        <v>1.4010808337860635E-3</v>
      </c>
      <c r="E210" s="5">
        <f t="shared" si="46"/>
        <v>3.6903560616981402E-3</v>
      </c>
      <c r="F210" s="5">
        <f t="shared" si="47"/>
        <v>8.0742638882173763E-3</v>
      </c>
      <c r="G210" s="5">
        <f t="shared" si="48"/>
        <v>2.9571891319026006E-3</v>
      </c>
    </row>
    <row r="211" spans="1:7" x14ac:dyDescent="0.25">
      <c r="A211" s="1" t="s">
        <v>212</v>
      </c>
      <c r="B211" s="5">
        <f t="shared" si="49"/>
        <v>4.6082071789012666E-3</v>
      </c>
      <c r="C211" s="5">
        <f t="shared" si="44"/>
        <v>1.6020791427096497E-4</v>
      </c>
      <c r="D211" s="5">
        <f t="shared" si="45"/>
        <v>1.6870156978240356E-3</v>
      </c>
      <c r="E211" s="5">
        <f t="shared" si="46"/>
        <v>3.5750324347700734E-3</v>
      </c>
      <c r="F211" s="5">
        <f t="shared" si="47"/>
        <v>7.9775661171010009E-3</v>
      </c>
      <c r="G211" s="5">
        <f t="shared" si="48"/>
        <v>2.8118937121270394E-3</v>
      </c>
    </row>
    <row r="212" spans="1:7" x14ac:dyDescent="0.25">
      <c r="A212" s="1" t="s">
        <v>213</v>
      </c>
      <c r="B212" s="5">
        <f t="shared" si="49"/>
        <v>5.122345996381986E-3</v>
      </c>
      <c r="C212" s="5">
        <f t="shared" si="44"/>
        <v>2.4921231108816777E-4</v>
      </c>
      <c r="D212" s="5">
        <f t="shared" si="45"/>
        <v>1.9157635890544133E-3</v>
      </c>
      <c r="E212" s="5">
        <f t="shared" si="46"/>
        <v>4.7859305175147757E-3</v>
      </c>
      <c r="F212" s="5">
        <f t="shared" si="47"/>
        <v>7.4457283759609338E-3</v>
      </c>
      <c r="G212" s="5">
        <f t="shared" si="48"/>
        <v>3.1494918933702553E-3</v>
      </c>
    </row>
    <row r="213" spans="1:7" x14ac:dyDescent="0.25">
      <c r="A213" s="1" t="s">
        <v>214</v>
      </c>
      <c r="B213" s="5">
        <f t="shared" si="49"/>
        <v>5.5412739217366464E-3</v>
      </c>
      <c r="C213" s="5">
        <f t="shared" si="44"/>
        <v>2.8481406981504886E-4</v>
      </c>
      <c r="D213" s="5">
        <f t="shared" si="45"/>
        <v>2.6448974923512425E-3</v>
      </c>
      <c r="E213" s="5">
        <f t="shared" si="46"/>
        <v>4.987746864638893E-3</v>
      </c>
      <c r="F213" s="5">
        <f t="shared" si="47"/>
        <v>9.5247304549630138E-3</v>
      </c>
      <c r="G213" s="5">
        <f t="shared" si="48"/>
        <v>3.6836662307804073E-3</v>
      </c>
    </row>
    <row r="214" spans="1:7" x14ac:dyDescent="0.25">
      <c r="A214" s="1" t="s">
        <v>215</v>
      </c>
      <c r="B214" s="5">
        <f t="shared" si="49"/>
        <v>1.7061791868989814E-2</v>
      </c>
      <c r="C214" s="5">
        <f t="shared" si="44"/>
        <v>2.0471011267956638E-3</v>
      </c>
      <c r="D214" s="5">
        <f t="shared" si="45"/>
        <v>1.2652617733680267E-2</v>
      </c>
      <c r="E214" s="5">
        <f t="shared" si="46"/>
        <v>3.8489260487242327E-2</v>
      </c>
      <c r="F214" s="5">
        <f t="shared" si="47"/>
        <v>4.2547019291205336E-2</v>
      </c>
      <c r="G214" s="5">
        <f t="shared" si="48"/>
        <v>1.7567925608745073E-2</v>
      </c>
    </row>
    <row r="215" spans="1:7" x14ac:dyDescent="0.25">
      <c r="A215" s="1" t="s">
        <v>216</v>
      </c>
      <c r="B215" s="5">
        <f t="shared" si="49"/>
        <v>1.8642292678282397E-2</v>
      </c>
      <c r="C215" s="5">
        <f t="shared" si="44"/>
        <v>2.6879327838795234E-3</v>
      </c>
      <c r="D215" s="5">
        <f t="shared" si="45"/>
        <v>1.5097360821204929E-2</v>
      </c>
      <c r="E215" s="5">
        <f t="shared" si="46"/>
        <v>3.5836817067896785E-2</v>
      </c>
      <c r="F215" s="5">
        <f t="shared" si="47"/>
        <v>3.5536430885268096E-2</v>
      </c>
      <c r="G215" s="5">
        <f t="shared" si="48"/>
        <v>1.779441552780698E-2</v>
      </c>
    </row>
    <row r="216" spans="1:7" x14ac:dyDescent="0.25">
      <c r="A216" s="1" t="s">
        <v>217</v>
      </c>
      <c r="B216" s="5">
        <f t="shared" si="49"/>
        <v>2.0870227554032183E-2</v>
      </c>
      <c r="C216" s="5">
        <f t="shared" si="44"/>
        <v>3.1329547679655374E-3</v>
      </c>
      <c r="D216" s="5">
        <f t="shared" si="45"/>
        <v>1.8185457352815029E-2</v>
      </c>
      <c r="E216" s="5">
        <f t="shared" si="46"/>
        <v>3.9065878621882655E-2</v>
      </c>
      <c r="F216" s="5">
        <f t="shared" si="47"/>
        <v>3.2345404438427691E-2</v>
      </c>
      <c r="G216" s="5">
        <f t="shared" si="48"/>
        <v>1.9520866986316589E-2</v>
      </c>
    </row>
    <row r="217" spans="1:7" x14ac:dyDescent="0.25">
      <c r="A217" s="1" t="s">
        <v>218</v>
      </c>
      <c r="B217" s="5">
        <f t="shared" si="49"/>
        <v>1.7004665333714176E-2</v>
      </c>
      <c r="C217" s="5">
        <f t="shared" si="44"/>
        <v>3.8449899425031598E-3</v>
      </c>
      <c r="D217" s="5">
        <f t="shared" si="45"/>
        <v>1.4625568295542275E-2</v>
      </c>
      <c r="E217" s="5">
        <f t="shared" si="46"/>
        <v>3.2059968286002598E-2</v>
      </c>
      <c r="F217" s="5">
        <f t="shared" si="47"/>
        <v>2.9251075762703669E-2</v>
      </c>
      <c r="G217" s="5">
        <f t="shared" si="48"/>
        <v>1.6448296197533397E-2</v>
      </c>
    </row>
    <row r="218" spans="1:7" x14ac:dyDescent="0.25">
      <c r="A218" s="1" t="s">
        <v>219</v>
      </c>
      <c r="B218" s="5">
        <f t="shared" si="49"/>
        <v>1.8318575645053795E-2</v>
      </c>
      <c r="C218" s="5">
        <f t="shared" si="44"/>
        <v>5.3580646883956071E-3</v>
      </c>
      <c r="D218" s="5">
        <f t="shared" si="45"/>
        <v>1.6098132845337832E-2</v>
      </c>
      <c r="E218" s="5">
        <f t="shared" si="46"/>
        <v>2.9811157560905289E-2</v>
      </c>
      <c r="F218" s="5">
        <f t="shared" si="47"/>
        <v>2.9976309046076489E-2</v>
      </c>
      <c r="G218" s="5">
        <f t="shared" si="48"/>
        <v>1.7277334769193953E-2</v>
      </c>
    </row>
    <row r="219" spans="1:7" x14ac:dyDescent="0.25">
      <c r="A219" s="1" t="s">
        <v>220</v>
      </c>
      <c r="B219" s="5">
        <f t="shared" si="49"/>
        <v>1.9251642387889175E-2</v>
      </c>
      <c r="C219" s="5">
        <f t="shared" si="44"/>
        <v>5.8564893105719426E-3</v>
      </c>
      <c r="D219" s="5">
        <f t="shared" si="45"/>
        <v>1.8299831298430217E-2</v>
      </c>
      <c r="E219" s="5">
        <f t="shared" si="46"/>
        <v>2.9753495747441256E-2</v>
      </c>
      <c r="F219" s="5">
        <f t="shared" si="47"/>
        <v>3.3505777691824203E-2</v>
      </c>
      <c r="G219" s="5">
        <f t="shared" si="48"/>
        <v>1.8567899968376878E-2</v>
      </c>
    </row>
    <row r="220" spans="1:7" x14ac:dyDescent="0.25">
      <c r="A220" s="1" t="s">
        <v>221</v>
      </c>
      <c r="B220" s="5">
        <f t="shared" si="49"/>
        <v>1.8185280396077311E-2</v>
      </c>
      <c r="C220" s="5">
        <f t="shared" si="44"/>
        <v>5.8386884312085019E-3</v>
      </c>
      <c r="D220" s="5">
        <f t="shared" si="45"/>
        <v>1.7627884367940983E-2</v>
      </c>
      <c r="E220" s="5">
        <f t="shared" si="46"/>
        <v>3.0964393830185958E-2</v>
      </c>
      <c r="F220" s="5">
        <f t="shared" si="47"/>
        <v>3.041144901610018E-2</v>
      </c>
      <c r="G220" s="5">
        <f t="shared" si="48"/>
        <v>1.8029452236267444E-2</v>
      </c>
    </row>
    <row r="221" spans="1:7" x14ac:dyDescent="0.25">
      <c r="A221" s="1" t="s">
        <v>222</v>
      </c>
      <c r="B221" s="5">
        <f t="shared" si="49"/>
        <v>1.7899647719699135E-2</v>
      </c>
      <c r="C221" s="5">
        <f t="shared" si="44"/>
        <v>8.2774089039998576E-3</v>
      </c>
      <c r="D221" s="5">
        <f t="shared" si="45"/>
        <v>1.7027421153461241E-2</v>
      </c>
      <c r="E221" s="5">
        <f t="shared" si="46"/>
        <v>3.0099466628225456E-2</v>
      </c>
      <c r="F221" s="5">
        <f t="shared" si="47"/>
        <v>2.7607213653725281E-2</v>
      </c>
      <c r="G221" s="5">
        <f t="shared" si="48"/>
        <v>1.7995265078673196E-2</v>
      </c>
    </row>
    <row r="222" spans="1:7" x14ac:dyDescent="0.25">
      <c r="A222" s="1" t="s">
        <v>223</v>
      </c>
      <c r="B222" s="5">
        <f t="shared" si="49"/>
        <v>1.9175473674188329E-2</v>
      </c>
      <c r="C222" s="5">
        <f t="shared" si="44"/>
        <v>1.2282606760773982E-2</v>
      </c>
      <c r="D222" s="5">
        <f t="shared" si="45"/>
        <v>1.7013124410259341E-2</v>
      </c>
      <c r="E222" s="5">
        <f t="shared" si="46"/>
        <v>3.1483350151362263E-2</v>
      </c>
      <c r="F222" s="5">
        <f t="shared" si="47"/>
        <v>2.6736933713677899E-2</v>
      </c>
      <c r="G222" s="5">
        <f t="shared" si="48"/>
        <v>1.9367024777142465E-2</v>
      </c>
    </row>
    <row r="223" spans="1:7" x14ac:dyDescent="0.25">
      <c r="A223" s="1" t="s">
        <v>277</v>
      </c>
      <c r="B223" s="5">
        <f t="shared" si="49"/>
        <v>1.7499761972769683E-2</v>
      </c>
      <c r="C223" s="5">
        <f t="shared" si="44"/>
        <v>1.2781031382950317E-2</v>
      </c>
      <c r="D223" s="5">
        <f t="shared" si="45"/>
        <v>1.6598518857404283E-2</v>
      </c>
      <c r="E223" s="5">
        <f t="shared" si="46"/>
        <v>2.6063139685743118E-2</v>
      </c>
      <c r="F223" s="5">
        <f t="shared" si="47"/>
        <v>2.5528211574723202E-2</v>
      </c>
      <c r="G223" s="5">
        <f t="shared" si="48"/>
        <v>1.8076459577959541E-2</v>
      </c>
    </row>
    <row r="224" spans="1:7" x14ac:dyDescent="0.25">
      <c r="A224" s="1" t="s">
        <v>278</v>
      </c>
      <c r="B224" s="5">
        <f t="shared" si="49"/>
        <v>1.7575930686470533E-2</v>
      </c>
      <c r="C224" s="5">
        <f t="shared" si="44"/>
        <v>1.3208252487672892E-2</v>
      </c>
      <c r="D224" s="5">
        <f t="shared" si="45"/>
        <v>1.7556400651931491E-2</v>
      </c>
      <c r="E224" s="5">
        <f t="shared" si="46"/>
        <v>2.7014559607899669E-2</v>
      </c>
      <c r="F224" s="5">
        <f t="shared" si="47"/>
        <v>2.7220422569259779E-2</v>
      </c>
      <c r="G224" s="5">
        <f t="shared" si="48"/>
        <v>1.8773022913942377E-2</v>
      </c>
    </row>
    <row r="225" spans="1:7" x14ac:dyDescent="0.25">
      <c r="A225" s="1" t="s">
        <v>279</v>
      </c>
      <c r="B225" s="5">
        <f t="shared" si="49"/>
        <v>1.8508997429305913E-2</v>
      </c>
      <c r="C225" s="5">
        <f t="shared" si="44"/>
        <v>1.2745429624223436E-2</v>
      </c>
      <c r="D225" s="5">
        <f t="shared" si="45"/>
        <v>1.7041717896663141E-2</v>
      </c>
      <c r="E225" s="5">
        <f t="shared" si="46"/>
        <v>2.5342367017442698E-2</v>
      </c>
      <c r="F225" s="5">
        <f t="shared" si="47"/>
        <v>2.5189769375815886E-2</v>
      </c>
      <c r="G225" s="5">
        <f t="shared" si="48"/>
        <v>1.8290129312923599E-2</v>
      </c>
    </row>
    <row r="226" spans="1:7" x14ac:dyDescent="0.25">
      <c r="A226" s="1" t="s">
        <v>280</v>
      </c>
      <c r="B226" s="5">
        <f t="shared" si="49"/>
        <v>0.1297343616109683</v>
      </c>
      <c r="C226" s="5">
        <f t="shared" si="44"/>
        <v>9.8011641775103686E-2</v>
      </c>
      <c r="D226" s="5">
        <f t="shared" si="45"/>
        <v>0.12266605667229005</v>
      </c>
      <c r="E226" s="5">
        <f t="shared" si="46"/>
        <v>0.16156840132622172</v>
      </c>
      <c r="F226" s="5">
        <f t="shared" si="47"/>
        <v>0.15094522071266259</v>
      </c>
      <c r="G226" s="5">
        <f t="shared" si="48"/>
        <v>0.12659931796620599</v>
      </c>
    </row>
    <row r="227" spans="1:7" x14ac:dyDescent="0.25">
      <c r="A227" s="1" t="s">
        <v>281</v>
      </c>
      <c r="B227" s="5">
        <f t="shared" si="49"/>
        <v>0.29292583071503381</v>
      </c>
      <c r="C227" s="5">
        <f t="shared" si="44"/>
        <v>0.30913007102550866</v>
      </c>
      <c r="D227" s="5">
        <f t="shared" si="45"/>
        <v>0.30790895833929033</v>
      </c>
      <c r="E227" s="5">
        <f t="shared" si="46"/>
        <v>0.23182932103214646</v>
      </c>
      <c r="F227" s="5">
        <f t="shared" si="47"/>
        <v>0.21761833389740368</v>
      </c>
      <c r="G227" s="5">
        <f t="shared" si="48"/>
        <v>0.28558242096356501</v>
      </c>
    </row>
    <row r="228" spans="1:7" x14ac:dyDescent="0.25">
      <c r="A228" s="1" t="s">
        <v>292</v>
      </c>
      <c r="B228" s="5">
        <f>B203/$B$204</f>
        <v>0.32543082928687039</v>
      </c>
      <c r="C228" s="5">
        <f>C203/$C$204</f>
        <v>0.50385389038218487</v>
      </c>
      <c r="D228" s="5">
        <f>D203/$D$204</f>
        <v>0.36193635089926512</v>
      </c>
      <c r="E228" s="5">
        <f>E203/$E$204</f>
        <v>0.20951419922156553</v>
      </c>
      <c r="F228" s="5">
        <f>F203/$F$204</f>
        <v>0.21810182275298554</v>
      </c>
      <c r="G228" s="5">
        <f t="shared" si="48"/>
        <v>0.35250805534900814</v>
      </c>
    </row>
    <row r="229" spans="1:7" x14ac:dyDescent="0.25">
      <c r="A229" s="35" t="s">
        <v>81</v>
      </c>
      <c r="B229" s="5">
        <f>SUM(B207:B228)</f>
        <v>1</v>
      </c>
      <c r="C229" s="5">
        <f t="shared" ref="C229" si="50">SUM(C207:C228)</f>
        <v>1</v>
      </c>
      <c r="D229" s="5">
        <f t="shared" ref="D229" si="51">SUM(D207:D228)</f>
        <v>1</v>
      </c>
      <c r="E229" s="5">
        <f t="shared" ref="E229" si="52">SUM(E207:E228)</f>
        <v>1</v>
      </c>
      <c r="F229" s="5">
        <f t="shared" ref="F229" si="53">SUM(F207:F228)</f>
        <v>1</v>
      </c>
      <c r="G229" s="5">
        <f>SUM(G207:G228)</f>
        <v>1</v>
      </c>
    </row>
    <row r="231" spans="1:7" x14ac:dyDescent="0.25">
      <c r="A231" s="36" t="s">
        <v>294</v>
      </c>
      <c r="B231" s="11">
        <f>SUM(B207:B213)</f>
        <v>3.1914691040655044E-2</v>
      </c>
      <c r="C231" s="11">
        <f t="shared" ref="C231:G231" si="54">SUM(C207:C213)</f>
        <v>9.4344660626234948E-4</v>
      </c>
      <c r="D231" s="11">
        <f t="shared" si="54"/>
        <v>9.6645984044834571E-3</v>
      </c>
      <c r="E231" s="11">
        <f t="shared" si="54"/>
        <v>2.1104223727836241E-2</v>
      </c>
      <c r="F231" s="11">
        <f t="shared" si="54"/>
        <v>4.7478605618140504E-2</v>
      </c>
      <c r="G231" s="11">
        <f t="shared" si="54"/>
        <v>1.7602112766339321E-2</v>
      </c>
    </row>
    <row r="232" spans="1:7" x14ac:dyDescent="0.25">
      <c r="A232" s="36" t="s">
        <v>307</v>
      </c>
      <c r="B232" s="11">
        <f>SUM(B214:B226)</f>
        <v>0.34972864895744071</v>
      </c>
      <c r="C232" s="11">
        <f t="shared" ref="C232:F232" si="55">SUM(C214:C226)</f>
        <v>0.18607259198604409</v>
      </c>
      <c r="D232" s="11">
        <f t="shared" si="55"/>
        <v>0.32049009235696108</v>
      </c>
      <c r="E232" s="11">
        <f t="shared" si="55"/>
        <v>0.5375522560184518</v>
      </c>
      <c r="F232" s="11">
        <f t="shared" si="55"/>
        <v>0.51680123773147035</v>
      </c>
      <c r="G232" s="11">
        <f>SUM(G214:G226)</f>
        <v>0.34430741092108746</v>
      </c>
    </row>
    <row r="233" spans="1:7" x14ac:dyDescent="0.25">
      <c r="A233" s="36" t="s">
        <v>305</v>
      </c>
      <c r="B233" s="11">
        <f>SUM(B227:B228)</f>
        <v>0.61835666000190415</v>
      </c>
      <c r="C233" s="11">
        <f t="shared" ref="C233:G233" si="56">SUM(C227:C228)</f>
        <v>0.81298396140769347</v>
      </c>
      <c r="D233" s="11">
        <f t="shared" si="56"/>
        <v>0.66984530923855545</v>
      </c>
      <c r="E233" s="11">
        <f t="shared" si="56"/>
        <v>0.44134352025371199</v>
      </c>
      <c r="F233" s="11">
        <f t="shared" si="56"/>
        <v>0.43572015665038921</v>
      </c>
      <c r="G233" s="11">
        <f t="shared" si="56"/>
        <v>0.63809047631257321</v>
      </c>
    </row>
    <row r="234" spans="1:7" x14ac:dyDescent="0.25">
      <c r="B234" s="11">
        <f>SUM(B231:B233)</f>
        <v>0.99999999999999989</v>
      </c>
      <c r="C234" s="11">
        <f t="shared" ref="C234:G234" si="57">SUM(C231:C233)</f>
        <v>0.99999999999999989</v>
      </c>
      <c r="D234" s="11">
        <f t="shared" si="57"/>
        <v>1</v>
      </c>
      <c r="E234" s="11">
        <f t="shared" si="57"/>
        <v>1</v>
      </c>
      <c r="F234" s="11">
        <f t="shared" si="57"/>
        <v>1</v>
      </c>
      <c r="G234" s="11">
        <f t="shared" si="57"/>
        <v>1</v>
      </c>
    </row>
    <row r="237" spans="1:7" x14ac:dyDescent="0.25">
      <c r="A237" s="1" t="s">
        <v>308</v>
      </c>
      <c r="B237" t="s">
        <v>294</v>
      </c>
      <c r="C237" t="s">
        <v>305</v>
      </c>
      <c r="D237" t="s">
        <v>305</v>
      </c>
      <c r="E237" t="s">
        <v>307</v>
      </c>
      <c r="F237" t="s">
        <v>288</v>
      </c>
    </row>
  </sheetData>
  <conditionalFormatting sqref="B25:F2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10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7:F168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1:F174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5:F85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6:F86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:F8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8:F88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9:F8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F9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F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2:F92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:F9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F9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:F9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6:F96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F9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8:F9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9:F9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0:F10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:F10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2:F10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F10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4:F10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5:F10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F10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:F109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F11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F111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:F10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F11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F11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:F11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:F11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F1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F1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F1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F1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7:F14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8:F1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9:F14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0:F15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1:F15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2:F15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3:F15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4:F15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5:F15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6:F15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7:F15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8:F15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9:F15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0:F16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1:F1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2:F16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F16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4:F16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5:F16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6:F16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7:F16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8:F16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1:F17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2:F17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3:F17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4:F17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7:F2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8:F20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9:F20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0:F2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1:F2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2:F2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3:F2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4:F21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5:F2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6:F2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7:F2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8:F2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9:F2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0:F2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1:F2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2:F2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3:F2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4:F2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5:F2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6:F2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7:F2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8:F2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1:F2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2:F2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3:F2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N110"/>
  <sheetViews>
    <sheetView topLeftCell="A97" workbookViewId="0">
      <selection activeCell="I109" sqref="I109"/>
    </sheetView>
  </sheetViews>
  <sheetFormatPr defaultRowHeight="15" x14ac:dyDescent="0.25"/>
  <cols>
    <col min="1" max="1" width="17.5703125" bestFit="1" customWidth="1"/>
    <col min="2" max="3" width="16.5703125" bestFit="1" customWidth="1"/>
    <col min="4" max="4" width="20.140625" bestFit="1" customWidth="1"/>
    <col min="5" max="5" width="10.5703125" bestFit="1" customWidth="1"/>
    <col min="6" max="6" width="15.85546875" bestFit="1" customWidth="1"/>
    <col min="7" max="7" width="8.140625" bestFit="1" customWidth="1"/>
    <col min="9" max="9" width="11.85546875" bestFit="1" customWidth="1"/>
  </cols>
  <sheetData>
    <row r="1" spans="1:14" x14ac:dyDescent="0.25">
      <c r="A1" s="1" t="s">
        <v>48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A24:F24</f>
        <v>faixa_Limite</v>
      </c>
      <c r="J1" t="str">
        <v>Acima de R$ 5 mil</v>
      </c>
      <c r="K1" t="str">
        <v>NEUTRO</v>
      </c>
      <c r="L1" t="str">
        <v>Acima de R$ 5 mil</v>
      </c>
      <c r="M1" t="str">
        <v>R$1 mil a R$5 mil</v>
      </c>
      <c r="N1" t="str">
        <v>Até R$ 5 mil</v>
      </c>
    </row>
    <row r="2" spans="1:14" x14ac:dyDescent="0.25">
      <c r="A2" s="1" t="s">
        <v>49</v>
      </c>
      <c r="B2">
        <v>22136</v>
      </c>
      <c r="C2">
        <v>12603</v>
      </c>
      <c r="D2">
        <v>18503</v>
      </c>
      <c r="E2">
        <v>18930</v>
      </c>
      <c r="F2">
        <v>16348</v>
      </c>
      <c r="G2">
        <f t="shared" ref="G2:G8" si="0">SUM(B2:F2)</f>
        <v>88520</v>
      </c>
    </row>
    <row r="3" spans="1:14" x14ac:dyDescent="0.25">
      <c r="A3" s="1" t="s">
        <v>50</v>
      </c>
      <c r="B3">
        <v>0</v>
      </c>
      <c r="C3">
        <v>67</v>
      </c>
      <c r="D3">
        <v>0</v>
      </c>
      <c r="E3">
        <v>501</v>
      </c>
      <c r="F3">
        <v>830</v>
      </c>
      <c r="G3">
        <f t="shared" si="0"/>
        <v>1398</v>
      </c>
    </row>
    <row r="4" spans="1:14" x14ac:dyDescent="0.25">
      <c r="A4" s="1" t="s">
        <v>51</v>
      </c>
      <c r="B4">
        <v>3020</v>
      </c>
      <c r="C4">
        <v>9832</v>
      </c>
      <c r="D4">
        <v>6460</v>
      </c>
      <c r="E4">
        <v>13126</v>
      </c>
      <c r="F4">
        <v>3265</v>
      </c>
      <c r="G4">
        <f t="shared" si="0"/>
        <v>35703</v>
      </c>
    </row>
    <row r="5" spans="1:14" x14ac:dyDescent="0.25">
      <c r="A5" s="1" t="s">
        <v>52</v>
      </c>
      <c r="B5">
        <v>15043</v>
      </c>
      <c r="C5">
        <v>19661</v>
      </c>
      <c r="D5">
        <v>27218</v>
      </c>
      <c r="E5">
        <v>2007</v>
      </c>
      <c r="F5">
        <v>226</v>
      </c>
      <c r="G5">
        <f t="shared" si="0"/>
        <v>64155</v>
      </c>
    </row>
    <row r="6" spans="1:14" x14ac:dyDescent="0.25">
      <c r="A6" s="1" t="s">
        <v>53</v>
      </c>
      <c r="B6">
        <v>10877</v>
      </c>
      <c r="C6">
        <v>11207</v>
      </c>
      <c r="D6">
        <v>15153</v>
      </c>
      <c r="E6">
        <v>118</v>
      </c>
      <c r="F6">
        <v>14</v>
      </c>
      <c r="G6">
        <f t="shared" si="0"/>
        <v>37369</v>
      </c>
    </row>
    <row r="7" spans="1:14" x14ac:dyDescent="0.25">
      <c r="A7" s="1" t="s">
        <v>54</v>
      </c>
      <c r="B7">
        <v>1439</v>
      </c>
      <c r="C7">
        <v>2807</v>
      </c>
      <c r="D7">
        <v>2612</v>
      </c>
      <c r="E7">
        <v>3</v>
      </c>
      <c r="F7">
        <v>0</v>
      </c>
      <c r="G7">
        <f t="shared" si="0"/>
        <v>6861</v>
      </c>
    </row>
    <row r="8" spans="1:14" x14ac:dyDescent="0.25">
      <c r="A8" s="2" t="s">
        <v>81</v>
      </c>
      <c r="B8">
        <f>SUM(B2:B7)</f>
        <v>52515</v>
      </c>
      <c r="C8">
        <f>SUM(C2:C7)</f>
        <v>56177</v>
      </c>
      <c r="D8">
        <f>SUM(D2:D7)</f>
        <v>69946</v>
      </c>
      <c r="E8">
        <f>SUM(E2:E7)</f>
        <v>34685</v>
      </c>
      <c r="F8">
        <f>SUM(F2:F7)</f>
        <v>20683</v>
      </c>
      <c r="G8">
        <f t="shared" si="0"/>
        <v>234006</v>
      </c>
    </row>
    <row r="10" spans="1:14" x14ac:dyDescent="0.25">
      <c r="A10" s="1" t="s">
        <v>119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81</v>
      </c>
    </row>
    <row r="11" spans="1:14" x14ac:dyDescent="0.25">
      <c r="A11" s="1" t="s">
        <v>49</v>
      </c>
      <c r="B11" s="5">
        <f>B2/$B$8</f>
        <v>0.42151766162048937</v>
      </c>
      <c r="C11" s="5">
        <f t="shared" ref="C11:C16" si="1">C2/$C$8</f>
        <v>0.2243444826174413</v>
      </c>
      <c r="D11" s="5">
        <f t="shared" ref="D11:D16" si="2">D2/$D$8</f>
        <v>0.26453263946472994</v>
      </c>
      <c r="E11" s="5">
        <f t="shared" ref="E11:E16" si="3">E2/$E$8</f>
        <v>0.54576906443707651</v>
      </c>
      <c r="F11" s="5">
        <f t="shared" ref="F11:F16" si="4">F2/$F$8</f>
        <v>0.79040758110525555</v>
      </c>
      <c r="G11" s="5">
        <f t="shared" ref="G11:G16" si="5">G2/$G$8</f>
        <v>0.37828089878037313</v>
      </c>
    </row>
    <row r="12" spans="1:14" x14ac:dyDescent="0.25">
      <c r="A12" s="1" t="s">
        <v>50</v>
      </c>
      <c r="B12" s="5">
        <f t="shared" ref="B12:B16" si="6">B3/$B$8</f>
        <v>0</v>
      </c>
      <c r="C12" s="5">
        <f t="shared" si="1"/>
        <v>1.192658917350517E-3</v>
      </c>
      <c r="D12" s="5">
        <f t="shared" si="2"/>
        <v>0</v>
      </c>
      <c r="E12" s="5">
        <f t="shared" si="3"/>
        <v>1.4444284272740377E-2</v>
      </c>
      <c r="F12" s="5">
        <f t="shared" si="4"/>
        <v>4.0129575013295941E-2</v>
      </c>
      <c r="G12" s="5">
        <f t="shared" si="5"/>
        <v>5.9742057895951382E-3</v>
      </c>
    </row>
    <row r="13" spans="1:14" x14ac:dyDescent="0.25">
      <c r="A13" s="1" t="s">
        <v>51</v>
      </c>
      <c r="B13" s="5">
        <f t="shared" si="6"/>
        <v>5.750737884413977E-2</v>
      </c>
      <c r="C13" s="5">
        <f t="shared" si="1"/>
        <v>0.17501824590134751</v>
      </c>
      <c r="D13" s="5">
        <f t="shared" si="2"/>
        <v>9.2356961084264999E-2</v>
      </c>
      <c r="E13" s="5">
        <f t="shared" si="3"/>
        <v>0.37843448176445149</v>
      </c>
      <c r="F13" s="5">
        <f t="shared" si="4"/>
        <v>0.15785911134748343</v>
      </c>
      <c r="G13" s="5">
        <f t="shared" si="5"/>
        <v>0.15257301094843723</v>
      </c>
    </row>
    <row r="14" spans="1:14" x14ac:dyDescent="0.25">
      <c r="A14" s="1" t="s">
        <v>52</v>
      </c>
      <c r="B14" s="5">
        <f t="shared" si="6"/>
        <v>0.28645149005046178</v>
      </c>
      <c r="C14" s="5">
        <f t="shared" si="1"/>
        <v>0.34998308916460474</v>
      </c>
      <c r="D14" s="5">
        <f t="shared" si="2"/>
        <v>0.3891287564692763</v>
      </c>
      <c r="E14" s="5">
        <f t="shared" si="3"/>
        <v>5.7863629811157558E-2</v>
      </c>
      <c r="F14" s="5">
        <f t="shared" si="4"/>
        <v>1.0926848136150462E-2</v>
      </c>
      <c r="G14" s="5">
        <f t="shared" si="5"/>
        <v>0.27415963693238637</v>
      </c>
    </row>
    <row r="15" spans="1:14" x14ac:dyDescent="0.25">
      <c r="A15" s="1" t="s">
        <v>53</v>
      </c>
      <c r="B15" s="5">
        <f t="shared" si="6"/>
        <v>0.20712177473102922</v>
      </c>
      <c r="C15" s="5">
        <f t="shared" si="1"/>
        <v>0.19949445502607829</v>
      </c>
      <c r="D15" s="5">
        <f t="shared" si="2"/>
        <v>0.2166385497383696</v>
      </c>
      <c r="E15" s="5">
        <f t="shared" si="3"/>
        <v>3.4020469943779733E-3</v>
      </c>
      <c r="F15" s="5">
        <f t="shared" si="4"/>
        <v>6.7688439781463041E-4</v>
      </c>
      <c r="G15" s="5">
        <f t="shared" si="5"/>
        <v>0.15969248651743972</v>
      </c>
    </row>
    <row r="16" spans="1:14" x14ac:dyDescent="0.25">
      <c r="A16" s="1" t="s">
        <v>54</v>
      </c>
      <c r="B16" s="5">
        <f t="shared" si="6"/>
        <v>2.7401694753879845E-2</v>
      </c>
      <c r="C16" s="5">
        <f t="shared" si="1"/>
        <v>4.9967068373177638E-2</v>
      </c>
      <c r="D16" s="5">
        <f t="shared" si="2"/>
        <v>3.734309324335916E-2</v>
      </c>
      <c r="E16" s="5">
        <f t="shared" si="3"/>
        <v>8.6492720196050161E-5</v>
      </c>
      <c r="F16" s="5">
        <f t="shared" si="4"/>
        <v>0</v>
      </c>
      <c r="G16" s="5">
        <f t="shared" si="5"/>
        <v>2.9319761031768417E-2</v>
      </c>
    </row>
    <row r="17" spans="1:14" x14ac:dyDescent="0.25">
      <c r="A17" s="2" t="s">
        <v>81</v>
      </c>
      <c r="B17" s="5">
        <f t="shared" ref="B17:G17" si="7">SUM(B11:B16)</f>
        <v>1</v>
      </c>
      <c r="C17" s="5">
        <f t="shared" si="7"/>
        <v>1</v>
      </c>
      <c r="D17" s="5">
        <f t="shared" si="7"/>
        <v>1</v>
      </c>
      <c r="E17" s="5">
        <f t="shared" si="7"/>
        <v>0.99999999999999989</v>
      </c>
      <c r="F17" s="5">
        <f t="shared" si="7"/>
        <v>1</v>
      </c>
      <c r="G17" s="5">
        <f t="shared" si="7"/>
        <v>0.99999999999999989</v>
      </c>
    </row>
    <row r="19" spans="1:14" x14ac:dyDescent="0.25">
      <c r="A19" s="1" t="s">
        <v>50</v>
      </c>
      <c r="B19" s="3">
        <f>B3/($B$8-$B$2)</f>
        <v>0</v>
      </c>
      <c r="C19" s="3">
        <f>C3/($C$8-$C$2)</f>
        <v>1.5376141735897553E-3</v>
      </c>
      <c r="D19" s="3">
        <f>D3/($D$8-$D$2)</f>
        <v>0</v>
      </c>
      <c r="E19" s="3">
        <f>E3/($E$8-$E$2)</f>
        <v>3.1799428752776894E-2</v>
      </c>
      <c r="F19" s="3">
        <f>F3/($F$8-$F$2)</f>
        <v>0.19146482122260669</v>
      </c>
      <c r="G19" s="3">
        <f>G3/($G$8-$G$2)</f>
        <v>9.6091720165514209E-3</v>
      </c>
    </row>
    <row r="20" spans="1:14" x14ac:dyDescent="0.25">
      <c r="A20" s="1" t="s">
        <v>51</v>
      </c>
      <c r="B20" s="3">
        <f>B4/($B$8-$B$2)</f>
        <v>9.9410777181605708E-2</v>
      </c>
      <c r="C20" s="3">
        <f>C4/($C$8-$C$2)</f>
        <v>0.22563914260797724</v>
      </c>
      <c r="D20" s="3">
        <f>D4/($D$8-$D$2)</f>
        <v>0.12557588010030518</v>
      </c>
      <c r="E20" s="3">
        <f>E4/($E$8-$E$2)</f>
        <v>0.83313233894001903</v>
      </c>
      <c r="F20" s="3">
        <f>F4/($F$8-$F$2)</f>
        <v>0.75317185697808531</v>
      </c>
      <c r="G20" s="3">
        <f>G4/($G$8-$G$2)</f>
        <v>0.24540505615660613</v>
      </c>
    </row>
    <row r="21" spans="1:14" x14ac:dyDescent="0.25">
      <c r="A21" s="1" t="s">
        <v>73</v>
      </c>
      <c r="B21" s="3">
        <f>SUM(B5:B7)/(B8-B2)</f>
        <v>0.90058922281839426</v>
      </c>
      <c r="C21" s="3">
        <f t="shared" ref="C21:G21" si="8">SUM(C5:C7)/(C8-C2)</f>
        <v>0.77282324321843299</v>
      </c>
      <c r="D21" s="3">
        <f t="shared" si="8"/>
        <v>0.87442411989969482</v>
      </c>
      <c r="E21" s="3">
        <f t="shared" si="8"/>
        <v>0.13506823230720405</v>
      </c>
      <c r="F21" s="3">
        <f t="shared" si="8"/>
        <v>5.536332179930796E-2</v>
      </c>
      <c r="G21" s="3">
        <f t="shared" si="8"/>
        <v>0.74498577182684245</v>
      </c>
    </row>
    <row r="22" spans="1:14" x14ac:dyDescent="0.25">
      <c r="A22" s="2" t="s">
        <v>81</v>
      </c>
      <c r="B22" s="3">
        <f t="shared" ref="B22:G22" si="9">SUM(B19:B21)</f>
        <v>1</v>
      </c>
      <c r="C22" s="3">
        <f t="shared" si="9"/>
        <v>1</v>
      </c>
      <c r="D22" s="3">
        <f t="shared" si="9"/>
        <v>1</v>
      </c>
      <c r="E22" s="3">
        <f t="shared" si="9"/>
        <v>1</v>
      </c>
      <c r="F22" s="3">
        <f t="shared" si="9"/>
        <v>0.99999999999999989</v>
      </c>
      <c r="G22" s="3">
        <f t="shared" si="9"/>
        <v>1</v>
      </c>
    </row>
    <row r="24" spans="1:14" x14ac:dyDescent="0.25">
      <c r="A24" s="1" t="s">
        <v>119</v>
      </c>
      <c r="B24" t="s">
        <v>120</v>
      </c>
      <c r="C24" t="s">
        <v>82</v>
      </c>
      <c r="D24" t="s">
        <v>120</v>
      </c>
      <c r="E24" t="s">
        <v>51</v>
      </c>
      <c r="F24" t="s">
        <v>309</v>
      </c>
    </row>
    <row r="26" spans="1:14" s="28" customFormat="1" x14ac:dyDescent="0.25"/>
    <row r="28" spans="1:14" x14ac:dyDescent="0.25">
      <c r="A28" s="1" t="s">
        <v>310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t="s">
        <v>81</v>
      </c>
      <c r="I28" t="str" cm="1">
        <f t="array" ref="I28:N28">A52:F52</f>
        <v>fx_ult_limite</v>
      </c>
      <c r="J28" t="str">
        <v>R$7,5 mil a R$15mil</v>
      </c>
      <c r="K28" t="str">
        <v>Acima de R$15mil</v>
      </c>
      <c r="L28" t="str">
        <v>Acima de R$5mil</v>
      </c>
      <c r="M28" t="str">
        <v>De R$1mil de R$5mil</v>
      </c>
      <c r="N28" t="str">
        <v>De R$2,5mil</v>
      </c>
    </row>
    <row r="29" spans="1:14" x14ac:dyDescent="0.25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f>SUM(B29:F29)</f>
        <v>0</v>
      </c>
    </row>
    <row r="30" spans="1:14" x14ac:dyDescent="0.25">
      <c r="A30" s="1" t="s">
        <v>50</v>
      </c>
      <c r="B30">
        <v>0</v>
      </c>
      <c r="C30">
        <v>212</v>
      </c>
      <c r="D30">
        <v>0</v>
      </c>
      <c r="E30">
        <v>2490</v>
      </c>
      <c r="F30">
        <v>7520</v>
      </c>
      <c r="G30">
        <f t="shared" ref="G30:G37" si="10">SUM(B30:F30)</f>
        <v>10222</v>
      </c>
    </row>
    <row r="31" spans="1:14" x14ac:dyDescent="0.25">
      <c r="A31" s="1" t="s">
        <v>311</v>
      </c>
      <c r="B31">
        <v>212</v>
      </c>
      <c r="C31">
        <v>3934</v>
      </c>
      <c r="D31">
        <v>13</v>
      </c>
      <c r="E31">
        <v>15144</v>
      </c>
      <c r="F31">
        <v>10481</v>
      </c>
      <c r="G31">
        <f t="shared" si="10"/>
        <v>29784</v>
      </c>
    </row>
    <row r="32" spans="1:14" x14ac:dyDescent="0.25">
      <c r="A32" s="1" t="s">
        <v>312</v>
      </c>
      <c r="B32">
        <v>9231</v>
      </c>
      <c r="C32">
        <v>11438</v>
      </c>
      <c r="D32">
        <v>10565</v>
      </c>
      <c r="E32">
        <v>14100</v>
      </c>
      <c r="F32">
        <v>2335</v>
      </c>
      <c r="G32">
        <f t="shared" si="10"/>
        <v>47669</v>
      </c>
    </row>
    <row r="33" spans="1:7" x14ac:dyDescent="0.25">
      <c r="A33" s="1" t="s">
        <v>313</v>
      </c>
      <c r="B33">
        <v>13154</v>
      </c>
      <c r="C33">
        <v>13540</v>
      </c>
      <c r="D33">
        <v>20884</v>
      </c>
      <c r="E33">
        <v>2192</v>
      </c>
      <c r="F33">
        <v>271</v>
      </c>
      <c r="G33">
        <f t="shared" si="10"/>
        <v>50041</v>
      </c>
    </row>
    <row r="34" spans="1:7" x14ac:dyDescent="0.25">
      <c r="A34" s="1" t="s">
        <v>314</v>
      </c>
      <c r="B34">
        <v>12636</v>
      </c>
      <c r="C34">
        <v>10789</v>
      </c>
      <c r="D34">
        <v>16224</v>
      </c>
      <c r="E34">
        <v>614</v>
      </c>
      <c r="F34">
        <v>62</v>
      </c>
      <c r="G34">
        <f t="shared" si="10"/>
        <v>40325</v>
      </c>
    </row>
    <row r="35" spans="1:7" x14ac:dyDescent="0.25">
      <c r="A35" s="1" t="s">
        <v>315</v>
      </c>
      <c r="B35">
        <v>13134</v>
      </c>
      <c r="C35">
        <v>10643</v>
      </c>
      <c r="D35">
        <v>15726</v>
      </c>
      <c r="E35">
        <v>139</v>
      </c>
      <c r="F35">
        <v>14</v>
      </c>
      <c r="G35">
        <f t="shared" si="10"/>
        <v>39656</v>
      </c>
    </row>
    <row r="36" spans="1:7" x14ac:dyDescent="0.25">
      <c r="A36" s="1" t="s">
        <v>316</v>
      </c>
      <c r="B36">
        <v>2031</v>
      </c>
      <c r="C36">
        <v>2517</v>
      </c>
      <c r="D36">
        <v>3284</v>
      </c>
      <c r="E36">
        <v>4</v>
      </c>
      <c r="F36">
        <v>0</v>
      </c>
      <c r="G36">
        <f t="shared" si="10"/>
        <v>7836</v>
      </c>
    </row>
    <row r="37" spans="1:7" x14ac:dyDescent="0.25">
      <c r="A37" s="1" t="s">
        <v>54</v>
      </c>
      <c r="B37">
        <v>2117</v>
      </c>
      <c r="C37">
        <v>3104</v>
      </c>
      <c r="D37">
        <v>3250</v>
      </c>
      <c r="E37">
        <v>2</v>
      </c>
      <c r="F37">
        <v>0</v>
      </c>
      <c r="G37">
        <f t="shared" si="10"/>
        <v>8473</v>
      </c>
    </row>
    <row r="38" spans="1:7" x14ac:dyDescent="0.25">
      <c r="A38" s="35" t="s">
        <v>81</v>
      </c>
      <c r="B38">
        <f>SUM(B29:B37)</f>
        <v>52515</v>
      </c>
      <c r="C38">
        <f t="shared" ref="C38:G38" si="11">SUM(C29:C37)</f>
        <v>56177</v>
      </c>
      <c r="D38">
        <f t="shared" si="11"/>
        <v>69946</v>
      </c>
      <c r="E38">
        <f t="shared" si="11"/>
        <v>34685</v>
      </c>
      <c r="F38">
        <f t="shared" si="11"/>
        <v>20683</v>
      </c>
      <c r="G38">
        <f>SUM(G29:G37)</f>
        <v>234006</v>
      </c>
    </row>
    <row r="40" spans="1:7" x14ac:dyDescent="0.25">
      <c r="A40" s="1" t="s">
        <v>310</v>
      </c>
      <c r="B40" s="1">
        <v>0</v>
      </c>
      <c r="C40" s="1">
        <v>1</v>
      </c>
      <c r="D40" s="1">
        <v>2</v>
      </c>
      <c r="E40" s="1">
        <v>3</v>
      </c>
      <c r="F40" s="1">
        <v>4</v>
      </c>
      <c r="G40" t="s">
        <v>81</v>
      </c>
    </row>
    <row r="41" spans="1:7" x14ac:dyDescent="0.25">
      <c r="A41" s="1" t="s">
        <v>49</v>
      </c>
      <c r="B41" s="4">
        <f>B29/$B$38</f>
        <v>0</v>
      </c>
      <c r="C41" s="4">
        <f>C29/$C$38</f>
        <v>0</v>
      </c>
      <c r="D41" s="4">
        <f>D29/$D$38</f>
        <v>0</v>
      </c>
      <c r="E41" s="4">
        <f>E29/$E$38</f>
        <v>0</v>
      </c>
      <c r="F41" s="4">
        <f>F29/$F$38</f>
        <v>0</v>
      </c>
      <c r="G41" s="4">
        <f>G29/$G$38</f>
        <v>0</v>
      </c>
    </row>
    <row r="42" spans="1:7" x14ac:dyDescent="0.25">
      <c r="A42" s="1" t="s">
        <v>50</v>
      </c>
      <c r="B42" s="4">
        <f t="shared" ref="B42:B49" si="12">B30/$B$38</f>
        <v>0</v>
      </c>
      <c r="C42" s="4">
        <f t="shared" ref="C42:C49" si="13">C30/$C$38</f>
        <v>3.7737864250493975E-3</v>
      </c>
      <c r="D42" s="4">
        <f t="shared" ref="D42:D49" si="14">D30/$D$38</f>
        <v>0</v>
      </c>
      <c r="E42" s="4">
        <f t="shared" ref="E42:E49" si="15">E30/$E$38</f>
        <v>7.1788957762721636E-2</v>
      </c>
      <c r="F42" s="4">
        <f t="shared" ref="F42:F49" si="16">F30/$F$38</f>
        <v>0.36358361939757289</v>
      </c>
      <c r="G42" s="4">
        <f t="shared" ref="G42:G49" si="17">G30/$G$38</f>
        <v>4.3682640616052579E-2</v>
      </c>
    </row>
    <row r="43" spans="1:7" x14ac:dyDescent="0.25">
      <c r="A43" s="1" t="s">
        <v>311</v>
      </c>
      <c r="B43" s="4">
        <f t="shared" si="12"/>
        <v>4.0369418261449108E-3</v>
      </c>
      <c r="C43" s="4">
        <f t="shared" si="13"/>
        <v>7.0028659415775144E-2</v>
      </c>
      <c r="D43" s="4">
        <f t="shared" si="14"/>
        <v>1.858576616246819E-4</v>
      </c>
      <c r="E43" s="4">
        <f t="shared" si="15"/>
        <v>0.43661525154966124</v>
      </c>
      <c r="F43" s="4">
        <f t="shared" si="16"/>
        <v>0.50674466953536723</v>
      </c>
      <c r="G43" s="4">
        <f t="shared" si="17"/>
        <v>0.12727878772339171</v>
      </c>
    </row>
    <row r="44" spans="1:7" x14ac:dyDescent="0.25">
      <c r="A44" s="1" t="s">
        <v>312</v>
      </c>
      <c r="B44" s="4">
        <f t="shared" si="12"/>
        <v>0.17577834904313053</v>
      </c>
      <c r="C44" s="4">
        <f t="shared" si="13"/>
        <v>0.20360645815903305</v>
      </c>
      <c r="D44" s="4">
        <f t="shared" si="14"/>
        <v>0.15104509192805879</v>
      </c>
      <c r="E44" s="4">
        <f t="shared" si="15"/>
        <v>0.40651578492143575</v>
      </c>
      <c r="F44" s="4">
        <f t="shared" si="16"/>
        <v>0.1128946477783687</v>
      </c>
      <c r="G44" s="4">
        <f t="shared" si="17"/>
        <v>0.20370845192003623</v>
      </c>
    </row>
    <row r="45" spans="1:7" x14ac:dyDescent="0.25">
      <c r="A45" s="1" t="s">
        <v>313</v>
      </c>
      <c r="B45" s="4">
        <f t="shared" si="12"/>
        <v>0.25048081500523661</v>
      </c>
      <c r="C45" s="4">
        <f t="shared" si="13"/>
        <v>0.2410239065809851</v>
      </c>
      <c r="D45" s="4">
        <f t="shared" si="14"/>
        <v>0.29857318502845054</v>
      </c>
      <c r="E45" s="4">
        <f t="shared" si="15"/>
        <v>6.3197347556580658E-2</v>
      </c>
      <c r="F45" s="4">
        <f t="shared" si="16"/>
        <v>1.3102547986268916E-2</v>
      </c>
      <c r="G45" s="4">
        <f t="shared" si="17"/>
        <v>0.21384494414673128</v>
      </c>
    </row>
    <row r="46" spans="1:7" x14ac:dyDescent="0.25">
      <c r="A46" s="1" t="s">
        <v>314</v>
      </c>
      <c r="B46" s="4">
        <f t="shared" si="12"/>
        <v>0.24061696658097687</v>
      </c>
      <c r="C46" s="4">
        <f t="shared" si="13"/>
        <v>0.19205368745216014</v>
      </c>
      <c r="D46" s="4">
        <f t="shared" si="14"/>
        <v>0.231950361707603</v>
      </c>
      <c r="E46" s="4">
        <f t="shared" si="15"/>
        <v>1.7702176733458266E-2</v>
      </c>
      <c r="F46" s="4">
        <f t="shared" si="16"/>
        <v>2.9976309046076486E-3</v>
      </c>
      <c r="G46" s="4">
        <f t="shared" si="17"/>
        <v>0.17232464124851499</v>
      </c>
    </row>
    <row r="47" spans="1:7" x14ac:dyDescent="0.25">
      <c r="A47" s="1" t="s">
        <v>315</v>
      </c>
      <c r="B47" s="4">
        <f t="shared" si="12"/>
        <v>0.25009997143673235</v>
      </c>
      <c r="C47" s="4">
        <f t="shared" si="13"/>
        <v>0.18945475906509782</v>
      </c>
      <c r="D47" s="4">
        <f t="shared" si="14"/>
        <v>0.22483058359305749</v>
      </c>
      <c r="E47" s="4">
        <f t="shared" si="15"/>
        <v>4.0074960357503247E-3</v>
      </c>
      <c r="F47" s="4">
        <f t="shared" si="16"/>
        <v>6.7688439781463041E-4</v>
      </c>
      <c r="G47" s="4">
        <f t="shared" si="17"/>
        <v>0.16946574019469587</v>
      </c>
    </row>
    <row r="48" spans="1:7" x14ac:dyDescent="0.25">
      <c r="A48" s="1" t="s">
        <v>316</v>
      </c>
      <c r="B48" s="4">
        <f t="shared" si="12"/>
        <v>3.8674664381605259E-2</v>
      </c>
      <c r="C48" s="4">
        <f t="shared" si="13"/>
        <v>4.4804813357779874E-2</v>
      </c>
      <c r="D48" s="4">
        <f t="shared" si="14"/>
        <v>4.6950504675035025E-2</v>
      </c>
      <c r="E48" s="4">
        <f t="shared" si="15"/>
        <v>1.1532362692806688E-4</v>
      </c>
      <c r="F48" s="4">
        <f t="shared" si="16"/>
        <v>0</v>
      </c>
      <c r="G48" s="4">
        <f t="shared" si="17"/>
        <v>3.3486320863567599E-2</v>
      </c>
    </row>
    <row r="49" spans="1:14" x14ac:dyDescent="0.25">
      <c r="A49" s="1" t="s">
        <v>54</v>
      </c>
      <c r="B49" s="4">
        <f t="shared" si="12"/>
        <v>4.0312291726173476E-2</v>
      </c>
      <c r="C49" s="4">
        <f t="shared" si="13"/>
        <v>5.5253929544119479E-2</v>
      </c>
      <c r="D49" s="4">
        <f t="shared" si="14"/>
        <v>4.6464415406170474E-2</v>
      </c>
      <c r="E49" s="4">
        <f t="shared" si="15"/>
        <v>5.766181346403344E-5</v>
      </c>
      <c r="F49" s="4">
        <f t="shared" si="16"/>
        <v>0</v>
      </c>
      <c r="G49" s="4">
        <f t="shared" si="17"/>
        <v>3.6208473287009733E-2</v>
      </c>
    </row>
    <row r="50" spans="1:14" x14ac:dyDescent="0.25">
      <c r="A50" s="35" t="s">
        <v>81</v>
      </c>
      <c r="B50" s="4">
        <f>SUM(B41:B49)</f>
        <v>1</v>
      </c>
      <c r="C50" s="4">
        <f t="shared" ref="C50" si="18">SUM(C41:C49)</f>
        <v>0.99999999999999989</v>
      </c>
      <c r="D50" s="4">
        <f t="shared" ref="D50" si="19">SUM(D41:D49)</f>
        <v>1</v>
      </c>
      <c r="E50" s="4">
        <f t="shared" ref="E50" si="20">SUM(E41:E49)</f>
        <v>1.0000000000000002</v>
      </c>
      <c r="F50" s="4">
        <f t="shared" ref="F50" si="21">SUM(F41:F49)</f>
        <v>1</v>
      </c>
      <c r="G50" s="4">
        <f>SUM(G41:G49)</f>
        <v>0.99999999999999989</v>
      </c>
    </row>
    <row r="52" spans="1:14" x14ac:dyDescent="0.25">
      <c r="A52" s="1" t="s">
        <v>310</v>
      </c>
      <c r="B52" t="s">
        <v>317</v>
      </c>
      <c r="C52" t="s">
        <v>318</v>
      </c>
      <c r="D52" t="s">
        <v>73</v>
      </c>
      <c r="E52" t="s">
        <v>319</v>
      </c>
      <c r="F52" t="s">
        <v>320</v>
      </c>
    </row>
    <row r="54" spans="1:14" s="28" customFormat="1" x14ac:dyDescent="0.25"/>
    <row r="56" spans="1:14" x14ac:dyDescent="0.25">
      <c r="A56" s="1" t="s">
        <v>321</v>
      </c>
      <c r="B56" s="1">
        <v>0</v>
      </c>
      <c r="C56" s="1">
        <v>1</v>
      </c>
      <c r="D56" s="1">
        <v>2</v>
      </c>
      <c r="E56" s="1">
        <v>3</v>
      </c>
      <c r="F56" s="1">
        <v>4</v>
      </c>
      <c r="G56" t="s">
        <v>81</v>
      </c>
      <c r="I56" t="str" cm="1">
        <f t="array" ref="I56:N56">A80:F80</f>
        <v>fx_ult_limite</v>
      </c>
      <c r="J56" t="str">
        <v>R$7,5 mil a R$15mil</v>
      </c>
      <c r="K56" t="str">
        <v>NEUTRO</v>
      </c>
      <c r="L56" t="str">
        <v xml:space="preserve"> R$1mil de R$20mil</v>
      </c>
      <c r="M56" t="str">
        <v>Até R$5mil</v>
      </c>
      <c r="N56" t="str">
        <v>Até R$2,5mil</v>
      </c>
    </row>
    <row r="57" spans="1:14" x14ac:dyDescent="0.25">
      <c r="A57" s="1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f>SUM(B57:F57)</f>
        <v>0</v>
      </c>
    </row>
    <row r="58" spans="1:14" x14ac:dyDescent="0.25">
      <c r="A58" s="1" t="s">
        <v>50</v>
      </c>
      <c r="B58">
        <v>457</v>
      </c>
      <c r="C58">
        <v>2159</v>
      </c>
      <c r="D58">
        <v>1187</v>
      </c>
      <c r="E58">
        <v>7206</v>
      </c>
      <c r="F58">
        <v>9234</v>
      </c>
      <c r="G58">
        <f t="shared" ref="G58:G65" si="22">SUM(B58:F58)</f>
        <v>20243</v>
      </c>
    </row>
    <row r="59" spans="1:14" x14ac:dyDescent="0.25">
      <c r="A59" s="1" t="s">
        <v>311</v>
      </c>
      <c r="B59">
        <v>1353</v>
      </c>
      <c r="C59">
        <v>4628</v>
      </c>
      <c r="D59">
        <v>2903</v>
      </c>
      <c r="E59">
        <v>11485</v>
      </c>
      <c r="F59">
        <v>8312</v>
      </c>
      <c r="G59">
        <f t="shared" si="22"/>
        <v>28681</v>
      </c>
    </row>
    <row r="60" spans="1:14" x14ac:dyDescent="0.25">
      <c r="A60" s="1" t="s">
        <v>312</v>
      </c>
      <c r="B60">
        <v>11895</v>
      </c>
      <c r="C60">
        <v>15109</v>
      </c>
      <c r="D60">
        <v>17384</v>
      </c>
      <c r="E60">
        <v>11713</v>
      </c>
      <c r="F60">
        <v>2258</v>
      </c>
      <c r="G60">
        <f t="shared" si="22"/>
        <v>58359</v>
      </c>
    </row>
    <row r="61" spans="1:14" x14ac:dyDescent="0.25">
      <c r="A61" s="1" t="s">
        <v>313</v>
      </c>
      <c r="B61">
        <v>15390</v>
      </c>
      <c r="C61">
        <v>15678</v>
      </c>
      <c r="D61">
        <v>22528</v>
      </c>
      <c r="E61">
        <v>3026</v>
      </c>
      <c r="F61">
        <v>515</v>
      </c>
      <c r="G61">
        <f t="shared" si="22"/>
        <v>57137</v>
      </c>
    </row>
    <row r="62" spans="1:14" x14ac:dyDescent="0.25">
      <c r="A62" s="1" t="s">
        <v>314</v>
      </c>
      <c r="B62">
        <v>10470</v>
      </c>
      <c r="C62">
        <v>8084</v>
      </c>
      <c r="D62">
        <v>11520</v>
      </c>
      <c r="E62">
        <v>731</v>
      </c>
      <c r="F62">
        <v>210</v>
      </c>
      <c r="G62">
        <f t="shared" si="22"/>
        <v>31015</v>
      </c>
    </row>
    <row r="63" spans="1:14" x14ac:dyDescent="0.25">
      <c r="A63" s="1" t="s">
        <v>315</v>
      </c>
      <c r="B63">
        <v>10025</v>
      </c>
      <c r="C63">
        <v>7632</v>
      </c>
      <c r="D63">
        <v>10926</v>
      </c>
      <c r="E63">
        <v>473</v>
      </c>
      <c r="F63">
        <v>133</v>
      </c>
      <c r="G63">
        <f t="shared" si="22"/>
        <v>29189</v>
      </c>
    </row>
    <row r="64" spans="1:14" x14ac:dyDescent="0.25">
      <c r="A64" s="1" t="s">
        <v>316</v>
      </c>
      <c r="B64">
        <v>1522</v>
      </c>
      <c r="C64">
        <v>1419</v>
      </c>
      <c r="D64">
        <v>1923</v>
      </c>
      <c r="E64">
        <v>29</v>
      </c>
      <c r="F64">
        <v>9</v>
      </c>
      <c r="G64">
        <f t="shared" si="22"/>
        <v>4902</v>
      </c>
    </row>
    <row r="65" spans="1:7" x14ac:dyDescent="0.25">
      <c r="A65" s="1" t="s">
        <v>54</v>
      </c>
      <c r="B65">
        <v>1403</v>
      </c>
      <c r="C65">
        <v>1468</v>
      </c>
      <c r="D65">
        <v>1575</v>
      </c>
      <c r="E65">
        <v>22</v>
      </c>
      <c r="F65">
        <v>12</v>
      </c>
      <c r="G65">
        <f t="shared" si="22"/>
        <v>4480</v>
      </c>
    </row>
    <row r="66" spans="1:7" x14ac:dyDescent="0.25">
      <c r="A66" s="35" t="s">
        <v>81</v>
      </c>
      <c r="B66">
        <f>SUM(B57:B65)</f>
        <v>52515</v>
      </c>
      <c r="C66">
        <f t="shared" ref="C66" si="23">SUM(C57:C65)</f>
        <v>56177</v>
      </c>
      <c r="D66">
        <f t="shared" ref="D66" si="24">SUM(D57:D65)</f>
        <v>69946</v>
      </c>
      <c r="E66">
        <f t="shared" ref="E66" si="25">SUM(E57:E65)</f>
        <v>34685</v>
      </c>
      <c r="F66">
        <f t="shared" ref="F66" si="26">SUM(F57:F65)</f>
        <v>20683</v>
      </c>
      <c r="G66">
        <f>SUM(G57:G65)</f>
        <v>234006</v>
      </c>
    </row>
    <row r="68" spans="1:7" x14ac:dyDescent="0.25">
      <c r="A68" s="1" t="s">
        <v>310</v>
      </c>
      <c r="B68" s="1">
        <v>0</v>
      </c>
      <c r="C68" s="1">
        <v>1</v>
      </c>
      <c r="D68" s="1">
        <v>2</v>
      </c>
      <c r="E68" s="1">
        <v>3</v>
      </c>
      <c r="F68" s="1">
        <v>4</v>
      </c>
      <c r="G68" t="s">
        <v>81</v>
      </c>
    </row>
    <row r="69" spans="1:7" x14ac:dyDescent="0.25">
      <c r="A69" s="1" t="s">
        <v>49</v>
      </c>
      <c r="B69" s="4">
        <f>B57/$B$38</f>
        <v>0</v>
      </c>
      <c r="C69" s="4">
        <f>C57/$C$38</f>
        <v>0</v>
      </c>
      <c r="D69" s="4">
        <f>D57/$D$38</f>
        <v>0</v>
      </c>
      <c r="E69" s="4">
        <f>E57/$E$38</f>
        <v>0</v>
      </c>
      <c r="F69" s="4">
        <f>F57/$F$38</f>
        <v>0</v>
      </c>
      <c r="G69" s="4">
        <f>G57/$G$38</f>
        <v>0</v>
      </c>
    </row>
    <row r="70" spans="1:7" x14ac:dyDescent="0.25">
      <c r="A70" s="1" t="s">
        <v>50</v>
      </c>
      <c r="B70" s="4">
        <f t="shared" ref="B70:B77" si="27">B58/$B$38</f>
        <v>8.7022755403218122E-3</v>
      </c>
      <c r="C70" s="4">
        <f t="shared" ref="C70:C77" si="28">C58/$C$38</f>
        <v>3.8432098545668154E-2</v>
      </c>
      <c r="D70" s="4">
        <f t="shared" ref="D70:D77" si="29">D58/$D$38</f>
        <v>1.6970234180653646E-2</v>
      </c>
      <c r="E70" s="4">
        <f t="shared" ref="E70:E77" si="30">E58/$E$38</f>
        <v>0.20775551391091249</v>
      </c>
      <c r="F70" s="4">
        <f t="shared" ref="F70:F77" si="31">F58/$F$38</f>
        <v>0.44645360924430694</v>
      </c>
      <c r="G70" s="4">
        <f t="shared" ref="G70:G77" si="32">G58/$G$38</f>
        <v>8.6506328897549639E-2</v>
      </c>
    </row>
    <row r="71" spans="1:7" x14ac:dyDescent="0.25">
      <c r="A71" s="1" t="s">
        <v>311</v>
      </c>
      <c r="B71" s="4">
        <f t="shared" si="27"/>
        <v>2.5764067409311624E-2</v>
      </c>
      <c r="C71" s="4">
        <f t="shared" si="28"/>
        <v>8.2382469694002883E-2</v>
      </c>
      <c r="D71" s="4">
        <f t="shared" si="29"/>
        <v>4.1503445515111655E-2</v>
      </c>
      <c r="E71" s="4">
        <f t="shared" si="30"/>
        <v>0.33112296381721207</v>
      </c>
      <c r="F71" s="4">
        <f t="shared" si="31"/>
        <v>0.40187593675965771</v>
      </c>
      <c r="G71" s="4">
        <f t="shared" si="32"/>
        <v>0.12256523337008453</v>
      </c>
    </row>
    <row r="72" spans="1:7" x14ac:dyDescent="0.25">
      <c r="A72" s="1" t="s">
        <v>312</v>
      </c>
      <c r="B72" s="4">
        <f t="shared" si="27"/>
        <v>0.22650671236789488</v>
      </c>
      <c r="C72" s="4">
        <f t="shared" si="28"/>
        <v>0.26895348630222332</v>
      </c>
      <c r="D72" s="4">
        <f t="shared" si="29"/>
        <v>0.2485345838218054</v>
      </c>
      <c r="E72" s="4">
        <f t="shared" si="30"/>
        <v>0.33769641055211186</v>
      </c>
      <c r="F72" s="4">
        <f t="shared" si="31"/>
        <v>0.10917178359038825</v>
      </c>
      <c r="G72" s="4">
        <f t="shared" si="32"/>
        <v>0.24939104125535241</v>
      </c>
    </row>
    <row r="73" spans="1:7" x14ac:dyDescent="0.25">
      <c r="A73" s="1" t="s">
        <v>313</v>
      </c>
      <c r="B73" s="4">
        <f t="shared" si="27"/>
        <v>0.29305912596401029</v>
      </c>
      <c r="C73" s="4">
        <f t="shared" si="28"/>
        <v>0.27908218666002099</v>
      </c>
      <c r="D73" s="4">
        <f t="shared" si="29"/>
        <v>0.32207703085237183</v>
      </c>
      <c r="E73" s="4">
        <f t="shared" si="30"/>
        <v>8.7242323771082597E-2</v>
      </c>
      <c r="F73" s="4">
        <f t="shared" si="31"/>
        <v>2.489967606246676E-2</v>
      </c>
      <c r="G73" s="4">
        <f t="shared" si="32"/>
        <v>0.24416895293283078</v>
      </c>
    </row>
    <row r="74" spans="1:7" x14ac:dyDescent="0.25">
      <c r="A74" s="1" t="s">
        <v>314</v>
      </c>
      <c r="B74" s="4">
        <f t="shared" si="27"/>
        <v>0.199371608111968</v>
      </c>
      <c r="C74" s="4">
        <f t="shared" si="28"/>
        <v>0.14390230877405344</v>
      </c>
      <c r="D74" s="4">
        <f t="shared" si="29"/>
        <v>0.16469848168587195</v>
      </c>
      <c r="E74" s="4">
        <f t="shared" si="30"/>
        <v>2.1075392821104225E-2</v>
      </c>
      <c r="F74" s="4">
        <f t="shared" si="31"/>
        <v>1.0153265967219455E-2</v>
      </c>
      <c r="G74" s="4">
        <f t="shared" si="32"/>
        <v>0.13253933659820688</v>
      </c>
    </row>
    <row r="75" spans="1:7" x14ac:dyDescent="0.25">
      <c r="A75" s="1" t="s">
        <v>315</v>
      </c>
      <c r="B75" s="4">
        <f t="shared" si="27"/>
        <v>0.19089783871274874</v>
      </c>
      <c r="C75" s="4">
        <f t="shared" si="28"/>
        <v>0.1358563113017783</v>
      </c>
      <c r="D75" s="4">
        <f t="shared" si="29"/>
        <v>0.15620621622394418</v>
      </c>
      <c r="E75" s="4">
        <f t="shared" si="30"/>
        <v>1.363701888424391E-2</v>
      </c>
      <c r="F75" s="4">
        <f t="shared" si="31"/>
        <v>6.430401779238989E-3</v>
      </c>
      <c r="G75" s="4">
        <f t="shared" si="32"/>
        <v>0.12473611787731939</v>
      </c>
    </row>
    <row r="76" spans="1:7" x14ac:dyDescent="0.25">
      <c r="A76" s="1" t="s">
        <v>316</v>
      </c>
      <c r="B76" s="4">
        <f t="shared" si="27"/>
        <v>2.8982195563172428E-2</v>
      </c>
      <c r="C76" s="4">
        <f t="shared" si="28"/>
        <v>2.5259447816722146E-2</v>
      </c>
      <c r="D76" s="4">
        <f t="shared" si="29"/>
        <v>2.7492637177251023E-2</v>
      </c>
      <c r="E76" s="4">
        <f t="shared" si="30"/>
        <v>8.3609629522848493E-4</v>
      </c>
      <c r="F76" s="4">
        <f t="shared" si="31"/>
        <v>4.3513997002369095E-4</v>
      </c>
      <c r="G76" s="4">
        <f t="shared" si="32"/>
        <v>2.0948180815876516E-2</v>
      </c>
    </row>
    <row r="77" spans="1:7" x14ac:dyDescent="0.25">
      <c r="A77" s="1" t="s">
        <v>54</v>
      </c>
      <c r="B77" s="4">
        <f t="shared" si="27"/>
        <v>2.6716176330572217E-2</v>
      </c>
      <c r="C77" s="4">
        <f t="shared" si="28"/>
        <v>2.6131690905530733E-2</v>
      </c>
      <c r="D77" s="4">
        <f t="shared" si="29"/>
        <v>2.2517370542990307E-2</v>
      </c>
      <c r="E77" s="4">
        <f t="shared" si="30"/>
        <v>6.3427994810436787E-4</v>
      </c>
      <c r="F77" s="4">
        <f t="shared" si="31"/>
        <v>5.801866266982546E-4</v>
      </c>
      <c r="G77" s="4">
        <f t="shared" si="32"/>
        <v>1.9144808252779845E-2</v>
      </c>
    </row>
    <row r="78" spans="1:7" x14ac:dyDescent="0.25">
      <c r="A78" s="35" t="s">
        <v>81</v>
      </c>
      <c r="B78" s="4">
        <f>SUM(B69:B77)</f>
        <v>0.99999999999999989</v>
      </c>
      <c r="C78" s="4">
        <f t="shared" ref="C78" si="33">SUM(C69:C77)</f>
        <v>0.99999999999999989</v>
      </c>
      <c r="D78" s="4">
        <f t="shared" ref="D78" si="34">SUM(D69:D77)</f>
        <v>1</v>
      </c>
      <c r="E78" s="4">
        <f t="shared" ref="E78" si="35">SUM(E69:E77)</f>
        <v>1.0000000000000002</v>
      </c>
      <c r="F78" s="4">
        <f t="shared" ref="F78" si="36">SUM(F69:F77)</f>
        <v>1</v>
      </c>
      <c r="G78" s="4">
        <f>SUM(G69:G77)</f>
        <v>1</v>
      </c>
    </row>
    <row r="80" spans="1:7" x14ac:dyDescent="0.25">
      <c r="A80" s="1" t="s">
        <v>310</v>
      </c>
      <c r="B80" t="s">
        <v>317</v>
      </c>
      <c r="C80" t="s">
        <v>82</v>
      </c>
      <c r="D80" t="s">
        <v>322</v>
      </c>
      <c r="E80" t="s">
        <v>323</v>
      </c>
      <c r="F80" t="s">
        <v>324</v>
      </c>
    </row>
    <row r="82" spans="1:14" s="28" customFormat="1" x14ac:dyDescent="0.25"/>
    <row r="84" spans="1:14" x14ac:dyDescent="0.25">
      <c r="A84" s="1" t="s">
        <v>332</v>
      </c>
      <c r="B84" s="1">
        <v>0</v>
      </c>
      <c r="C84" s="1">
        <v>1</v>
      </c>
      <c r="D84" s="1">
        <v>2</v>
      </c>
      <c r="E84" s="1">
        <v>3</v>
      </c>
      <c r="F84" s="1">
        <v>4</v>
      </c>
      <c r="G84" t="s">
        <v>81</v>
      </c>
      <c r="I84" t="str" cm="1">
        <f t="array" ref="I84:N84">A94:F94</f>
        <v>situacao_limite</v>
      </c>
      <c r="J84" t="str">
        <v>NEUTRO</v>
      </c>
      <c r="K84">
        <v>1</v>
      </c>
      <c r="L84">
        <v>1</v>
      </c>
      <c r="M84" t="str">
        <v>NEUTRO</v>
      </c>
      <c r="N84">
        <v>0</v>
      </c>
    </row>
    <row r="85" spans="1:14" x14ac:dyDescent="0.25">
      <c r="A85" s="1" t="s">
        <v>333</v>
      </c>
      <c r="B85">
        <v>22136</v>
      </c>
      <c r="C85">
        <v>12603</v>
      </c>
      <c r="D85">
        <v>18503</v>
      </c>
      <c r="E85">
        <v>18930</v>
      </c>
      <c r="F85">
        <v>16348</v>
      </c>
      <c r="G85">
        <f>SUM(B85:F85)</f>
        <v>88520</v>
      </c>
    </row>
    <row r="86" spans="1:14" x14ac:dyDescent="0.25">
      <c r="A86" s="1" t="s">
        <v>334</v>
      </c>
      <c r="B86">
        <v>30379</v>
      </c>
      <c r="C86">
        <v>43574</v>
      </c>
      <c r="D86">
        <v>51443</v>
      </c>
      <c r="E86">
        <v>15755</v>
      </c>
      <c r="F86">
        <v>4335</v>
      </c>
      <c r="G86">
        <f>SUM(B86:F86)</f>
        <v>145486</v>
      </c>
    </row>
    <row r="87" spans="1:14" x14ac:dyDescent="0.25">
      <c r="A87" t="s">
        <v>81</v>
      </c>
      <c r="B87">
        <f t="shared" ref="B87:G87" si="37">SUM(B85:B86)</f>
        <v>52515</v>
      </c>
      <c r="C87">
        <f t="shared" si="37"/>
        <v>56177</v>
      </c>
      <c r="D87">
        <f t="shared" si="37"/>
        <v>69946</v>
      </c>
      <c r="E87">
        <f t="shared" si="37"/>
        <v>34685</v>
      </c>
      <c r="F87">
        <f t="shared" si="37"/>
        <v>20683</v>
      </c>
      <c r="G87">
        <f t="shared" si="37"/>
        <v>234006</v>
      </c>
    </row>
    <row r="89" spans="1:14" x14ac:dyDescent="0.25">
      <c r="A89" s="1" t="str">
        <f>A84</f>
        <v>situacao_limite</v>
      </c>
      <c r="B89" s="1">
        <v>0</v>
      </c>
      <c r="C89" s="1">
        <v>1</v>
      </c>
      <c r="D89" s="1">
        <v>2</v>
      </c>
      <c r="E89" s="1">
        <v>3</v>
      </c>
      <c r="F89" s="1">
        <v>4</v>
      </c>
      <c r="G89" t="s">
        <v>81</v>
      </c>
    </row>
    <row r="90" spans="1:14" x14ac:dyDescent="0.25">
      <c r="A90" s="1">
        <v>0</v>
      </c>
      <c r="B90" s="3">
        <f>B85/B87</f>
        <v>0.42151766162048937</v>
      </c>
      <c r="C90" s="3">
        <f t="shared" ref="C90:G90" si="38">C85/C87</f>
        <v>0.2243444826174413</v>
      </c>
      <c r="D90" s="3">
        <f t="shared" si="38"/>
        <v>0.26453263946472994</v>
      </c>
      <c r="E90" s="3">
        <f t="shared" si="38"/>
        <v>0.54576906443707651</v>
      </c>
      <c r="F90" s="3">
        <f t="shared" si="38"/>
        <v>0.79040758110525555</v>
      </c>
      <c r="G90" s="4">
        <f t="shared" si="38"/>
        <v>0.37828089878037313</v>
      </c>
    </row>
    <row r="91" spans="1:14" x14ac:dyDescent="0.25">
      <c r="A91" s="1">
        <v>1</v>
      </c>
      <c r="B91" s="3">
        <f>B86/B87</f>
        <v>0.57848233837951057</v>
      </c>
      <c r="C91" s="3">
        <f t="shared" ref="C91:G91" si="39">C86/C87</f>
        <v>0.77565551738255867</v>
      </c>
      <c r="D91" s="3">
        <f t="shared" si="39"/>
        <v>0.73546736053527006</v>
      </c>
      <c r="E91" s="3">
        <f t="shared" si="39"/>
        <v>0.45423093556292343</v>
      </c>
      <c r="F91" s="3">
        <f t="shared" si="39"/>
        <v>0.20959241889474448</v>
      </c>
      <c r="G91" s="4">
        <f t="shared" si="39"/>
        <v>0.62171910121962681</v>
      </c>
    </row>
    <row r="92" spans="1:14" x14ac:dyDescent="0.25">
      <c r="A92" t="s">
        <v>81</v>
      </c>
      <c r="B92" s="3">
        <f t="shared" ref="B92:G92" si="40">SUM(B90:B91)</f>
        <v>1</v>
      </c>
      <c r="C92" s="3">
        <f t="shared" si="40"/>
        <v>1</v>
      </c>
      <c r="D92" s="3">
        <f t="shared" si="40"/>
        <v>1</v>
      </c>
      <c r="E92" s="3">
        <f t="shared" si="40"/>
        <v>1</v>
      </c>
      <c r="F92" s="3">
        <f t="shared" si="40"/>
        <v>1</v>
      </c>
      <c r="G92" s="3">
        <f t="shared" si="40"/>
        <v>1</v>
      </c>
    </row>
    <row r="94" spans="1:14" x14ac:dyDescent="0.25">
      <c r="A94" s="1" t="str">
        <f>A89</f>
        <v>situacao_limite</v>
      </c>
      <c r="B94" t="s">
        <v>82</v>
      </c>
      <c r="C94">
        <v>1</v>
      </c>
      <c r="D94">
        <v>1</v>
      </c>
      <c r="E94" t="s">
        <v>82</v>
      </c>
      <c r="F94">
        <v>0</v>
      </c>
    </row>
    <row r="96" spans="1:14" s="28" customFormat="1" x14ac:dyDescent="0.25"/>
    <row r="98" spans="1:14" x14ac:dyDescent="0.25">
      <c r="A98" s="1" t="s">
        <v>361</v>
      </c>
      <c r="B98" s="1">
        <v>0</v>
      </c>
      <c r="C98" s="1">
        <v>1</v>
      </c>
      <c r="D98" s="1">
        <v>2</v>
      </c>
      <c r="E98" s="1">
        <v>3</v>
      </c>
      <c r="F98" s="1">
        <v>4</v>
      </c>
      <c r="G98" t="s">
        <v>81</v>
      </c>
      <c r="I98" t="str" cm="1">
        <f t="array" ref="I98:N98">A110:F110</f>
        <v>situacao_alteracao_limite</v>
      </c>
      <c r="J98" t="str">
        <v>NEUTRO</v>
      </c>
      <c r="K98" t="str">
        <v>Aumentou_Diminuiu</v>
      </c>
      <c r="L98" t="str">
        <v>Aumentou</v>
      </c>
      <c r="M98" t="str">
        <v>Diminuiu</v>
      </c>
      <c r="N98" t="str">
        <v>Manteve</v>
      </c>
    </row>
    <row r="99" spans="1:14" x14ac:dyDescent="0.25">
      <c r="A99" s="1" t="s">
        <v>362</v>
      </c>
      <c r="B99">
        <v>19978</v>
      </c>
      <c r="C99">
        <v>36300</v>
      </c>
      <c r="D99">
        <v>40365</v>
      </c>
      <c r="E99">
        <v>11232</v>
      </c>
      <c r="F99">
        <v>2784</v>
      </c>
      <c r="G99">
        <f>SUM(B99:F99)</f>
        <v>110659</v>
      </c>
    </row>
    <row r="100" spans="1:14" x14ac:dyDescent="0.25">
      <c r="A100" s="1" t="s">
        <v>363</v>
      </c>
      <c r="B100">
        <v>4349</v>
      </c>
      <c r="C100">
        <v>9783</v>
      </c>
      <c r="D100">
        <v>6886</v>
      </c>
      <c r="E100">
        <v>4844</v>
      </c>
      <c r="F100">
        <v>1552</v>
      </c>
      <c r="G100">
        <f>SUM(B100:F100)</f>
        <v>27414</v>
      </c>
    </row>
    <row r="101" spans="1:14" x14ac:dyDescent="0.25">
      <c r="A101" s="1" t="s">
        <v>364</v>
      </c>
      <c r="B101">
        <v>28188</v>
      </c>
      <c r="C101">
        <v>10094</v>
      </c>
      <c r="D101">
        <v>22695</v>
      </c>
      <c r="E101">
        <v>18609</v>
      </c>
      <c r="F101">
        <v>16347</v>
      </c>
      <c r="G101">
        <f>SUM(B101:F101)</f>
        <v>95933</v>
      </c>
    </row>
    <row r="102" spans="1:14" x14ac:dyDescent="0.25">
      <c r="A102" t="s">
        <v>81</v>
      </c>
      <c r="B102">
        <f t="shared" ref="B102:G102" si="41">SUM(B99:B101)</f>
        <v>52515</v>
      </c>
      <c r="C102">
        <f t="shared" si="41"/>
        <v>56177</v>
      </c>
      <c r="D102">
        <f t="shared" si="41"/>
        <v>69946</v>
      </c>
      <c r="E102">
        <f t="shared" si="41"/>
        <v>34685</v>
      </c>
      <c r="F102">
        <f t="shared" si="41"/>
        <v>20683</v>
      </c>
      <c r="G102">
        <f t="shared" si="41"/>
        <v>234006</v>
      </c>
    </row>
    <row r="104" spans="1:14" x14ac:dyDescent="0.25">
      <c r="A104" s="1" t="str">
        <f>A98</f>
        <v>situacao_alteracao_limite</v>
      </c>
      <c r="B104" s="1">
        <v>0</v>
      </c>
      <c r="C104" s="1">
        <v>1</v>
      </c>
      <c r="D104" s="1">
        <v>2</v>
      </c>
      <c r="E104" s="1">
        <v>3</v>
      </c>
      <c r="F104" s="1">
        <v>4</v>
      </c>
      <c r="G104" t="s">
        <v>81</v>
      </c>
    </row>
    <row r="105" spans="1:14" x14ac:dyDescent="0.25">
      <c r="A105" s="1" t="str">
        <f t="shared" ref="A105:A107" si="42">A99</f>
        <v>Aumentou</v>
      </c>
      <c r="B105" s="3">
        <f>B99/B102</f>
        <v>0.3804246405788822</v>
      </c>
      <c r="C105" s="3">
        <f t="shared" ref="C105:G106" si="43">C99/C102</f>
        <v>0.6461719208928921</v>
      </c>
      <c r="D105" s="3">
        <f t="shared" si="43"/>
        <v>0.57708803934463726</v>
      </c>
      <c r="E105" s="3">
        <f t="shared" si="43"/>
        <v>0.32382874441401183</v>
      </c>
      <c r="F105" s="3">
        <f t="shared" si="43"/>
        <v>0.13460329739399507</v>
      </c>
      <c r="G105" s="4">
        <f>G99/G102</f>
        <v>0.47288958402775999</v>
      </c>
    </row>
    <row r="106" spans="1:14" x14ac:dyDescent="0.25">
      <c r="A106" s="1" t="str">
        <f>A100</f>
        <v>Diminuiu</v>
      </c>
      <c r="B106" s="3">
        <f>B100/B102</f>
        <v>8.2814433971246312E-2</v>
      </c>
      <c r="C106" s="3">
        <f t="shared" ref="C106:F106" si="44">C100/C102</f>
        <v>0.17414600281253895</v>
      </c>
      <c r="D106" s="3">
        <f t="shared" si="44"/>
        <v>9.8447373688273818E-2</v>
      </c>
      <c r="E106" s="3">
        <f t="shared" si="44"/>
        <v>0.13965691220988899</v>
      </c>
      <c r="F106" s="3">
        <f t="shared" si="44"/>
        <v>7.5037470386307592E-2</v>
      </c>
      <c r="G106" s="4">
        <f>G100/G102</f>
        <v>0.11715084228609522</v>
      </c>
    </row>
    <row r="107" spans="1:14" x14ac:dyDescent="0.25">
      <c r="A107" s="1" t="str">
        <f t="shared" si="42"/>
        <v>Manteve</v>
      </c>
      <c r="B107" s="3">
        <f>B101/B102</f>
        <v>0.53676092544987142</v>
      </c>
      <c r="C107" s="3">
        <f t="shared" ref="C107:F107" si="45">C101/C102</f>
        <v>0.17968207629456895</v>
      </c>
      <c r="D107" s="3">
        <f t="shared" si="45"/>
        <v>0.32446458696708891</v>
      </c>
      <c r="E107" s="3">
        <f t="shared" si="45"/>
        <v>0.53651434337609916</v>
      </c>
      <c r="F107" s="3">
        <f t="shared" si="45"/>
        <v>0.79035923221969728</v>
      </c>
      <c r="G107" s="4">
        <f>G101/G102</f>
        <v>0.40995957368614477</v>
      </c>
    </row>
    <row r="108" spans="1:14" x14ac:dyDescent="0.25">
      <c r="A108" t="s">
        <v>81</v>
      </c>
      <c r="B108" s="3">
        <f t="shared" ref="B108:G108" si="46">SUM(B105:B107)</f>
        <v>1</v>
      </c>
      <c r="C108" s="3">
        <f t="shared" si="46"/>
        <v>1</v>
      </c>
      <c r="D108" s="3">
        <f t="shared" si="46"/>
        <v>1</v>
      </c>
      <c r="E108" s="3">
        <f t="shared" si="46"/>
        <v>1</v>
      </c>
      <c r="F108" s="3">
        <f t="shared" si="46"/>
        <v>1</v>
      </c>
      <c r="G108" s="3">
        <f>SUM(G105:G107)</f>
        <v>1</v>
      </c>
    </row>
    <row r="110" spans="1:14" x14ac:dyDescent="0.25">
      <c r="A110" s="1" t="str">
        <f>A104</f>
        <v>situacao_alteracao_limite</v>
      </c>
      <c r="B110" t="s">
        <v>82</v>
      </c>
      <c r="C110" t="s">
        <v>365</v>
      </c>
      <c r="D110" t="s">
        <v>362</v>
      </c>
      <c r="E110" t="s">
        <v>363</v>
      </c>
      <c r="F110" t="s">
        <v>364</v>
      </c>
    </row>
  </sheetData>
  <conditionalFormatting sqref="B11:F1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F6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F7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F7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F7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:F7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F7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F7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:F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F7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F9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F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F9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:F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5:F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5:F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:F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5:F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6:F1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:F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O88"/>
  <sheetViews>
    <sheetView zoomScale="110" zoomScaleNormal="110" workbookViewId="0">
      <selection sqref="A1:XFD11"/>
    </sheetView>
  </sheetViews>
  <sheetFormatPr defaultRowHeight="15" x14ac:dyDescent="0.25"/>
  <cols>
    <col min="1" max="1" width="20.42578125" bestFit="1" customWidth="1"/>
    <col min="2" max="2" width="15.28515625" bestFit="1" customWidth="1"/>
    <col min="3" max="4" width="8.28515625" bestFit="1" customWidth="1"/>
    <col min="5" max="5" width="15.28515625" bestFit="1" customWidth="1"/>
    <col min="6" max="6" width="7" bestFit="1" customWidth="1"/>
    <col min="7" max="7" width="7.7109375" bestFit="1" customWidth="1"/>
  </cols>
  <sheetData>
    <row r="1" spans="1:14" x14ac:dyDescent="0.25">
      <c r="A1" s="1" t="s">
        <v>325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A11:F11</f>
        <v>FINANCIAMENTO</v>
      </c>
      <c r="J1">
        <v>0</v>
      </c>
      <c r="K1">
        <v>1</v>
      </c>
      <c r="L1" t="str">
        <v>NEUTRO</v>
      </c>
      <c r="M1">
        <v>1</v>
      </c>
      <c r="N1">
        <v>0</v>
      </c>
    </row>
    <row r="2" spans="1:14" x14ac:dyDescent="0.25">
      <c r="A2" s="1">
        <v>0</v>
      </c>
      <c r="B2">
        <v>16190</v>
      </c>
      <c r="C2">
        <v>1074</v>
      </c>
      <c r="D2">
        <v>6391</v>
      </c>
      <c r="E2">
        <v>1889</v>
      </c>
      <c r="F2">
        <v>7056</v>
      </c>
      <c r="G2">
        <f>SUM(B2:F2)</f>
        <v>32600</v>
      </c>
    </row>
    <row r="3" spans="1:14" x14ac:dyDescent="0.25">
      <c r="A3" s="1">
        <v>1</v>
      </c>
      <c r="B3">
        <v>36325</v>
      </c>
      <c r="C3">
        <v>55103</v>
      </c>
      <c r="D3">
        <v>63555</v>
      </c>
      <c r="E3">
        <v>32796</v>
      </c>
      <c r="F3">
        <v>13627</v>
      </c>
      <c r="G3">
        <f>SUM(B3:F3)</f>
        <v>201406</v>
      </c>
    </row>
    <row r="4" spans="1:14" x14ac:dyDescent="0.25">
      <c r="A4" t="s">
        <v>81</v>
      </c>
      <c r="B4">
        <f t="shared" ref="B4:G4" si="0">SUM(B2:B3)</f>
        <v>52515</v>
      </c>
      <c r="C4">
        <f t="shared" si="0"/>
        <v>56177</v>
      </c>
      <c r="D4">
        <f t="shared" si="0"/>
        <v>69946</v>
      </c>
      <c r="E4">
        <f t="shared" si="0"/>
        <v>34685</v>
      </c>
      <c r="F4">
        <f t="shared" si="0"/>
        <v>20683</v>
      </c>
      <c r="G4">
        <f t="shared" si="0"/>
        <v>234006</v>
      </c>
    </row>
    <row r="6" spans="1:14" x14ac:dyDescent="0.25">
      <c r="A6" s="1" t="str">
        <f>A1</f>
        <v>FINANCIAMENTO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t="s">
        <v>81</v>
      </c>
    </row>
    <row r="7" spans="1:14" x14ac:dyDescent="0.25">
      <c r="A7" s="1">
        <v>0</v>
      </c>
      <c r="B7" s="3">
        <f>B2/B4</f>
        <v>0.30829286870417977</v>
      </c>
      <c r="C7" s="3">
        <f t="shared" ref="C7:G7" si="1">C2/C4</f>
        <v>1.9118144436335156E-2</v>
      </c>
      <c r="D7" s="3">
        <f t="shared" si="1"/>
        <v>9.1370485803333998E-2</v>
      </c>
      <c r="E7" s="3">
        <f t="shared" si="1"/>
        <v>5.446158281677959E-2</v>
      </c>
      <c r="F7" s="3">
        <f t="shared" si="1"/>
        <v>0.34114973649857372</v>
      </c>
      <c r="G7" s="4">
        <f t="shared" si="1"/>
        <v>0.1393126671965676</v>
      </c>
    </row>
    <row r="8" spans="1:14" x14ac:dyDescent="0.25">
      <c r="A8" s="1">
        <v>1</v>
      </c>
      <c r="B8" s="3">
        <f>B3/B4</f>
        <v>0.69170713129582029</v>
      </c>
      <c r="C8" s="3">
        <f t="shared" ref="C8:G8" si="2">C3/C4</f>
        <v>0.98088185556366481</v>
      </c>
      <c r="D8" s="3">
        <f t="shared" si="2"/>
        <v>0.90862951419666604</v>
      </c>
      <c r="E8" s="3">
        <f t="shared" si="2"/>
        <v>0.9455384171832204</v>
      </c>
      <c r="F8" s="3">
        <f t="shared" si="2"/>
        <v>0.65885026350142628</v>
      </c>
      <c r="G8" s="4">
        <f t="shared" si="2"/>
        <v>0.86068733280343235</v>
      </c>
    </row>
    <row r="9" spans="1:14" x14ac:dyDescent="0.25">
      <c r="A9" t="s">
        <v>81</v>
      </c>
      <c r="B9" s="3">
        <f t="shared" ref="B9:G9" si="3">SUM(B7:B8)</f>
        <v>1</v>
      </c>
      <c r="C9" s="3">
        <f t="shared" si="3"/>
        <v>1</v>
      </c>
      <c r="D9" s="3">
        <f t="shared" si="3"/>
        <v>1</v>
      </c>
      <c r="E9" s="3">
        <f t="shared" si="3"/>
        <v>1</v>
      </c>
      <c r="F9" s="3">
        <f t="shared" si="3"/>
        <v>1</v>
      </c>
      <c r="G9" s="3">
        <f t="shared" si="3"/>
        <v>1</v>
      </c>
    </row>
    <row r="11" spans="1:14" x14ac:dyDescent="0.25">
      <c r="A11" s="1" t="str">
        <f>A6</f>
        <v>FINANCIAMENTO</v>
      </c>
      <c r="B11">
        <v>0</v>
      </c>
      <c r="C11">
        <v>1</v>
      </c>
      <c r="D11" t="s">
        <v>82</v>
      </c>
      <c r="E11">
        <v>1</v>
      </c>
      <c r="F11">
        <v>0</v>
      </c>
    </row>
    <row r="13" spans="1:14" s="28" customFormat="1" x14ac:dyDescent="0.25"/>
    <row r="15" spans="1:14" x14ac:dyDescent="0.25">
      <c r="A15" s="1" t="s">
        <v>326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81</v>
      </c>
      <c r="I15" t="str" cm="1">
        <f t="array" ref="I15:N15">A25:F25</f>
        <v>EMPRESTIMO</v>
      </c>
      <c r="J15">
        <v>0</v>
      </c>
      <c r="K15">
        <v>1</v>
      </c>
      <c r="L15" t="str">
        <v>NEUTRO</v>
      </c>
      <c r="M15">
        <v>0</v>
      </c>
      <c r="N15" t="str">
        <v>NEUTRO</v>
      </c>
    </row>
    <row r="16" spans="1:14" x14ac:dyDescent="0.25">
      <c r="A16" s="1">
        <v>0</v>
      </c>
      <c r="B16">
        <v>29965</v>
      </c>
      <c r="C16">
        <v>18455</v>
      </c>
      <c r="D16">
        <v>34755</v>
      </c>
      <c r="E16">
        <v>21147</v>
      </c>
      <c r="F16">
        <v>10297</v>
      </c>
      <c r="G16">
        <f>SUM(B16:F16)</f>
        <v>114619</v>
      </c>
    </row>
    <row r="17" spans="1:14" x14ac:dyDescent="0.25">
      <c r="A17" s="1">
        <v>1</v>
      </c>
      <c r="B17">
        <v>22550</v>
      </c>
      <c r="C17">
        <v>37722</v>
      </c>
      <c r="D17">
        <v>35191</v>
      </c>
      <c r="E17">
        <v>13538</v>
      </c>
      <c r="F17">
        <v>10386</v>
      </c>
      <c r="G17">
        <f>SUM(B17:F17)</f>
        <v>119387</v>
      </c>
    </row>
    <row r="18" spans="1:14" x14ac:dyDescent="0.25">
      <c r="A18" t="s">
        <v>81</v>
      </c>
      <c r="B18">
        <f t="shared" ref="B18:G18" si="4">SUM(B16:B17)</f>
        <v>52515</v>
      </c>
      <c r="C18">
        <f t="shared" si="4"/>
        <v>56177</v>
      </c>
      <c r="D18">
        <f t="shared" si="4"/>
        <v>69946</v>
      </c>
      <c r="E18">
        <f t="shared" si="4"/>
        <v>34685</v>
      </c>
      <c r="F18">
        <f t="shared" si="4"/>
        <v>20683</v>
      </c>
      <c r="G18">
        <f t="shared" si="4"/>
        <v>234006</v>
      </c>
    </row>
    <row r="20" spans="1:14" x14ac:dyDescent="0.25">
      <c r="A20" s="1" t="str">
        <f>A15</f>
        <v>EMPRESTIMO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t="s">
        <v>81</v>
      </c>
    </row>
    <row r="21" spans="1:14" x14ac:dyDescent="0.25">
      <c r="A21" s="1">
        <v>0</v>
      </c>
      <c r="B21" s="3">
        <f t="shared" ref="B21:G21" si="5">B16/B18</f>
        <v>0.5705988765114729</v>
      </c>
      <c r="C21" s="3">
        <f t="shared" si="5"/>
        <v>0.32851522865229543</v>
      </c>
      <c r="D21" s="3">
        <f t="shared" si="5"/>
        <v>0.4968833099819861</v>
      </c>
      <c r="E21" s="3">
        <f t="shared" si="5"/>
        <v>0.60968718466195759</v>
      </c>
      <c r="F21" s="3">
        <f t="shared" si="5"/>
        <v>0.49784847459266063</v>
      </c>
      <c r="G21" s="3">
        <f t="shared" si="5"/>
        <v>0.48981222703691357</v>
      </c>
    </row>
    <row r="22" spans="1:14" x14ac:dyDescent="0.25">
      <c r="A22" s="1">
        <v>1</v>
      </c>
      <c r="B22" s="3">
        <f t="shared" ref="B22:G22" si="6">B17/B18</f>
        <v>0.4294011234885271</v>
      </c>
      <c r="C22" s="3">
        <f t="shared" si="6"/>
        <v>0.67148477134770457</v>
      </c>
      <c r="D22" s="3">
        <f t="shared" si="6"/>
        <v>0.50311669001801385</v>
      </c>
      <c r="E22" s="3">
        <f t="shared" si="6"/>
        <v>0.39031281533804241</v>
      </c>
      <c r="F22" s="3">
        <f t="shared" si="6"/>
        <v>0.50215152540733932</v>
      </c>
      <c r="G22" s="3">
        <f t="shared" si="6"/>
        <v>0.51018777296308637</v>
      </c>
    </row>
    <row r="23" spans="1:14" x14ac:dyDescent="0.25">
      <c r="A23" t="s">
        <v>81</v>
      </c>
      <c r="B23" s="3">
        <f t="shared" ref="B23:G23" si="7">SUM(B21:B22)</f>
        <v>1</v>
      </c>
      <c r="C23" s="3">
        <f t="shared" si="7"/>
        <v>1</v>
      </c>
      <c r="D23" s="3">
        <f t="shared" si="7"/>
        <v>1</v>
      </c>
      <c r="E23" s="3">
        <f t="shared" si="7"/>
        <v>1</v>
      </c>
      <c r="F23" s="3">
        <f t="shared" si="7"/>
        <v>1</v>
      </c>
      <c r="G23" s="3">
        <f t="shared" si="7"/>
        <v>1</v>
      </c>
    </row>
    <row r="25" spans="1:14" x14ac:dyDescent="0.25">
      <c r="A25" t="str">
        <f>A20</f>
        <v>EMPRESTIMO</v>
      </c>
      <c r="B25">
        <v>0</v>
      </c>
      <c r="C25">
        <v>1</v>
      </c>
      <c r="D25" t="s">
        <v>82</v>
      </c>
      <c r="E25">
        <v>0</v>
      </c>
      <c r="F25" t="s">
        <v>82</v>
      </c>
    </row>
    <row r="28" spans="1:14" s="28" customFormat="1" x14ac:dyDescent="0.25"/>
    <row r="30" spans="1:14" x14ac:dyDescent="0.25">
      <c r="A30" s="1" t="s">
        <v>152</v>
      </c>
      <c r="B30" s="1">
        <v>0</v>
      </c>
      <c r="C30" s="1">
        <v>1</v>
      </c>
      <c r="D30" s="1">
        <v>2</v>
      </c>
      <c r="E30" s="1">
        <v>3</v>
      </c>
      <c r="F30" s="1">
        <v>4</v>
      </c>
      <c r="G30" t="s">
        <v>81</v>
      </c>
      <c r="I30" t="str" cm="1">
        <f t="array" ref="I30:N30">A40:F40</f>
        <v>RENEG</v>
      </c>
      <c r="J30" t="str">
        <v>NEUTRO</v>
      </c>
      <c r="K30" t="str">
        <v>SIM</v>
      </c>
      <c r="L30" t="str">
        <v>NAO</v>
      </c>
      <c r="M30" t="str">
        <v>NAO</v>
      </c>
      <c r="N30" t="str">
        <v>SIM</v>
      </c>
    </row>
    <row r="31" spans="1:14" x14ac:dyDescent="0.25">
      <c r="A31" s="1">
        <v>0</v>
      </c>
      <c r="B31">
        <v>34770</v>
      </c>
      <c r="C31">
        <v>31042</v>
      </c>
      <c r="D31">
        <v>48437</v>
      </c>
      <c r="E31">
        <v>24876</v>
      </c>
      <c r="F31">
        <v>11294</v>
      </c>
      <c r="G31">
        <f>SUM(B31:F31)</f>
        <v>150419</v>
      </c>
    </row>
    <row r="32" spans="1:14" x14ac:dyDescent="0.25">
      <c r="A32" s="1">
        <v>1</v>
      </c>
      <c r="B32">
        <v>17745</v>
      </c>
      <c r="C32">
        <v>25135</v>
      </c>
      <c r="D32">
        <v>21509</v>
      </c>
      <c r="E32">
        <v>9809</v>
      </c>
      <c r="F32">
        <v>9389</v>
      </c>
      <c r="G32">
        <f>SUM(B32:F32)</f>
        <v>83587</v>
      </c>
    </row>
    <row r="33" spans="1:14" x14ac:dyDescent="0.25">
      <c r="A33" s="2" t="s">
        <v>81</v>
      </c>
      <c r="B33">
        <f>SUM(B31:B32)</f>
        <v>52515</v>
      </c>
      <c r="C33">
        <f>SUM(C31:C32)</f>
        <v>56177</v>
      </c>
      <c r="D33">
        <f>SUM(D31:D32)</f>
        <v>69946</v>
      </c>
      <c r="E33">
        <f>SUM(E31:E32)</f>
        <v>34685</v>
      </c>
      <c r="F33">
        <f>SUM(F31:F32)</f>
        <v>20683</v>
      </c>
      <c r="G33">
        <f>SUM(G31:G32)</f>
        <v>234006</v>
      </c>
    </row>
    <row r="35" spans="1:14" x14ac:dyDescent="0.25">
      <c r="A35" s="1" t="s">
        <v>152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t="s">
        <v>81</v>
      </c>
    </row>
    <row r="36" spans="1:14" x14ac:dyDescent="0.25">
      <c r="A36" s="1">
        <v>0</v>
      </c>
      <c r="B36" s="5">
        <f>B31/$B$33</f>
        <v>0.6620965438446158</v>
      </c>
      <c r="C36" s="5">
        <f>C31/$C$33</f>
        <v>0.5525748971999217</v>
      </c>
      <c r="D36" s="5">
        <f>D31/$D$33</f>
        <v>0.69249135047036281</v>
      </c>
      <c r="E36" s="5">
        <f>E31/$E$33</f>
        <v>0.717197635865648</v>
      </c>
      <c r="F36" s="5">
        <f>F31/$F$33</f>
        <v>0.54605231349417394</v>
      </c>
      <c r="G36" s="3">
        <f>G31/$G$33</f>
        <v>0.6427997572711811</v>
      </c>
    </row>
    <row r="37" spans="1:14" x14ac:dyDescent="0.25">
      <c r="A37" s="1">
        <v>1</v>
      </c>
      <c r="B37" s="3">
        <f>B32/$B$33</f>
        <v>0.3379034561553842</v>
      </c>
      <c r="C37" s="3">
        <f>C32/$C$33</f>
        <v>0.4474251028000783</v>
      </c>
      <c r="D37" s="3">
        <f>D32/$D$33</f>
        <v>0.30750864952963713</v>
      </c>
      <c r="E37" s="3">
        <f>E32/$E$33</f>
        <v>0.282802364134352</v>
      </c>
      <c r="F37" s="3">
        <f>F32/$F$33</f>
        <v>0.45394768650582606</v>
      </c>
      <c r="G37" s="3">
        <f>G32/$G$33</f>
        <v>0.3572002427288189</v>
      </c>
    </row>
    <row r="38" spans="1:14" x14ac:dyDescent="0.25">
      <c r="A38" s="2" t="s">
        <v>81</v>
      </c>
      <c r="B38" s="3">
        <f>SUM(B36:B37)</f>
        <v>1</v>
      </c>
      <c r="C38" s="3">
        <f>SUM(C36:C37)</f>
        <v>1</v>
      </c>
      <c r="D38" s="3">
        <f>SUM(D36:D37)</f>
        <v>1</v>
      </c>
      <c r="E38" s="3">
        <f>SUM(E36:E37)</f>
        <v>1</v>
      </c>
      <c r="F38" s="3">
        <f>SUM(F36:F37)</f>
        <v>1</v>
      </c>
      <c r="G38" s="3">
        <f>SUM(G36:G37)</f>
        <v>1</v>
      </c>
    </row>
    <row r="40" spans="1:14" x14ac:dyDescent="0.25">
      <c r="A40" s="1" t="s">
        <v>152</v>
      </c>
      <c r="B40" t="s">
        <v>82</v>
      </c>
      <c r="C40" t="s">
        <v>37</v>
      </c>
      <c r="D40" t="s">
        <v>36</v>
      </c>
      <c r="E40" t="s">
        <v>36</v>
      </c>
      <c r="F40" t="s">
        <v>37</v>
      </c>
    </row>
    <row r="42" spans="1:14" s="28" customFormat="1" x14ac:dyDescent="0.25"/>
    <row r="44" spans="1:14" x14ac:dyDescent="0.25">
      <c r="A44" s="1" t="s">
        <v>210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t="s">
        <v>81</v>
      </c>
      <c r="I44" t="str" cm="1">
        <f t="array" ref="I44:N44">A54:F54</f>
        <v>RENEG_aberto</v>
      </c>
      <c r="J44" t="str">
        <v>NEUTRO</v>
      </c>
      <c r="K44" t="str">
        <v>NEUTRO</v>
      </c>
      <c r="L44" t="str">
        <v>NAO</v>
      </c>
      <c r="M44" t="str">
        <v>NAO</v>
      </c>
      <c r="N44" t="str">
        <v>SIM</v>
      </c>
    </row>
    <row r="45" spans="1:14" x14ac:dyDescent="0.25">
      <c r="A45" s="1">
        <v>0</v>
      </c>
      <c r="B45">
        <v>43879</v>
      </c>
      <c r="C45">
        <v>46943</v>
      </c>
      <c r="D45">
        <v>60091</v>
      </c>
      <c r="E45">
        <v>29547</v>
      </c>
      <c r="F45">
        <v>16422</v>
      </c>
      <c r="G45">
        <f>SUM(B45:F45)</f>
        <v>196882</v>
      </c>
    </row>
    <row r="46" spans="1:14" x14ac:dyDescent="0.25">
      <c r="A46" s="1">
        <v>1</v>
      </c>
      <c r="B46">
        <v>8636</v>
      </c>
      <c r="C46">
        <v>9234</v>
      </c>
      <c r="D46">
        <v>9855</v>
      </c>
      <c r="E46">
        <v>5138</v>
      </c>
      <c r="F46">
        <v>4261</v>
      </c>
      <c r="G46">
        <f>SUM(B46:F46)</f>
        <v>37124</v>
      </c>
    </row>
    <row r="47" spans="1:14" x14ac:dyDescent="0.25">
      <c r="A47" s="2" t="s">
        <v>81</v>
      </c>
      <c r="B47">
        <f>SUM(B45:B46)</f>
        <v>52515</v>
      </c>
      <c r="C47">
        <f>SUM(C45:C46)</f>
        <v>56177</v>
      </c>
      <c r="D47">
        <f>SUM(D45:D46)</f>
        <v>69946</v>
      </c>
      <c r="E47">
        <f>SUM(E45:E46)</f>
        <v>34685</v>
      </c>
      <c r="F47">
        <f>SUM(F45:F46)</f>
        <v>20683</v>
      </c>
      <c r="G47">
        <f>SUM(G45:G46)</f>
        <v>234006</v>
      </c>
    </row>
    <row r="49" spans="1:14" x14ac:dyDescent="0.25">
      <c r="A49" s="1" t="s">
        <v>210</v>
      </c>
      <c r="B49" s="1">
        <v>0</v>
      </c>
      <c r="C49" s="1">
        <v>1</v>
      </c>
      <c r="D49" s="1">
        <v>2</v>
      </c>
      <c r="E49" s="1">
        <v>3</v>
      </c>
      <c r="F49" s="1">
        <v>4</v>
      </c>
      <c r="G49" t="s">
        <v>81</v>
      </c>
    </row>
    <row r="50" spans="1:14" x14ac:dyDescent="0.25">
      <c r="A50" s="1">
        <v>0</v>
      </c>
      <c r="B50" s="5">
        <f>B45/$B$47</f>
        <v>0.83555174711987046</v>
      </c>
      <c r="C50" s="5">
        <f>C45/$C$47</f>
        <v>0.83562667995798989</v>
      </c>
      <c r="D50" s="5">
        <f>D45/$D$47</f>
        <v>0.85910559574528922</v>
      </c>
      <c r="E50" s="5">
        <f>E45/$E$47</f>
        <v>0.85186680121089808</v>
      </c>
      <c r="F50" s="5">
        <f>F45/$F$47</f>
        <v>0.79398539863656148</v>
      </c>
      <c r="G50" s="3">
        <f>G45/$G$47</f>
        <v>0.84135449518388417</v>
      </c>
    </row>
    <row r="51" spans="1:14" x14ac:dyDescent="0.25">
      <c r="A51" s="1">
        <v>1</v>
      </c>
      <c r="B51" s="3">
        <f>B46/$B$47</f>
        <v>0.16444825288012949</v>
      </c>
      <c r="C51" s="3">
        <f>C46/$C$47</f>
        <v>0.16437332004201008</v>
      </c>
      <c r="D51" s="3">
        <f>D46/$D$47</f>
        <v>0.14089440425471078</v>
      </c>
      <c r="E51" s="3">
        <f>E46/$E$47</f>
        <v>0.14813319878910192</v>
      </c>
      <c r="F51" s="3">
        <f>F46/$F$47</f>
        <v>0.20601460136343858</v>
      </c>
      <c r="G51" s="3">
        <f>G46/$G$47</f>
        <v>0.15864550481611583</v>
      </c>
    </row>
    <row r="52" spans="1:14" x14ac:dyDescent="0.25">
      <c r="A52" s="2" t="s">
        <v>81</v>
      </c>
      <c r="B52" s="3">
        <f>SUM(B50:B51)</f>
        <v>1</v>
      </c>
      <c r="C52" s="3">
        <f>SUM(C50:C51)</f>
        <v>1</v>
      </c>
      <c r="D52" s="3">
        <f>SUM(D50:D51)</f>
        <v>1</v>
      </c>
      <c r="E52" s="3">
        <f>SUM(E50:E51)</f>
        <v>1</v>
      </c>
      <c r="F52" s="3">
        <f>SUM(F50:F51)</f>
        <v>1</v>
      </c>
      <c r="G52" s="3">
        <f>SUM(G50:G51)</f>
        <v>1</v>
      </c>
    </row>
    <row r="54" spans="1:14" x14ac:dyDescent="0.25">
      <c r="A54" s="1" t="s">
        <v>210</v>
      </c>
      <c r="B54" t="s">
        <v>82</v>
      </c>
      <c r="C54" t="s">
        <v>82</v>
      </c>
      <c r="D54" t="s">
        <v>36</v>
      </c>
      <c r="E54" t="s">
        <v>36</v>
      </c>
      <c r="F54" t="s">
        <v>37</v>
      </c>
    </row>
    <row r="56" spans="1:14" s="28" customFormat="1" x14ac:dyDescent="0.25"/>
    <row r="58" spans="1:14" x14ac:dyDescent="0.25">
      <c r="A58" s="1" t="s">
        <v>200</v>
      </c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26" t="s">
        <v>81</v>
      </c>
      <c r="I58" t="str" cm="1">
        <f t="array" ref="I58:N58">A70:F70</f>
        <v>produtos</v>
      </c>
      <c r="J58" t="str">
        <v>EMPRESTIMO_FINANCIAMENTO</v>
      </c>
      <c r="K58" t="str">
        <v>EMPRESTIMO/FINANCIAMENTO</v>
      </c>
      <c r="L58" t="str">
        <v>NEUTRO</v>
      </c>
      <c r="M58" t="str">
        <v>FINANCIAMENTO</v>
      </c>
      <c r="N58" t="str">
        <v>EMPRESTIMO</v>
      </c>
    </row>
    <row r="59" spans="1:14" x14ac:dyDescent="0.25">
      <c r="A59" s="1" t="s">
        <v>326</v>
      </c>
      <c r="B59">
        <v>16190</v>
      </c>
      <c r="C59">
        <v>1074</v>
      </c>
      <c r="D59">
        <v>6391</v>
      </c>
      <c r="E59">
        <v>1889</v>
      </c>
      <c r="F59">
        <v>7056</v>
      </c>
      <c r="G59" s="26">
        <f>SUM(B59:F59)</f>
        <v>32600</v>
      </c>
    </row>
    <row r="60" spans="1:14" x14ac:dyDescent="0.25">
      <c r="A60" s="1" t="s">
        <v>327</v>
      </c>
      <c r="B60">
        <v>6360</v>
      </c>
      <c r="C60">
        <v>36648</v>
      </c>
      <c r="D60">
        <v>28800</v>
      </c>
      <c r="E60">
        <v>11649</v>
      </c>
      <c r="F60">
        <v>3330</v>
      </c>
      <c r="G60" s="26">
        <f>SUM(B60:F60)</f>
        <v>86787</v>
      </c>
    </row>
    <row r="61" spans="1:14" x14ac:dyDescent="0.25">
      <c r="A61" s="1" t="s">
        <v>325</v>
      </c>
      <c r="B61">
        <v>29965</v>
      </c>
      <c r="C61">
        <v>18455</v>
      </c>
      <c r="D61">
        <v>34755</v>
      </c>
      <c r="E61">
        <v>21147</v>
      </c>
      <c r="F61">
        <v>10297</v>
      </c>
      <c r="G61" s="26">
        <f>SUM(B61:F61)</f>
        <v>114619</v>
      </c>
    </row>
    <row r="62" spans="1:14" x14ac:dyDescent="0.25">
      <c r="A62" s="26" t="s">
        <v>81</v>
      </c>
      <c r="B62" s="26">
        <f>SUM(B59:B61)</f>
        <v>52515</v>
      </c>
      <c r="C62" s="26">
        <f t="shared" ref="C62:F62" si="8">SUM(C59:C61)</f>
        <v>56177</v>
      </c>
      <c r="D62" s="26">
        <f t="shared" si="8"/>
        <v>69946</v>
      </c>
      <c r="E62" s="26">
        <f t="shared" si="8"/>
        <v>34685</v>
      </c>
      <c r="F62" s="26">
        <f t="shared" si="8"/>
        <v>20683</v>
      </c>
      <c r="G62" s="26">
        <f>SUM(G59:G61)</f>
        <v>234006</v>
      </c>
    </row>
    <row r="63" spans="1:14" x14ac:dyDescent="0.25">
      <c r="A63" s="26"/>
      <c r="B63" s="26"/>
      <c r="C63" s="26"/>
      <c r="D63" s="26"/>
      <c r="E63" s="26"/>
      <c r="F63" s="26"/>
      <c r="G63" s="26"/>
    </row>
    <row r="64" spans="1:14" x14ac:dyDescent="0.25">
      <c r="A64" s="1" t="s">
        <v>200</v>
      </c>
      <c r="B64" s="25">
        <v>0</v>
      </c>
      <c r="C64" s="25">
        <v>1</v>
      </c>
      <c r="D64" s="25">
        <v>2</v>
      </c>
      <c r="E64" s="25">
        <v>3</v>
      </c>
      <c r="F64" s="25">
        <v>4</v>
      </c>
      <c r="G64" s="26" t="s">
        <v>81</v>
      </c>
    </row>
    <row r="65" spans="1:14" x14ac:dyDescent="0.25">
      <c r="A65" s="1" t="s">
        <v>326</v>
      </c>
      <c r="B65" s="27">
        <f>B59/B62</f>
        <v>0.30829286870417977</v>
      </c>
      <c r="C65" s="27">
        <f>C59/C62</f>
        <v>1.9118144436335156E-2</v>
      </c>
      <c r="D65" s="27">
        <f>D59/D62</f>
        <v>9.1370485803333998E-2</v>
      </c>
      <c r="E65" s="27">
        <f>E59/E62</f>
        <v>5.446158281677959E-2</v>
      </c>
      <c r="F65" s="27">
        <f>F59/F62</f>
        <v>0.34114973649857372</v>
      </c>
      <c r="G65" s="27">
        <f>G59/G62</f>
        <v>0.1393126671965676</v>
      </c>
    </row>
    <row r="66" spans="1:14" x14ac:dyDescent="0.25">
      <c r="A66" s="1" t="s">
        <v>327</v>
      </c>
      <c r="B66" s="27">
        <f>B60/B62</f>
        <v>0.12110825478434734</v>
      </c>
      <c r="C66" s="27">
        <f>C60/C62</f>
        <v>0.65236662691136937</v>
      </c>
      <c r="D66" s="27">
        <f>D60/D62</f>
        <v>0.41174620421467989</v>
      </c>
      <c r="E66" s="27">
        <f>E60/E62</f>
        <v>0.33585123252126281</v>
      </c>
      <c r="F66" s="27">
        <f>F60/F62</f>
        <v>0.16100178890876565</v>
      </c>
      <c r="G66" s="27">
        <f>G60/G62</f>
        <v>0.37087510576651883</v>
      </c>
    </row>
    <row r="67" spans="1:14" x14ac:dyDescent="0.25">
      <c r="A67" s="1" t="s">
        <v>325</v>
      </c>
      <c r="B67" s="27">
        <f t="shared" ref="B67:G67" si="9">B61/B62</f>
        <v>0.5705988765114729</v>
      </c>
      <c r="C67" s="27">
        <f t="shared" si="9"/>
        <v>0.32851522865229543</v>
      </c>
      <c r="D67" s="27">
        <f t="shared" si="9"/>
        <v>0.4968833099819861</v>
      </c>
      <c r="E67" s="27">
        <f t="shared" si="9"/>
        <v>0.60968718466195759</v>
      </c>
      <c r="F67" s="27">
        <f>F61/F62</f>
        <v>0.49784847459266063</v>
      </c>
      <c r="G67" s="27">
        <f t="shared" si="9"/>
        <v>0.48981222703691357</v>
      </c>
    </row>
    <row r="68" spans="1:14" x14ac:dyDescent="0.25">
      <c r="A68" s="26" t="s">
        <v>81</v>
      </c>
      <c r="B68" s="27">
        <f t="shared" ref="B68:G68" si="10">SUM(B65:B67)</f>
        <v>1</v>
      </c>
      <c r="C68" s="27">
        <f t="shared" si="10"/>
        <v>1</v>
      </c>
      <c r="D68" s="27">
        <f t="shared" si="10"/>
        <v>1</v>
      </c>
      <c r="E68" s="27">
        <f t="shared" si="10"/>
        <v>1</v>
      </c>
      <c r="F68" s="27">
        <f t="shared" si="10"/>
        <v>1</v>
      </c>
      <c r="G68" s="27">
        <f t="shared" si="10"/>
        <v>1</v>
      </c>
    </row>
    <row r="69" spans="1:14" x14ac:dyDescent="0.25">
      <c r="A69" s="26"/>
      <c r="B69" s="26"/>
      <c r="C69" s="26"/>
      <c r="D69" s="26"/>
      <c r="E69" s="26"/>
      <c r="F69" s="26"/>
      <c r="G69" s="26"/>
    </row>
    <row r="70" spans="1:14" x14ac:dyDescent="0.25">
      <c r="A70" s="1" t="s">
        <v>200</v>
      </c>
      <c r="B70" s="26" t="s">
        <v>330</v>
      </c>
      <c r="C70" s="26" t="s">
        <v>327</v>
      </c>
      <c r="D70" s="26" t="s">
        <v>82</v>
      </c>
      <c r="E70" s="26" t="s">
        <v>325</v>
      </c>
      <c r="F70" s="26" t="s">
        <v>326</v>
      </c>
      <c r="G70" s="26"/>
    </row>
    <row r="72" spans="1:14" s="28" customFormat="1" x14ac:dyDescent="0.25"/>
    <row r="74" spans="1:14" x14ac:dyDescent="0.25">
      <c r="A74" s="1" t="s">
        <v>328</v>
      </c>
      <c r="B74" s="1">
        <v>0</v>
      </c>
      <c r="C74" s="1">
        <v>1</v>
      </c>
      <c r="D74" s="1">
        <v>2</v>
      </c>
      <c r="E74" s="1">
        <v>3</v>
      </c>
      <c r="F74" s="1">
        <v>4</v>
      </c>
      <c r="G74" s="26" t="s">
        <v>81</v>
      </c>
      <c r="I74" t="str" cm="1">
        <f t="array" ref="I74:N74">A88:F88</f>
        <v>produtos_ativos</v>
      </c>
      <c r="J74" t="str">
        <v>NENHUM</v>
      </c>
      <c r="K74" t="str">
        <v>EMPRESTIMO/FINANCIAMENTO_FINANCIAMENTO</v>
      </c>
      <c r="L74" t="str">
        <v>NEUTRO</v>
      </c>
      <c r="M74" t="str">
        <v>FINANCIAMENTO</v>
      </c>
      <c r="N74" t="str">
        <v>EMPRESTIMO</v>
      </c>
    </row>
    <row r="75" spans="1:14" x14ac:dyDescent="0.25">
      <c r="A75" s="1" t="s">
        <v>326</v>
      </c>
      <c r="B75">
        <v>10630</v>
      </c>
      <c r="C75">
        <v>8468</v>
      </c>
      <c r="D75">
        <v>14210</v>
      </c>
      <c r="E75">
        <v>5044</v>
      </c>
      <c r="F75">
        <v>4345</v>
      </c>
      <c r="G75" s="26">
        <f>SUM(B75:F75)</f>
        <v>42697</v>
      </c>
    </row>
    <row r="76" spans="1:14" x14ac:dyDescent="0.25">
      <c r="A76" s="1" t="s">
        <v>327</v>
      </c>
      <c r="B76">
        <v>1265</v>
      </c>
      <c r="C76">
        <v>18504</v>
      </c>
      <c r="D76">
        <v>10213</v>
      </c>
      <c r="E76">
        <v>4160</v>
      </c>
      <c r="F76">
        <v>1014</v>
      </c>
      <c r="G76" s="26">
        <f>SUM(B76:F76)</f>
        <v>35156</v>
      </c>
    </row>
    <row r="77" spans="1:14" x14ac:dyDescent="0.25">
      <c r="A77" s="1" t="s">
        <v>325</v>
      </c>
      <c r="B77">
        <v>6833</v>
      </c>
      <c r="C77">
        <v>24510</v>
      </c>
      <c r="D77">
        <v>22452</v>
      </c>
      <c r="E77">
        <v>17576</v>
      </c>
      <c r="F77">
        <v>7025</v>
      </c>
      <c r="G77" s="26">
        <f>SUM(B77:F77)</f>
        <v>78396</v>
      </c>
    </row>
    <row r="78" spans="1:14" x14ac:dyDescent="0.25">
      <c r="A78" s="1" t="s">
        <v>329</v>
      </c>
      <c r="B78">
        <v>33787</v>
      </c>
      <c r="C78">
        <v>4695</v>
      </c>
      <c r="D78">
        <v>23071</v>
      </c>
      <c r="E78">
        <v>7905</v>
      </c>
      <c r="F78">
        <v>8299</v>
      </c>
      <c r="G78" s="26">
        <f>SUM(B78:F78)</f>
        <v>77757</v>
      </c>
    </row>
    <row r="79" spans="1:14" x14ac:dyDescent="0.25">
      <c r="A79" s="26" t="s">
        <v>81</v>
      </c>
      <c r="B79" s="26">
        <f>SUM(B75:B78)</f>
        <v>52515</v>
      </c>
      <c r="C79" s="26">
        <f t="shared" ref="C79:F79" si="11">SUM(C75:C78)</f>
        <v>56177</v>
      </c>
      <c r="D79" s="26">
        <f t="shared" si="11"/>
        <v>69946</v>
      </c>
      <c r="E79" s="26">
        <f t="shared" si="11"/>
        <v>34685</v>
      </c>
      <c r="F79" s="26">
        <f t="shared" si="11"/>
        <v>20683</v>
      </c>
      <c r="G79" s="26">
        <f>SUM(G75:G78)</f>
        <v>234006</v>
      </c>
    </row>
    <row r="80" spans="1:14" x14ac:dyDescent="0.25">
      <c r="A80" s="26"/>
      <c r="B80" s="26"/>
      <c r="C80" s="26"/>
      <c r="D80" s="26"/>
      <c r="E80" s="26"/>
      <c r="F80" s="26"/>
      <c r="G80" s="26"/>
    </row>
    <row r="81" spans="1:15" x14ac:dyDescent="0.25">
      <c r="A81" s="1" t="str">
        <f>A74</f>
        <v>produtos_ativos</v>
      </c>
      <c r="B81" s="25">
        <v>0</v>
      </c>
      <c r="C81" s="25">
        <v>1</v>
      </c>
      <c r="D81" s="25">
        <v>2</v>
      </c>
      <c r="E81" s="25">
        <v>3</v>
      </c>
      <c r="F81" s="25">
        <v>4</v>
      </c>
      <c r="G81" s="26" t="s">
        <v>81</v>
      </c>
      <c r="J81" s="34"/>
      <c r="K81" s="34"/>
      <c r="L81" s="34"/>
      <c r="M81" s="34"/>
      <c r="N81" s="34"/>
      <c r="O81" s="34"/>
    </row>
    <row r="82" spans="1:15" x14ac:dyDescent="0.25">
      <c r="A82" s="1" t="str">
        <f t="shared" ref="A82:A85" si="12">A75</f>
        <v>EMPRESTIMO</v>
      </c>
      <c r="B82" s="27">
        <f>B75/B79</f>
        <v>0.20241835666000191</v>
      </c>
      <c r="C82" s="27">
        <f>C75/C79</f>
        <v>0.1507378464496146</v>
      </c>
      <c r="D82" s="27">
        <f>D75/D79</f>
        <v>0.20315672089897921</v>
      </c>
      <c r="E82" s="27">
        <f>E75/E79</f>
        <v>0.14542309355629235</v>
      </c>
      <c r="F82" s="27">
        <f>F75/F79</f>
        <v>0.21007590775032636</v>
      </c>
      <c r="G82" s="27">
        <f>G75/G79</f>
        <v>0.18246113347521004</v>
      </c>
      <c r="J82" s="34"/>
      <c r="K82" s="37"/>
      <c r="L82" s="37"/>
      <c r="M82" s="37"/>
      <c r="N82" s="37"/>
      <c r="O82" s="37"/>
    </row>
    <row r="83" spans="1:15" x14ac:dyDescent="0.25">
      <c r="A83" s="1" t="str">
        <f t="shared" si="12"/>
        <v>EMPRESTIMO/FINANCIAMENTO</v>
      </c>
      <c r="B83" s="27">
        <f>B76/B79</f>
        <v>2.4088355707892983E-2</v>
      </c>
      <c r="C83" s="27">
        <f>C76/C79</f>
        <v>0.329387471741104</v>
      </c>
      <c r="D83" s="27">
        <f>D76/D79</f>
        <v>0.14601263832099048</v>
      </c>
      <c r="E83" s="27">
        <f>E76/E79</f>
        <v>0.11993657200518956</v>
      </c>
      <c r="F83" s="27">
        <f>F76/F79</f>
        <v>4.9025769956002517E-2</v>
      </c>
      <c r="G83" s="27">
        <f>G76/G79</f>
        <v>0.15023546404793039</v>
      </c>
      <c r="J83" s="34"/>
      <c r="K83" s="37"/>
      <c r="L83" s="37"/>
      <c r="M83" s="37"/>
      <c r="N83" s="37"/>
      <c r="O83" s="37"/>
    </row>
    <row r="84" spans="1:15" x14ac:dyDescent="0.25">
      <c r="A84" s="1" t="str">
        <f t="shared" si="12"/>
        <v>FINANCIAMENTO</v>
      </c>
      <c r="B84" s="27">
        <f>B77/B79</f>
        <v>0.13011520517947253</v>
      </c>
      <c r="C84" s="27">
        <f t="shared" ref="B84:G85" si="13">C77/C79</f>
        <v>0.43629955319792796</v>
      </c>
      <c r="D84" s="27">
        <f t="shared" si="13"/>
        <v>0.32099047836902755</v>
      </c>
      <c r="E84" s="27">
        <f t="shared" si="13"/>
        <v>0.50673201672192592</v>
      </c>
      <c r="F84" s="27">
        <f t="shared" si="13"/>
        <v>0.33965092104626987</v>
      </c>
      <c r="G84" s="27">
        <f>G77/G79</f>
        <v>0.33501705084485012</v>
      </c>
      <c r="J84" s="34"/>
      <c r="K84" s="37"/>
      <c r="L84" s="37"/>
      <c r="M84" s="37"/>
      <c r="N84" s="37"/>
      <c r="O84" s="37"/>
    </row>
    <row r="85" spans="1:15" x14ac:dyDescent="0.25">
      <c r="A85" s="1" t="str">
        <f t="shared" si="12"/>
        <v>NENHUM</v>
      </c>
      <c r="B85" s="27">
        <f>B78/B79</f>
        <v>0.64337808245263262</v>
      </c>
      <c r="C85" s="27">
        <f t="shared" ref="C85:F85" si="14">C78/C79</f>
        <v>8.3575128611353397E-2</v>
      </c>
      <c r="D85" s="27">
        <f t="shared" si="14"/>
        <v>0.32984016241100278</v>
      </c>
      <c r="E85" s="27">
        <f t="shared" si="14"/>
        <v>0.22790831771659217</v>
      </c>
      <c r="F85" s="27">
        <f>F78/F79</f>
        <v>0.40124740124740127</v>
      </c>
      <c r="G85" s="27">
        <f>G78/G79</f>
        <v>0.33228635163200942</v>
      </c>
      <c r="J85" s="34"/>
      <c r="K85" s="37"/>
      <c r="L85" s="37"/>
      <c r="M85" s="37"/>
      <c r="N85" s="37"/>
      <c r="O85" s="37"/>
    </row>
    <row r="86" spans="1:15" x14ac:dyDescent="0.25">
      <c r="A86" s="26" t="s">
        <v>81</v>
      </c>
      <c r="B86" s="27">
        <f>SUM(B82:B85)</f>
        <v>1</v>
      </c>
      <c r="C86" s="27">
        <f t="shared" ref="C86:F86" si="15">SUM(C82:C85)</f>
        <v>0.99999999999999989</v>
      </c>
      <c r="D86" s="27">
        <f t="shared" si="15"/>
        <v>1</v>
      </c>
      <c r="E86" s="27">
        <f t="shared" si="15"/>
        <v>1</v>
      </c>
      <c r="F86" s="27">
        <f t="shared" si="15"/>
        <v>1</v>
      </c>
      <c r="G86" s="27">
        <f>SUM(G82:G85)</f>
        <v>1</v>
      </c>
      <c r="J86" s="34"/>
      <c r="K86" s="37"/>
      <c r="L86" s="37"/>
      <c r="M86" s="37"/>
      <c r="N86" s="37"/>
      <c r="O86" s="37"/>
    </row>
    <row r="87" spans="1:15" x14ac:dyDescent="0.25">
      <c r="A87" s="26"/>
      <c r="B87" s="26"/>
      <c r="C87" s="26"/>
      <c r="D87" s="26"/>
      <c r="E87" s="26"/>
      <c r="F87" s="26"/>
      <c r="G87" s="26"/>
    </row>
    <row r="88" spans="1:15" x14ac:dyDescent="0.25">
      <c r="A88" s="29" t="str">
        <f>A81</f>
        <v>produtos_ativos</v>
      </c>
      <c r="B88" s="38" t="s">
        <v>329</v>
      </c>
      <c r="C88" s="26" t="s">
        <v>331</v>
      </c>
      <c r="D88" s="26" t="s">
        <v>82</v>
      </c>
      <c r="E88" s="26" t="s">
        <v>325</v>
      </c>
      <c r="F88" s="26" t="s">
        <v>326</v>
      </c>
      <c r="G88" s="26"/>
    </row>
  </sheetData>
  <conditionalFormatting sqref="B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:F6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:F6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:F6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:F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F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F8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F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F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F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N62"/>
  <sheetViews>
    <sheetView topLeftCell="A40" workbookViewId="0">
      <selection activeCell="F61" sqref="F61"/>
    </sheetView>
  </sheetViews>
  <sheetFormatPr defaultRowHeight="15" x14ac:dyDescent="0.25"/>
  <cols>
    <col min="1" max="1" width="28.28515625" bestFit="1" customWidth="1"/>
    <col min="7" max="7" width="7" bestFit="1" customWidth="1"/>
    <col min="9" max="9" width="28.28515625" bestFit="1" customWidth="1"/>
  </cols>
  <sheetData>
    <row r="1" spans="1:14" x14ac:dyDescent="0.25">
      <c r="A1" s="1" t="s">
        <v>335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A61:F61</f>
        <v>fx_qtd_contratos</v>
      </c>
      <c r="J1">
        <v>1</v>
      </c>
      <c r="K1" t="str">
        <v>4 a 15_15+</v>
      </c>
      <c r="L1" t="str">
        <v>2 a 15</v>
      </c>
      <c r="M1" t="str">
        <v>2 a 3</v>
      </c>
      <c r="N1">
        <v>1</v>
      </c>
    </row>
    <row r="2" spans="1:14" x14ac:dyDescent="0.25">
      <c r="A2" s="1" t="s">
        <v>56</v>
      </c>
      <c r="B2">
        <v>28858</v>
      </c>
      <c r="C2">
        <v>745</v>
      </c>
      <c r="D2">
        <v>12288</v>
      </c>
      <c r="E2">
        <v>11639</v>
      </c>
      <c r="F2">
        <v>12099</v>
      </c>
      <c r="G2">
        <f>SUM(B2:F2)</f>
        <v>65629</v>
      </c>
    </row>
    <row r="3" spans="1:14" x14ac:dyDescent="0.25">
      <c r="A3" s="1" t="s">
        <v>66</v>
      </c>
      <c r="B3">
        <v>11091</v>
      </c>
      <c r="C3">
        <v>3086</v>
      </c>
      <c r="D3">
        <v>14785</v>
      </c>
      <c r="E3">
        <v>8799</v>
      </c>
      <c r="F3">
        <v>4181</v>
      </c>
      <c r="G3">
        <f t="shared" ref="G3:G24" si="0">SUM(B3:F3)</f>
        <v>41942</v>
      </c>
    </row>
    <row r="4" spans="1:14" x14ac:dyDescent="0.25">
      <c r="A4" s="1" t="s">
        <v>57</v>
      </c>
      <c r="B4">
        <v>5077</v>
      </c>
      <c r="C4">
        <v>5201</v>
      </c>
      <c r="D4">
        <v>11445</v>
      </c>
      <c r="E4">
        <v>5174</v>
      </c>
      <c r="F4">
        <v>1841</v>
      </c>
      <c r="G4">
        <f t="shared" si="0"/>
        <v>28738</v>
      </c>
    </row>
    <row r="5" spans="1:14" x14ac:dyDescent="0.25">
      <c r="A5" s="1" t="s">
        <v>212</v>
      </c>
      <c r="B5">
        <v>2579</v>
      </c>
      <c r="C5">
        <v>5843</v>
      </c>
      <c r="D5">
        <v>8347</v>
      </c>
      <c r="E5">
        <v>2970</v>
      </c>
      <c r="F5">
        <v>945</v>
      </c>
      <c r="G5">
        <f t="shared" si="0"/>
        <v>20684</v>
      </c>
    </row>
    <row r="6" spans="1:14" x14ac:dyDescent="0.25">
      <c r="A6" s="1" t="s">
        <v>213</v>
      </c>
      <c r="B6">
        <v>1508</v>
      </c>
      <c r="C6">
        <v>5771</v>
      </c>
      <c r="D6">
        <v>5899</v>
      </c>
      <c r="E6">
        <v>1822</v>
      </c>
      <c r="F6">
        <v>547</v>
      </c>
      <c r="G6">
        <f t="shared" si="0"/>
        <v>15547</v>
      </c>
    </row>
    <row r="7" spans="1:14" x14ac:dyDescent="0.25">
      <c r="A7" s="1" t="s">
        <v>214</v>
      </c>
      <c r="B7">
        <v>844</v>
      </c>
      <c r="C7">
        <v>5267</v>
      </c>
      <c r="D7">
        <v>4246</v>
      </c>
      <c r="E7">
        <v>1136</v>
      </c>
      <c r="F7">
        <v>313</v>
      </c>
      <c r="G7">
        <f t="shared" si="0"/>
        <v>11806</v>
      </c>
    </row>
    <row r="8" spans="1:14" x14ac:dyDescent="0.25">
      <c r="A8" s="1" t="s">
        <v>215</v>
      </c>
      <c r="B8">
        <v>594</v>
      </c>
      <c r="C8">
        <v>4509</v>
      </c>
      <c r="D8">
        <v>2953</v>
      </c>
      <c r="E8">
        <v>809</v>
      </c>
      <c r="F8">
        <v>196</v>
      </c>
      <c r="G8">
        <f t="shared" si="0"/>
        <v>9061</v>
      </c>
    </row>
    <row r="9" spans="1:14" x14ac:dyDescent="0.25">
      <c r="A9" s="1" t="s">
        <v>216</v>
      </c>
      <c r="B9">
        <v>413</v>
      </c>
      <c r="C9">
        <v>3809</v>
      </c>
      <c r="D9">
        <v>2090</v>
      </c>
      <c r="E9">
        <v>530</v>
      </c>
      <c r="F9">
        <v>135</v>
      </c>
      <c r="G9">
        <f t="shared" si="0"/>
        <v>6977</v>
      </c>
    </row>
    <row r="10" spans="1:14" x14ac:dyDescent="0.25">
      <c r="A10" s="1" t="s">
        <v>217</v>
      </c>
      <c r="B10">
        <v>316</v>
      </c>
      <c r="C10">
        <v>3149</v>
      </c>
      <c r="D10">
        <v>1590</v>
      </c>
      <c r="E10">
        <v>382</v>
      </c>
      <c r="F10">
        <v>92</v>
      </c>
      <c r="G10">
        <f t="shared" si="0"/>
        <v>5529</v>
      </c>
    </row>
    <row r="11" spans="1:14" x14ac:dyDescent="0.25">
      <c r="A11" s="1" t="s">
        <v>218</v>
      </c>
      <c r="B11">
        <v>237</v>
      </c>
      <c r="C11">
        <v>2678</v>
      </c>
      <c r="D11">
        <v>1171</v>
      </c>
      <c r="E11">
        <v>269</v>
      </c>
      <c r="F11">
        <v>61</v>
      </c>
      <c r="G11">
        <f t="shared" si="0"/>
        <v>4416</v>
      </c>
    </row>
    <row r="12" spans="1:14" x14ac:dyDescent="0.25">
      <c r="A12" s="1" t="s">
        <v>219</v>
      </c>
      <c r="B12">
        <v>161</v>
      </c>
      <c r="C12">
        <v>2190</v>
      </c>
      <c r="D12">
        <v>952</v>
      </c>
      <c r="E12">
        <v>209</v>
      </c>
      <c r="F12">
        <v>49</v>
      </c>
      <c r="G12">
        <f t="shared" si="0"/>
        <v>3561</v>
      </c>
    </row>
    <row r="13" spans="1:14" x14ac:dyDescent="0.25">
      <c r="A13" s="1" t="s">
        <v>220</v>
      </c>
      <c r="B13">
        <v>142</v>
      </c>
      <c r="C13">
        <v>1859</v>
      </c>
      <c r="D13">
        <v>746</v>
      </c>
      <c r="E13">
        <v>158</v>
      </c>
      <c r="F13">
        <v>33</v>
      </c>
      <c r="G13">
        <f t="shared" si="0"/>
        <v>2938</v>
      </c>
    </row>
    <row r="14" spans="1:14" x14ac:dyDescent="0.25">
      <c r="A14" s="1" t="s">
        <v>221</v>
      </c>
      <c r="B14">
        <v>103</v>
      </c>
      <c r="C14">
        <v>1637</v>
      </c>
      <c r="D14">
        <v>604</v>
      </c>
      <c r="E14">
        <v>138</v>
      </c>
      <c r="F14">
        <v>29</v>
      </c>
      <c r="G14">
        <f t="shared" si="0"/>
        <v>2511</v>
      </c>
    </row>
    <row r="15" spans="1:14" x14ac:dyDescent="0.25">
      <c r="A15" s="1" t="s">
        <v>222</v>
      </c>
      <c r="B15">
        <v>91</v>
      </c>
      <c r="C15">
        <v>1371</v>
      </c>
      <c r="D15">
        <v>462</v>
      </c>
      <c r="E15">
        <v>104</v>
      </c>
      <c r="F15">
        <v>26</v>
      </c>
      <c r="G15">
        <f t="shared" si="0"/>
        <v>2054</v>
      </c>
    </row>
    <row r="16" spans="1:14" x14ac:dyDescent="0.25">
      <c r="A16" s="1" t="s">
        <v>223</v>
      </c>
      <c r="B16">
        <v>84</v>
      </c>
      <c r="C16">
        <v>1214</v>
      </c>
      <c r="D16">
        <v>391</v>
      </c>
      <c r="E16">
        <v>76</v>
      </c>
      <c r="F16">
        <v>18</v>
      </c>
      <c r="G16">
        <f t="shared" si="0"/>
        <v>1783</v>
      </c>
    </row>
    <row r="17" spans="1:7" x14ac:dyDescent="0.25">
      <c r="A17" s="1" t="s">
        <v>277</v>
      </c>
      <c r="B17">
        <v>61</v>
      </c>
      <c r="C17">
        <v>970</v>
      </c>
      <c r="D17">
        <v>332</v>
      </c>
      <c r="E17">
        <v>69</v>
      </c>
      <c r="F17">
        <v>10</v>
      </c>
      <c r="G17">
        <f t="shared" si="0"/>
        <v>1442</v>
      </c>
    </row>
    <row r="18" spans="1:7" x14ac:dyDescent="0.25">
      <c r="A18" s="1" t="s">
        <v>278</v>
      </c>
      <c r="B18">
        <v>42</v>
      </c>
      <c r="C18">
        <v>887</v>
      </c>
      <c r="D18">
        <v>246</v>
      </c>
      <c r="E18">
        <v>49</v>
      </c>
      <c r="F18">
        <v>14</v>
      </c>
      <c r="G18">
        <f t="shared" si="0"/>
        <v>1238</v>
      </c>
    </row>
    <row r="19" spans="1:7" x14ac:dyDescent="0.25">
      <c r="A19" s="1" t="s">
        <v>279</v>
      </c>
      <c r="B19">
        <v>33</v>
      </c>
      <c r="C19">
        <v>727</v>
      </c>
      <c r="D19">
        <v>200</v>
      </c>
      <c r="E19">
        <v>46</v>
      </c>
      <c r="F19">
        <v>16</v>
      </c>
      <c r="G19">
        <f t="shared" si="0"/>
        <v>1022</v>
      </c>
    </row>
    <row r="20" spans="1:7" x14ac:dyDescent="0.25">
      <c r="A20" s="1" t="s">
        <v>336</v>
      </c>
      <c r="B20">
        <v>35</v>
      </c>
      <c r="C20">
        <v>619</v>
      </c>
      <c r="D20">
        <v>179</v>
      </c>
      <c r="E20">
        <v>34</v>
      </c>
      <c r="F20">
        <v>8</v>
      </c>
      <c r="G20">
        <f t="shared" si="0"/>
        <v>875</v>
      </c>
    </row>
    <row r="21" spans="1:7" x14ac:dyDescent="0.25">
      <c r="A21" s="1" t="s">
        <v>337</v>
      </c>
      <c r="B21">
        <v>28</v>
      </c>
      <c r="C21">
        <v>504</v>
      </c>
      <c r="D21">
        <v>133</v>
      </c>
      <c r="E21">
        <v>35</v>
      </c>
      <c r="F21">
        <v>9</v>
      </c>
      <c r="G21">
        <f t="shared" si="0"/>
        <v>709</v>
      </c>
    </row>
    <row r="22" spans="1:7" x14ac:dyDescent="0.25">
      <c r="A22" s="1" t="s">
        <v>338</v>
      </c>
      <c r="B22">
        <v>168</v>
      </c>
      <c r="C22">
        <v>2755</v>
      </c>
      <c r="D22">
        <v>652</v>
      </c>
      <c r="E22">
        <v>182</v>
      </c>
      <c r="F22">
        <v>46</v>
      </c>
      <c r="G22">
        <f t="shared" si="0"/>
        <v>3803</v>
      </c>
    </row>
    <row r="23" spans="1:7" x14ac:dyDescent="0.25">
      <c r="A23" s="1" t="s">
        <v>339</v>
      </c>
      <c r="B23">
        <v>50</v>
      </c>
      <c r="C23">
        <v>1178</v>
      </c>
      <c r="D23">
        <v>224</v>
      </c>
      <c r="E23">
        <v>47</v>
      </c>
      <c r="F23">
        <v>15</v>
      </c>
      <c r="G23">
        <f t="shared" si="0"/>
        <v>1514</v>
      </c>
    </row>
    <row r="24" spans="1:7" x14ac:dyDescent="0.25">
      <c r="A24" s="1" t="s">
        <v>159</v>
      </c>
      <c r="B24">
        <v>0</v>
      </c>
      <c r="C24">
        <v>199</v>
      </c>
      <c r="D24">
        <v>11</v>
      </c>
      <c r="E24">
        <v>8</v>
      </c>
      <c r="F24">
        <v>0</v>
      </c>
      <c r="G24">
        <f t="shared" si="0"/>
        <v>218</v>
      </c>
    </row>
    <row r="25" spans="1:7" x14ac:dyDescent="0.25">
      <c r="A25" s="1" t="s">
        <v>160</v>
      </c>
      <c r="B25">
        <v>0</v>
      </c>
      <c r="C25">
        <v>9</v>
      </c>
      <c r="D25">
        <v>0</v>
      </c>
      <c r="E25">
        <v>0</v>
      </c>
      <c r="F25">
        <v>0</v>
      </c>
      <c r="G25">
        <f>SUM(B25:F25)</f>
        <v>9</v>
      </c>
    </row>
    <row r="26" spans="1:7" x14ac:dyDescent="0.25">
      <c r="A26" s="2" t="s">
        <v>81</v>
      </c>
      <c r="B26">
        <f>SUM(B2:B25)</f>
        <v>52515</v>
      </c>
      <c r="C26">
        <f>SUM(C2:C25)</f>
        <v>56177</v>
      </c>
      <c r="D26">
        <f>SUM(D2:D25)</f>
        <v>69946</v>
      </c>
      <c r="E26">
        <f>SUM(E2:E25)</f>
        <v>34685</v>
      </c>
      <c r="F26">
        <f>SUM(F2:F25)</f>
        <v>20683</v>
      </c>
      <c r="G26">
        <f>SUM(G2:G25)</f>
        <v>234006</v>
      </c>
    </row>
    <row r="28" spans="1:7" x14ac:dyDescent="0.25">
      <c r="A28" s="1" t="str">
        <f>A1</f>
        <v>fx_qtd_contratos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t="s">
        <v>81</v>
      </c>
    </row>
    <row r="29" spans="1:7" x14ac:dyDescent="0.25">
      <c r="A29" s="1" t="str">
        <f t="shared" ref="A29:A50" si="1">A2</f>
        <v>1</v>
      </c>
      <c r="B29" s="15">
        <f>B2/$B$26</f>
        <v>0.54951918499476338</v>
      </c>
      <c r="C29" s="15">
        <f>C2/$C$26</f>
        <v>1.3261655125763213E-2</v>
      </c>
      <c r="D29" s="15">
        <f>D2/$D$26</f>
        <v>0.17567838046493009</v>
      </c>
      <c r="E29" s="15">
        <f>E2/$E$26</f>
        <v>0.33556292345394262</v>
      </c>
      <c r="F29" s="15">
        <f>F2/$F$26</f>
        <v>0.58497316636851515</v>
      </c>
      <c r="G29" s="3">
        <f>G2/$G$26</f>
        <v>0.28045862071912686</v>
      </c>
    </row>
    <row r="30" spans="1:7" x14ac:dyDescent="0.25">
      <c r="A30" s="1" t="str">
        <f t="shared" si="1"/>
        <v>2</v>
      </c>
      <c r="B30" s="15">
        <f t="shared" ref="B30:B52" si="2">B3/$B$26</f>
        <v>0.21119680091402457</v>
      </c>
      <c r="C30" s="15">
        <f t="shared" ref="C30:C52" si="3">C3/$C$26</f>
        <v>5.4933513715577552E-2</v>
      </c>
      <c r="D30" s="15">
        <f t="shared" ref="D30:D52" si="4">D3/$D$26</f>
        <v>0.2113773482400709</v>
      </c>
      <c r="E30" s="15">
        <f t="shared" ref="E30:E52" si="5">E3/$E$26</f>
        <v>0.25368314833501515</v>
      </c>
      <c r="F30" s="15">
        <f t="shared" ref="F30:F52" si="6">F3/$F$26</f>
        <v>0.20214669051878353</v>
      </c>
      <c r="G30" s="3">
        <f t="shared" ref="G30:G51" si="7">G3/$G$26</f>
        <v>0.17923472047725272</v>
      </c>
    </row>
    <row r="31" spans="1:7" x14ac:dyDescent="0.25">
      <c r="A31" s="1" t="str">
        <f t="shared" si="1"/>
        <v>3</v>
      </c>
      <c r="B31" s="15">
        <f t="shared" si="2"/>
        <v>9.6677139864800532E-2</v>
      </c>
      <c r="C31" s="15">
        <f t="shared" si="3"/>
        <v>9.258237356925432E-2</v>
      </c>
      <c r="D31" s="15">
        <f t="shared" si="4"/>
        <v>0.16362622594572956</v>
      </c>
      <c r="E31" s="15">
        <f t="shared" si="5"/>
        <v>0.14917111143145451</v>
      </c>
      <c r="F31" s="15">
        <f t="shared" si="6"/>
        <v>8.9010298312623901E-2</v>
      </c>
      <c r="G31" s="3">
        <f t="shared" si="7"/>
        <v>0.12280881686794355</v>
      </c>
    </row>
    <row r="32" spans="1:7" x14ac:dyDescent="0.25">
      <c r="A32" s="1" t="str">
        <f t="shared" si="1"/>
        <v>4</v>
      </c>
      <c r="B32" s="15">
        <f t="shared" si="2"/>
        <v>4.9109778158621345E-2</v>
      </c>
      <c r="C32" s="15">
        <f t="shared" si="3"/>
        <v>0.10401053812058315</v>
      </c>
      <c r="D32" s="15">
        <f t="shared" si="4"/>
        <v>0.11933491550624768</v>
      </c>
      <c r="E32" s="15">
        <f t="shared" si="5"/>
        <v>8.5627792994089666E-2</v>
      </c>
      <c r="F32" s="15">
        <f t="shared" si="6"/>
        <v>4.5689696852487548E-2</v>
      </c>
      <c r="G32" s="3">
        <f t="shared" si="7"/>
        <v>8.8390895959932644E-2</v>
      </c>
    </row>
    <row r="33" spans="1:7" x14ac:dyDescent="0.25">
      <c r="A33" s="1" t="str">
        <f t="shared" si="1"/>
        <v>5</v>
      </c>
      <c r="B33" s="15">
        <f t="shared" si="2"/>
        <v>2.871560506521946E-2</v>
      </c>
      <c r="C33" s="15">
        <f t="shared" si="3"/>
        <v>0.10272887480641543</v>
      </c>
      <c r="D33" s="15">
        <f t="shared" si="4"/>
        <v>8.4336488147999891E-2</v>
      </c>
      <c r="E33" s="15">
        <f t="shared" si="5"/>
        <v>5.2529912065734465E-2</v>
      </c>
      <c r="F33" s="15">
        <f t="shared" si="6"/>
        <v>2.6446840400328773E-2</v>
      </c>
      <c r="G33" s="3">
        <f t="shared" si="7"/>
        <v>6.6438467389725045E-2</v>
      </c>
    </row>
    <row r="34" spans="1:7" x14ac:dyDescent="0.25">
      <c r="A34" s="1" t="str">
        <f t="shared" si="1"/>
        <v>6</v>
      </c>
      <c r="B34" s="15">
        <f t="shared" si="2"/>
        <v>1.6071598590878797E-2</v>
      </c>
      <c r="C34" s="15">
        <f t="shared" si="3"/>
        <v>9.3757231607241392E-2</v>
      </c>
      <c r="D34" s="15">
        <f t="shared" si="4"/>
        <v>6.0703971635261485E-2</v>
      </c>
      <c r="E34" s="15">
        <f t="shared" si="5"/>
        <v>3.2751910047570998E-2</v>
      </c>
      <c r="F34" s="15">
        <f t="shared" si="6"/>
        <v>1.5133201179712808E-2</v>
      </c>
      <c r="G34" s="3">
        <f t="shared" si="7"/>
        <v>5.0451697819714023E-2</v>
      </c>
    </row>
    <row r="35" spans="1:7" x14ac:dyDescent="0.25">
      <c r="A35" s="1" t="str">
        <f t="shared" si="1"/>
        <v>7</v>
      </c>
      <c r="B35" s="15">
        <f t="shared" si="2"/>
        <v>1.1311053984575836E-2</v>
      </c>
      <c r="C35" s="15">
        <f t="shared" si="3"/>
        <v>8.0264165049753464E-2</v>
      </c>
      <c r="D35" s="15">
        <f t="shared" si="4"/>
        <v>4.2218282675206588E-2</v>
      </c>
      <c r="E35" s="15">
        <f t="shared" si="5"/>
        <v>2.3324203546201527E-2</v>
      </c>
      <c r="F35" s="15">
        <f t="shared" si="6"/>
        <v>9.4763815694048244E-3</v>
      </c>
      <c r="G35" s="3">
        <f t="shared" si="7"/>
        <v>3.8721229370187092E-2</v>
      </c>
    </row>
    <row r="36" spans="1:7" x14ac:dyDescent="0.25">
      <c r="A36" s="1" t="str">
        <f t="shared" si="1"/>
        <v>8</v>
      </c>
      <c r="B36" s="15">
        <f t="shared" si="2"/>
        <v>7.8644196896124913E-3</v>
      </c>
      <c r="C36" s="15">
        <f t="shared" si="3"/>
        <v>6.7803549495345075E-2</v>
      </c>
      <c r="D36" s="15">
        <f t="shared" si="4"/>
        <v>2.9880193291968091E-2</v>
      </c>
      <c r="E36" s="15">
        <f t="shared" si="5"/>
        <v>1.5280380567968863E-2</v>
      </c>
      <c r="F36" s="15">
        <f t="shared" si="6"/>
        <v>6.5270995503553643E-3</v>
      </c>
      <c r="G36" s="3">
        <f t="shared" si="7"/>
        <v>2.9815474816885037E-2</v>
      </c>
    </row>
    <row r="37" spans="1:7" x14ac:dyDescent="0.25">
      <c r="A37" s="1" t="str">
        <f t="shared" si="1"/>
        <v>9</v>
      </c>
      <c r="B37" s="15">
        <f t="shared" si="2"/>
        <v>6.0173283823669425E-3</v>
      </c>
      <c r="C37" s="15">
        <f t="shared" si="3"/>
        <v>5.6054969115474307E-2</v>
      </c>
      <c r="D37" s="15">
        <f t="shared" si="4"/>
        <v>2.2731821691018787E-2</v>
      </c>
      <c r="E37" s="15">
        <f t="shared" si="5"/>
        <v>1.1013406371630388E-2</v>
      </c>
      <c r="F37" s="15">
        <f t="shared" si="6"/>
        <v>4.4480974713532852E-3</v>
      </c>
      <c r="G37" s="3">
        <f t="shared" si="7"/>
        <v>2.3627599292325836E-2</v>
      </c>
    </row>
    <row r="38" spans="1:7" x14ac:dyDescent="0.25">
      <c r="A38" s="1" t="str">
        <f t="shared" si="1"/>
        <v>10</v>
      </c>
      <c r="B38" s="15">
        <f t="shared" si="2"/>
        <v>4.5129962867752069E-3</v>
      </c>
      <c r="C38" s="15">
        <f t="shared" si="3"/>
        <v>4.7670754935293803E-2</v>
      </c>
      <c r="D38" s="15">
        <f t="shared" si="4"/>
        <v>1.674148628942327E-2</v>
      </c>
      <c r="E38" s="15">
        <f t="shared" si="5"/>
        <v>7.7555139109124985E-3</v>
      </c>
      <c r="F38" s="15">
        <f t="shared" si="6"/>
        <v>2.9492820190494609E-3</v>
      </c>
      <c r="G38" s="3">
        <f t="shared" si="7"/>
        <v>1.8871310992025846E-2</v>
      </c>
    </row>
    <row r="39" spans="1:7" x14ac:dyDescent="0.25">
      <c r="A39" s="1" t="str">
        <f t="shared" si="1"/>
        <v>11</v>
      </c>
      <c r="B39" s="15">
        <f t="shared" si="2"/>
        <v>3.0657907264591069E-3</v>
      </c>
      <c r="C39" s="15">
        <f t="shared" si="3"/>
        <v>3.8983925805934815E-2</v>
      </c>
      <c r="D39" s="15">
        <f t="shared" si="4"/>
        <v>1.3610499528207474E-2</v>
      </c>
      <c r="E39" s="15">
        <f t="shared" si="5"/>
        <v>6.0256595069914948E-3</v>
      </c>
      <c r="F39" s="15">
        <f t="shared" si="6"/>
        <v>2.3690953923512061E-3</v>
      </c>
      <c r="G39" s="3">
        <f t="shared" si="7"/>
        <v>1.5217558524140407E-2</v>
      </c>
    </row>
    <row r="40" spans="1:7" x14ac:dyDescent="0.25">
      <c r="A40" s="1" t="str">
        <f t="shared" si="1"/>
        <v>12</v>
      </c>
      <c r="B40" s="15">
        <f t="shared" si="2"/>
        <v>2.7039893363800817E-3</v>
      </c>
      <c r="C40" s="15">
        <f t="shared" si="3"/>
        <v>3.3091834736635989E-2</v>
      </c>
      <c r="D40" s="15">
        <f t="shared" si="4"/>
        <v>1.0665370428616362E-2</v>
      </c>
      <c r="E40" s="15">
        <f t="shared" si="5"/>
        <v>4.555283263658642E-3</v>
      </c>
      <c r="F40" s="15">
        <f t="shared" si="6"/>
        <v>1.5955132234202001E-3</v>
      </c>
      <c r="G40" s="3">
        <f t="shared" si="7"/>
        <v>1.2555233626488209E-2</v>
      </c>
    </row>
    <row r="41" spans="1:7" x14ac:dyDescent="0.25">
      <c r="A41" s="1" t="str">
        <f t="shared" si="1"/>
        <v>13</v>
      </c>
      <c r="B41" s="15">
        <f t="shared" si="2"/>
        <v>1.9613443777968202E-3</v>
      </c>
      <c r="C41" s="15">
        <f t="shared" si="3"/>
        <v>2.9140039517952188E-2</v>
      </c>
      <c r="D41" s="15">
        <f t="shared" si="4"/>
        <v>8.6352328939467583E-3</v>
      </c>
      <c r="E41" s="15">
        <f t="shared" si="5"/>
        <v>3.9786651290183075E-3</v>
      </c>
      <c r="F41" s="15">
        <f t="shared" si="6"/>
        <v>1.4021176811874487E-3</v>
      </c>
      <c r="G41" s="3">
        <f t="shared" si="7"/>
        <v>1.0730494089895131E-2</v>
      </c>
    </row>
    <row r="42" spans="1:7" x14ac:dyDescent="0.25">
      <c r="A42" s="1" t="str">
        <f t="shared" si="1"/>
        <v>14</v>
      </c>
      <c r="B42" s="15">
        <f t="shared" si="2"/>
        <v>1.7328382366942779E-3</v>
      </c>
      <c r="C42" s="15">
        <f t="shared" si="3"/>
        <v>2.4405005607277E-2</v>
      </c>
      <c r="D42" s="15">
        <f t="shared" si="4"/>
        <v>6.6050953592771567E-3</v>
      </c>
      <c r="E42" s="15">
        <f t="shared" si="5"/>
        <v>2.9984143001297392E-3</v>
      </c>
      <c r="F42" s="15">
        <f t="shared" si="6"/>
        <v>1.257071024512885E-3</v>
      </c>
      <c r="G42" s="3">
        <f t="shared" si="7"/>
        <v>8.777552712323616E-3</v>
      </c>
    </row>
    <row r="43" spans="1:7" x14ac:dyDescent="0.25">
      <c r="A43" s="1" t="str">
        <f t="shared" si="1"/>
        <v>15</v>
      </c>
      <c r="B43" s="15">
        <f t="shared" si="2"/>
        <v>1.5995429877177949E-3</v>
      </c>
      <c r="C43" s="15">
        <f t="shared" si="3"/>
        <v>2.1610267547216833E-2</v>
      </c>
      <c r="D43" s="15">
        <f t="shared" si="4"/>
        <v>5.5900265919423559E-3</v>
      </c>
      <c r="E43" s="15">
        <f t="shared" si="5"/>
        <v>2.191148911633271E-3</v>
      </c>
      <c r="F43" s="15">
        <f t="shared" si="6"/>
        <v>8.702799400473819E-4</v>
      </c>
      <c r="G43" s="3">
        <f t="shared" si="7"/>
        <v>7.6194627488184062E-3</v>
      </c>
    </row>
    <row r="44" spans="1:7" x14ac:dyDescent="0.25">
      <c r="A44" s="1" t="str">
        <f t="shared" si="1"/>
        <v>16</v>
      </c>
      <c r="B44" s="15">
        <f t="shared" si="2"/>
        <v>1.1615728839379225E-3</v>
      </c>
      <c r="C44" s="15">
        <f t="shared" si="3"/>
        <v>1.7266852982537339E-2</v>
      </c>
      <c r="D44" s="15">
        <f t="shared" si="4"/>
        <v>4.7465187430303377E-3</v>
      </c>
      <c r="E44" s="15">
        <f t="shared" si="5"/>
        <v>1.9893325645091537E-3</v>
      </c>
      <c r="F44" s="15">
        <f t="shared" si="6"/>
        <v>4.8348885558187885E-4</v>
      </c>
      <c r="G44" s="3">
        <f t="shared" si="7"/>
        <v>6.1622351563635118E-3</v>
      </c>
    </row>
    <row r="45" spans="1:7" x14ac:dyDescent="0.25">
      <c r="A45" s="1" t="str">
        <f t="shared" si="1"/>
        <v>17</v>
      </c>
      <c r="B45" s="15">
        <f t="shared" si="2"/>
        <v>7.9977149385889747E-4</v>
      </c>
      <c r="C45" s="15">
        <f t="shared" si="3"/>
        <v>1.578937999537177E-2</v>
      </c>
      <c r="D45" s="15">
        <f t="shared" si="4"/>
        <v>3.5169988276670576E-3</v>
      </c>
      <c r="E45" s="15">
        <f t="shared" si="5"/>
        <v>1.4127144298688194E-3</v>
      </c>
      <c r="F45" s="15">
        <f t="shared" si="6"/>
        <v>6.7688439781463041E-4</v>
      </c>
      <c r="G45" s="3">
        <f t="shared" si="7"/>
        <v>5.2904626377101444E-3</v>
      </c>
    </row>
    <row r="46" spans="1:7" x14ac:dyDescent="0.25">
      <c r="A46" s="1" t="str">
        <f t="shared" si="1"/>
        <v>18</v>
      </c>
      <c r="B46" s="15">
        <f t="shared" si="2"/>
        <v>6.2839188803199089E-4</v>
      </c>
      <c r="C46" s="15">
        <f t="shared" si="3"/>
        <v>1.2941239297221283E-2</v>
      </c>
      <c r="D46" s="15">
        <f t="shared" si="4"/>
        <v>2.8593486403797213E-3</v>
      </c>
      <c r="E46" s="15">
        <f t="shared" si="5"/>
        <v>1.3262217096727692E-3</v>
      </c>
      <c r="F46" s="15">
        <f t="shared" si="6"/>
        <v>7.735821689310061E-4</v>
      </c>
      <c r="G46" s="3">
        <f t="shared" si="7"/>
        <v>4.367409382665402E-3</v>
      </c>
    </row>
    <row r="47" spans="1:7" x14ac:dyDescent="0.25">
      <c r="A47" s="1" t="str">
        <f t="shared" si="1"/>
        <v>19</v>
      </c>
      <c r="B47" s="15">
        <f t="shared" si="2"/>
        <v>6.6647624488241452E-4</v>
      </c>
      <c r="C47" s="15">
        <f t="shared" si="3"/>
        <v>1.1018744325969703E-2</v>
      </c>
      <c r="D47" s="15">
        <f t="shared" si="4"/>
        <v>2.5591170331398507E-3</v>
      </c>
      <c r="E47" s="15">
        <f t="shared" si="5"/>
        <v>9.8025082888856846E-4</v>
      </c>
      <c r="F47" s="15">
        <f t="shared" si="6"/>
        <v>3.8679108446550305E-4</v>
      </c>
      <c r="G47" s="3">
        <f t="shared" si="7"/>
        <v>3.7392203618710632E-3</v>
      </c>
    </row>
    <row r="48" spans="1:7" x14ac:dyDescent="0.25">
      <c r="A48" s="1" t="str">
        <f t="shared" si="1"/>
        <v>20</v>
      </c>
      <c r="B48" s="15">
        <f t="shared" si="2"/>
        <v>5.3318099590593168E-4</v>
      </c>
      <c r="C48" s="15">
        <f t="shared" si="3"/>
        <v>8.9716431991740397E-3</v>
      </c>
      <c r="D48" s="15">
        <f t="shared" si="4"/>
        <v>1.9014668458525149E-3</v>
      </c>
      <c r="E48" s="15">
        <f t="shared" si="5"/>
        <v>1.0090817356205853E-3</v>
      </c>
      <c r="F48" s="15">
        <f t="shared" si="6"/>
        <v>4.3513997002369095E-4</v>
      </c>
      <c r="G48" s="3">
        <f t="shared" si="7"/>
        <v>3.0298368417903815E-3</v>
      </c>
    </row>
    <row r="49" spans="1:7" x14ac:dyDescent="0.25">
      <c r="A49" s="1" t="str">
        <f t="shared" si="1"/>
        <v>21 a 30</v>
      </c>
      <c r="B49" s="15">
        <f t="shared" si="2"/>
        <v>3.1990859754355899E-3</v>
      </c>
      <c r="C49" s="15">
        <f t="shared" si="3"/>
        <v>4.9041422646278726E-2</v>
      </c>
      <c r="D49" s="15">
        <f t="shared" si="4"/>
        <v>9.321476567637892E-3</v>
      </c>
      <c r="E49" s="15">
        <f t="shared" si="5"/>
        <v>5.247225025227043E-3</v>
      </c>
      <c r="F49" s="15">
        <f t="shared" si="6"/>
        <v>2.2240487356766426E-3</v>
      </c>
      <c r="G49" s="3">
        <f t="shared" si="7"/>
        <v>1.625172004136646E-2</v>
      </c>
    </row>
    <row r="50" spans="1:7" x14ac:dyDescent="0.25">
      <c r="A50" s="1" t="str">
        <f t="shared" si="1"/>
        <v>31 a 50</v>
      </c>
      <c r="B50" s="15">
        <f t="shared" si="2"/>
        <v>9.5210892126059224E-4</v>
      </c>
      <c r="C50" s="15">
        <f t="shared" si="3"/>
        <v>2.0969435890132972E-2</v>
      </c>
      <c r="D50" s="15">
        <f t="shared" si="4"/>
        <v>3.2024704772252882E-3</v>
      </c>
      <c r="E50" s="15">
        <f t="shared" si="5"/>
        <v>1.355052616404786E-3</v>
      </c>
      <c r="F50" s="15">
        <f t="shared" si="6"/>
        <v>7.2523328337281831E-4</v>
      </c>
      <c r="G50" s="3">
        <f t="shared" si="7"/>
        <v>6.4699195747117593E-3</v>
      </c>
    </row>
    <row r="51" spans="1:7" x14ac:dyDescent="0.25">
      <c r="A51" s="1" t="str">
        <f>A24</f>
        <v>51 a 100</v>
      </c>
      <c r="B51" s="15">
        <f t="shared" si="2"/>
        <v>0</v>
      </c>
      <c r="C51" s="15">
        <f t="shared" si="3"/>
        <v>3.5423749933246704E-3</v>
      </c>
      <c r="D51" s="15">
        <f t="shared" si="4"/>
        <v>1.5726417522088468E-4</v>
      </c>
      <c r="E51" s="15">
        <f t="shared" si="5"/>
        <v>2.3064725385613376E-4</v>
      </c>
      <c r="F51" s="15">
        <f t="shared" si="6"/>
        <v>0</v>
      </c>
      <c r="G51" s="3">
        <f t="shared" si="7"/>
        <v>9.3160004444330492E-4</v>
      </c>
    </row>
    <row r="52" spans="1:7" x14ac:dyDescent="0.25">
      <c r="A52" s="1" t="str">
        <f>A25</f>
        <v>Acima 100</v>
      </c>
      <c r="B52" s="15">
        <f t="shared" si="2"/>
        <v>0</v>
      </c>
      <c r="C52" s="15">
        <f t="shared" si="3"/>
        <v>1.6020791427096497E-4</v>
      </c>
      <c r="D52" s="15">
        <f t="shared" si="4"/>
        <v>0</v>
      </c>
      <c r="E52" s="15">
        <f t="shared" si="5"/>
        <v>0</v>
      </c>
      <c r="F52" s="15">
        <f t="shared" si="6"/>
        <v>0</v>
      </c>
      <c r="G52" s="3">
        <f>G25/$G$26</f>
        <v>3.8460552293530938E-5</v>
      </c>
    </row>
    <row r="53" spans="1:7" x14ac:dyDescent="0.25">
      <c r="A53" s="2" t="s">
        <v>81</v>
      </c>
      <c r="B53" s="3">
        <f>SUM(B29:B52)</f>
        <v>1</v>
      </c>
      <c r="C53" s="3">
        <f>SUM(C29:C52)</f>
        <v>1.0000000000000002</v>
      </c>
      <c r="D53" s="3">
        <f>SUM(D29:D52)</f>
        <v>1.0000000000000002</v>
      </c>
      <c r="E53" s="3">
        <f>SUM(E29:E52)</f>
        <v>0.99999999999999978</v>
      </c>
      <c r="F53" s="3">
        <f>SUM(F29:F52)</f>
        <v>0.99999999999999989</v>
      </c>
      <c r="G53" s="3">
        <f>SUM(G29:G52)</f>
        <v>1</v>
      </c>
    </row>
    <row r="54" spans="1:7" ht="18" customHeight="1" x14ac:dyDescent="0.25"/>
    <row r="55" spans="1:7" ht="18" customHeight="1" x14ac:dyDescent="0.25">
      <c r="A55" s="1" t="s">
        <v>56</v>
      </c>
      <c r="B55" s="6">
        <f>SUM(B29)</f>
        <v>0.54951918499476338</v>
      </c>
      <c r="C55" s="6">
        <f t="shared" ref="C55:F55" si="8">SUM(C29)</f>
        <v>1.3261655125763213E-2</v>
      </c>
      <c r="D55" s="6">
        <f t="shared" si="8"/>
        <v>0.17567838046493009</v>
      </c>
      <c r="E55" s="6">
        <f t="shared" si="8"/>
        <v>0.33556292345394262</v>
      </c>
      <c r="F55" s="6">
        <f t="shared" si="8"/>
        <v>0.58497316636851515</v>
      </c>
      <c r="G55" s="6">
        <f>SUM(G29)</f>
        <v>0.28045862071912686</v>
      </c>
    </row>
    <row r="56" spans="1:7" ht="18" customHeight="1" x14ac:dyDescent="0.25">
      <c r="A56" s="1" t="s">
        <v>183</v>
      </c>
      <c r="B56" s="6">
        <f>SUM(B30:B31)</f>
        <v>0.30787394077882513</v>
      </c>
      <c r="C56" s="6">
        <f t="shared" ref="C56:G56" si="9">SUM(C30:C31)</f>
        <v>0.14751588728483186</v>
      </c>
      <c r="D56" s="6">
        <f t="shared" si="9"/>
        <v>0.37500357418580044</v>
      </c>
      <c r="E56" s="6">
        <f t="shared" si="9"/>
        <v>0.40285425976646966</v>
      </c>
      <c r="F56" s="6">
        <f t="shared" si="9"/>
        <v>0.29115698883140745</v>
      </c>
      <c r="G56" s="6">
        <f t="shared" si="9"/>
        <v>0.30204353734519629</v>
      </c>
    </row>
    <row r="57" spans="1:7" ht="18" customHeight="1" x14ac:dyDescent="0.25">
      <c r="A57" s="1" t="s">
        <v>340</v>
      </c>
      <c r="B57" s="6">
        <f>SUM(B32:B43)</f>
        <v>0.1346662858230982</v>
      </c>
      <c r="C57" s="6">
        <f t="shared" ref="C57:G57" si="10">SUM(C32:C43)</f>
        <v>0.69952115634512346</v>
      </c>
      <c r="D57" s="6">
        <f t="shared" si="10"/>
        <v>0.42105338403911596</v>
      </c>
      <c r="E57" s="6">
        <f t="shared" si="10"/>
        <v>0.24803229061553986</v>
      </c>
      <c r="F57" s="6">
        <f t="shared" si="10"/>
        <v>0.11816467630421122</v>
      </c>
      <c r="G57" s="6">
        <f t="shared" si="10"/>
        <v>0.37121697734246129</v>
      </c>
    </row>
    <row r="58" spans="1:7" ht="18" customHeight="1" x14ac:dyDescent="0.25">
      <c r="A58" s="1" t="s">
        <v>341</v>
      </c>
      <c r="B58" s="6">
        <f>SUM(B44:B52)</f>
        <v>7.9405884033133395E-3</v>
      </c>
      <c r="C58" s="6">
        <f t="shared" ref="C58:G58" si="11">SUM(C44:C52)</f>
        <v>0.13970130124428146</v>
      </c>
      <c r="D58" s="6">
        <f t="shared" si="11"/>
        <v>2.8264661310153549E-2</v>
      </c>
      <c r="E58" s="6">
        <f t="shared" si="11"/>
        <v>1.3550526164047859E-2</v>
      </c>
      <c r="F58" s="6">
        <f t="shared" si="11"/>
        <v>5.7051684958661711E-3</v>
      </c>
      <c r="G58" s="6">
        <f t="shared" si="11"/>
        <v>4.6280864593215565E-2</v>
      </c>
    </row>
    <row r="59" spans="1:7" ht="18" customHeight="1" x14ac:dyDescent="0.25">
      <c r="A59" s="2" t="s">
        <v>81</v>
      </c>
      <c r="B59" s="3">
        <f>SUM(B55:B58)</f>
        <v>1</v>
      </c>
      <c r="C59" s="3">
        <f t="shared" ref="C59:G59" si="12">SUM(C55:C58)</f>
        <v>1</v>
      </c>
      <c r="D59" s="3">
        <f t="shared" si="12"/>
        <v>1</v>
      </c>
      <c r="E59" s="3">
        <f t="shared" si="12"/>
        <v>1</v>
      </c>
      <c r="F59" s="3">
        <f t="shared" si="12"/>
        <v>1</v>
      </c>
      <c r="G59" s="3">
        <f t="shared" si="12"/>
        <v>1</v>
      </c>
    </row>
    <row r="60" spans="1:7" ht="18" customHeight="1" x14ac:dyDescent="0.25"/>
    <row r="61" spans="1:7" x14ac:dyDescent="0.25">
      <c r="A61" s="1" t="str">
        <f>A28</f>
        <v>fx_qtd_contratos</v>
      </c>
      <c r="B61" s="16">
        <v>1</v>
      </c>
      <c r="C61" t="s">
        <v>343</v>
      </c>
      <c r="D61" s="16" t="s">
        <v>342</v>
      </c>
      <c r="E61" s="16" t="s">
        <v>183</v>
      </c>
      <c r="F61" s="16">
        <v>1</v>
      </c>
    </row>
    <row r="62" spans="1:7" x14ac:dyDescent="0.25">
      <c r="C62" s="16"/>
      <c r="D62" s="16"/>
    </row>
  </sheetData>
  <phoneticPr fontId="6" type="noConversion"/>
  <conditionalFormatting sqref="B29:F5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F5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F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F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:F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3A2-D866-43F7-919A-02BEF8C62113}">
  <sheetPr>
    <tabColor rgb="FF00B050"/>
  </sheetPr>
  <dimension ref="A1:N26"/>
  <sheetViews>
    <sheetView topLeftCell="A10" zoomScale="110" zoomScaleNormal="110" workbookViewId="0">
      <selection activeCell="H27" sqref="H27"/>
    </sheetView>
  </sheetViews>
  <sheetFormatPr defaultRowHeight="15" x14ac:dyDescent="0.25"/>
  <cols>
    <col min="1" max="1" width="14.7109375" customWidth="1"/>
    <col min="2" max="2" width="11.85546875" customWidth="1"/>
    <col min="3" max="3" width="13.42578125" bestFit="1" customWidth="1"/>
    <col min="4" max="4" width="11" bestFit="1" customWidth="1"/>
    <col min="5" max="5" width="14.42578125" bestFit="1" customWidth="1"/>
    <col min="6" max="6" width="11" bestFit="1" customWidth="1"/>
    <col min="7" max="7" width="11.42578125" bestFit="1" customWidth="1"/>
    <col min="9" max="9" width="15.28515625" bestFit="1" customWidth="1"/>
    <col min="11" max="11" width="13.42578125" bestFit="1" customWidth="1"/>
    <col min="12" max="12" width="11" bestFit="1" customWidth="1"/>
    <col min="13" max="13" width="14.42578125" bestFit="1" customWidth="1"/>
    <col min="14" max="14" width="11" bestFit="1" customWidth="1"/>
  </cols>
  <sheetData>
    <row r="1" spans="1:14" x14ac:dyDescent="0.25">
      <c r="A1" s="1" t="s">
        <v>123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A26:F26</f>
        <v>fx_renda_valida</v>
      </c>
      <c r="J1" t="str">
        <v>NEUTRO</v>
      </c>
      <c r="K1" t="str">
        <v>Até 2 SM</v>
      </c>
      <c r="L1" t="str">
        <v>Até 2 SM</v>
      </c>
      <c r="M1" t="str">
        <v>Acima de 2 SM</v>
      </c>
      <c r="N1" t="str">
        <v>Acima de 2 SM</v>
      </c>
    </row>
    <row r="2" spans="1:14" x14ac:dyDescent="0.25">
      <c r="A2" s="1" t="s">
        <v>124</v>
      </c>
      <c r="B2">
        <v>5027</v>
      </c>
      <c r="C2">
        <v>5838</v>
      </c>
      <c r="D2">
        <v>6884</v>
      </c>
      <c r="E2">
        <v>2045</v>
      </c>
      <c r="F2">
        <v>824</v>
      </c>
      <c r="G2">
        <f>SUM(B2:F2)</f>
        <v>20618</v>
      </c>
    </row>
    <row r="3" spans="1:14" x14ac:dyDescent="0.25">
      <c r="A3" s="1" t="s">
        <v>344</v>
      </c>
      <c r="B3">
        <v>23671</v>
      </c>
      <c r="C3">
        <v>26221</v>
      </c>
      <c r="D3">
        <v>31850</v>
      </c>
      <c r="E3">
        <v>12297</v>
      </c>
      <c r="F3">
        <v>6007</v>
      </c>
      <c r="G3">
        <f>SUM(B3:F3)</f>
        <v>100046</v>
      </c>
    </row>
    <row r="4" spans="1:14" x14ac:dyDescent="0.25">
      <c r="A4" s="1" t="s">
        <v>345</v>
      </c>
      <c r="B4">
        <v>13020</v>
      </c>
      <c r="C4">
        <v>14197</v>
      </c>
      <c r="D4">
        <v>17893</v>
      </c>
      <c r="E4">
        <v>9310</v>
      </c>
      <c r="F4">
        <v>5625</v>
      </c>
      <c r="G4">
        <f t="shared" ref="G4:G8" si="0">SUM(B4:F4)</f>
        <v>60045</v>
      </c>
    </row>
    <row r="5" spans="1:14" x14ac:dyDescent="0.25">
      <c r="A5" s="1" t="s">
        <v>346</v>
      </c>
      <c r="B5">
        <v>6700</v>
      </c>
      <c r="C5">
        <v>6368</v>
      </c>
      <c r="D5">
        <v>8647</v>
      </c>
      <c r="E5">
        <v>5535</v>
      </c>
      <c r="F5">
        <v>3839</v>
      </c>
      <c r="G5">
        <f t="shared" si="0"/>
        <v>31089</v>
      </c>
    </row>
    <row r="6" spans="1:14" x14ac:dyDescent="0.25">
      <c r="A6" s="1" t="s">
        <v>126</v>
      </c>
      <c r="B6">
        <v>3359</v>
      </c>
      <c r="C6">
        <v>3008</v>
      </c>
      <c r="D6">
        <v>3946</v>
      </c>
      <c r="E6">
        <v>4043</v>
      </c>
      <c r="F6">
        <v>3063</v>
      </c>
      <c r="G6">
        <f t="shared" si="0"/>
        <v>17419</v>
      </c>
    </row>
    <row r="7" spans="1:14" x14ac:dyDescent="0.25">
      <c r="A7" s="1" t="s">
        <v>347</v>
      </c>
      <c r="B7">
        <v>738</v>
      </c>
      <c r="C7">
        <v>545</v>
      </c>
      <c r="D7">
        <v>726</v>
      </c>
      <c r="E7">
        <v>1455</v>
      </c>
      <c r="F7">
        <v>1325</v>
      </c>
      <c r="G7">
        <f t="shared" si="0"/>
        <v>4789</v>
      </c>
    </row>
    <row r="8" spans="1:14" x14ac:dyDescent="0.25">
      <c r="A8" s="17" t="s">
        <v>81</v>
      </c>
      <c r="B8" s="18">
        <f>SUM(B2:B7)</f>
        <v>52515</v>
      </c>
      <c r="C8" s="18">
        <f t="shared" ref="C8:G8" si="1">SUM(C2:C7)</f>
        <v>56177</v>
      </c>
      <c r="D8" s="18">
        <f t="shared" si="1"/>
        <v>69946</v>
      </c>
      <c r="E8" s="18">
        <f t="shared" si="1"/>
        <v>34685</v>
      </c>
      <c r="F8" s="18">
        <f t="shared" si="1"/>
        <v>20683</v>
      </c>
      <c r="G8" s="18">
        <f>SUM(G2:G7)</f>
        <v>234006</v>
      </c>
    </row>
    <row r="10" spans="1:14" x14ac:dyDescent="0.25">
      <c r="A10" s="17" t="s">
        <v>123</v>
      </c>
      <c r="B10" s="17">
        <v>0</v>
      </c>
      <c r="C10" s="17">
        <v>1</v>
      </c>
      <c r="D10" s="17">
        <v>2</v>
      </c>
      <c r="E10" s="17">
        <v>3</v>
      </c>
      <c r="F10" s="17">
        <v>4</v>
      </c>
      <c r="G10" s="17" t="s">
        <v>81</v>
      </c>
    </row>
    <row r="11" spans="1:14" x14ac:dyDescent="0.25">
      <c r="A11" s="1" t="s">
        <v>124</v>
      </c>
      <c r="B11" s="19">
        <f>B2/$B$8</f>
        <v>9.5725030943539943E-2</v>
      </c>
      <c r="C11" s="19">
        <f>C2/$C$8</f>
        <v>0.10392153372376596</v>
      </c>
      <c r="D11" s="19">
        <f>D2/$D$8</f>
        <v>9.8418780201870018E-2</v>
      </c>
      <c r="E11" s="19">
        <f>E2/$E$8</f>
        <v>5.8959204266974194E-2</v>
      </c>
      <c r="F11" s="19">
        <f>F2/$F$8</f>
        <v>3.9839481699946819E-2</v>
      </c>
      <c r="G11" s="19">
        <f>G2/$G$8</f>
        <v>8.8108851909780087E-2</v>
      </c>
    </row>
    <row r="12" spans="1:14" x14ac:dyDescent="0.25">
      <c r="A12" s="1" t="s">
        <v>344</v>
      </c>
      <c r="B12" s="19">
        <f>B3/$B$8</f>
        <v>0.45074740550318959</v>
      </c>
      <c r="C12" s="19">
        <f t="shared" ref="C12:C16" si="2">C3/$C$8</f>
        <v>0.46675685778877479</v>
      </c>
      <c r="D12" s="19">
        <f t="shared" ref="D12:D16" si="3">D3/$D$8</f>
        <v>0.45535127098047062</v>
      </c>
      <c r="E12" s="19">
        <f t="shared" ref="E12:E16" si="4">E3/$E$8</f>
        <v>0.35453366008360965</v>
      </c>
      <c r="F12" s="19">
        <f t="shared" ref="F12:F16" si="5">F3/$F$8</f>
        <v>0.29043175554803463</v>
      </c>
      <c r="G12" s="19">
        <f t="shared" ref="G11:G16" si="6">G3/$G$8</f>
        <v>0.42753604608428841</v>
      </c>
      <c r="H12" s="4"/>
    </row>
    <row r="13" spans="1:14" x14ac:dyDescent="0.25">
      <c r="A13" s="1" t="s">
        <v>345</v>
      </c>
      <c r="B13" s="19">
        <f>B4/$B$8</f>
        <v>0.2479291630962582</v>
      </c>
      <c r="C13" s="19">
        <f t="shared" si="2"/>
        <v>0.25271908432276552</v>
      </c>
      <c r="D13" s="19">
        <f t="shared" si="3"/>
        <v>0.25581162611157177</v>
      </c>
      <c r="E13" s="19">
        <f t="shared" si="4"/>
        <v>0.2684157416750757</v>
      </c>
      <c r="F13" s="19">
        <f t="shared" si="5"/>
        <v>0.27196248126480682</v>
      </c>
      <c r="G13" s="19">
        <f t="shared" si="6"/>
        <v>0.25659598471834055</v>
      </c>
      <c r="H13" s="4"/>
    </row>
    <row r="14" spans="1:14" x14ac:dyDescent="0.25">
      <c r="A14" s="1" t="s">
        <v>346</v>
      </c>
      <c r="B14" s="19">
        <f>B5/$B$8</f>
        <v>0.12758259544891937</v>
      </c>
      <c r="C14" s="19">
        <f t="shared" si="2"/>
        <v>0.11335599978638945</v>
      </c>
      <c r="D14" s="19">
        <f t="shared" si="3"/>
        <v>0.12362393846681725</v>
      </c>
      <c r="E14" s="19">
        <f t="shared" si="4"/>
        <v>0.15957906876171254</v>
      </c>
      <c r="F14" s="19">
        <f t="shared" si="5"/>
        <v>0.18561137165788327</v>
      </c>
      <c r="G14" s="19">
        <f t="shared" si="6"/>
        <v>0.1328555678059537</v>
      </c>
      <c r="H14" s="4"/>
    </row>
    <row r="15" spans="1:14" x14ac:dyDescent="0.25">
      <c r="A15" s="1" t="s">
        <v>126</v>
      </c>
      <c r="B15" s="19">
        <f>B6/$B$8</f>
        <v>6.3962677330286585E-2</v>
      </c>
      <c r="C15" s="19">
        <f t="shared" si="2"/>
        <v>5.3545045125229188E-2</v>
      </c>
      <c r="D15" s="19">
        <f t="shared" si="3"/>
        <v>5.6414948674691906E-2</v>
      </c>
      <c r="E15" s="19">
        <f t="shared" si="4"/>
        <v>0.1165633559175436</v>
      </c>
      <c r="F15" s="19">
        <f t="shared" si="5"/>
        <v>0.14809263646472948</v>
      </c>
      <c r="G15" s="19">
        <f t="shared" si="6"/>
        <v>7.4438262266779479E-2</v>
      </c>
      <c r="H15" s="4"/>
    </row>
    <row r="16" spans="1:14" x14ac:dyDescent="0.25">
      <c r="A16" s="1" t="s">
        <v>347</v>
      </c>
      <c r="B16" s="19">
        <f>B7/$B$8</f>
        <v>1.4053127677806341E-2</v>
      </c>
      <c r="C16" s="19">
        <f t="shared" si="2"/>
        <v>9.7014792530751015E-3</v>
      </c>
      <c r="D16" s="19">
        <f t="shared" si="3"/>
        <v>1.0379435564578389E-2</v>
      </c>
      <c r="E16" s="19">
        <f t="shared" si="4"/>
        <v>4.1948969295084328E-2</v>
      </c>
      <c r="F16" s="19">
        <f t="shared" si="5"/>
        <v>6.4062273364598951E-2</v>
      </c>
      <c r="G16" s="19">
        <f t="shared" si="6"/>
        <v>2.0465287214857738E-2</v>
      </c>
      <c r="H16" s="4"/>
    </row>
    <row r="17" spans="1:8" x14ac:dyDescent="0.25">
      <c r="A17" s="17" t="s">
        <v>81</v>
      </c>
      <c r="B17" s="19">
        <f>SUM(B11:B16)</f>
        <v>1</v>
      </c>
      <c r="C17" s="19">
        <f t="shared" ref="C17:F17" si="7">SUM(C11:C16)</f>
        <v>0.99999999999999989</v>
      </c>
      <c r="D17" s="19">
        <f t="shared" si="7"/>
        <v>1</v>
      </c>
      <c r="E17" s="19">
        <f t="shared" si="7"/>
        <v>1.0000000000000002</v>
      </c>
      <c r="F17" s="19">
        <f t="shared" si="7"/>
        <v>0.99999999999999989</v>
      </c>
      <c r="G17" s="19">
        <f t="shared" ref="B17:G17" si="8">SUM(G12:G16)</f>
        <v>0.91189114809021987</v>
      </c>
      <c r="H17" s="4"/>
    </row>
    <row r="19" spans="1:8" x14ac:dyDescent="0.25">
      <c r="A19" s="17" t="s">
        <v>123</v>
      </c>
      <c r="B19" s="17">
        <v>0</v>
      </c>
      <c r="C19" s="17">
        <v>1</v>
      </c>
      <c r="D19" s="17">
        <v>2</v>
      </c>
      <c r="E19" s="17">
        <v>3</v>
      </c>
      <c r="F19" s="17">
        <v>4</v>
      </c>
      <c r="G19" s="17" t="s">
        <v>81</v>
      </c>
    </row>
    <row r="20" spans="1:8" x14ac:dyDescent="0.25">
      <c r="A20" s="17" t="s">
        <v>124</v>
      </c>
      <c r="B20" s="19">
        <f>B11</f>
        <v>9.5725030943539943E-2</v>
      </c>
      <c r="C20" s="19">
        <f t="shared" ref="C20:F20" si="9">C11</f>
        <v>0.10392153372376596</v>
      </c>
      <c r="D20" s="19">
        <f t="shared" si="9"/>
        <v>9.8418780201870018E-2</v>
      </c>
      <c r="E20" s="19">
        <f t="shared" si="9"/>
        <v>5.8959204266974194E-2</v>
      </c>
      <c r="F20" s="19">
        <f>F11</f>
        <v>3.9839481699946819E-2</v>
      </c>
      <c r="G20" s="19">
        <f>G11</f>
        <v>8.8108851909780087E-2</v>
      </c>
    </row>
    <row r="21" spans="1:8" x14ac:dyDescent="0.25">
      <c r="A21" s="17" t="s">
        <v>125</v>
      </c>
      <c r="B21" s="19">
        <f>SUM(B12:B14)</f>
        <v>0.82625916404836719</v>
      </c>
      <c r="C21" s="19">
        <f>SUM(C12:C14)</f>
        <v>0.83283194189792975</v>
      </c>
      <c r="D21" s="19">
        <f t="shared" ref="C21:F21" si="10">SUM(D12:D14)</f>
        <v>0.83478683555885969</v>
      </c>
      <c r="E21" s="19">
        <f t="shared" si="10"/>
        <v>0.78252847052039798</v>
      </c>
      <c r="F21" s="19">
        <f t="shared" si="10"/>
        <v>0.74800560847072473</v>
      </c>
      <c r="G21" s="19">
        <f t="shared" ref="G21" si="11">SUM(G12:G14)</f>
        <v>0.81698759860858261</v>
      </c>
    </row>
    <row r="22" spans="1:8" x14ac:dyDescent="0.25">
      <c r="A22" s="17" t="s">
        <v>127</v>
      </c>
      <c r="B22" s="19">
        <f>SUM(B15:B16)</f>
        <v>7.8015805008092923E-2</v>
      </c>
      <c r="C22" s="19">
        <f t="shared" ref="C22:F22" si="12">SUM(C15:C16)</f>
        <v>6.3246524378304289E-2</v>
      </c>
      <c r="D22" s="19">
        <f t="shared" si="12"/>
        <v>6.6794384239270296E-2</v>
      </c>
      <c r="E22" s="19">
        <f t="shared" si="12"/>
        <v>0.15851232521262792</v>
      </c>
      <c r="F22" s="19">
        <f t="shared" si="12"/>
        <v>0.21215490982932844</v>
      </c>
      <c r="G22" s="19">
        <f t="shared" ref="G22" si="13">SUM(G15:G16)</f>
        <v>9.490354948163722E-2</v>
      </c>
    </row>
    <row r="23" spans="1:8" x14ac:dyDescent="0.25">
      <c r="A23" s="17" t="s">
        <v>81</v>
      </c>
      <c r="B23" s="19">
        <f>SUM(B20:B22)</f>
        <v>1</v>
      </c>
      <c r="C23" s="19">
        <f t="shared" ref="B23:G23" si="14">SUM(C20:C22)</f>
        <v>1</v>
      </c>
      <c r="D23" s="19">
        <f t="shared" si="14"/>
        <v>1</v>
      </c>
      <c r="E23" s="19">
        <f t="shared" si="14"/>
        <v>1</v>
      </c>
      <c r="F23" s="19">
        <f t="shared" si="14"/>
        <v>1</v>
      </c>
      <c r="G23" s="19">
        <f>SUM(G20:G22)</f>
        <v>1</v>
      </c>
    </row>
    <row r="26" spans="1:8" x14ac:dyDescent="0.25">
      <c r="A26" s="17" t="s">
        <v>123</v>
      </c>
      <c r="B26" t="s">
        <v>82</v>
      </c>
      <c r="C26" t="s">
        <v>348</v>
      </c>
      <c r="D26" t="s">
        <v>348</v>
      </c>
      <c r="E26" t="s">
        <v>127</v>
      </c>
      <c r="F26" t="s">
        <v>127</v>
      </c>
    </row>
  </sheetData>
  <conditionalFormatting sqref="B11:F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:N97"/>
  <sheetViews>
    <sheetView topLeftCell="A7" workbookViewId="0">
      <selection activeCell="H99" sqref="H99"/>
    </sheetView>
  </sheetViews>
  <sheetFormatPr defaultRowHeight="15" x14ac:dyDescent="0.25"/>
  <cols>
    <col min="1" max="1" width="23" bestFit="1" customWidth="1"/>
    <col min="2" max="2" width="12.85546875" bestFit="1" customWidth="1"/>
    <col min="3" max="4" width="11.5703125" bestFit="1" customWidth="1"/>
    <col min="5" max="5" width="16" bestFit="1" customWidth="1"/>
    <col min="6" max="7" width="8.140625" bestFit="1" customWidth="1"/>
    <col min="8" max="8" width="6.85546875" customWidth="1"/>
    <col min="9" max="9" width="24" bestFit="1" customWidth="1"/>
  </cols>
  <sheetData>
    <row r="1" spans="1:14" x14ac:dyDescent="0.25">
      <c r="A1" s="1" t="s">
        <v>60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A66:F66</f>
        <v>fx_qtd_parcelas_pagas</v>
      </c>
      <c r="J1" t="str">
        <v>Até 20</v>
      </c>
      <c r="K1" t="str">
        <v>Acima de 20</v>
      </c>
      <c r="L1" t="str">
        <v>De 21 a 50</v>
      </c>
      <c r="M1" t="str">
        <v>Até 20</v>
      </c>
      <c r="N1" t="str">
        <v>0_Até 10</v>
      </c>
    </row>
    <row r="2" spans="1:14" x14ac:dyDescent="0.25">
      <c r="A2" s="1" t="s">
        <v>55</v>
      </c>
      <c r="B2">
        <v>1768</v>
      </c>
      <c r="C2">
        <v>284</v>
      </c>
      <c r="D2">
        <v>1236</v>
      </c>
      <c r="E2">
        <v>2549</v>
      </c>
      <c r="F2">
        <v>2964</v>
      </c>
      <c r="G2">
        <f>SUM(B2:F2)</f>
        <v>8801</v>
      </c>
    </row>
    <row r="3" spans="1:14" x14ac:dyDescent="0.25">
      <c r="A3" s="1" t="s">
        <v>56</v>
      </c>
      <c r="B3">
        <v>4674</v>
      </c>
      <c r="C3">
        <v>106</v>
      </c>
      <c r="D3">
        <v>539</v>
      </c>
      <c r="E3">
        <v>984</v>
      </c>
      <c r="F3">
        <v>3037</v>
      </c>
      <c r="G3">
        <f t="shared" ref="G3:G25" si="0">SUM(B3:F3)</f>
        <v>9340</v>
      </c>
    </row>
    <row r="4" spans="1:14" x14ac:dyDescent="0.25">
      <c r="A4" s="1" t="s">
        <v>66</v>
      </c>
      <c r="B4">
        <v>2225</v>
      </c>
      <c r="C4">
        <v>74</v>
      </c>
      <c r="D4">
        <v>540</v>
      </c>
      <c r="E4">
        <v>899</v>
      </c>
      <c r="F4">
        <v>1151</v>
      </c>
      <c r="G4">
        <f t="shared" si="0"/>
        <v>4889</v>
      </c>
    </row>
    <row r="5" spans="1:14" x14ac:dyDescent="0.25">
      <c r="A5" s="1" t="s">
        <v>57</v>
      </c>
      <c r="B5">
        <v>3151</v>
      </c>
      <c r="C5">
        <v>65</v>
      </c>
      <c r="D5">
        <v>518</v>
      </c>
      <c r="E5">
        <v>886</v>
      </c>
      <c r="F5">
        <v>1203</v>
      </c>
      <c r="G5">
        <f t="shared" si="0"/>
        <v>5823</v>
      </c>
    </row>
    <row r="6" spans="1:14" x14ac:dyDescent="0.25">
      <c r="A6" s="1" t="s">
        <v>212</v>
      </c>
      <c r="B6">
        <v>2254</v>
      </c>
      <c r="C6">
        <v>87</v>
      </c>
      <c r="D6">
        <v>570</v>
      </c>
      <c r="E6">
        <v>899</v>
      </c>
      <c r="F6">
        <v>1061</v>
      </c>
      <c r="G6">
        <f t="shared" si="0"/>
        <v>4871</v>
      </c>
    </row>
    <row r="7" spans="1:14" x14ac:dyDescent="0.25">
      <c r="A7" s="1" t="s">
        <v>213</v>
      </c>
      <c r="B7">
        <v>3402</v>
      </c>
      <c r="C7">
        <v>106</v>
      </c>
      <c r="D7">
        <v>781</v>
      </c>
      <c r="E7">
        <v>1133</v>
      </c>
      <c r="F7">
        <v>1087</v>
      </c>
      <c r="G7">
        <f t="shared" si="0"/>
        <v>6509</v>
      </c>
    </row>
    <row r="8" spans="1:14" x14ac:dyDescent="0.25">
      <c r="A8" s="1" t="s">
        <v>214</v>
      </c>
      <c r="B8">
        <v>2265</v>
      </c>
      <c r="C8">
        <v>125</v>
      </c>
      <c r="D8">
        <v>1066</v>
      </c>
      <c r="E8">
        <v>1334</v>
      </c>
      <c r="F8">
        <v>920</v>
      </c>
      <c r="G8">
        <f t="shared" si="0"/>
        <v>5710</v>
      </c>
    </row>
    <row r="9" spans="1:14" x14ac:dyDescent="0.25">
      <c r="A9" s="1" t="s">
        <v>215</v>
      </c>
      <c r="B9">
        <v>1648</v>
      </c>
      <c r="C9">
        <v>119</v>
      </c>
      <c r="D9">
        <v>1122</v>
      </c>
      <c r="E9">
        <v>1335</v>
      </c>
      <c r="F9">
        <v>816</v>
      </c>
      <c r="G9">
        <f t="shared" si="0"/>
        <v>5040</v>
      </c>
    </row>
    <row r="10" spans="1:14" x14ac:dyDescent="0.25">
      <c r="A10" s="1" t="s">
        <v>216</v>
      </c>
      <c r="B10">
        <v>1804</v>
      </c>
      <c r="C10">
        <v>155</v>
      </c>
      <c r="D10">
        <v>1133</v>
      </c>
      <c r="E10">
        <v>1192</v>
      </c>
      <c r="F10">
        <v>698</v>
      </c>
      <c r="G10">
        <f t="shared" si="0"/>
        <v>4982</v>
      </c>
    </row>
    <row r="11" spans="1:14" x14ac:dyDescent="0.25">
      <c r="A11" s="1" t="s">
        <v>217</v>
      </c>
      <c r="B11">
        <v>1386</v>
      </c>
      <c r="C11">
        <v>177</v>
      </c>
      <c r="D11">
        <v>1171</v>
      </c>
      <c r="E11">
        <v>1135</v>
      </c>
      <c r="F11">
        <v>662</v>
      </c>
      <c r="G11">
        <f t="shared" si="0"/>
        <v>4531</v>
      </c>
    </row>
    <row r="12" spans="1:14" x14ac:dyDescent="0.25">
      <c r="A12" s="1" t="s">
        <v>218</v>
      </c>
      <c r="B12">
        <v>3589</v>
      </c>
      <c r="C12">
        <v>211</v>
      </c>
      <c r="D12">
        <v>2302</v>
      </c>
      <c r="E12">
        <v>1738</v>
      </c>
      <c r="F12">
        <v>1093</v>
      </c>
      <c r="G12">
        <f t="shared" si="0"/>
        <v>8933</v>
      </c>
    </row>
    <row r="13" spans="1:14" x14ac:dyDescent="0.25">
      <c r="A13" s="1" t="s">
        <v>219</v>
      </c>
      <c r="B13">
        <v>2401</v>
      </c>
      <c r="C13">
        <v>231</v>
      </c>
      <c r="D13">
        <v>2045</v>
      </c>
      <c r="E13">
        <v>1414</v>
      </c>
      <c r="F13">
        <v>820</v>
      </c>
      <c r="G13">
        <f t="shared" si="0"/>
        <v>6911</v>
      </c>
    </row>
    <row r="14" spans="1:14" x14ac:dyDescent="0.25">
      <c r="A14" s="1" t="s">
        <v>220</v>
      </c>
      <c r="B14">
        <v>2859</v>
      </c>
      <c r="C14">
        <v>298</v>
      </c>
      <c r="D14">
        <v>2289</v>
      </c>
      <c r="E14">
        <v>1743</v>
      </c>
      <c r="F14">
        <v>708</v>
      </c>
      <c r="G14">
        <f t="shared" si="0"/>
        <v>7897</v>
      </c>
    </row>
    <row r="15" spans="1:14" x14ac:dyDescent="0.25">
      <c r="A15" s="1" t="s">
        <v>221</v>
      </c>
      <c r="B15">
        <v>1310</v>
      </c>
      <c r="C15">
        <v>280</v>
      </c>
      <c r="D15">
        <v>1504</v>
      </c>
      <c r="E15">
        <v>1044</v>
      </c>
      <c r="F15">
        <v>450</v>
      </c>
      <c r="G15">
        <f t="shared" si="0"/>
        <v>4588</v>
      </c>
    </row>
    <row r="16" spans="1:14" x14ac:dyDescent="0.25">
      <c r="A16" s="1" t="s">
        <v>222</v>
      </c>
      <c r="B16">
        <v>996</v>
      </c>
      <c r="C16">
        <v>291</v>
      </c>
      <c r="D16">
        <v>1344</v>
      </c>
      <c r="E16">
        <v>875</v>
      </c>
      <c r="F16">
        <v>369</v>
      </c>
      <c r="G16">
        <f t="shared" si="0"/>
        <v>3875</v>
      </c>
    </row>
    <row r="17" spans="1:7" x14ac:dyDescent="0.25">
      <c r="A17" s="1" t="s">
        <v>223</v>
      </c>
      <c r="B17">
        <v>1041</v>
      </c>
      <c r="C17">
        <v>325</v>
      </c>
      <c r="D17">
        <v>1682</v>
      </c>
      <c r="E17">
        <v>1029</v>
      </c>
      <c r="F17">
        <v>260</v>
      </c>
      <c r="G17">
        <f t="shared" si="0"/>
        <v>4337</v>
      </c>
    </row>
    <row r="18" spans="1:7" x14ac:dyDescent="0.25">
      <c r="A18" s="1" t="s">
        <v>277</v>
      </c>
      <c r="B18">
        <v>868</v>
      </c>
      <c r="C18">
        <v>352</v>
      </c>
      <c r="D18">
        <v>1421</v>
      </c>
      <c r="E18">
        <v>910</v>
      </c>
      <c r="F18">
        <v>217</v>
      </c>
      <c r="G18">
        <f t="shared" si="0"/>
        <v>3768</v>
      </c>
    </row>
    <row r="19" spans="1:7" x14ac:dyDescent="0.25">
      <c r="A19" s="1" t="s">
        <v>278</v>
      </c>
      <c r="B19">
        <v>741</v>
      </c>
      <c r="C19">
        <v>401</v>
      </c>
      <c r="D19">
        <v>1377</v>
      </c>
      <c r="E19">
        <v>784</v>
      </c>
      <c r="F19">
        <v>203</v>
      </c>
      <c r="G19">
        <f t="shared" si="0"/>
        <v>3506</v>
      </c>
    </row>
    <row r="20" spans="1:7" x14ac:dyDescent="0.25">
      <c r="A20" s="1" t="s">
        <v>279</v>
      </c>
      <c r="B20">
        <v>1378</v>
      </c>
      <c r="C20">
        <v>472</v>
      </c>
      <c r="D20">
        <v>2845</v>
      </c>
      <c r="E20">
        <v>1031</v>
      </c>
      <c r="F20">
        <v>232</v>
      </c>
      <c r="G20">
        <f t="shared" si="0"/>
        <v>5958</v>
      </c>
    </row>
    <row r="21" spans="1:7" x14ac:dyDescent="0.25">
      <c r="A21" s="1" t="s">
        <v>336</v>
      </c>
      <c r="B21">
        <v>624</v>
      </c>
      <c r="C21">
        <v>484</v>
      </c>
      <c r="D21">
        <v>1476</v>
      </c>
      <c r="E21">
        <v>743</v>
      </c>
      <c r="F21">
        <v>178</v>
      </c>
      <c r="G21">
        <f t="shared" si="0"/>
        <v>3505</v>
      </c>
    </row>
    <row r="22" spans="1:7" x14ac:dyDescent="0.25">
      <c r="A22" s="1" t="s">
        <v>337</v>
      </c>
      <c r="B22">
        <v>864</v>
      </c>
      <c r="C22">
        <v>498</v>
      </c>
      <c r="D22">
        <v>1723</v>
      </c>
      <c r="E22">
        <v>741</v>
      </c>
      <c r="F22">
        <v>185</v>
      </c>
      <c r="G22">
        <f t="shared" si="0"/>
        <v>4011</v>
      </c>
    </row>
    <row r="23" spans="1:7" x14ac:dyDescent="0.25">
      <c r="A23" s="1" t="s">
        <v>338</v>
      </c>
      <c r="B23">
        <v>4382</v>
      </c>
      <c r="C23">
        <v>5874</v>
      </c>
      <c r="D23">
        <v>12584</v>
      </c>
      <c r="E23">
        <v>4638</v>
      </c>
      <c r="F23">
        <v>1116</v>
      </c>
      <c r="G23">
        <f t="shared" si="0"/>
        <v>28594</v>
      </c>
    </row>
    <row r="24" spans="1:7" x14ac:dyDescent="0.25">
      <c r="A24" s="1" t="s">
        <v>339</v>
      </c>
      <c r="B24">
        <v>3245</v>
      </c>
      <c r="C24">
        <v>12465</v>
      </c>
      <c r="D24">
        <v>13509</v>
      </c>
      <c r="E24">
        <v>3488</v>
      </c>
      <c r="F24">
        <v>712</v>
      </c>
      <c r="G24">
        <f t="shared" si="0"/>
        <v>33419</v>
      </c>
    </row>
    <row r="25" spans="1:7" x14ac:dyDescent="0.25">
      <c r="A25" s="1" t="s">
        <v>159</v>
      </c>
      <c r="B25">
        <v>2227</v>
      </c>
      <c r="C25">
        <v>19298</v>
      </c>
      <c r="D25">
        <v>10179</v>
      </c>
      <c r="E25">
        <v>1705</v>
      </c>
      <c r="F25">
        <v>389</v>
      </c>
      <c r="G25">
        <f t="shared" si="0"/>
        <v>33798</v>
      </c>
    </row>
    <row r="26" spans="1:7" x14ac:dyDescent="0.25">
      <c r="A26" s="1" t="s">
        <v>160</v>
      </c>
      <c r="B26">
        <v>1413</v>
      </c>
      <c r="C26">
        <v>13399</v>
      </c>
      <c r="D26">
        <v>4990</v>
      </c>
      <c r="E26">
        <v>456</v>
      </c>
      <c r="F26">
        <v>152</v>
      </c>
      <c r="G26">
        <f>SUM(B26:F26)</f>
        <v>20410</v>
      </c>
    </row>
    <row r="27" spans="1:7" x14ac:dyDescent="0.25">
      <c r="A27" s="2" t="s">
        <v>81</v>
      </c>
      <c r="B27">
        <f>SUM(B2:B26)</f>
        <v>52515</v>
      </c>
      <c r="C27">
        <f>SUM(C2:C26)</f>
        <v>56177</v>
      </c>
      <c r="D27">
        <f>SUM(D2:D26)</f>
        <v>69946</v>
      </c>
      <c r="E27">
        <f>SUM(E2:E26)</f>
        <v>34685</v>
      </c>
      <c r="F27">
        <f>SUM(F2:F26)</f>
        <v>20683</v>
      </c>
      <c r="G27">
        <f>SUM(G2:G26)</f>
        <v>234006</v>
      </c>
    </row>
    <row r="29" spans="1:7" x14ac:dyDescent="0.25">
      <c r="A29" s="1" t="str">
        <f>A1</f>
        <v>fx_qtd_parcelas_pagas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t="s">
        <v>81</v>
      </c>
    </row>
    <row r="30" spans="1:7" x14ac:dyDescent="0.25">
      <c r="A30" s="1" t="str">
        <f t="shared" ref="A30:A53" si="1">A2</f>
        <v>0</v>
      </c>
      <c r="B30" s="5">
        <f>B2/$B$27</f>
        <v>3.3666571455774542E-2</v>
      </c>
      <c r="C30" s="5">
        <f>C2/$C$27</f>
        <v>5.0554497392171173E-3</v>
      </c>
      <c r="D30" s="5">
        <f>D2/$D$27</f>
        <v>1.7670774597546679E-2</v>
      </c>
      <c r="E30" s="5">
        <f>E2/$E$27</f>
        <v>7.3489981259910631E-2</v>
      </c>
      <c r="F30" s="5">
        <f>F2/$F$27</f>
        <v>0.1433060967944689</v>
      </c>
      <c r="G30" s="5">
        <f>G2/$G$27</f>
        <v>3.7610146748373971E-2</v>
      </c>
    </row>
    <row r="31" spans="1:7" x14ac:dyDescent="0.25">
      <c r="A31" s="1" t="str">
        <f t="shared" si="1"/>
        <v>1</v>
      </c>
      <c r="B31" s="5">
        <f t="shared" ref="B31:B54" si="2">B3/$B$27</f>
        <v>8.900314195944016E-2</v>
      </c>
      <c r="C31" s="5">
        <f t="shared" ref="C31:C54" si="3">C3/$C$27</f>
        <v>1.8868932125246987E-3</v>
      </c>
      <c r="D31" s="5">
        <f t="shared" ref="D31:D54" si="4">D3/$D$27</f>
        <v>7.7059445858233492E-3</v>
      </c>
      <c r="E31" s="5">
        <f t="shared" ref="E31:E54" si="5">E3/$E$27</f>
        <v>2.8369612224304456E-2</v>
      </c>
      <c r="F31" s="5">
        <f t="shared" ref="F31:F54" si="6">F3/$F$27</f>
        <v>0.14683556544021661</v>
      </c>
      <c r="G31" s="5">
        <f t="shared" ref="G31:G54" si="7">G3/$G$27</f>
        <v>3.9913506491286548E-2</v>
      </c>
    </row>
    <row r="32" spans="1:7" x14ac:dyDescent="0.25">
      <c r="A32" s="1" t="str">
        <f t="shared" si="1"/>
        <v>2</v>
      </c>
      <c r="B32" s="5">
        <f t="shared" si="2"/>
        <v>4.2368846996096353E-2</v>
      </c>
      <c r="C32" s="5">
        <f t="shared" si="3"/>
        <v>1.3172650728946009E-3</v>
      </c>
      <c r="D32" s="5">
        <f t="shared" si="4"/>
        <v>7.7202413290252481E-3</v>
      </c>
      <c r="E32" s="5">
        <f t="shared" si="5"/>
        <v>2.5918985152083032E-2</v>
      </c>
      <c r="F32" s="5">
        <f t="shared" si="6"/>
        <v>5.5649567277474256E-2</v>
      </c>
      <c r="G32" s="5">
        <f t="shared" si="7"/>
        <v>2.0892626684785861E-2</v>
      </c>
    </row>
    <row r="33" spans="1:7" x14ac:dyDescent="0.25">
      <c r="A33" s="1" t="str">
        <f t="shared" si="1"/>
        <v>3</v>
      </c>
      <c r="B33" s="5">
        <f t="shared" si="2"/>
        <v>6.0001904217842524E-2</v>
      </c>
      <c r="C33" s="5">
        <f t="shared" si="3"/>
        <v>1.1570571586236361E-3</v>
      </c>
      <c r="D33" s="5">
        <f t="shared" si="4"/>
        <v>7.4057129785834791E-3</v>
      </c>
      <c r="E33" s="5">
        <f t="shared" si="5"/>
        <v>2.5544183364566816E-2</v>
      </c>
      <c r="F33" s="5">
        <f t="shared" si="6"/>
        <v>5.8163709326500022E-2</v>
      </c>
      <c r="G33" s="5">
        <f t="shared" si="7"/>
        <v>2.4883977333914516E-2</v>
      </c>
    </row>
    <row r="34" spans="1:7" x14ac:dyDescent="0.25">
      <c r="A34" s="1" t="str">
        <f t="shared" si="1"/>
        <v>4</v>
      </c>
      <c r="B34" s="5">
        <f t="shared" si="2"/>
        <v>4.2921070170427497E-2</v>
      </c>
      <c r="C34" s="5">
        <f t="shared" si="3"/>
        <v>1.5486765046193282E-3</v>
      </c>
      <c r="D34" s="5">
        <f t="shared" si="4"/>
        <v>8.1491436250822058E-3</v>
      </c>
      <c r="E34" s="5">
        <f t="shared" si="5"/>
        <v>2.5918985152083032E-2</v>
      </c>
      <c r="F34" s="5">
        <f t="shared" si="6"/>
        <v>5.1298167577237347E-2</v>
      </c>
      <c r="G34" s="5">
        <f t="shared" si="7"/>
        <v>2.0815705580198799E-2</v>
      </c>
    </row>
    <row r="35" spans="1:7" x14ac:dyDescent="0.25">
      <c r="A35" s="1" t="str">
        <f t="shared" si="1"/>
        <v>5</v>
      </c>
      <c r="B35" s="5">
        <f t="shared" si="2"/>
        <v>6.478149100257069E-2</v>
      </c>
      <c r="C35" s="5">
        <f t="shared" si="3"/>
        <v>1.8868932125246987E-3</v>
      </c>
      <c r="D35" s="5">
        <f t="shared" si="4"/>
        <v>1.1165756440682812E-2</v>
      </c>
      <c r="E35" s="5">
        <f t="shared" si="5"/>
        <v>3.2665417327374949E-2</v>
      </c>
      <c r="F35" s="5">
        <f t="shared" si="6"/>
        <v>5.255523860175023E-2</v>
      </c>
      <c r="G35" s="5">
        <f t="shared" si="7"/>
        <v>2.7815526097621428E-2</v>
      </c>
    </row>
    <row r="36" spans="1:7" x14ac:dyDescent="0.25">
      <c r="A36" s="1" t="str">
        <f t="shared" si="1"/>
        <v>6</v>
      </c>
      <c r="B36" s="5">
        <f t="shared" si="2"/>
        <v>4.3130534133104824E-2</v>
      </c>
      <c r="C36" s="5">
        <f t="shared" si="3"/>
        <v>2.2251099204300693E-3</v>
      </c>
      <c r="D36" s="5">
        <f t="shared" si="4"/>
        <v>1.5240328253223915E-2</v>
      </c>
      <c r="E36" s="5">
        <f t="shared" si="5"/>
        <v>3.8460429580510304E-2</v>
      </c>
      <c r="F36" s="5">
        <f t="shared" si="6"/>
        <v>4.448097471353285E-2</v>
      </c>
      <c r="G36" s="5">
        <f t="shared" si="7"/>
        <v>2.4401083732895738E-2</v>
      </c>
    </row>
    <row r="37" spans="1:7" x14ac:dyDescent="0.25">
      <c r="A37" s="1" t="str">
        <f>A9</f>
        <v>7</v>
      </c>
      <c r="B37" s="5">
        <f t="shared" si="2"/>
        <v>3.1381510044749122E-2</v>
      </c>
      <c r="C37" s="5">
        <f t="shared" si="3"/>
        <v>2.118304644249426E-3</v>
      </c>
      <c r="D37" s="5">
        <f t="shared" si="4"/>
        <v>1.6040945872530236E-2</v>
      </c>
      <c r="E37" s="5">
        <f t="shared" si="5"/>
        <v>3.8489260487242327E-2</v>
      </c>
      <c r="F37" s="5">
        <f t="shared" si="6"/>
        <v>3.945269061548131E-2</v>
      </c>
      <c r="G37" s="5">
        <f t="shared" si="7"/>
        <v>2.1537909284377325E-2</v>
      </c>
    </row>
    <row r="38" spans="1:7" x14ac:dyDescent="0.25">
      <c r="A38" s="1" t="str">
        <f t="shared" si="1"/>
        <v>8</v>
      </c>
      <c r="B38" s="5">
        <f t="shared" si="2"/>
        <v>3.4352089879082164E-2</v>
      </c>
      <c r="C38" s="5">
        <f t="shared" si="3"/>
        <v>2.7591363013332857E-3</v>
      </c>
      <c r="D38" s="5">
        <f t="shared" si="4"/>
        <v>1.6198210047751124E-2</v>
      </c>
      <c r="E38" s="5">
        <f t="shared" si="5"/>
        <v>3.4366440824563929E-2</v>
      </c>
      <c r="F38" s="5">
        <f t="shared" si="6"/>
        <v>3.3747522119615146E-2</v>
      </c>
      <c r="G38" s="5">
        <f t="shared" si="7"/>
        <v>2.1290052391819012E-2</v>
      </c>
    </row>
    <row r="39" spans="1:7" x14ac:dyDescent="0.25">
      <c r="A39" s="1" t="str">
        <f t="shared" si="1"/>
        <v>9</v>
      </c>
      <c r="B39" s="5">
        <f t="shared" si="2"/>
        <v>2.6392459297343615E-2</v>
      </c>
      <c r="C39" s="5">
        <f t="shared" si="3"/>
        <v>3.1507556473289781E-3</v>
      </c>
      <c r="D39" s="5">
        <f t="shared" si="4"/>
        <v>1.674148628942327E-2</v>
      </c>
      <c r="E39" s="5">
        <f t="shared" si="5"/>
        <v>3.2723079140838982E-2</v>
      </c>
      <c r="F39" s="5">
        <f t="shared" si="6"/>
        <v>3.2006962239520376E-2</v>
      </c>
      <c r="G39" s="5">
        <f t="shared" si="7"/>
        <v>1.9362751382443186E-2</v>
      </c>
    </row>
    <row r="40" spans="1:7" x14ac:dyDescent="0.25">
      <c r="A40" s="1" t="str">
        <f t="shared" si="1"/>
        <v>10</v>
      </c>
      <c r="B40" s="5">
        <f t="shared" si="2"/>
        <v>6.8342378368085308E-2</v>
      </c>
      <c r="C40" s="5">
        <f t="shared" si="3"/>
        <v>3.7559855456859568E-3</v>
      </c>
      <c r="D40" s="5">
        <f t="shared" si="4"/>
        <v>3.2911102850770597E-2</v>
      </c>
      <c r="E40" s="5">
        <f t="shared" si="5"/>
        <v>5.0108115900245061E-2</v>
      </c>
      <c r="F40" s="5">
        <f t="shared" si="6"/>
        <v>5.284533191509936E-2</v>
      </c>
      <c r="G40" s="5">
        <f t="shared" si="7"/>
        <v>3.8174234848679094E-2</v>
      </c>
    </row>
    <row r="41" spans="1:7" x14ac:dyDescent="0.25">
      <c r="A41" s="1" t="str">
        <f t="shared" si="1"/>
        <v>11</v>
      </c>
      <c r="B41" s="5">
        <f t="shared" si="2"/>
        <v>4.5720270398933636E-2</v>
      </c>
      <c r="C41" s="5">
        <f t="shared" si="3"/>
        <v>4.1120031329547682E-3</v>
      </c>
      <c r="D41" s="5">
        <f t="shared" si="4"/>
        <v>2.9236839847882654E-2</v>
      </c>
      <c r="E41" s="5">
        <f t="shared" si="5"/>
        <v>4.0766902119071642E-2</v>
      </c>
      <c r="F41" s="5">
        <f t="shared" si="6"/>
        <v>3.9646086157714068E-2</v>
      </c>
      <c r="G41" s="5">
        <f t="shared" si="7"/>
        <v>2.9533430766732476E-2</v>
      </c>
    </row>
    <row r="42" spans="1:7" x14ac:dyDescent="0.25">
      <c r="A42" s="1" t="str">
        <f t="shared" si="1"/>
        <v>12</v>
      </c>
      <c r="B42" s="5">
        <f t="shared" si="2"/>
        <v>5.4441588117680663E-2</v>
      </c>
      <c r="C42" s="5">
        <f t="shared" si="3"/>
        <v>5.304662050305285E-3</v>
      </c>
      <c r="D42" s="5">
        <f t="shared" si="4"/>
        <v>3.2725245189145914E-2</v>
      </c>
      <c r="E42" s="5">
        <f t="shared" si="5"/>
        <v>5.025227043390515E-2</v>
      </c>
      <c r="F42" s="5">
        <f t="shared" si="6"/>
        <v>3.423101097519702E-2</v>
      </c>
      <c r="G42" s="5">
        <f t="shared" si="7"/>
        <v>3.3746997940223754E-2</v>
      </c>
    </row>
    <row r="43" spans="1:7" x14ac:dyDescent="0.25">
      <c r="A43" s="1" t="str">
        <f>A15</f>
        <v>13</v>
      </c>
      <c r="B43" s="5">
        <f t="shared" si="2"/>
        <v>2.4945253737027516E-2</v>
      </c>
      <c r="C43" s="5">
        <f t="shared" si="3"/>
        <v>4.9842462217633554E-3</v>
      </c>
      <c r="D43" s="5">
        <f t="shared" si="4"/>
        <v>2.1502301775655507E-2</v>
      </c>
      <c r="E43" s="5">
        <f t="shared" si="5"/>
        <v>3.0099466628225456E-2</v>
      </c>
      <c r="F43" s="5">
        <f t="shared" si="6"/>
        <v>2.1756998501184548E-2</v>
      </c>
      <c r="G43" s="5">
        <f t="shared" si="7"/>
        <v>1.9606334880302216E-2</v>
      </c>
    </row>
    <row r="44" spans="1:7" x14ac:dyDescent="0.25">
      <c r="A44" s="1" t="str">
        <f t="shared" si="1"/>
        <v>14</v>
      </c>
      <c r="B44" s="5">
        <f t="shared" si="2"/>
        <v>1.8966009711510998E-2</v>
      </c>
      <c r="C44" s="5">
        <f t="shared" si="3"/>
        <v>5.1800558947612011E-3</v>
      </c>
      <c r="D44" s="5">
        <f t="shared" si="4"/>
        <v>1.921482286335173E-2</v>
      </c>
      <c r="E44" s="5">
        <f t="shared" si="5"/>
        <v>2.5227043390514632E-2</v>
      </c>
      <c r="F44" s="5">
        <f t="shared" si="6"/>
        <v>1.784073877097133E-2</v>
      </c>
      <c r="G44" s="5">
        <f t="shared" si="7"/>
        <v>1.6559404459714707E-2</v>
      </c>
    </row>
    <row r="45" spans="1:7" x14ac:dyDescent="0.25">
      <c r="A45" s="1" t="str">
        <f t="shared" si="1"/>
        <v>15</v>
      </c>
      <c r="B45" s="5">
        <f t="shared" si="2"/>
        <v>1.9822907740645528E-2</v>
      </c>
      <c r="C45" s="5">
        <f t="shared" si="3"/>
        <v>5.7852857931181799E-3</v>
      </c>
      <c r="D45" s="5">
        <f t="shared" si="4"/>
        <v>2.4047122065593458E-2</v>
      </c>
      <c r="E45" s="5">
        <f t="shared" si="5"/>
        <v>2.9667003027245207E-2</v>
      </c>
      <c r="F45" s="5">
        <f t="shared" si="6"/>
        <v>1.257071024512885E-2</v>
      </c>
      <c r="G45" s="5">
        <f t="shared" si="7"/>
        <v>1.8533712810782629E-2</v>
      </c>
    </row>
    <row r="46" spans="1:7" x14ac:dyDescent="0.25">
      <c r="A46" s="1" t="str">
        <f t="shared" si="1"/>
        <v>16</v>
      </c>
      <c r="B46" s="5">
        <f t="shared" si="2"/>
        <v>1.6528610873083882E-2</v>
      </c>
      <c r="C46" s="5">
        <f t="shared" si="3"/>
        <v>6.2659095359310748E-3</v>
      </c>
      <c r="D46" s="5">
        <f t="shared" si="4"/>
        <v>2.0315672089897922E-2</v>
      </c>
      <c r="E46" s="5">
        <f t="shared" si="5"/>
        <v>2.6236125126135216E-2</v>
      </c>
      <c r="F46" s="5">
        <f t="shared" si="6"/>
        <v>1.0491708166126771E-2</v>
      </c>
      <c r="G46" s="5">
        <f t="shared" si="7"/>
        <v>1.6102151226891619E-2</v>
      </c>
    </row>
    <row r="47" spans="1:7" x14ac:dyDescent="0.25">
      <c r="A47" s="1" t="str">
        <f t="shared" si="1"/>
        <v>17</v>
      </c>
      <c r="B47" s="5">
        <f t="shared" si="2"/>
        <v>1.4110254213081977E-2</v>
      </c>
      <c r="C47" s="5">
        <f t="shared" si="3"/>
        <v>7.138152624739662E-3</v>
      </c>
      <c r="D47" s="5">
        <f t="shared" si="4"/>
        <v>1.9686615389014381E-2</v>
      </c>
      <c r="E47" s="5">
        <f t="shared" si="5"/>
        <v>2.260343087790111E-2</v>
      </c>
      <c r="F47" s="5">
        <f t="shared" si="6"/>
        <v>9.8148237683121399E-3</v>
      </c>
      <c r="G47" s="5">
        <f t="shared" si="7"/>
        <v>1.4982521815679941E-2</v>
      </c>
    </row>
    <row r="48" spans="1:7" x14ac:dyDescent="0.25">
      <c r="A48" s="1" t="str">
        <f t="shared" si="1"/>
        <v>18</v>
      </c>
      <c r="B48" s="5">
        <f t="shared" si="2"/>
        <v>2.6240121869941922E-2</v>
      </c>
      <c r="C48" s="5">
        <f t="shared" si="3"/>
        <v>8.4020150595439415E-3</v>
      </c>
      <c r="D48" s="5">
        <f t="shared" si="4"/>
        <v>4.0674234409401537E-2</v>
      </c>
      <c r="E48" s="5">
        <f t="shared" si="5"/>
        <v>2.972466484070924E-2</v>
      </c>
      <c r="F48" s="5">
        <f t="shared" si="6"/>
        <v>1.121694144949959E-2</v>
      </c>
      <c r="G48" s="5">
        <f t="shared" si="7"/>
        <v>2.546088561831748E-2</v>
      </c>
    </row>
    <row r="49" spans="1:7" x14ac:dyDescent="0.25">
      <c r="A49" s="1" t="str">
        <f t="shared" si="1"/>
        <v>19</v>
      </c>
      <c r="B49" s="5">
        <f t="shared" si="2"/>
        <v>1.1882319337332191E-2</v>
      </c>
      <c r="C49" s="5">
        <f t="shared" si="3"/>
        <v>8.6156256119052279E-3</v>
      </c>
      <c r="D49" s="5">
        <f t="shared" si="4"/>
        <v>2.1101992966002344E-2</v>
      </c>
      <c r="E49" s="5">
        <f t="shared" si="5"/>
        <v>2.1421363701888425E-2</v>
      </c>
      <c r="F49" s="5">
        <f t="shared" si="6"/>
        <v>8.6061016293574426E-3</v>
      </c>
      <c r="G49" s="5">
        <f t="shared" si="7"/>
        <v>1.4978248420980658E-2</v>
      </c>
    </row>
    <row r="50" spans="1:7" x14ac:dyDescent="0.25">
      <c r="A50" s="1" t="str">
        <f t="shared" si="1"/>
        <v>20</v>
      </c>
      <c r="B50" s="5">
        <f t="shared" si="2"/>
        <v>1.6452442159383032E-2</v>
      </c>
      <c r="C50" s="5">
        <f t="shared" si="3"/>
        <v>8.8648379229933957E-3</v>
      </c>
      <c r="D50" s="5">
        <f t="shared" si="4"/>
        <v>2.4633288536871301E-2</v>
      </c>
      <c r="E50" s="5">
        <f t="shared" si="5"/>
        <v>2.1363701888424392E-2</v>
      </c>
      <c r="F50" s="5">
        <f t="shared" si="6"/>
        <v>8.9445438282647581E-3</v>
      </c>
      <c r="G50" s="5">
        <f t="shared" si="7"/>
        <v>1.7140586138816954E-2</v>
      </c>
    </row>
    <row r="51" spans="1:7" x14ac:dyDescent="0.25">
      <c r="A51" s="1" t="str">
        <f>A23</f>
        <v>21 a 30</v>
      </c>
      <c r="B51" s="5">
        <f t="shared" si="2"/>
        <v>8.34428258592783E-2</v>
      </c>
      <c r="C51" s="5">
        <f t="shared" si="3"/>
        <v>0.10456236538084981</v>
      </c>
      <c r="D51" s="5">
        <f t="shared" si="4"/>
        <v>0.17991021645269209</v>
      </c>
      <c r="E51" s="5">
        <f t="shared" si="5"/>
        <v>0.13371774542309356</v>
      </c>
      <c r="F51" s="5">
        <f t="shared" si="6"/>
        <v>5.3957356282937678E-2</v>
      </c>
      <c r="G51" s="5">
        <f t="shared" si="7"/>
        <v>0.12219344803124706</v>
      </c>
    </row>
    <row r="52" spans="1:7" x14ac:dyDescent="0.25">
      <c r="A52" s="1" t="str">
        <f t="shared" si="1"/>
        <v>31 a 50</v>
      </c>
      <c r="B52" s="5">
        <f t="shared" si="2"/>
        <v>6.1791868989812433E-2</v>
      </c>
      <c r="C52" s="5">
        <f t="shared" si="3"/>
        <v>0.22188796126528651</v>
      </c>
      <c r="D52" s="5">
        <f t="shared" si="4"/>
        <v>0.19313470391444829</v>
      </c>
      <c r="E52" s="5">
        <f t="shared" si="5"/>
        <v>0.10056220268127433</v>
      </c>
      <c r="F52" s="5">
        <f t="shared" si="6"/>
        <v>3.442440651742977E-2</v>
      </c>
      <c r="G52" s="5">
        <f t="shared" si="7"/>
        <v>0.14281257745527892</v>
      </c>
    </row>
    <row r="53" spans="1:7" x14ac:dyDescent="0.25">
      <c r="A53" s="1" t="str">
        <f t="shared" si="1"/>
        <v>51 a 100</v>
      </c>
      <c r="B53" s="5">
        <f t="shared" si="2"/>
        <v>4.2406931352946778E-2</v>
      </c>
      <c r="C53" s="5">
        <f t="shared" si="3"/>
        <v>0.34352136995567584</v>
      </c>
      <c r="D53" s="5">
        <f t="shared" si="4"/>
        <v>0.14552654905212592</v>
      </c>
      <c r="E53" s="5">
        <f t="shared" si="5"/>
        <v>4.9156695978088513E-2</v>
      </c>
      <c r="F53" s="5">
        <f t="shared" si="6"/>
        <v>1.8807716482135087E-2</v>
      </c>
      <c r="G53" s="5">
        <f t="shared" si="7"/>
        <v>0.1444321940463065</v>
      </c>
    </row>
    <row r="54" spans="1:7" x14ac:dyDescent="0.25">
      <c r="A54" s="1" t="str">
        <f>A26</f>
        <v>Acima 100</v>
      </c>
      <c r="B54" s="5">
        <f t="shared" si="2"/>
        <v>2.6906598114824334E-2</v>
      </c>
      <c r="C54" s="5">
        <f t="shared" si="3"/>
        <v>0.23851398259073997</v>
      </c>
      <c r="D54" s="5">
        <f t="shared" si="4"/>
        <v>7.134074857747405E-2</v>
      </c>
      <c r="E54" s="5">
        <f t="shared" si="5"/>
        <v>1.3146893469799626E-2</v>
      </c>
      <c r="F54" s="5">
        <f t="shared" si="6"/>
        <v>7.3490306048445584E-3</v>
      </c>
      <c r="G54" s="5">
        <f t="shared" si="7"/>
        <v>8.7219985812329592E-2</v>
      </c>
    </row>
    <row r="55" spans="1:7" x14ac:dyDescent="0.25">
      <c r="A55" s="2" t="s">
        <v>81</v>
      </c>
      <c r="B55" s="5">
        <f>SUM(B30:B54)</f>
        <v>1.0000000000000002</v>
      </c>
      <c r="C55" s="5">
        <f>SUM(C30:C54)</f>
        <v>1</v>
      </c>
      <c r="D55" s="5">
        <f>SUM(D30:D54)</f>
        <v>1</v>
      </c>
      <c r="E55" s="5">
        <f>SUM(E30:E54)</f>
        <v>1</v>
      </c>
      <c r="F55" s="5">
        <f>SUM(F30:F54)</f>
        <v>0.99999999999999989</v>
      </c>
      <c r="G55" s="5">
        <f>SUM(G30:G54)</f>
        <v>1</v>
      </c>
    </row>
    <row r="57" spans="1:7" x14ac:dyDescent="0.25">
      <c r="A57" s="1" t="s">
        <v>55</v>
      </c>
      <c r="B57" s="11">
        <f>B30</f>
        <v>3.3666571455774542E-2</v>
      </c>
      <c r="C57" s="11">
        <f t="shared" ref="C57:E57" si="8">C30</f>
        <v>5.0554497392171173E-3</v>
      </c>
      <c r="D57" s="11">
        <f t="shared" si="8"/>
        <v>1.7670774597546679E-2</v>
      </c>
      <c r="E57" s="11">
        <f t="shared" si="8"/>
        <v>7.3489981259910631E-2</v>
      </c>
      <c r="F57" s="11">
        <f>F30</f>
        <v>0.1433060967944689</v>
      </c>
      <c r="G57" s="11">
        <f>G30</f>
        <v>3.7610146748373971E-2</v>
      </c>
    </row>
    <row r="58" spans="1:7" x14ac:dyDescent="0.25">
      <c r="A58" s="1" t="s">
        <v>61</v>
      </c>
      <c r="B58" s="11">
        <f>SUM(B31:B40)</f>
        <v>0.50267542606874227</v>
      </c>
      <c r="C58" s="11">
        <f t="shared" ref="C58:F58" si="9">SUM(C31:C40)</f>
        <v>2.180607722021468E-2</v>
      </c>
      <c r="D58" s="11">
        <f t="shared" si="9"/>
        <v>0.13927887227289623</v>
      </c>
      <c r="E58" s="11">
        <f t="shared" si="9"/>
        <v>0.33256450915381291</v>
      </c>
      <c r="F58" s="11">
        <f t="shared" si="9"/>
        <v>0.56703572982642736</v>
      </c>
      <c r="G58" s="11">
        <f t="shared" ref="G58" si="10">SUM(G31:G40)</f>
        <v>0.25908737382802149</v>
      </c>
    </row>
    <row r="59" spans="1:7" x14ac:dyDescent="0.25">
      <c r="A59" s="1" t="s">
        <v>349</v>
      </c>
      <c r="B59" s="11">
        <f>SUM(B41:B50)</f>
        <v>0.24910977815862134</v>
      </c>
      <c r="C59" s="11">
        <f t="shared" ref="C59:F59" si="11">SUM(C41:C50)</f>
        <v>6.4652793848016102E-2</v>
      </c>
      <c r="D59" s="11">
        <f t="shared" si="11"/>
        <v>0.25313813513281674</v>
      </c>
      <c r="E59" s="11">
        <f t="shared" si="11"/>
        <v>0.29736197203402048</v>
      </c>
      <c r="F59" s="11">
        <f t="shared" si="11"/>
        <v>0.17511966349175651</v>
      </c>
      <c r="G59" s="11">
        <f t="shared" ref="G59" si="12">SUM(G41:G50)</f>
        <v>0.20664427407844241</v>
      </c>
    </row>
    <row r="60" spans="1:7" x14ac:dyDescent="0.25">
      <c r="A60" s="1" t="s">
        <v>63</v>
      </c>
      <c r="B60" s="11">
        <f>SUM(B51:B52)</f>
        <v>0.14523469484909074</v>
      </c>
      <c r="C60" s="11">
        <f t="shared" ref="C60:F60" si="13">SUM(C51:C52)</f>
        <v>0.32645032664613632</v>
      </c>
      <c r="D60" s="11">
        <f t="shared" si="13"/>
        <v>0.37304492036714038</v>
      </c>
      <c r="E60" s="11">
        <f t="shared" si="13"/>
        <v>0.23427994810436789</v>
      </c>
      <c r="F60" s="11">
        <f t="shared" si="13"/>
        <v>8.8381762800367442E-2</v>
      </c>
      <c r="G60" s="11">
        <f t="shared" ref="G60" si="14">SUM(G51:G52)</f>
        <v>0.26500602548652596</v>
      </c>
    </row>
    <row r="61" spans="1:7" x14ac:dyDescent="0.25">
      <c r="A61" s="1" t="s">
        <v>159</v>
      </c>
      <c r="B61" s="11">
        <f>B53</f>
        <v>4.2406931352946778E-2</v>
      </c>
      <c r="C61" s="11">
        <f t="shared" ref="C61:F61" si="15">C53</f>
        <v>0.34352136995567584</v>
      </c>
      <c r="D61" s="11">
        <f t="shared" si="15"/>
        <v>0.14552654905212592</v>
      </c>
      <c r="E61" s="11">
        <f t="shared" si="15"/>
        <v>4.9156695978088513E-2</v>
      </c>
      <c r="F61" s="11">
        <f t="shared" si="15"/>
        <v>1.8807716482135087E-2</v>
      </c>
      <c r="G61" s="11">
        <f>SUM(G53)</f>
        <v>0.1444321940463065</v>
      </c>
    </row>
    <row r="62" spans="1:7" x14ac:dyDescent="0.25">
      <c r="A62" s="1" t="s">
        <v>160</v>
      </c>
      <c r="B62" s="11">
        <f>B54</f>
        <v>2.6906598114824334E-2</v>
      </c>
      <c r="C62" s="11">
        <f t="shared" ref="C62:F62" si="16">C54</f>
        <v>0.23851398259073997</v>
      </c>
      <c r="D62" s="11">
        <f t="shared" si="16"/>
        <v>7.134074857747405E-2</v>
      </c>
      <c r="E62" s="11">
        <f t="shared" si="16"/>
        <v>1.3146893469799626E-2</v>
      </c>
      <c r="F62" s="11">
        <f t="shared" si="16"/>
        <v>7.3490306048445584E-3</v>
      </c>
      <c r="G62" s="11">
        <f>SUM(G54)</f>
        <v>8.7219985812329592E-2</v>
      </c>
    </row>
    <row r="63" spans="1:7" x14ac:dyDescent="0.25">
      <c r="B63" s="11">
        <f>SUM(B57:B62)</f>
        <v>1</v>
      </c>
      <c r="C63" s="11">
        <f t="shared" ref="C63:F63" si="17">SUM(C57:C62)</f>
        <v>1</v>
      </c>
      <c r="D63" s="11">
        <f t="shared" si="17"/>
        <v>1</v>
      </c>
      <c r="E63" s="11">
        <f t="shared" si="17"/>
        <v>1</v>
      </c>
      <c r="F63" s="11">
        <f t="shared" si="17"/>
        <v>0.99999999999999989</v>
      </c>
      <c r="G63" s="11">
        <f>SUM(G57:G62)</f>
        <v>0.99999999999999989</v>
      </c>
    </row>
    <row r="66" spans="1:14" x14ac:dyDescent="0.25">
      <c r="A66" s="1" t="s">
        <v>60</v>
      </c>
      <c r="B66" s="14" t="s">
        <v>129</v>
      </c>
      <c r="C66" s="14" t="s">
        <v>350</v>
      </c>
      <c r="D66" s="14" t="s">
        <v>351</v>
      </c>
      <c r="E66" s="14" t="s">
        <v>129</v>
      </c>
      <c r="F66" s="14" t="s">
        <v>179</v>
      </c>
    </row>
    <row r="69" spans="1:14" s="28" customFormat="1" x14ac:dyDescent="0.25"/>
    <row r="72" spans="1:14" x14ac:dyDescent="0.25">
      <c r="A72" s="1" t="s">
        <v>65</v>
      </c>
      <c r="B72" s="1">
        <v>0</v>
      </c>
      <c r="C72" s="1">
        <v>1</v>
      </c>
      <c r="D72" s="1">
        <v>2</v>
      </c>
      <c r="E72" s="1">
        <v>3</v>
      </c>
      <c r="F72" s="1">
        <v>4</v>
      </c>
      <c r="G72" t="s">
        <v>81</v>
      </c>
      <c r="I72" t="str" cm="1">
        <f t="array" ref="I72:N72">A96:F96</f>
        <v>fx_qtd_parcelas_abertas</v>
      </c>
      <c r="J72" t="str">
        <v>NEUTRO</v>
      </c>
      <c r="K72" t="str">
        <v>Acima de 10</v>
      </c>
      <c r="L72" t="str">
        <v>Acima de 10</v>
      </c>
      <c r="M72" t="str">
        <v>NEUTRO</v>
      </c>
      <c r="N72" t="str">
        <v>Até 10</v>
      </c>
    </row>
    <row r="73" spans="1:14" x14ac:dyDescent="0.25">
      <c r="A73" s="1" t="s">
        <v>55</v>
      </c>
      <c r="B73">
        <v>33787</v>
      </c>
      <c r="C73">
        <v>4695</v>
      </c>
      <c r="D73">
        <v>23071</v>
      </c>
      <c r="E73">
        <v>7905</v>
      </c>
      <c r="F73">
        <v>8299</v>
      </c>
      <c r="G73">
        <f>SUM(B73:F73)</f>
        <v>77757</v>
      </c>
    </row>
    <row r="74" spans="1:14" x14ac:dyDescent="0.25">
      <c r="A74" s="1" t="s">
        <v>61</v>
      </c>
      <c r="B74">
        <v>8202</v>
      </c>
      <c r="C74">
        <v>10224</v>
      </c>
      <c r="D74">
        <v>15671</v>
      </c>
      <c r="E74">
        <v>11621</v>
      </c>
      <c r="F74">
        <v>7949</v>
      </c>
      <c r="G74">
        <f>SUM(B74:F74)</f>
        <v>53667</v>
      </c>
    </row>
    <row r="75" spans="1:14" x14ac:dyDescent="0.25">
      <c r="A75" s="1" t="s">
        <v>62</v>
      </c>
      <c r="B75">
        <v>4262</v>
      </c>
      <c r="C75">
        <v>12023</v>
      </c>
      <c r="D75">
        <v>11052</v>
      </c>
      <c r="E75">
        <v>9148</v>
      </c>
      <c r="F75">
        <v>3070</v>
      </c>
      <c r="G75">
        <f>SUM(B75:F75)</f>
        <v>39555</v>
      </c>
    </row>
    <row r="76" spans="1:14" x14ac:dyDescent="0.25">
      <c r="A76" s="1" t="s">
        <v>63</v>
      </c>
      <c r="B76">
        <v>5255</v>
      </c>
      <c r="C76">
        <v>19439</v>
      </c>
      <c r="D76">
        <v>14894</v>
      </c>
      <c r="E76">
        <v>5392</v>
      </c>
      <c r="F76">
        <v>1269</v>
      </c>
      <c r="G76">
        <f>SUM(B76:F76)</f>
        <v>46249</v>
      </c>
    </row>
    <row r="77" spans="1:14" x14ac:dyDescent="0.25">
      <c r="A77" s="1" t="s">
        <v>64</v>
      </c>
      <c r="B77">
        <v>1009</v>
      </c>
      <c r="C77">
        <v>9796</v>
      </c>
      <c r="D77">
        <v>5258</v>
      </c>
      <c r="E77">
        <v>619</v>
      </c>
      <c r="F77">
        <v>96</v>
      </c>
      <c r="G77">
        <f>SUM(B77:F77)</f>
        <v>16778</v>
      </c>
    </row>
    <row r="78" spans="1:14" x14ac:dyDescent="0.25">
      <c r="A78" s="2" t="s">
        <v>81</v>
      </c>
      <c r="B78">
        <f t="shared" ref="B78:G78" si="18">SUM(B73:B77)</f>
        <v>52515</v>
      </c>
      <c r="C78">
        <f t="shared" si="18"/>
        <v>56177</v>
      </c>
      <c r="D78">
        <f t="shared" si="18"/>
        <v>69946</v>
      </c>
      <c r="E78">
        <f t="shared" si="18"/>
        <v>34685</v>
      </c>
      <c r="F78">
        <f t="shared" si="18"/>
        <v>20683</v>
      </c>
      <c r="G78">
        <f t="shared" si="18"/>
        <v>234006</v>
      </c>
    </row>
    <row r="79" spans="1:14" x14ac:dyDescent="0.25">
      <c r="A79" s="2" t="s">
        <v>130</v>
      </c>
      <c r="B79">
        <f>B78-B73</f>
        <v>18728</v>
      </c>
      <c r="C79">
        <f>C78-C73</f>
        <v>51482</v>
      </c>
      <c r="D79">
        <f>D78-D73</f>
        <v>46875</v>
      </c>
      <c r="E79">
        <f>E78-E73</f>
        <v>26780</v>
      </c>
      <c r="F79">
        <f>F78-F73</f>
        <v>12384</v>
      </c>
      <c r="G79">
        <f t="shared" ref="G79" si="19">G78-G73</f>
        <v>156249</v>
      </c>
    </row>
    <row r="80" spans="1:14" x14ac:dyDescent="0.25">
      <c r="A80" s="2"/>
    </row>
    <row r="81" spans="1:7" x14ac:dyDescent="0.25">
      <c r="A81" s="2"/>
    </row>
    <row r="82" spans="1:7" x14ac:dyDescent="0.25">
      <c r="A82" s="1" t="s">
        <v>65</v>
      </c>
      <c r="B82" s="1">
        <v>0</v>
      </c>
      <c r="C82" s="1">
        <v>1</v>
      </c>
      <c r="D82" s="1">
        <v>2</v>
      </c>
      <c r="E82" s="1">
        <v>3</v>
      </c>
      <c r="F82" s="1">
        <v>4</v>
      </c>
      <c r="G82" t="s">
        <v>81</v>
      </c>
    </row>
    <row r="83" spans="1:7" x14ac:dyDescent="0.25">
      <c r="A83" s="1" t="s">
        <v>55</v>
      </c>
      <c r="B83" s="5">
        <f>B73/$B$78</f>
        <v>0.64337808245263262</v>
      </c>
      <c r="C83" s="5">
        <f>C73/$C$78</f>
        <v>8.3575128611353397E-2</v>
      </c>
      <c r="D83" s="5">
        <f>D73/$D$78</f>
        <v>0.32984016241100278</v>
      </c>
      <c r="E83" s="5">
        <f>E73/$E$78</f>
        <v>0.22790831771659217</v>
      </c>
      <c r="F83" s="5">
        <f>F73/$F$78</f>
        <v>0.40124740124740127</v>
      </c>
      <c r="G83" s="5">
        <f>G73/$G$78</f>
        <v>0.33228635163200942</v>
      </c>
    </row>
    <row r="84" spans="1:7" x14ac:dyDescent="0.25">
      <c r="A84" s="1" t="s">
        <v>61</v>
      </c>
      <c r="B84" s="5">
        <f>B74/$B$78</f>
        <v>0.15618394744358755</v>
      </c>
      <c r="C84" s="5">
        <f>C74/$C$78</f>
        <v>0.18199619061181621</v>
      </c>
      <c r="D84" s="5">
        <f>D74/$D$78</f>
        <v>0.22404426271695307</v>
      </c>
      <c r="E84" s="5">
        <f>E74/$E$78</f>
        <v>0.33504396713276635</v>
      </c>
      <c r="F84" s="5">
        <f>F74/$F$78</f>
        <v>0.38432529130203547</v>
      </c>
      <c r="G84" s="5">
        <f>G74/$G$78</f>
        <v>0.22934027332632498</v>
      </c>
    </row>
    <row r="85" spans="1:7" x14ac:dyDescent="0.25">
      <c r="A85" s="1" t="s">
        <v>62</v>
      </c>
      <c r="B85" s="5">
        <f>B75/$B$78</f>
        <v>8.1157764448252886E-2</v>
      </c>
      <c r="C85" s="5">
        <f>C75/$C$78</f>
        <v>0.21401997258664579</v>
      </c>
      <c r="D85" s="5">
        <f>D75/$D$78</f>
        <v>0.15800760586738341</v>
      </c>
      <c r="E85" s="5">
        <f>E75/$E$78</f>
        <v>0.26374513478448897</v>
      </c>
      <c r="F85" s="5">
        <f>F75/$F$78</f>
        <v>0.14843107866363681</v>
      </c>
      <c r="G85" s="5">
        <f>G75/$G$78</f>
        <v>0.16903412733006845</v>
      </c>
    </row>
    <row r="86" spans="1:7" x14ac:dyDescent="0.25">
      <c r="A86" s="1" t="s">
        <v>63</v>
      </c>
      <c r="B86" s="5">
        <f>B76/$B$78</f>
        <v>0.10006664762448825</v>
      </c>
      <c r="C86" s="5">
        <f>C76/$C$78</f>
        <v>0.34603129394592091</v>
      </c>
      <c r="D86" s="5">
        <f>D76/$D$78</f>
        <v>0.21293569324907785</v>
      </c>
      <c r="E86" s="5">
        <f>E76/$E$78</f>
        <v>0.15545624909903416</v>
      </c>
      <c r="F86" s="5">
        <f>F76/$F$78</f>
        <v>6.1354735773340427E-2</v>
      </c>
      <c r="G86" s="5">
        <f>G76/$G$78</f>
        <v>0.19764023144705692</v>
      </c>
    </row>
    <row r="87" spans="1:7" x14ac:dyDescent="0.25">
      <c r="A87" s="1" t="s">
        <v>64</v>
      </c>
      <c r="B87" s="5">
        <f>B77/$B$78</f>
        <v>1.921355803103875E-2</v>
      </c>
      <c r="C87" s="5">
        <f>C77/$C$78</f>
        <v>0.17437741424426367</v>
      </c>
      <c r="D87" s="5">
        <f>D77/$D$78</f>
        <v>7.5172275755582885E-2</v>
      </c>
      <c r="E87" s="5">
        <f>E77/$E$78</f>
        <v>1.7846331267118352E-2</v>
      </c>
      <c r="F87" s="5">
        <f>F77/$F$78</f>
        <v>4.6414930135860368E-3</v>
      </c>
      <c r="G87" s="5">
        <f>G77/$G$78</f>
        <v>7.1699016264540227E-2</v>
      </c>
    </row>
    <row r="88" spans="1:7" x14ac:dyDescent="0.25">
      <c r="A88" s="2" t="s">
        <v>81</v>
      </c>
      <c r="B88" s="5">
        <f t="shared" ref="B88:G88" si="20">SUM(B83:B87)</f>
        <v>1</v>
      </c>
      <c r="C88" s="5">
        <f t="shared" si="20"/>
        <v>1</v>
      </c>
      <c r="D88" s="5">
        <f t="shared" si="20"/>
        <v>1</v>
      </c>
      <c r="E88" s="5">
        <f t="shared" si="20"/>
        <v>0.99999999999999989</v>
      </c>
      <c r="F88" s="5">
        <f t="shared" si="20"/>
        <v>1</v>
      </c>
      <c r="G88" s="5">
        <f t="shared" si="20"/>
        <v>0.99999999999999989</v>
      </c>
    </row>
    <row r="90" spans="1:7" x14ac:dyDescent="0.25">
      <c r="A90" s="1" t="s">
        <v>61</v>
      </c>
      <c r="B90" s="11">
        <f>SUM(B74)/B79</f>
        <v>0.43795386586928664</v>
      </c>
      <c r="C90" s="11">
        <f t="shared" ref="C90:F90" si="21">SUM(C74)/C79</f>
        <v>0.19859368322908977</v>
      </c>
      <c r="D90" s="11">
        <f t="shared" si="21"/>
        <v>0.33431466666666665</v>
      </c>
      <c r="E90" s="11">
        <f t="shared" si="21"/>
        <v>0.43394324122479461</v>
      </c>
      <c r="F90" s="11">
        <f t="shared" si="21"/>
        <v>0.64187661498708015</v>
      </c>
      <c r="G90" s="11">
        <f t="shared" ref="G90" si="22">SUM(G74:G75)/G79</f>
        <v>0.59662461839755776</v>
      </c>
    </row>
    <row r="91" spans="1:7" x14ac:dyDescent="0.25">
      <c r="A91" s="1" t="s">
        <v>161</v>
      </c>
      <c r="B91" s="11">
        <f>SUM(B75:B76)/B79</f>
        <v>0.50816958564715931</v>
      </c>
      <c r="C91" s="11">
        <f t="shared" ref="C91:F91" si="23">SUM(C75:C76)/C79</f>
        <v>0.61112621887261565</v>
      </c>
      <c r="D91" s="11">
        <f t="shared" si="23"/>
        <v>0.55351466666666671</v>
      </c>
      <c r="E91" s="11">
        <f t="shared" si="23"/>
        <v>0.54294249439880504</v>
      </c>
      <c r="F91" s="11">
        <f t="shared" si="23"/>
        <v>0.35037144702842377</v>
      </c>
      <c r="G91" s="11">
        <f t="shared" ref="G91" si="24">G76/G79</f>
        <v>0.29599549437116396</v>
      </c>
    </row>
    <row r="92" spans="1:7" x14ac:dyDescent="0.25">
      <c r="A92" s="1" t="s">
        <v>64</v>
      </c>
      <c r="B92" s="11">
        <f>B77/B79</f>
        <v>5.3876548483554033E-2</v>
      </c>
      <c r="C92" s="11">
        <f t="shared" ref="C92:G92" si="25">C77/C79</f>
        <v>0.19028009789829456</v>
      </c>
      <c r="D92" s="11">
        <f t="shared" si="25"/>
        <v>0.11217066666666667</v>
      </c>
      <c r="E92" s="11">
        <f t="shared" si="25"/>
        <v>2.3114264376400299E-2</v>
      </c>
      <c r="F92" s="11">
        <f t="shared" si="25"/>
        <v>7.7519379844961239E-3</v>
      </c>
      <c r="G92" s="11">
        <f t="shared" si="25"/>
        <v>0.10737988723127828</v>
      </c>
    </row>
    <row r="93" spans="1:7" x14ac:dyDescent="0.25">
      <c r="B93" s="11">
        <f t="shared" ref="B93:G93" si="26">SUM(B90:B92)</f>
        <v>1</v>
      </c>
      <c r="C93" s="11">
        <f t="shared" si="26"/>
        <v>1</v>
      </c>
      <c r="D93" s="11">
        <f t="shared" si="26"/>
        <v>1</v>
      </c>
      <c r="E93" s="11">
        <f t="shared" si="26"/>
        <v>0.99999999999999989</v>
      </c>
      <c r="F93" s="11">
        <f t="shared" si="26"/>
        <v>1</v>
      </c>
      <c r="G93" s="11">
        <f t="shared" si="26"/>
        <v>1</v>
      </c>
    </row>
    <row r="96" spans="1:7" x14ac:dyDescent="0.25">
      <c r="A96" s="1" t="s">
        <v>65</v>
      </c>
      <c r="B96" t="s">
        <v>82</v>
      </c>
      <c r="C96" t="s">
        <v>352</v>
      </c>
      <c r="D96" t="s">
        <v>352</v>
      </c>
      <c r="E96" t="s">
        <v>82</v>
      </c>
      <c r="F96" s="14" t="s">
        <v>61</v>
      </c>
    </row>
    <row r="97" spans="2:6" x14ac:dyDescent="0.25">
      <c r="B97" s="14"/>
      <c r="C97" s="14"/>
      <c r="E97" s="14"/>
      <c r="F97" s="14"/>
    </row>
  </sheetData>
  <phoneticPr fontId="6" type="noConversion"/>
  <conditionalFormatting sqref="B30:F5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F5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F5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:F5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F6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F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3:F8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:F8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5:F8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6:F8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:F8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0:F9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F9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2:F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F4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F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F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F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F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50"/>
  </sheetPr>
  <dimension ref="A1:N25"/>
  <sheetViews>
    <sheetView workbookViewId="0">
      <selection activeCell="D27" sqref="D27"/>
    </sheetView>
  </sheetViews>
  <sheetFormatPr defaultRowHeight="15" x14ac:dyDescent="0.25"/>
  <cols>
    <col min="1" max="1" width="22.85546875" bestFit="1" customWidth="1"/>
    <col min="2" max="3" width="21" bestFit="1" customWidth="1"/>
    <col min="4" max="4" width="20.5703125" bestFit="1" customWidth="1"/>
    <col min="5" max="5" width="16.140625" bestFit="1" customWidth="1"/>
    <col min="6" max="6" width="33" bestFit="1" customWidth="1"/>
    <col min="7" max="7" width="8.140625" bestFit="1" customWidth="1"/>
    <col min="9" max="14" width="12.7109375" customWidth="1"/>
  </cols>
  <sheetData>
    <row r="1" spans="1:14" x14ac:dyDescent="0.25">
      <c r="A1" s="1" t="s">
        <v>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A25:F25</f>
        <v>fx_creditos_a_vencer</v>
      </c>
      <c r="J1" t="str">
        <v>Sem creditos a vencer</v>
      </c>
      <c r="K1" t="str">
        <v>Acima de R$3 mil</v>
      </c>
      <c r="L1" t="str">
        <v>NEUTRO</v>
      </c>
      <c r="M1" t="str">
        <v>Até R$3 mil</v>
      </c>
      <c r="N1" t="str">
        <v>Sem creditos a vencer</v>
      </c>
    </row>
    <row r="2" spans="1:14" x14ac:dyDescent="0.25">
      <c r="A2" s="1" t="s">
        <v>55</v>
      </c>
      <c r="B2">
        <v>39019</v>
      </c>
      <c r="C2">
        <v>7510</v>
      </c>
      <c r="D2">
        <v>28743</v>
      </c>
      <c r="E2">
        <v>15993</v>
      </c>
      <c r="F2">
        <v>15280</v>
      </c>
      <c r="G2">
        <f t="shared" ref="G2:G8" si="0">SUM(B2:F2)</f>
        <v>106545</v>
      </c>
    </row>
    <row r="3" spans="1:14" x14ac:dyDescent="0.25">
      <c r="A3" s="1" t="s">
        <v>50</v>
      </c>
      <c r="B3">
        <v>5367</v>
      </c>
      <c r="C3">
        <v>5094</v>
      </c>
      <c r="D3">
        <v>8605</v>
      </c>
      <c r="E3">
        <v>9000</v>
      </c>
      <c r="F3">
        <v>4165</v>
      </c>
      <c r="G3">
        <f t="shared" si="0"/>
        <v>32231</v>
      </c>
    </row>
    <row r="4" spans="1:14" x14ac:dyDescent="0.25">
      <c r="A4" s="1" t="s">
        <v>68</v>
      </c>
      <c r="B4">
        <v>3198</v>
      </c>
      <c r="C4">
        <v>6093</v>
      </c>
      <c r="D4">
        <v>7850</v>
      </c>
      <c r="E4">
        <v>5315</v>
      </c>
      <c r="F4">
        <v>733</v>
      </c>
      <c r="G4">
        <f t="shared" si="0"/>
        <v>23189</v>
      </c>
    </row>
    <row r="5" spans="1:14" x14ac:dyDescent="0.25">
      <c r="A5" s="1" t="s">
        <v>69</v>
      </c>
      <c r="B5">
        <v>1747</v>
      </c>
      <c r="C5">
        <v>6571</v>
      </c>
      <c r="D5">
        <v>6189</v>
      </c>
      <c r="E5">
        <v>2417</v>
      </c>
      <c r="F5">
        <v>248</v>
      </c>
      <c r="G5">
        <f t="shared" si="0"/>
        <v>17172</v>
      </c>
    </row>
    <row r="6" spans="1:14" x14ac:dyDescent="0.25">
      <c r="A6" s="1" t="s">
        <v>72</v>
      </c>
      <c r="B6">
        <v>1711</v>
      </c>
      <c r="C6">
        <v>10585</v>
      </c>
      <c r="D6">
        <v>8148</v>
      </c>
      <c r="E6">
        <v>1491</v>
      </c>
      <c r="F6">
        <v>159</v>
      </c>
      <c r="G6">
        <f t="shared" si="0"/>
        <v>22094</v>
      </c>
    </row>
    <row r="7" spans="1:14" x14ac:dyDescent="0.25">
      <c r="A7" s="1" t="s">
        <v>73</v>
      </c>
      <c r="B7">
        <v>1473</v>
      </c>
      <c r="C7">
        <v>20324</v>
      </c>
      <c r="D7">
        <v>10411</v>
      </c>
      <c r="E7">
        <v>469</v>
      </c>
      <c r="F7">
        <v>98</v>
      </c>
      <c r="G7">
        <f t="shared" si="0"/>
        <v>32775</v>
      </c>
    </row>
    <row r="8" spans="1:14" x14ac:dyDescent="0.25">
      <c r="A8" s="2" t="s">
        <v>81</v>
      </c>
      <c r="B8">
        <f>SUM(B2:B7)</f>
        <v>52515</v>
      </c>
      <c r="C8">
        <f>SUM(C2:C7)</f>
        <v>56177</v>
      </c>
      <c r="D8">
        <f>SUM(D2:D7)</f>
        <v>69946</v>
      </c>
      <c r="E8">
        <f>SUM(E2:E7)</f>
        <v>34685</v>
      </c>
      <c r="F8">
        <f>SUM(F2:F7)</f>
        <v>20683</v>
      </c>
      <c r="G8">
        <f t="shared" si="0"/>
        <v>234006</v>
      </c>
    </row>
    <row r="9" spans="1:14" x14ac:dyDescent="0.25">
      <c r="A9" s="7"/>
      <c r="B9">
        <f t="shared" ref="B9:G9" si="1">B8-B2</f>
        <v>13496</v>
      </c>
      <c r="C9">
        <f t="shared" si="1"/>
        <v>48667</v>
      </c>
      <c r="D9">
        <f t="shared" si="1"/>
        <v>41203</v>
      </c>
      <c r="E9">
        <f t="shared" si="1"/>
        <v>18692</v>
      </c>
      <c r="F9">
        <f t="shared" si="1"/>
        <v>5403</v>
      </c>
      <c r="G9">
        <f t="shared" si="1"/>
        <v>127461</v>
      </c>
    </row>
    <row r="11" spans="1:14" x14ac:dyDescent="0.25">
      <c r="A11" s="1" t="s">
        <v>71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t="s">
        <v>81</v>
      </c>
    </row>
    <row r="12" spans="1:14" x14ac:dyDescent="0.25">
      <c r="A12" s="1" t="s">
        <v>55</v>
      </c>
      <c r="B12" s="5">
        <f>B2/$B$8</f>
        <v>0.74300675997334098</v>
      </c>
      <c r="C12" s="5">
        <f t="shared" ref="C12:C17" si="2">C2/$C$8</f>
        <v>0.13368460401943855</v>
      </c>
      <c r="D12" s="5">
        <f t="shared" ref="D12:D17" si="3">D2/$D$8</f>
        <v>0.4109312898521717</v>
      </c>
      <c r="E12" s="5">
        <f t="shared" ref="E12:E17" si="4">E2/$E$8</f>
        <v>0.46109269136514341</v>
      </c>
      <c r="F12" s="5">
        <f t="shared" ref="F12:F17" si="5">F2/$F$8</f>
        <v>0.73877097132911085</v>
      </c>
      <c r="G12" s="5">
        <f t="shared" ref="G12:G17" si="6">G2/$G$8</f>
        <v>0.45530883823491708</v>
      </c>
    </row>
    <row r="13" spans="1:14" x14ac:dyDescent="0.25">
      <c r="A13" s="1" t="s">
        <v>50</v>
      </c>
      <c r="B13" s="5">
        <f t="shared" ref="B13:B17" si="7">B3/$B$8</f>
        <v>0.10219937160811197</v>
      </c>
      <c r="C13" s="5">
        <f t="shared" si="2"/>
        <v>9.0677679477366185E-2</v>
      </c>
      <c r="D13" s="5">
        <f t="shared" si="3"/>
        <v>0.12302347525233752</v>
      </c>
      <c r="E13" s="5">
        <f t="shared" si="4"/>
        <v>0.25947816058815049</v>
      </c>
      <c r="F13" s="5">
        <f t="shared" si="5"/>
        <v>0.20137310834985253</v>
      </c>
      <c r="G13" s="5">
        <f t="shared" si="6"/>
        <v>0.13773578455253285</v>
      </c>
    </row>
    <row r="14" spans="1:14" x14ac:dyDescent="0.25">
      <c r="A14" s="1" t="s">
        <v>68</v>
      </c>
      <c r="B14" s="5">
        <f t="shared" si="7"/>
        <v>6.0896886603827478E-2</v>
      </c>
      <c r="C14" s="5">
        <f t="shared" si="2"/>
        <v>0.10846075796144329</v>
      </c>
      <c r="D14" s="5">
        <f t="shared" si="3"/>
        <v>0.11222943413490406</v>
      </c>
      <c r="E14" s="5">
        <f t="shared" si="4"/>
        <v>0.15323626928066889</v>
      </c>
      <c r="F14" s="5">
        <f t="shared" si="5"/>
        <v>3.5439733114151717E-2</v>
      </c>
      <c r="G14" s="5">
        <f t="shared" si="6"/>
        <v>9.9095749681632095E-2</v>
      </c>
    </row>
    <row r="15" spans="1:14" x14ac:dyDescent="0.25">
      <c r="A15" s="1" t="s">
        <v>69</v>
      </c>
      <c r="B15" s="5">
        <f t="shared" si="7"/>
        <v>3.3266685708845091E-2</v>
      </c>
      <c r="C15" s="5">
        <f t="shared" si="2"/>
        <v>0.11696957829716788</v>
      </c>
      <c r="D15" s="5">
        <f t="shared" si="3"/>
        <v>8.8482543676550479E-2</v>
      </c>
      <c r="E15" s="5">
        <f t="shared" si="4"/>
        <v>6.9684301571284413E-2</v>
      </c>
      <c r="F15" s="5">
        <f t="shared" si="5"/>
        <v>1.1990523618430594E-2</v>
      </c>
      <c r="G15" s="5">
        <f t="shared" si="6"/>
        <v>7.338273377605703E-2</v>
      </c>
    </row>
    <row r="16" spans="1:14" x14ac:dyDescent="0.25">
      <c r="A16" s="1" t="s">
        <v>72</v>
      </c>
      <c r="B16" s="5">
        <f t="shared" si="7"/>
        <v>3.2581167285537463E-2</v>
      </c>
      <c r="C16" s="5">
        <f t="shared" si="2"/>
        <v>0.18842230806201826</v>
      </c>
      <c r="D16" s="5">
        <f t="shared" si="3"/>
        <v>0.11648986360906985</v>
      </c>
      <c r="E16" s="5">
        <f t="shared" si="4"/>
        <v>4.2986881937436931E-2</v>
      </c>
      <c r="F16" s="5">
        <f t="shared" si="5"/>
        <v>7.6874728037518731E-3</v>
      </c>
      <c r="G16" s="5">
        <f t="shared" si="6"/>
        <v>9.4416382485919159E-2</v>
      </c>
    </row>
    <row r="17" spans="1:7" x14ac:dyDescent="0.25">
      <c r="A17" s="1" t="s">
        <v>73</v>
      </c>
      <c r="B17" s="5">
        <f t="shared" si="7"/>
        <v>2.8049128820337048E-2</v>
      </c>
      <c r="C17" s="5">
        <f t="shared" si="2"/>
        <v>0.36178507218256584</v>
      </c>
      <c r="D17" s="5">
        <f t="shared" si="3"/>
        <v>0.14884339347496639</v>
      </c>
      <c r="E17" s="5">
        <f t="shared" si="4"/>
        <v>1.3521695257315842E-2</v>
      </c>
      <c r="F17" s="5">
        <f t="shared" si="5"/>
        <v>4.7381907847024122E-3</v>
      </c>
      <c r="G17" s="5">
        <f t="shared" si="6"/>
        <v>0.14006051126894181</v>
      </c>
    </row>
    <row r="18" spans="1:7" x14ac:dyDescent="0.25">
      <c r="A18" s="2" t="s">
        <v>81</v>
      </c>
      <c r="B18" s="5">
        <f t="shared" ref="B18:G18" si="8">SUM(B12:B17)</f>
        <v>1</v>
      </c>
      <c r="C18" s="5">
        <f t="shared" si="8"/>
        <v>1</v>
      </c>
      <c r="D18" s="5">
        <f t="shared" si="8"/>
        <v>1</v>
      </c>
      <c r="E18" s="5">
        <f t="shared" si="8"/>
        <v>0.99999999999999989</v>
      </c>
      <c r="F18" s="5">
        <f t="shared" si="8"/>
        <v>1</v>
      </c>
      <c r="G18" s="5">
        <f t="shared" si="8"/>
        <v>1</v>
      </c>
    </row>
    <row r="20" spans="1:7" x14ac:dyDescent="0.25">
      <c r="A20" s="1" t="s">
        <v>50</v>
      </c>
      <c r="B20" s="5">
        <f>B3/B9</f>
        <v>0.3976733847065797</v>
      </c>
      <c r="C20" s="5">
        <f t="shared" ref="C20:G20" si="9">C3/C9</f>
        <v>0.10467051595537016</v>
      </c>
      <c r="D20" s="5">
        <f t="shared" si="9"/>
        <v>0.20884401621241172</v>
      </c>
      <c r="E20" s="5">
        <f t="shared" si="9"/>
        <v>0.4814894072330409</v>
      </c>
      <c r="F20" s="5">
        <f t="shared" si="9"/>
        <v>0.77086803627614287</v>
      </c>
      <c r="G20" s="5">
        <f t="shared" si="9"/>
        <v>0.25286950518197721</v>
      </c>
    </row>
    <row r="21" spans="1:7" x14ac:dyDescent="0.25">
      <c r="A21" s="1" t="s">
        <v>131</v>
      </c>
      <c r="B21" s="5">
        <f>SUM(B4:B5)/B9</f>
        <v>0.36640486069946648</v>
      </c>
      <c r="C21" s="5">
        <f t="shared" ref="C21:G21" si="10">SUM(C4:C5)/C9</f>
        <v>0.26021739577126185</v>
      </c>
      <c r="D21" s="5">
        <f t="shared" si="10"/>
        <v>0.34072761692109799</v>
      </c>
      <c r="E21" s="5">
        <f t="shared" si="10"/>
        <v>0.41365289963620799</v>
      </c>
      <c r="F21" s="5">
        <f t="shared" si="10"/>
        <v>0.18156579677956691</v>
      </c>
      <c r="G21" s="5">
        <f t="shared" si="10"/>
        <v>0.31665372153050736</v>
      </c>
    </row>
    <row r="22" spans="1:7" x14ac:dyDescent="0.25">
      <c r="A22" s="1" t="s">
        <v>132</v>
      </c>
      <c r="B22" s="5">
        <f>SUM(B6:B7)/B9</f>
        <v>0.23592175459395376</v>
      </c>
      <c r="C22" s="5">
        <f t="shared" ref="C22:G22" si="11">SUM(C6:C7)/C9</f>
        <v>0.63511208827336796</v>
      </c>
      <c r="D22" s="5">
        <f t="shared" si="11"/>
        <v>0.45042836686649029</v>
      </c>
      <c r="E22" s="5">
        <f t="shared" si="11"/>
        <v>0.10485769313075112</v>
      </c>
      <c r="F22" s="5">
        <f t="shared" si="11"/>
        <v>4.7566166944290209E-2</v>
      </c>
      <c r="G22" s="5">
        <f t="shared" si="11"/>
        <v>0.43047677328751538</v>
      </c>
    </row>
    <row r="23" spans="1:7" x14ac:dyDescent="0.25">
      <c r="B23" s="11">
        <f t="shared" ref="B23:G23" si="12">SUM(B20:B22)</f>
        <v>1</v>
      </c>
      <c r="C23" s="11">
        <f t="shared" si="12"/>
        <v>1</v>
      </c>
      <c r="D23" s="11">
        <f t="shared" si="12"/>
        <v>1</v>
      </c>
      <c r="E23" s="11">
        <f t="shared" si="12"/>
        <v>1</v>
      </c>
      <c r="F23" s="11">
        <f t="shared" si="12"/>
        <v>1</v>
      </c>
      <c r="G23" s="11">
        <f t="shared" si="12"/>
        <v>1</v>
      </c>
    </row>
    <row r="25" spans="1:7" x14ac:dyDescent="0.25">
      <c r="A25" s="1" t="s">
        <v>71</v>
      </c>
      <c r="B25" s="14" t="s">
        <v>133</v>
      </c>
      <c r="C25" s="14" t="s">
        <v>353</v>
      </c>
      <c r="D25" s="14" t="s">
        <v>82</v>
      </c>
      <c r="E25" s="14" t="s">
        <v>354</v>
      </c>
      <c r="F25" s="14" t="s">
        <v>133</v>
      </c>
    </row>
  </sheetData>
  <conditionalFormatting sqref="B12:F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7AB-A4C3-431B-9321-69D29B5A7053}">
  <sheetPr>
    <tabColor rgb="FF00B050"/>
  </sheetPr>
  <dimension ref="A1:N26"/>
  <sheetViews>
    <sheetView workbookViewId="0">
      <selection activeCell="E26" sqref="E26"/>
    </sheetView>
  </sheetViews>
  <sheetFormatPr defaultRowHeight="15" x14ac:dyDescent="0.25"/>
  <cols>
    <col min="1" max="1" width="23.140625" bestFit="1" customWidth="1"/>
    <col min="2" max="2" width="31.5703125" bestFit="1" customWidth="1"/>
    <col min="3" max="3" width="15.42578125" bestFit="1" customWidth="1"/>
    <col min="4" max="4" width="11" bestFit="1" customWidth="1"/>
    <col min="5" max="5" width="16.140625" bestFit="1" customWidth="1"/>
    <col min="6" max="6" width="16.7109375" bestFit="1" customWidth="1"/>
    <col min="7" max="7" width="8.140625" bestFit="1" customWidth="1"/>
    <col min="9" max="10" width="16.42578125" bestFit="1" customWidth="1"/>
    <col min="11" max="12" width="11" bestFit="1" customWidth="1"/>
    <col min="13" max="13" width="2" bestFit="1" customWidth="1"/>
    <col min="14" max="14" width="16.7109375" bestFit="1" customWidth="1"/>
  </cols>
  <sheetData>
    <row r="1" spans="1:14" x14ac:dyDescent="0.25">
      <c r="A1" s="1" t="s">
        <v>145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A26:F26</f>
        <v>fx_valor_pago_nr</v>
      </c>
      <c r="J1" t="str">
        <v>NEUTRO</v>
      </c>
      <c r="K1" t="str">
        <v>Acima de R$5 mil</v>
      </c>
      <c r="L1" t="str">
        <v>Acima de R$2 mil</v>
      </c>
      <c r="M1" t="str">
        <v>Até R$5 mil</v>
      </c>
      <c r="N1" t="str">
        <v>Até R$2 mil</v>
      </c>
    </row>
    <row r="2" spans="1:14" x14ac:dyDescent="0.25">
      <c r="A2" s="1" t="s">
        <v>55</v>
      </c>
      <c r="B2">
        <v>11446</v>
      </c>
      <c r="C2">
        <v>291</v>
      </c>
      <c r="D2">
        <v>1254</v>
      </c>
      <c r="E2">
        <v>2439</v>
      </c>
      <c r="F2">
        <v>8429</v>
      </c>
      <c r="G2">
        <f>SUM(B2:F2)</f>
        <v>23859</v>
      </c>
    </row>
    <row r="3" spans="1:14" x14ac:dyDescent="0.25">
      <c r="A3" s="1" t="s">
        <v>146</v>
      </c>
      <c r="B3">
        <v>23023</v>
      </c>
      <c r="C3">
        <v>1405</v>
      </c>
      <c r="D3">
        <v>8256</v>
      </c>
      <c r="E3">
        <v>18480</v>
      </c>
      <c r="F3">
        <v>11555</v>
      </c>
      <c r="G3">
        <f t="shared" ref="G3:G8" si="0">SUM(B3:F3)</f>
        <v>62719</v>
      </c>
    </row>
    <row r="4" spans="1:14" x14ac:dyDescent="0.25">
      <c r="A4" s="1" t="s">
        <v>147</v>
      </c>
      <c r="B4">
        <v>14995</v>
      </c>
      <c r="C4">
        <v>8360</v>
      </c>
      <c r="D4">
        <v>26876</v>
      </c>
      <c r="E4">
        <v>11804</v>
      </c>
      <c r="F4">
        <v>681</v>
      </c>
      <c r="G4">
        <f t="shared" si="0"/>
        <v>62716</v>
      </c>
    </row>
    <row r="5" spans="1:14" x14ac:dyDescent="0.25">
      <c r="A5" s="1" t="s">
        <v>52</v>
      </c>
      <c r="B5">
        <v>2582</v>
      </c>
      <c r="C5">
        <v>18106</v>
      </c>
      <c r="D5">
        <v>23069</v>
      </c>
      <c r="E5">
        <v>1775</v>
      </c>
      <c r="F5">
        <v>18</v>
      </c>
      <c r="G5">
        <f t="shared" si="0"/>
        <v>45550</v>
      </c>
    </row>
    <row r="6" spans="1:14" x14ac:dyDescent="0.25">
      <c r="A6" s="1" t="s">
        <v>53</v>
      </c>
      <c r="B6">
        <v>445</v>
      </c>
      <c r="C6">
        <v>19331</v>
      </c>
      <c r="D6">
        <v>8485</v>
      </c>
      <c r="E6">
        <v>184</v>
      </c>
      <c r="F6">
        <v>0</v>
      </c>
      <c r="G6">
        <f t="shared" si="0"/>
        <v>28445</v>
      </c>
    </row>
    <row r="7" spans="1:14" x14ac:dyDescent="0.25">
      <c r="A7" s="1" t="s">
        <v>54</v>
      </c>
      <c r="B7">
        <v>24</v>
      </c>
      <c r="C7">
        <v>8684</v>
      </c>
      <c r="D7">
        <v>2006</v>
      </c>
      <c r="E7">
        <v>3</v>
      </c>
      <c r="F7">
        <v>0</v>
      </c>
      <c r="G7">
        <f t="shared" si="0"/>
        <v>10717</v>
      </c>
    </row>
    <row r="8" spans="1:14" x14ac:dyDescent="0.25">
      <c r="A8" s="2" t="s">
        <v>81</v>
      </c>
      <c r="B8">
        <f>SUM(B2:B7)</f>
        <v>52515</v>
      </c>
      <c r="C8">
        <f>SUM(C2:C7)</f>
        <v>56177</v>
      </c>
      <c r="D8">
        <f>SUM(D2:D7)</f>
        <v>69946</v>
      </c>
      <c r="E8">
        <f>SUM(E2:E7)</f>
        <v>34685</v>
      </c>
      <c r="F8">
        <f>SUM(F2:F7)</f>
        <v>20683</v>
      </c>
      <c r="G8">
        <f t="shared" si="0"/>
        <v>234006</v>
      </c>
    </row>
    <row r="10" spans="1:14" x14ac:dyDescent="0.25">
      <c r="A10" s="1" t="s">
        <v>145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81</v>
      </c>
    </row>
    <row r="11" spans="1:14" x14ac:dyDescent="0.25">
      <c r="A11" s="1" t="s">
        <v>55</v>
      </c>
      <c r="B11" s="4">
        <f>B2/$B$8</f>
        <v>0.21795677425497476</v>
      </c>
      <c r="C11" s="4">
        <f t="shared" ref="C11:C16" si="1">C2/$C$8</f>
        <v>5.1800558947612011E-3</v>
      </c>
      <c r="D11" s="4">
        <f t="shared" ref="D11:D16" si="2">D2/$D$8</f>
        <v>1.7928115975180854E-2</v>
      </c>
      <c r="E11" s="4">
        <f t="shared" ref="E11:E16" si="3">E2/$E$8</f>
        <v>7.0318581519388787E-2</v>
      </c>
      <c r="F11" s="4">
        <f t="shared" ref="F11:F16" si="4">F2/$F$8</f>
        <v>0.40753275636996567</v>
      </c>
      <c r="G11" s="4">
        <f t="shared" ref="G11:G16" si="5">G2/$G$8</f>
        <v>0.10195892413015051</v>
      </c>
    </row>
    <row r="12" spans="1:14" x14ac:dyDescent="0.25">
      <c r="A12" s="1" t="s">
        <v>146</v>
      </c>
      <c r="B12" s="4">
        <f t="shared" ref="B12:B16" si="6">B3/$B$8</f>
        <v>0.43840807388365227</v>
      </c>
      <c r="C12" s="4">
        <f t="shared" si="1"/>
        <v>2.5010235505633978E-2</v>
      </c>
      <c r="D12" s="4">
        <f t="shared" si="2"/>
        <v>0.1180339118748749</v>
      </c>
      <c r="E12" s="4">
        <f t="shared" si="3"/>
        <v>0.53279515640766906</v>
      </c>
      <c r="F12" s="4">
        <f t="shared" si="4"/>
        <v>0.558671372624861</v>
      </c>
      <c r="G12" s="4">
        <f t="shared" si="5"/>
        <v>0.26802304214421852</v>
      </c>
    </row>
    <row r="13" spans="1:14" x14ac:dyDescent="0.25">
      <c r="A13" s="1" t="s">
        <v>147</v>
      </c>
      <c r="B13" s="4">
        <f t="shared" si="6"/>
        <v>0.28553746548605158</v>
      </c>
      <c r="C13" s="4">
        <f t="shared" si="1"/>
        <v>0.14881535147836303</v>
      </c>
      <c r="D13" s="4">
        <f t="shared" si="2"/>
        <v>0.384239270294227</v>
      </c>
      <c r="E13" s="4">
        <f t="shared" si="3"/>
        <v>0.34032002306472536</v>
      </c>
      <c r="F13" s="4">
        <f t="shared" si="4"/>
        <v>3.292559106512595E-2</v>
      </c>
      <c r="G13" s="4">
        <f t="shared" si="5"/>
        <v>0.2680102219601207</v>
      </c>
    </row>
    <row r="14" spans="1:14" x14ac:dyDescent="0.25">
      <c r="A14" s="1" t="s">
        <v>52</v>
      </c>
      <c r="B14" s="4">
        <f t="shared" si="6"/>
        <v>4.9166904693896979E-2</v>
      </c>
      <c r="C14" s="4">
        <f t="shared" si="1"/>
        <v>0.32230272175445468</v>
      </c>
      <c r="D14" s="4">
        <f t="shared" si="2"/>
        <v>0.32981156892459895</v>
      </c>
      <c r="E14" s="4">
        <f t="shared" si="3"/>
        <v>5.1174859449329681E-2</v>
      </c>
      <c r="F14" s="4">
        <f t="shared" si="4"/>
        <v>8.702799400473819E-4</v>
      </c>
      <c r="G14" s="4">
        <f t="shared" si="5"/>
        <v>0.19465312855225933</v>
      </c>
    </row>
    <row r="15" spans="1:14" x14ac:dyDescent="0.25">
      <c r="A15" s="1" t="s">
        <v>53</v>
      </c>
      <c r="B15" s="4">
        <f t="shared" si="6"/>
        <v>8.4737693992192713E-3</v>
      </c>
      <c r="C15" s="4">
        <f t="shared" si="1"/>
        <v>0.34410879897466934</v>
      </c>
      <c r="D15" s="4">
        <f t="shared" si="2"/>
        <v>0.12130786606810968</v>
      </c>
      <c r="E15" s="4">
        <f t="shared" si="3"/>
        <v>5.3048868386910766E-3</v>
      </c>
      <c r="F15" s="4">
        <f t="shared" si="4"/>
        <v>0</v>
      </c>
      <c r="G15" s="4">
        <f t="shared" si="5"/>
        <v>0.12155671222105416</v>
      </c>
    </row>
    <row r="16" spans="1:14" x14ac:dyDescent="0.25">
      <c r="A16" s="1" t="s">
        <v>54</v>
      </c>
      <c r="B16" s="4">
        <f t="shared" si="6"/>
        <v>4.5701228220508425E-4</v>
      </c>
      <c r="C16" s="4">
        <f t="shared" si="1"/>
        <v>0.15458283639211778</v>
      </c>
      <c r="D16" s="4">
        <f t="shared" si="2"/>
        <v>2.8679266863008607E-2</v>
      </c>
      <c r="E16" s="4">
        <f t="shared" si="3"/>
        <v>8.6492720196050161E-5</v>
      </c>
      <c r="F16" s="4">
        <f t="shared" si="4"/>
        <v>0</v>
      </c>
      <c r="G16" s="4">
        <f t="shared" si="5"/>
        <v>4.5797970992196783E-2</v>
      </c>
    </row>
    <row r="17" spans="1:7" x14ac:dyDescent="0.25">
      <c r="A17" s="2" t="s">
        <v>81</v>
      </c>
      <c r="B17" s="4">
        <f t="shared" ref="B17:G17" si="7">SUM(B11:B16)</f>
        <v>1</v>
      </c>
      <c r="C17" s="4">
        <f t="shared" si="7"/>
        <v>1</v>
      </c>
      <c r="D17" s="4">
        <f t="shared" si="7"/>
        <v>1</v>
      </c>
      <c r="E17" s="4">
        <f t="shared" si="7"/>
        <v>0.99999999999999989</v>
      </c>
      <c r="F17" s="4">
        <f t="shared" si="7"/>
        <v>1</v>
      </c>
      <c r="G17" s="4">
        <f t="shared" si="7"/>
        <v>0.99999999999999989</v>
      </c>
    </row>
    <row r="19" spans="1:7" x14ac:dyDescent="0.25">
      <c r="A19" s="1">
        <v>0</v>
      </c>
      <c r="B19" s="10">
        <f>B11</f>
        <v>0.21795677425497476</v>
      </c>
      <c r="C19" s="10">
        <f>C11</f>
        <v>5.1800558947612011E-3</v>
      </c>
      <c r="D19" s="10">
        <f t="shared" ref="D19:F19" si="8">D11</f>
        <v>1.7928115975180854E-2</v>
      </c>
      <c r="E19" s="10">
        <f t="shared" si="8"/>
        <v>7.0318581519388787E-2</v>
      </c>
      <c r="F19" s="10">
        <f t="shared" si="8"/>
        <v>0.40753275636996567</v>
      </c>
      <c r="G19" s="10">
        <f>G11</f>
        <v>0.10195892413015051</v>
      </c>
    </row>
    <row r="20" spans="1:7" x14ac:dyDescent="0.25">
      <c r="A20" s="1" t="s">
        <v>146</v>
      </c>
      <c r="B20" s="10">
        <f>SUM(B12)</f>
        <v>0.43840807388365227</v>
      </c>
      <c r="C20" s="10">
        <f t="shared" ref="C20:F20" si="9">SUM(C12)</f>
        <v>2.5010235505633978E-2</v>
      </c>
      <c r="D20" s="10">
        <f t="shared" si="9"/>
        <v>0.1180339118748749</v>
      </c>
      <c r="E20" s="10">
        <f t="shared" si="9"/>
        <v>0.53279515640766906</v>
      </c>
      <c r="F20" s="6">
        <f t="shared" si="9"/>
        <v>0.558671372624861</v>
      </c>
      <c r="G20" s="10">
        <f>SUM(G12)</f>
        <v>0.26802304214421852</v>
      </c>
    </row>
    <row r="21" spans="1:7" x14ac:dyDescent="0.25">
      <c r="A21" s="1" t="s">
        <v>147</v>
      </c>
      <c r="B21" s="10">
        <f>SUM(B13)</f>
        <v>0.28553746548605158</v>
      </c>
      <c r="C21" s="6">
        <f>SUM(C13)</f>
        <v>0.14881535147836303</v>
      </c>
      <c r="D21" s="10">
        <f t="shared" ref="C21:F22" si="10">SUM(D13)</f>
        <v>0.384239270294227</v>
      </c>
      <c r="E21" s="10">
        <f t="shared" si="10"/>
        <v>0.34032002306472536</v>
      </c>
      <c r="F21" s="10">
        <f t="shared" si="10"/>
        <v>3.292559106512595E-2</v>
      </c>
      <c r="G21" s="10">
        <f>SUM(G13)</f>
        <v>0.2680102219601207</v>
      </c>
    </row>
    <row r="22" spans="1:7" x14ac:dyDescent="0.25">
      <c r="A22" s="1" t="s">
        <v>52</v>
      </c>
      <c r="B22" s="10">
        <f>SUM(B14)</f>
        <v>4.9166904693896979E-2</v>
      </c>
      <c r="C22" s="10">
        <f t="shared" si="10"/>
        <v>0.32230272175445468</v>
      </c>
      <c r="D22" s="10">
        <f t="shared" si="10"/>
        <v>0.32981156892459895</v>
      </c>
      <c r="E22" s="10">
        <f t="shared" si="10"/>
        <v>5.1174859449329681E-2</v>
      </c>
      <c r="F22" s="10">
        <f t="shared" si="10"/>
        <v>8.702799400473819E-4</v>
      </c>
      <c r="G22" s="10">
        <f>SUM(G14)</f>
        <v>0.19465312855225933</v>
      </c>
    </row>
    <row r="23" spans="1:7" x14ac:dyDescent="0.25">
      <c r="A23" s="1" t="s">
        <v>70</v>
      </c>
      <c r="B23" s="10">
        <f>SUM(B15:B16)</f>
        <v>8.9307816814243549E-3</v>
      </c>
      <c r="C23" s="10">
        <f t="shared" ref="C23:F23" si="11">SUM(C15:C16)</f>
        <v>0.49869163536678712</v>
      </c>
      <c r="D23" s="10">
        <f t="shared" si="11"/>
        <v>0.14998713293111829</v>
      </c>
      <c r="E23" s="10">
        <f t="shared" si="11"/>
        <v>5.3913795588871266E-3</v>
      </c>
      <c r="F23" s="10">
        <f t="shared" si="11"/>
        <v>0</v>
      </c>
      <c r="G23" s="10">
        <f>SUM(G15:G16)</f>
        <v>0.16735468321325095</v>
      </c>
    </row>
    <row r="24" spans="1:7" x14ac:dyDescent="0.25">
      <c r="A24" s="2" t="s">
        <v>81</v>
      </c>
      <c r="B24" s="10">
        <f t="shared" ref="B24:F24" si="12">SUM(B19:B23)</f>
        <v>1</v>
      </c>
      <c r="C24" s="10">
        <f t="shared" si="12"/>
        <v>1</v>
      </c>
      <c r="D24" s="10">
        <f t="shared" si="12"/>
        <v>1</v>
      </c>
      <c r="E24" s="10">
        <f t="shared" si="12"/>
        <v>0.99999999999999989</v>
      </c>
      <c r="F24" s="10">
        <f t="shared" si="12"/>
        <v>1</v>
      </c>
      <c r="G24" s="10">
        <f>SUM(G19:G23)</f>
        <v>1</v>
      </c>
    </row>
    <row r="26" spans="1:7" x14ac:dyDescent="0.25">
      <c r="A26" s="1" t="s">
        <v>145</v>
      </c>
      <c r="B26" t="s">
        <v>82</v>
      </c>
      <c r="C26" t="s">
        <v>185</v>
      </c>
      <c r="D26" t="s">
        <v>355</v>
      </c>
      <c r="E26" t="s">
        <v>151</v>
      </c>
      <c r="F26" t="s">
        <v>146</v>
      </c>
    </row>
  </sheetData>
  <conditionalFormatting sqref="B11:F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A7FD-1991-4186-BE48-EB23F55096AD}">
  <sheetPr>
    <tabColor rgb="FF00B050"/>
  </sheetPr>
  <dimension ref="A1:N39"/>
  <sheetViews>
    <sheetView topLeftCell="A25" workbookViewId="0">
      <selection activeCell="F41" sqref="F41"/>
    </sheetView>
  </sheetViews>
  <sheetFormatPr defaultRowHeight="15" x14ac:dyDescent="0.25"/>
  <cols>
    <col min="1" max="1" width="18.85546875" bestFit="1" customWidth="1"/>
    <col min="2" max="2" width="13.140625" bestFit="1" customWidth="1"/>
    <col min="3" max="3" width="8.28515625" bestFit="1" customWidth="1"/>
    <col min="4" max="4" width="16.28515625" bestFit="1" customWidth="1"/>
    <col min="5" max="5" width="7.140625" bestFit="1" customWidth="1"/>
    <col min="6" max="6" width="15.5703125" bestFit="1" customWidth="1"/>
    <col min="7" max="7" width="7.140625" bestFit="1" customWidth="1"/>
  </cols>
  <sheetData>
    <row r="1" spans="1:14" x14ac:dyDescent="0.25">
      <c r="A1" s="1" t="s">
        <v>356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t="s">
        <v>81</v>
      </c>
      <c r="I1" t="str" cm="1">
        <f t="array" ref="I1:N1">A11:F11</f>
        <v>fx_valor_entrada</v>
      </c>
      <c r="J1" t="str">
        <v>N_Paga_entrada</v>
      </c>
      <c r="K1" t="str">
        <v>Paga_entrada</v>
      </c>
      <c r="L1" t="str">
        <v>NEUTRO</v>
      </c>
      <c r="M1" t="str">
        <v>Paga_entrada</v>
      </c>
      <c r="N1" t="str">
        <v>N_Paga_entrada</v>
      </c>
    </row>
    <row r="2" spans="1:14" x14ac:dyDescent="0.25">
      <c r="A2" s="1" t="s">
        <v>204</v>
      </c>
      <c r="B2">
        <v>47035</v>
      </c>
      <c r="C2">
        <v>44362</v>
      </c>
      <c r="D2">
        <v>61523</v>
      </c>
      <c r="E2">
        <v>28820</v>
      </c>
      <c r="F2">
        <v>18774</v>
      </c>
      <c r="G2">
        <f>SUM(B2:F2)</f>
        <v>200514</v>
      </c>
    </row>
    <row r="3" spans="1:14" x14ac:dyDescent="0.25">
      <c r="A3" s="1" t="s">
        <v>205</v>
      </c>
      <c r="B3">
        <v>5480</v>
      </c>
      <c r="C3">
        <v>11815</v>
      </c>
      <c r="D3">
        <v>8423</v>
      </c>
      <c r="E3">
        <v>5865</v>
      </c>
      <c r="F3">
        <v>1909</v>
      </c>
      <c r="G3">
        <f t="shared" ref="G3" si="0">SUM(B3:F3)</f>
        <v>33492</v>
      </c>
    </row>
    <row r="4" spans="1:14" x14ac:dyDescent="0.25">
      <c r="A4" t="s">
        <v>81</v>
      </c>
      <c r="B4">
        <f>SUM(B2:B3)</f>
        <v>52515</v>
      </c>
      <c r="C4">
        <f>SUM(C2:C3)</f>
        <v>56177</v>
      </c>
      <c r="D4">
        <f>SUM(D2:D3)</f>
        <v>69946</v>
      </c>
      <c r="E4">
        <f>SUM(E2:E3)</f>
        <v>34685</v>
      </c>
      <c r="F4">
        <f>SUM(F2:F3)</f>
        <v>20683</v>
      </c>
      <c r="G4">
        <f>SUM(G2:G3)</f>
        <v>234006</v>
      </c>
    </row>
    <row r="6" spans="1:14" x14ac:dyDescent="0.25">
      <c r="A6" s="30" t="str">
        <f>A1</f>
        <v>tipo_valor_entrada</v>
      </c>
      <c r="B6" s="30">
        <v>0</v>
      </c>
      <c r="C6" s="30">
        <v>1</v>
      </c>
      <c r="D6" s="30">
        <v>2</v>
      </c>
      <c r="E6" s="30">
        <v>3</v>
      </c>
      <c r="F6" s="30">
        <v>4</v>
      </c>
      <c r="G6" t="s">
        <v>81</v>
      </c>
    </row>
    <row r="7" spans="1:14" x14ac:dyDescent="0.25">
      <c r="A7" s="30" t="str">
        <f t="shared" ref="A7:A8" si="1">A2</f>
        <v>N_Paga_entrada</v>
      </c>
      <c r="B7" s="31">
        <f>B2/$B$4</f>
        <v>0.89564886222983908</v>
      </c>
      <c r="C7" s="31">
        <f>C2/$C$4</f>
        <v>0.78968261032094988</v>
      </c>
      <c r="D7" s="31">
        <f>D2/$D$4</f>
        <v>0.87957853201040803</v>
      </c>
      <c r="E7" s="31">
        <f>E2/$E$4</f>
        <v>0.83090673201672194</v>
      </c>
      <c r="F7" s="31">
        <f>F2/$F$4</f>
        <v>0.90770197746941927</v>
      </c>
      <c r="G7" s="31">
        <f>G2/$G$4</f>
        <v>0.85687546473167353</v>
      </c>
    </row>
    <row r="8" spans="1:14" x14ac:dyDescent="0.25">
      <c r="A8" s="30" t="str">
        <f t="shared" si="1"/>
        <v>Paga_entrada</v>
      </c>
      <c r="B8" s="31">
        <f>B3/$B$4</f>
        <v>0.1043511377701609</v>
      </c>
      <c r="C8" s="31">
        <f>C3/$C$4</f>
        <v>0.21031738967905014</v>
      </c>
      <c r="D8" s="31">
        <f>D3/$D$4</f>
        <v>0.12042146798959197</v>
      </c>
      <c r="E8" s="31">
        <f>E3/$E$4</f>
        <v>0.16909326798327806</v>
      </c>
      <c r="F8" s="31">
        <f>F3/$F$4</f>
        <v>9.229802253058067E-2</v>
      </c>
      <c r="G8" s="31">
        <f>G3/$G$4</f>
        <v>0.14312453526832644</v>
      </c>
    </row>
    <row r="9" spans="1:14" x14ac:dyDescent="0.25">
      <c r="A9" t="s">
        <v>81</v>
      </c>
      <c r="B9" s="31">
        <f>SUM(B7:B8)</f>
        <v>1</v>
      </c>
      <c r="C9" s="31">
        <f>SUM(C7:C8)</f>
        <v>1</v>
      </c>
      <c r="D9" s="31">
        <f>SUM(D7:D8)</f>
        <v>1</v>
      </c>
      <c r="E9" s="31">
        <f>SUM(E7:E8)</f>
        <v>1</v>
      </c>
      <c r="F9" s="31">
        <f>SUM(F7:F8)</f>
        <v>1</v>
      </c>
      <c r="G9" s="31">
        <f>SUM(G7:G8)</f>
        <v>1</v>
      </c>
    </row>
    <row r="11" spans="1:14" x14ac:dyDescent="0.25">
      <c r="A11" s="30" t="s">
        <v>78</v>
      </c>
      <c r="B11" t="s">
        <v>204</v>
      </c>
      <c r="C11" t="s">
        <v>205</v>
      </c>
      <c r="D11" t="s">
        <v>82</v>
      </c>
      <c r="E11" t="s">
        <v>205</v>
      </c>
      <c r="F11" t="s">
        <v>204</v>
      </c>
    </row>
    <row r="13" spans="1:14" s="28" customFormat="1" x14ac:dyDescent="0.25"/>
    <row r="15" spans="1:14" x14ac:dyDescent="0.25">
      <c r="A15" s="1" t="s">
        <v>357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t="s">
        <v>81</v>
      </c>
      <c r="I15" t="str" cm="1">
        <f t="array" ref="I15:N15">A25:F25</f>
        <v>possui_contratos_a_vista</v>
      </c>
      <c r="J15" t="str">
        <v>NAO</v>
      </c>
      <c r="K15" t="str">
        <v>SIM</v>
      </c>
      <c r="L15" t="str">
        <v>NEUTRO</v>
      </c>
      <c r="M15" t="str">
        <v>NEUTRO</v>
      </c>
      <c r="N15" t="str">
        <v>NEUTRO</v>
      </c>
    </row>
    <row r="16" spans="1:14" x14ac:dyDescent="0.25">
      <c r="A16" s="1" t="s">
        <v>36</v>
      </c>
      <c r="B16">
        <v>51397</v>
      </c>
      <c r="C16">
        <v>50883</v>
      </c>
      <c r="D16">
        <v>67341</v>
      </c>
      <c r="E16">
        <v>32880</v>
      </c>
      <c r="F16">
        <v>19781</v>
      </c>
      <c r="G16">
        <f>SUM(B16:F16)</f>
        <v>222282</v>
      </c>
    </row>
    <row r="17" spans="1:14" x14ac:dyDescent="0.25">
      <c r="A17" s="1" t="s">
        <v>37</v>
      </c>
      <c r="B17">
        <v>1118</v>
      </c>
      <c r="C17">
        <v>5294</v>
      </c>
      <c r="D17">
        <v>2605</v>
      </c>
      <c r="E17">
        <v>1805</v>
      </c>
      <c r="F17">
        <v>902</v>
      </c>
      <c r="G17">
        <f t="shared" ref="G17" si="2">SUM(B17:F17)</f>
        <v>11724</v>
      </c>
    </row>
    <row r="18" spans="1:14" x14ac:dyDescent="0.25">
      <c r="A18" t="s">
        <v>81</v>
      </c>
      <c r="B18">
        <f>SUM(B16:B17)</f>
        <v>52515</v>
      </c>
      <c r="C18">
        <f>SUM(C16:C17)</f>
        <v>56177</v>
      </c>
      <c r="D18">
        <f>SUM(D16:D17)</f>
        <v>69946</v>
      </c>
      <c r="E18">
        <f>SUM(E16:E17)</f>
        <v>34685</v>
      </c>
      <c r="F18">
        <f>SUM(F16:F17)</f>
        <v>20683</v>
      </c>
      <c r="G18">
        <f>SUM(G16:G17)</f>
        <v>234006</v>
      </c>
    </row>
    <row r="20" spans="1:14" x14ac:dyDescent="0.25">
      <c r="A20" s="30" t="str">
        <f>A15</f>
        <v>possui_contratos_a_vista</v>
      </c>
      <c r="B20" s="30">
        <v>0</v>
      </c>
      <c r="C20" s="30">
        <v>1</v>
      </c>
      <c r="D20" s="30">
        <v>2</v>
      </c>
      <c r="E20" s="30">
        <v>3</v>
      </c>
      <c r="F20" s="30">
        <v>4</v>
      </c>
      <c r="G20" t="s">
        <v>81</v>
      </c>
    </row>
    <row r="21" spans="1:14" x14ac:dyDescent="0.25">
      <c r="A21" s="30" t="str">
        <f t="shared" ref="A21:A22" si="3">A16</f>
        <v>NAO</v>
      </c>
      <c r="B21" s="31">
        <f>B16/$B$4</f>
        <v>0.97871084452061319</v>
      </c>
      <c r="C21" s="31">
        <f>C16/$C$4</f>
        <v>0.90576214464994576</v>
      </c>
      <c r="D21" s="31">
        <f>D16/$D$4</f>
        <v>0.96275698395905418</v>
      </c>
      <c r="E21" s="31">
        <f>E16/$E$4</f>
        <v>0.94796021334870983</v>
      </c>
      <c r="F21" s="31">
        <f>F16/$F$4</f>
        <v>0.95638930522651455</v>
      </c>
      <c r="G21" s="31">
        <f>G16/$G$4</f>
        <v>0.94989872054562707</v>
      </c>
    </row>
    <row r="22" spans="1:14" x14ac:dyDescent="0.25">
      <c r="A22" s="30" t="str">
        <f t="shared" si="3"/>
        <v>SIM</v>
      </c>
      <c r="B22" s="31">
        <f>B17/$B$4</f>
        <v>2.1289155479386843E-2</v>
      </c>
      <c r="C22" s="31">
        <f>C17/$C$4</f>
        <v>9.4237855350054286E-2</v>
      </c>
      <c r="D22" s="31">
        <f>D17/$D$4</f>
        <v>3.7243016040945875E-2</v>
      </c>
      <c r="E22" s="31">
        <f>E17/$E$4</f>
        <v>5.2039786651290186E-2</v>
      </c>
      <c r="F22" s="31">
        <f>F17/$F$4</f>
        <v>4.3610694773485469E-2</v>
      </c>
      <c r="G22" s="31">
        <f>G17/$G$4</f>
        <v>5.0101279454372961E-2</v>
      </c>
    </row>
    <row r="23" spans="1:14" x14ac:dyDescent="0.25">
      <c r="A23" t="s">
        <v>81</v>
      </c>
      <c r="B23" s="31">
        <f>SUM(B21:B22)</f>
        <v>1</v>
      </c>
      <c r="C23" s="31">
        <f>SUM(C21:C22)</f>
        <v>1</v>
      </c>
      <c r="D23" s="31">
        <f>SUM(D21:D22)</f>
        <v>1</v>
      </c>
      <c r="E23" s="31">
        <f>SUM(E21:E22)</f>
        <v>1</v>
      </c>
      <c r="F23" s="31">
        <f>SUM(F21:F22)</f>
        <v>1</v>
      </c>
      <c r="G23" s="31">
        <f>SUM(G21:G22)</f>
        <v>1</v>
      </c>
    </row>
    <row r="25" spans="1:14" x14ac:dyDescent="0.25">
      <c r="A25" s="1" t="s">
        <v>357</v>
      </c>
      <c r="B25" t="s">
        <v>36</v>
      </c>
      <c r="C25" t="s">
        <v>37</v>
      </c>
      <c r="D25" t="s">
        <v>82</v>
      </c>
      <c r="E25" t="s">
        <v>82</v>
      </c>
      <c r="F25" t="s">
        <v>82</v>
      </c>
    </row>
    <row r="27" spans="1:14" s="28" customFormat="1" x14ac:dyDescent="0.25"/>
    <row r="29" spans="1:14" x14ac:dyDescent="0.25">
      <c r="A29" s="1" t="s">
        <v>358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t="s">
        <v>81</v>
      </c>
      <c r="I29" t="str" cm="1">
        <f t="array" ref="I29:N29">A39:F39</f>
        <v>situacao_parcela_aberto</v>
      </c>
      <c r="J29" t="str">
        <v>N_possui_parcela_aberto</v>
      </c>
      <c r="K29" t="str">
        <v>Possui_parcela_aberto</v>
      </c>
      <c r="L29" t="str">
        <v>NEUTRO</v>
      </c>
      <c r="M29" t="str">
        <v>Possui_parcela_aberto</v>
      </c>
      <c r="N29" t="str">
        <v>NEUTRO</v>
      </c>
    </row>
    <row r="30" spans="1:14" x14ac:dyDescent="0.25">
      <c r="A30" s="1" t="s">
        <v>359</v>
      </c>
      <c r="B30">
        <v>33787</v>
      </c>
      <c r="C30">
        <v>4695</v>
      </c>
      <c r="D30">
        <v>23071</v>
      </c>
      <c r="E30">
        <v>7905</v>
      </c>
      <c r="F30">
        <v>8299</v>
      </c>
      <c r="G30">
        <f>SUM(B30:F30)</f>
        <v>77757</v>
      </c>
    </row>
    <row r="31" spans="1:14" x14ac:dyDescent="0.25">
      <c r="A31" s="1" t="s">
        <v>360</v>
      </c>
      <c r="B31">
        <v>18728</v>
      </c>
      <c r="C31">
        <v>51482</v>
      </c>
      <c r="D31">
        <v>46875</v>
      </c>
      <c r="E31">
        <v>26780</v>
      </c>
      <c r="F31">
        <v>12384</v>
      </c>
      <c r="G31">
        <f t="shared" ref="G31" si="4">SUM(B31:F31)</f>
        <v>156249</v>
      </c>
    </row>
    <row r="32" spans="1:14" x14ac:dyDescent="0.25">
      <c r="A32" t="s">
        <v>81</v>
      </c>
      <c r="B32">
        <f>SUM(B30:B31)</f>
        <v>52515</v>
      </c>
      <c r="C32">
        <f>SUM(C30:C31)</f>
        <v>56177</v>
      </c>
      <c r="D32">
        <f>SUM(D30:D31)</f>
        <v>69946</v>
      </c>
      <c r="E32">
        <f>SUM(E30:E31)</f>
        <v>34685</v>
      </c>
      <c r="F32">
        <f>SUM(F30:F31)</f>
        <v>20683</v>
      </c>
      <c r="G32">
        <f>SUM(G30:G31)</f>
        <v>234006</v>
      </c>
    </row>
    <row r="34" spans="1:7" x14ac:dyDescent="0.25">
      <c r="A34" s="30" t="str">
        <f>A29</f>
        <v>situacao_parcela_aberto</v>
      </c>
      <c r="B34" s="30">
        <v>0</v>
      </c>
      <c r="C34" s="30">
        <v>1</v>
      </c>
      <c r="D34" s="30">
        <v>2</v>
      </c>
      <c r="E34" s="30">
        <v>3</v>
      </c>
      <c r="F34" s="30">
        <v>4</v>
      </c>
      <c r="G34" t="s">
        <v>81</v>
      </c>
    </row>
    <row r="35" spans="1:7" x14ac:dyDescent="0.25">
      <c r="A35" s="30" t="str">
        <f t="shared" ref="A35:A36" si="5">A30</f>
        <v>N_possui_parcela_aberto</v>
      </c>
      <c r="B35" s="31">
        <f>B30/$B$4</f>
        <v>0.64337808245263262</v>
      </c>
      <c r="C35" s="31">
        <f>C30/$C$4</f>
        <v>8.3575128611353397E-2</v>
      </c>
      <c r="D35" s="31">
        <f>D30/$D$4</f>
        <v>0.32984016241100278</v>
      </c>
      <c r="E35" s="31">
        <f>E30/$E$4</f>
        <v>0.22790831771659217</v>
      </c>
      <c r="F35" s="31">
        <f>F30/$F$4</f>
        <v>0.40124740124740127</v>
      </c>
      <c r="G35" s="31">
        <f>G30/$G$4</f>
        <v>0.33228635163200942</v>
      </c>
    </row>
    <row r="36" spans="1:7" x14ac:dyDescent="0.25">
      <c r="A36" s="30" t="str">
        <f t="shared" si="5"/>
        <v>Possui_parcela_aberto</v>
      </c>
      <c r="B36" s="31">
        <f>B31/$B$4</f>
        <v>0.35662191754736744</v>
      </c>
      <c r="C36" s="31">
        <f>C31/$C$4</f>
        <v>0.91642487138864659</v>
      </c>
      <c r="D36" s="31">
        <f>D31/$D$4</f>
        <v>0.67015983758899722</v>
      </c>
      <c r="E36" s="31">
        <f>E31/$E$4</f>
        <v>0.77209168228340785</v>
      </c>
      <c r="F36" s="31">
        <f>F31/$F$4</f>
        <v>0.59875259875259879</v>
      </c>
      <c r="G36" s="31">
        <f>G31/$G$4</f>
        <v>0.66771364836799052</v>
      </c>
    </row>
    <row r="37" spans="1:7" x14ac:dyDescent="0.25">
      <c r="A37" t="s">
        <v>81</v>
      </c>
      <c r="B37" s="31">
        <f>SUM(B35:B36)</f>
        <v>1</v>
      </c>
      <c r="C37" s="31">
        <f>SUM(C35:C36)</f>
        <v>1</v>
      </c>
      <c r="D37" s="31">
        <f>SUM(D35:D36)</f>
        <v>1</v>
      </c>
      <c r="E37" s="31">
        <f>SUM(E35:E36)</f>
        <v>1</v>
      </c>
      <c r="F37" s="31">
        <f>SUM(F35:F36)</f>
        <v>1</v>
      </c>
      <c r="G37" s="31">
        <f>SUM(G35:G36)</f>
        <v>1</v>
      </c>
    </row>
    <row r="39" spans="1:7" x14ac:dyDescent="0.25">
      <c r="A39" s="30" t="str">
        <f>A34</f>
        <v>situacao_parcela_aberto</v>
      </c>
      <c r="B39" t="s">
        <v>359</v>
      </c>
      <c r="C39" t="s">
        <v>360</v>
      </c>
      <c r="D39" t="s">
        <v>82</v>
      </c>
      <c r="E39" t="s">
        <v>360</v>
      </c>
      <c r="F39" t="s">
        <v>82</v>
      </c>
    </row>
  </sheetData>
  <conditionalFormatting sqref="B7:F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A8E-A756-438B-BB56-1682EB4C401E}">
  <dimension ref="A1:K34"/>
  <sheetViews>
    <sheetView topLeftCell="A13" workbookViewId="0">
      <selection activeCell="C27" sqref="C27"/>
    </sheetView>
  </sheetViews>
  <sheetFormatPr defaultRowHeight="15" x14ac:dyDescent="0.25"/>
  <cols>
    <col min="1" max="1" width="28" bestFit="1" customWidth="1"/>
    <col min="2" max="2" width="35" bestFit="1" customWidth="1"/>
    <col min="3" max="3" width="32.42578125" bestFit="1" customWidth="1"/>
    <col min="4" max="4" width="39.28515625" bestFit="1" customWidth="1"/>
    <col min="5" max="5" width="29.42578125" bestFit="1" customWidth="1"/>
    <col min="6" max="6" width="33" bestFit="1" customWidth="1"/>
    <col min="7" max="7" width="16" bestFit="1" customWidth="1"/>
    <col min="11" max="11" width="35" bestFit="1" customWidth="1"/>
  </cols>
  <sheetData>
    <row r="1" spans="1:11" x14ac:dyDescent="0.25">
      <c r="A1" s="20" t="s">
        <v>134</v>
      </c>
      <c r="B1" s="20" t="s">
        <v>135</v>
      </c>
      <c r="C1" s="20" t="s">
        <v>136</v>
      </c>
      <c r="D1" s="20" t="s">
        <v>137</v>
      </c>
      <c r="E1" s="20" t="s">
        <v>138</v>
      </c>
      <c r="F1" s="20" t="s">
        <v>139</v>
      </c>
      <c r="K1" s="21"/>
    </row>
    <row r="2" spans="1:11" x14ac:dyDescent="0.25">
      <c r="A2" s="20" t="str" cm="1">
        <f t="array" ref="A2:F2">_xlfn.ANCHORARRAY(Inad_e_reneg!I1)</f>
        <v>Inad_e_reneg</v>
      </c>
      <c r="B2" t="str">
        <v>NAO</v>
      </c>
      <c r="C2" t="str">
        <v>NEUTRO</v>
      </c>
      <c r="D2" t="str">
        <v>NAO</v>
      </c>
      <c r="E2" t="str">
        <v>SIM</v>
      </c>
      <c r="F2" t="str">
        <v>SIM</v>
      </c>
      <c r="K2" s="21"/>
    </row>
    <row r="3" spans="1:11" x14ac:dyDescent="0.25">
      <c r="A3" s="20" t="str" cm="1">
        <f t="array" ref="A3:F3">_xlfn.ANCHORARRAY(fx_mean_dias_maior_atraso60!I1)</f>
        <v>fx_mean_dias_maior_atraso60</v>
      </c>
      <c r="B3">
        <v>0</v>
      </c>
      <c r="C3" t="str">
        <v>1_até_15</v>
      </c>
      <c r="D3" t="str">
        <v>1_até_7</v>
      </c>
      <c r="E3" t="str">
        <v>Acima de 15</v>
      </c>
      <c r="F3" t="str">
        <v>0_Acima de 15</v>
      </c>
      <c r="G3" s="22"/>
      <c r="K3" s="21"/>
    </row>
    <row r="4" spans="1:11" x14ac:dyDescent="0.25">
      <c r="A4" s="20" t="str" cm="1">
        <f t="array" ref="A4:F4">_xlfn.ANCHORARRAY(fx_tempo_contratos!I1)</f>
        <v>med_entre_contratos_comb</v>
      </c>
      <c r="B4" t="str">
        <v>Apenas 1 contrato</v>
      </c>
      <c r="C4" t="str">
        <v>2 a 12</v>
      </c>
      <c r="D4" t="str">
        <v>7+</v>
      </c>
      <c r="E4" t="str">
        <v>Até 1</v>
      </c>
      <c r="F4" t="str">
        <v>Apenas 1 contrato_Até 1</v>
      </c>
      <c r="K4" s="21"/>
    </row>
    <row r="5" spans="1:11" x14ac:dyDescent="0.25">
      <c r="A5" s="20" t="e" cm="1">
        <f t="array" ref="A5">_xlfn.ANCHORARRAY(fx_tempo_contratos!#REF!)</f>
        <v>#REF!</v>
      </c>
      <c r="K5" s="21"/>
    </row>
    <row r="6" spans="1:11" x14ac:dyDescent="0.25">
      <c r="A6" s="20" t="str" cm="1">
        <f t="array" ref="A6:F6">_xlfn.ANCHORARRAY(fx_Idade!I1)</f>
        <v>faixa_Idade</v>
      </c>
      <c r="B6" t="str">
        <v>Acima de 57</v>
      </c>
      <c r="C6" t="str">
        <v>46_57</v>
      </c>
      <c r="D6" t="str">
        <v>Acima de 46</v>
      </c>
      <c r="E6" t="str">
        <v>Até 45</v>
      </c>
      <c r="F6" t="str">
        <v>Até 45</v>
      </c>
      <c r="K6" s="21"/>
    </row>
    <row r="7" spans="1:11" x14ac:dyDescent="0.25">
      <c r="A7" s="20" t="str" cm="1">
        <f t="array" ref="A7:F7">_xlfn.ANCHORARRAY(Perfil!I1)</f>
        <v>SEXO</v>
      </c>
      <c r="B7" t="str">
        <v>NEUTRO</v>
      </c>
      <c r="C7" t="str">
        <v>F</v>
      </c>
      <c r="D7" t="str">
        <v>F</v>
      </c>
      <c r="E7" t="str">
        <v>M</v>
      </c>
      <c r="F7" t="str">
        <v>M</v>
      </c>
      <c r="K7" s="21"/>
    </row>
    <row r="8" spans="1:11" x14ac:dyDescent="0.25">
      <c r="A8" s="20" t="str" cm="1">
        <f t="array" ref="A8:F8">_xlfn.ANCHORARRAY(Perfil!I15)</f>
        <v>ESTADO_CIVIL</v>
      </c>
      <c r="B8" t="str">
        <v>CASADO_DIVORCIADO_VIUVO</v>
      </c>
      <c r="C8" t="str">
        <v>UNIAO ESTAVEL</v>
      </c>
      <c r="D8" t="str">
        <v>CASADO_DIVORCIADO_VIUVO</v>
      </c>
      <c r="E8" t="str">
        <v>SOLTEIRO</v>
      </c>
      <c r="F8" t="str">
        <v>SOLTEIRO</v>
      </c>
      <c r="K8" s="21"/>
    </row>
    <row r="9" spans="1:11" x14ac:dyDescent="0.25">
      <c r="A9" s="20" t="str" cm="1">
        <f t="array" ref="A9:F9">_xlfn.ANCHORARRAY(Perfil!I37)</f>
        <v>GRAU_ESCOLARIDADE</v>
      </c>
      <c r="B9" t="str">
        <v>ATE_FUNDAMENTAL</v>
      </c>
      <c r="C9" t="str">
        <v>NEUTRO</v>
      </c>
      <c r="D9" t="str">
        <v>ATE_FUNDAMENTAL</v>
      </c>
      <c r="E9" t="str">
        <v>ENSINO_MEDIO_TECNICO_SUPERIOR</v>
      </c>
      <c r="F9" t="str">
        <v>ENSINO_MEDIO_TECNICO_SUPERIOR</v>
      </c>
      <c r="K9" s="21"/>
    </row>
    <row r="10" spans="1:11" x14ac:dyDescent="0.25">
      <c r="A10" s="20" t="str" cm="1">
        <f t="array" ref="A10:F10">_xlfn.ANCHORARRAY(Perfil!I54)</f>
        <v>natureza_ocupacao</v>
      </c>
      <c r="B10" t="str">
        <v xml:space="preserve">APOSENTADO  </v>
      </c>
      <c r="C10" t="str">
        <v>RENDA_PASSIVA_PENSAO</v>
      </c>
      <c r="D10" t="str">
        <v>APOSENTADO _RENDA_PASSIVA_PENSAO</v>
      </c>
      <c r="E10" t="str">
        <v>EMPREGADO_PRIVADO_AUTONOMO_OUTROS</v>
      </c>
      <c r="F10" t="str">
        <v>EMPREGADO_PRIVADO_AUTONOMO_OUTROS_SERVIDOR_PUBLICO</v>
      </c>
      <c r="K10" s="21"/>
    </row>
    <row r="11" spans="1:11" x14ac:dyDescent="0.25">
      <c r="A11" s="20" t="str" cm="1">
        <f t="array" ref="A11:F11">_xlfn.ANCHORARRAY(Perfil!I74)</f>
        <v>NACIONALIDADE</v>
      </c>
      <c r="B11" t="str">
        <v>BRASILEIRO</v>
      </c>
      <c r="C11" t="str">
        <v>NEUTRO</v>
      </c>
      <c r="D11" t="str">
        <v>BRASILEIRO</v>
      </c>
      <c r="E11" t="str">
        <v>ESTRANGEIRO</v>
      </c>
      <c r="F11" t="str">
        <v>NEUTRO</v>
      </c>
      <c r="K11" s="21"/>
    </row>
    <row r="12" spans="1:11" x14ac:dyDescent="0.25">
      <c r="A12" s="20" t="str" cm="1">
        <f t="array" ref="A12:F12">_xlfn.ANCHORARRAY(situacao_conta!I1)</f>
        <v>SITUACAO_CONTA</v>
      </c>
      <c r="B12" t="str">
        <v>NEUTRO</v>
      </c>
      <c r="C12" t="str">
        <v>Ativa</v>
      </c>
      <c r="D12" t="str">
        <v>Ativa</v>
      </c>
      <c r="E12" t="str">
        <v>NEUTRO</v>
      </c>
      <c r="F12" t="str">
        <v>Desativada</v>
      </c>
      <c r="K12" s="21"/>
    </row>
    <row r="13" spans="1:11" x14ac:dyDescent="0.25">
      <c r="A13" s="20" t="str" cm="1">
        <f t="array" ref="A13:F13">_xlfn.ANCHORARRAY(situacao_conta!I22)</f>
        <v>MOTIVO_SITUACAO_CONTA</v>
      </c>
      <c r="B13" t="str">
        <v xml:space="preserve">   PAGTO_ATRASO</v>
      </c>
      <c r="C13" t="str">
        <v xml:space="preserve">   PAGTO_ATRASO</v>
      </c>
      <c r="D13" t="str">
        <v>INATIVIDADE_ATRASO B</v>
      </c>
      <c r="E13" t="str">
        <v>INATIVIDADE_ATRASO B</v>
      </c>
      <c r="F13" t="str">
        <v xml:space="preserve">   PAGTO_ATRASO</v>
      </c>
      <c r="K13" s="21"/>
    </row>
    <row r="14" spans="1:11" x14ac:dyDescent="0.25">
      <c r="A14" s="20" t="str" cm="1">
        <f t="array" ref="A14:F14">_xlfn.ANCHORARRAY(situacao_conta!I48)</f>
        <v>CANAL_ORIGEM</v>
      </c>
      <c r="B14" t="str">
        <v>FISICO</v>
      </c>
      <c r="C14" t="str">
        <v>NEUTRO</v>
      </c>
      <c r="D14" t="str">
        <v>FISICO</v>
      </c>
      <c r="E14" t="str">
        <v>DIGITAL</v>
      </c>
      <c r="F14" t="str">
        <v>DIGITAL</v>
      </c>
      <c r="K14" s="21"/>
    </row>
    <row r="15" spans="1:11" x14ac:dyDescent="0.25">
      <c r="A15" s="20" t="str" cm="1">
        <f t="array" ref="A15:F15">_xlfn.ANCHORARRAY(situacao_conta!I65)</f>
        <v>SITUACAO_FATURA</v>
      </c>
      <c r="B15" t="str">
        <v>Liq. ou Parcialmente Liq.</v>
      </c>
      <c r="C15" t="str">
        <v>Liq. ou Parcialmente Liq.</v>
      </c>
      <c r="D15" t="str">
        <v>NEUTRO</v>
      </c>
      <c r="E15" t="str">
        <v>Atraso</v>
      </c>
      <c r="F15" t="str">
        <v>Atraso</v>
      </c>
      <c r="K15" s="21"/>
    </row>
    <row r="16" spans="1:11" x14ac:dyDescent="0.25">
      <c r="A16" s="20" t="str" cm="1">
        <f t="array" ref="A16:F16">_xlfn.ANCHORARRAY(fx_Relacionamento!I1)</f>
        <v>faixa_Relacionamento</v>
      </c>
      <c r="B16" t="str">
        <v>Acima de 5 anos</v>
      </c>
      <c r="C16" t="str">
        <v>3 a 5 anos</v>
      </c>
      <c r="D16" t="str">
        <v>NEUTRO</v>
      </c>
      <c r="E16" t="str">
        <v xml:space="preserve"> Até 5  anos</v>
      </c>
      <c r="F16" t="str">
        <v xml:space="preserve"> Até 2  anos</v>
      </c>
    </row>
    <row r="17" spans="1:11" x14ac:dyDescent="0.25">
      <c r="A17" s="20" t="str" cm="1">
        <f t="array" ref="A17:F17">_xlfn.ANCHORARRAY(fx_Relacionamento!I58)</f>
        <v>fx_meses_ultimo_pagamento</v>
      </c>
      <c r="B17" t="str">
        <v>Maior que  1 ano</v>
      </c>
      <c r="C17" t="str">
        <v>Até 3 meses</v>
      </c>
      <c r="D17" t="str">
        <v>NEUTRO</v>
      </c>
      <c r="E17" t="str">
        <v>de 4 a 9 meses</v>
      </c>
      <c r="F17" t="str">
        <v>Maior que 3 meses</v>
      </c>
      <c r="K17" s="21"/>
    </row>
    <row r="18" spans="1:11" x14ac:dyDescent="0.25">
      <c r="A18" s="20" t="str" cm="1">
        <f t="array" ref="A18:F18">_xlfn.ANCHORARRAY(fx_Relacionamento!I120)</f>
        <v>fx_meses_entre_prim_ult_pag</v>
      </c>
      <c r="B18" t="str">
        <v>NEUTRO</v>
      </c>
      <c r="C18" t="str">
        <v>Acima de 2 anos</v>
      </c>
      <c r="D18" t="str">
        <v>Acima de 1 ano</v>
      </c>
      <c r="E18" t="str">
        <v>De 7 meses a 2 anos</v>
      </c>
      <c r="F18" t="str">
        <v>Até 6 meses</v>
      </c>
      <c r="K18" s="21"/>
    </row>
    <row r="19" spans="1:11" x14ac:dyDescent="0.25">
      <c r="A19" s="20" t="str" cm="1">
        <f t="array" ref="A19:F19">_xlfn.ANCHORARRAY(fx_Limite!I1)</f>
        <v>faixa_Limite</v>
      </c>
      <c r="B19" t="str">
        <v>Acima de R$ 5 mil</v>
      </c>
      <c r="C19" t="str">
        <v>NEUTRO</v>
      </c>
      <c r="D19" t="str">
        <v>Acima de R$ 5 mil</v>
      </c>
      <c r="E19" t="str">
        <v>R$1 mil a R$5 mil</v>
      </c>
      <c r="F19" t="str">
        <v>Até R$ 5 mil</v>
      </c>
      <c r="K19" s="21"/>
    </row>
    <row r="20" spans="1:11" x14ac:dyDescent="0.25">
      <c r="A20" s="20" t="str" cm="1">
        <f t="array" ref="A20:F20">_xlfn.ANCHORARRAY(Produtos!I1)</f>
        <v>FINANCIAMENTO</v>
      </c>
      <c r="B20">
        <v>0</v>
      </c>
      <c r="C20">
        <v>1</v>
      </c>
      <c r="D20" t="str">
        <v>NEUTRO</v>
      </c>
      <c r="E20">
        <v>1</v>
      </c>
      <c r="F20">
        <v>0</v>
      </c>
      <c r="K20" s="21"/>
    </row>
    <row r="21" spans="1:11" x14ac:dyDescent="0.25">
      <c r="A21" s="20" t="str" cm="1">
        <f t="array" ref="A21:F21">_xlfn.ANCHORARRAY(Produtos!I15)</f>
        <v>EMPRESTIMO</v>
      </c>
      <c r="B21">
        <v>0</v>
      </c>
      <c r="C21">
        <v>1</v>
      </c>
      <c r="D21" t="str">
        <v>NEUTRO</v>
      </c>
      <c r="E21">
        <v>0</v>
      </c>
      <c r="F21" t="str">
        <v>NEUTRO</v>
      </c>
      <c r="K21" s="21"/>
    </row>
    <row r="22" spans="1:11" x14ac:dyDescent="0.25">
      <c r="A22" s="20" t="e" cm="1">
        <f t="array" ref="A22">_xlfn.ANCHORARRAY(Produtos!#REF!)</f>
        <v>#REF!</v>
      </c>
      <c r="K22" s="21"/>
    </row>
    <row r="23" spans="1:11" x14ac:dyDescent="0.25">
      <c r="A23" s="20" t="str" cm="1">
        <f t="array" ref="A23:F23">_xlfn.ANCHORARRAY(Produtos!I58)</f>
        <v>produtos</v>
      </c>
      <c r="B23" t="str">
        <v>EMPRESTIMO_FINANCIAMENTO</v>
      </c>
      <c r="C23" t="str">
        <v>EMPRESTIMO/FINANCIAMENTO</v>
      </c>
      <c r="D23" t="str">
        <v>NEUTRO</v>
      </c>
      <c r="E23" t="str">
        <v>FINANCIAMENTO</v>
      </c>
      <c r="F23" t="str">
        <v>EMPRESTIMO</v>
      </c>
      <c r="K23" s="21"/>
    </row>
    <row r="24" spans="1:11" x14ac:dyDescent="0.25">
      <c r="A24" s="20" t="str" cm="1">
        <f t="array" ref="A24:F24">_xlfn.ANCHORARRAY(fx_renda_valida!I1)</f>
        <v>fx_renda_valida</v>
      </c>
      <c r="B24" t="str">
        <v>NEUTRO</v>
      </c>
      <c r="C24" t="str">
        <v>Até 2 SM</v>
      </c>
      <c r="D24" t="str">
        <v>Até 2 SM</v>
      </c>
      <c r="E24" t="str">
        <v>Acima de 2 SM</v>
      </c>
      <c r="F24" t="str">
        <v>Acima de 2 SM</v>
      </c>
      <c r="K24" s="21"/>
    </row>
    <row r="25" spans="1:11" x14ac:dyDescent="0.25">
      <c r="A25" s="20" t="str" cm="1">
        <f t="array" ref="A25:F25">_xlfn.ANCHORARRAY(fx_contratos_fechado!I1)</f>
        <v>fx_qtd_contratos</v>
      </c>
      <c r="B25">
        <v>1</v>
      </c>
      <c r="C25" t="str">
        <v>4 a 15_15+</v>
      </c>
      <c r="D25" t="str">
        <v>2 a 15</v>
      </c>
      <c r="E25" t="str">
        <v>2 a 3</v>
      </c>
      <c r="F25">
        <v>1</v>
      </c>
      <c r="K25" s="21"/>
    </row>
    <row r="26" spans="1:11" x14ac:dyDescent="0.25">
      <c r="A26" s="20" t="str" cm="1">
        <f t="array" ref="A26:F26">_xlfn.ANCHORARRAY(fx_qtd_parcela!I1)</f>
        <v>fx_qtd_parcelas_pagas</v>
      </c>
      <c r="B26" t="str">
        <v>Até 20</v>
      </c>
      <c r="C26" t="str">
        <v>Acima de 20</v>
      </c>
      <c r="D26" t="str">
        <v>De 21 a 50</v>
      </c>
      <c r="E26" t="str">
        <v>Até 20</v>
      </c>
      <c r="F26" t="str">
        <v>0_Até 10</v>
      </c>
      <c r="K26" s="21"/>
    </row>
    <row r="27" spans="1:11" x14ac:dyDescent="0.25">
      <c r="A27" s="20" t="str" cm="1">
        <f t="array" ref="A27:F27">_xlfn.ANCHORARRAY(fx_qtd_parcela!I72)</f>
        <v>fx_qtd_parcelas_abertas</v>
      </c>
      <c r="B27" t="str">
        <v>NEUTRO</v>
      </c>
      <c r="C27" t="str">
        <v>Acima de 10</v>
      </c>
      <c r="D27" t="str">
        <v>Acima de 10</v>
      </c>
      <c r="E27" t="str">
        <v>NEUTRO</v>
      </c>
      <c r="F27" t="str">
        <v>Até 10</v>
      </c>
      <c r="K27" s="21"/>
    </row>
    <row r="28" spans="1:11" x14ac:dyDescent="0.25">
      <c r="A28" s="20" t="str" cm="1">
        <f t="array" ref="A28:F28">_xlfn.ANCHORARRAY(fx_creditos!I1)</f>
        <v>fx_creditos_a_vencer</v>
      </c>
      <c r="B28" t="str">
        <v>Sem creditos a vencer</v>
      </c>
      <c r="C28" t="str">
        <v>Acima de R$3 mil</v>
      </c>
      <c r="D28" t="str">
        <v>NEUTRO</v>
      </c>
      <c r="E28" t="str">
        <v>Até R$3 mil</v>
      </c>
      <c r="F28" t="str">
        <v>Sem creditos a vencer</v>
      </c>
      <c r="K28" s="21"/>
    </row>
    <row r="29" spans="1:11" x14ac:dyDescent="0.25">
      <c r="A29" s="20" t="e" cm="1">
        <f t="array" ref="A29">_xlfn.ANCHORARRAY(fx_creditos!#REF!)</f>
        <v>#REF!</v>
      </c>
      <c r="K29" s="21"/>
    </row>
    <row r="30" spans="1:11" x14ac:dyDescent="0.25">
      <c r="A30" s="20" t="str" cm="1">
        <f t="array" ref="A30:F30">_xlfn.ANCHORARRAY(fx_valor_pago!I1)</f>
        <v>fx_valor_pago_nr</v>
      </c>
      <c r="B30" t="str">
        <v>NEUTRO</v>
      </c>
      <c r="C30" t="str">
        <v>Acima de R$5 mil</v>
      </c>
      <c r="D30" t="str">
        <v>Acima de R$2 mil</v>
      </c>
      <c r="E30" t="str">
        <v>Até R$5 mil</v>
      </c>
      <c r="F30" t="str">
        <v>Até R$2 mil</v>
      </c>
    </row>
    <row r="31" spans="1:11" x14ac:dyDescent="0.25">
      <c r="A31" s="20" t="e" cm="1">
        <f t="array" ref="A31">_xlfn.ANCHORARRAY(fx_valor_pago!#REF!)</f>
        <v>#REF!</v>
      </c>
    </row>
    <row r="32" spans="1:11" x14ac:dyDescent="0.25">
      <c r="A32" s="20" t="e" cm="1">
        <f t="array" ref="A32">_xlfn.ANCHORARRAY(fx_valor_pago!#REF!)</f>
        <v>#REF!</v>
      </c>
    </row>
    <row r="33" spans="1:6" x14ac:dyDescent="0.25">
      <c r="A33" s="20" t="e" cm="1">
        <f t="array" ref="A33">_xlfn.ANCHORARRAY(fx_valor_pago!#REF!)</f>
        <v>#REF!</v>
      </c>
    </row>
    <row r="34" spans="1:6" x14ac:dyDescent="0.25">
      <c r="A34" s="20" t="str" cm="1">
        <f t="array" ref="A34:F34">_xlfn.ANCHORARRAY(fx_valor_entrada!I1)</f>
        <v>fx_valor_entrada</v>
      </c>
      <c r="B34" t="str">
        <v>N_Paga_entrada</v>
      </c>
      <c r="C34" t="str">
        <v>Paga_entrada</v>
      </c>
      <c r="D34" t="str">
        <v>NEUTRO</v>
      </c>
      <c r="E34" t="str">
        <v>Paga_entrada</v>
      </c>
      <c r="F34" t="str">
        <v>N_Paga_entrada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CE5-E52B-484B-B9E9-A1F56022D990}">
  <dimension ref="A1:F34"/>
  <sheetViews>
    <sheetView workbookViewId="0">
      <selection activeCell="C15" sqref="C15"/>
    </sheetView>
  </sheetViews>
  <sheetFormatPr defaultRowHeight="15" x14ac:dyDescent="0.25"/>
  <cols>
    <col min="1" max="1" width="28" style="13" bestFit="1" customWidth="1"/>
    <col min="2" max="2" width="34.140625" style="23" bestFit="1" customWidth="1"/>
    <col min="3" max="3" width="38" style="23" bestFit="1" customWidth="1"/>
    <col min="4" max="4" width="35.140625" style="23" bestFit="1" customWidth="1"/>
    <col min="5" max="5" width="34.140625" style="23" bestFit="1" customWidth="1"/>
    <col min="6" max="6" width="25.5703125" style="23" bestFit="1" customWidth="1"/>
  </cols>
  <sheetData>
    <row r="1" spans="1:6" x14ac:dyDescent="0.25">
      <c r="A1" s="13" t="s">
        <v>134</v>
      </c>
      <c r="B1" s="13" t="s">
        <v>135</v>
      </c>
      <c r="C1" s="13" t="s">
        <v>136</v>
      </c>
      <c r="D1" s="13" t="s">
        <v>137</v>
      </c>
      <c r="E1" s="13" t="s">
        <v>138</v>
      </c>
      <c r="F1" s="13" t="s">
        <v>139</v>
      </c>
    </row>
    <row r="2" spans="1:6" x14ac:dyDescent="0.25">
      <c r="A2" s="13" t="s">
        <v>35</v>
      </c>
      <c r="B2" s="23" t="s">
        <v>36</v>
      </c>
      <c r="C2" s="23" t="s">
        <v>36</v>
      </c>
      <c r="D2" s="23" t="s">
        <v>37</v>
      </c>
      <c r="E2" s="23" t="s">
        <v>37</v>
      </c>
      <c r="F2" s="23" t="s">
        <v>37</v>
      </c>
    </row>
    <row r="3" spans="1:6" x14ac:dyDescent="0.25">
      <c r="A3" s="13" t="s">
        <v>83</v>
      </c>
      <c r="B3" s="23" t="s">
        <v>85</v>
      </c>
      <c r="C3" s="23" t="s">
        <v>164</v>
      </c>
      <c r="D3" s="23" t="s">
        <v>84</v>
      </c>
      <c r="E3" s="23" t="s">
        <v>154</v>
      </c>
      <c r="F3" s="23" t="s">
        <v>82</v>
      </c>
    </row>
    <row r="4" spans="1:6" x14ac:dyDescent="0.25">
      <c r="A4" s="13" t="s">
        <v>75</v>
      </c>
      <c r="B4" s="23" t="s">
        <v>86</v>
      </c>
      <c r="C4" s="23" t="s">
        <v>167</v>
      </c>
      <c r="D4" s="23" t="s">
        <v>168</v>
      </c>
      <c r="E4" s="23" t="s">
        <v>169</v>
      </c>
      <c r="F4" s="23" t="s">
        <v>87</v>
      </c>
    </row>
    <row r="5" spans="1:6" x14ac:dyDescent="0.25">
      <c r="A5" s="13" t="s">
        <v>79</v>
      </c>
      <c r="B5" s="23" t="s">
        <v>82</v>
      </c>
      <c r="C5" s="23" t="s">
        <v>142</v>
      </c>
      <c r="D5" s="23" t="s">
        <v>141</v>
      </c>
      <c r="E5" s="23" t="s">
        <v>140</v>
      </c>
      <c r="F5" s="23" t="s">
        <v>170</v>
      </c>
    </row>
    <row r="6" spans="1:6" x14ac:dyDescent="0.25">
      <c r="A6" s="13" t="s">
        <v>88</v>
      </c>
      <c r="B6" s="23" t="s">
        <v>171</v>
      </c>
      <c r="C6" s="23" t="s">
        <v>171</v>
      </c>
      <c r="D6" s="23" t="s">
        <v>172</v>
      </c>
      <c r="E6" s="23" t="s">
        <v>101</v>
      </c>
      <c r="F6" s="23" t="s">
        <v>172</v>
      </c>
    </row>
    <row r="7" spans="1:6" x14ac:dyDescent="0.25">
      <c r="A7" s="13" t="s">
        <v>77</v>
      </c>
      <c r="B7" s="23" t="s">
        <v>80</v>
      </c>
      <c r="C7" s="23" t="s">
        <v>173</v>
      </c>
      <c r="D7" s="23" t="s">
        <v>82</v>
      </c>
      <c r="E7" s="23" t="s">
        <v>80</v>
      </c>
      <c r="F7" s="23" t="s">
        <v>47</v>
      </c>
    </row>
    <row r="8" spans="1:6" x14ac:dyDescent="0.25">
      <c r="A8" s="13" t="s">
        <v>76</v>
      </c>
      <c r="B8" s="23" t="s">
        <v>143</v>
      </c>
      <c r="C8" s="23" t="s">
        <v>82</v>
      </c>
      <c r="D8" s="23" t="s">
        <v>144</v>
      </c>
      <c r="E8" s="23" t="s">
        <v>144</v>
      </c>
      <c r="F8" s="23" t="s">
        <v>143</v>
      </c>
    </row>
    <row r="9" spans="1:6" x14ac:dyDescent="0.25">
      <c r="A9" s="13" t="s">
        <v>97</v>
      </c>
      <c r="B9" s="23" t="s">
        <v>15</v>
      </c>
      <c r="C9" s="23" t="s">
        <v>15</v>
      </c>
      <c r="D9" s="23" t="s">
        <v>98</v>
      </c>
      <c r="E9" s="23" t="s">
        <v>98</v>
      </c>
      <c r="F9" s="23" t="s">
        <v>174</v>
      </c>
    </row>
    <row r="10" spans="1:6" x14ac:dyDescent="0.25">
      <c r="A10" s="13" t="s">
        <v>119</v>
      </c>
      <c r="B10" s="23" t="s">
        <v>120</v>
      </c>
      <c r="C10" s="23" t="s">
        <v>120</v>
      </c>
      <c r="D10" s="23" t="s">
        <v>175</v>
      </c>
      <c r="E10" s="23" t="s">
        <v>121</v>
      </c>
      <c r="F10" s="23" t="s">
        <v>51</v>
      </c>
    </row>
    <row r="11" spans="1:6" x14ac:dyDescent="0.25">
      <c r="A11" s="13" t="s">
        <v>60</v>
      </c>
      <c r="B11" s="23" t="s">
        <v>176</v>
      </c>
      <c r="C11" s="23" t="s">
        <v>129</v>
      </c>
      <c r="D11" s="23" t="s">
        <v>129</v>
      </c>
      <c r="E11" s="23" t="s">
        <v>177</v>
      </c>
      <c r="F11" s="23" t="s">
        <v>129</v>
      </c>
    </row>
    <row r="12" spans="1:6" x14ac:dyDescent="0.25">
      <c r="A12" s="13" t="s">
        <v>58</v>
      </c>
      <c r="B12" s="23" t="s">
        <v>182</v>
      </c>
      <c r="C12" s="23" t="s">
        <v>181</v>
      </c>
      <c r="D12" s="23" t="s">
        <v>122</v>
      </c>
      <c r="E12" s="23" t="s">
        <v>59</v>
      </c>
      <c r="F12" s="23">
        <v>0</v>
      </c>
    </row>
    <row r="13" spans="1:6" x14ac:dyDescent="0.25">
      <c r="A13" s="13" t="s">
        <v>200</v>
      </c>
      <c r="B13" s="23" t="s">
        <v>199</v>
      </c>
      <c r="C13" s="23" t="s">
        <v>163</v>
      </c>
      <c r="D13" s="23" t="s">
        <v>162</v>
      </c>
      <c r="E13" s="23" t="s">
        <v>199</v>
      </c>
      <c r="F13" s="23" t="s">
        <v>163</v>
      </c>
    </row>
    <row r="14" spans="1:6" x14ac:dyDescent="0.25">
      <c r="A14" s="13" t="s">
        <v>152</v>
      </c>
      <c r="B14" s="33" t="s">
        <v>82</v>
      </c>
      <c r="C14" s="33">
        <v>0</v>
      </c>
      <c r="D14" s="33" t="s">
        <v>82</v>
      </c>
      <c r="E14" s="33">
        <v>1</v>
      </c>
      <c r="F14" s="33">
        <v>0</v>
      </c>
    </row>
    <row r="15" spans="1:6" x14ac:dyDescent="0.25">
      <c r="A15" s="13" t="s">
        <v>123</v>
      </c>
      <c r="B15" s="23" t="s">
        <v>82</v>
      </c>
      <c r="C15" s="23" t="s">
        <v>184</v>
      </c>
      <c r="D15" s="23" t="s">
        <v>82</v>
      </c>
      <c r="E15" s="23" t="s">
        <v>128</v>
      </c>
      <c r="F15" s="23" t="s">
        <v>184</v>
      </c>
    </row>
    <row r="16" spans="1:6" x14ac:dyDescent="0.25">
      <c r="A16" s="13" t="s">
        <v>145</v>
      </c>
      <c r="B16" s="23" t="s">
        <v>185</v>
      </c>
      <c r="C16" s="23" t="s">
        <v>147</v>
      </c>
      <c r="D16" s="23" t="s">
        <v>146</v>
      </c>
      <c r="E16" s="23" t="s">
        <v>185</v>
      </c>
      <c r="F16" s="23" t="s">
        <v>146</v>
      </c>
    </row>
    <row r="17" spans="1:6" x14ac:dyDescent="0.25">
      <c r="A17" s="13" t="s">
        <v>90</v>
      </c>
      <c r="B17" s="23" t="s">
        <v>1</v>
      </c>
      <c r="C17" s="23" t="s">
        <v>82</v>
      </c>
      <c r="D17" s="23" t="s">
        <v>2</v>
      </c>
      <c r="E17" s="23" t="s">
        <v>82</v>
      </c>
      <c r="F17" s="23" t="s">
        <v>82</v>
      </c>
    </row>
    <row r="18" spans="1:6" x14ac:dyDescent="0.25">
      <c r="A18" s="13" t="s">
        <v>91</v>
      </c>
      <c r="B18" s="23" t="s">
        <v>93</v>
      </c>
      <c r="C18" s="23" t="s">
        <v>82</v>
      </c>
      <c r="D18" s="23" t="s">
        <v>82</v>
      </c>
      <c r="E18" s="23" t="s">
        <v>92</v>
      </c>
      <c r="F18" s="23" t="s">
        <v>6</v>
      </c>
    </row>
    <row r="19" spans="1:6" x14ac:dyDescent="0.25">
      <c r="A19" s="13" t="s">
        <v>94</v>
      </c>
      <c r="B19" s="23" t="s">
        <v>195</v>
      </c>
      <c r="C19" s="23" t="s">
        <v>193</v>
      </c>
      <c r="D19" s="23" t="s">
        <v>194</v>
      </c>
      <c r="E19" s="23" t="s">
        <v>82</v>
      </c>
      <c r="F19" s="23" t="s">
        <v>196</v>
      </c>
    </row>
    <row r="20" spans="1:6" x14ac:dyDescent="0.25">
      <c r="A20" s="13" t="s">
        <v>10</v>
      </c>
      <c r="B20" s="23" t="s">
        <v>197</v>
      </c>
      <c r="C20" s="23" t="s">
        <v>189</v>
      </c>
      <c r="D20" s="23" t="s">
        <v>198</v>
      </c>
      <c r="E20" s="23" t="s">
        <v>191</v>
      </c>
      <c r="F20" s="23" t="s">
        <v>190</v>
      </c>
    </row>
    <row r="21" spans="1:6" x14ac:dyDescent="0.25">
      <c r="A21" s="13" t="s">
        <v>95</v>
      </c>
      <c r="B21" s="23" t="s">
        <v>12</v>
      </c>
      <c r="C21" s="23" t="s">
        <v>12</v>
      </c>
      <c r="D21" s="23" t="s">
        <v>82</v>
      </c>
      <c r="E21" s="23" t="s">
        <v>82</v>
      </c>
      <c r="F21" s="23" t="s">
        <v>13</v>
      </c>
    </row>
    <row r="22" spans="1:6" x14ac:dyDescent="0.25">
      <c r="A22" s="13" t="s">
        <v>103</v>
      </c>
      <c r="B22" s="32" t="s">
        <v>110</v>
      </c>
      <c r="C22" s="23" t="s">
        <v>110</v>
      </c>
      <c r="D22" s="23" t="s">
        <v>158</v>
      </c>
      <c r="E22" s="23" t="s">
        <v>158</v>
      </c>
      <c r="F22" s="23" t="s">
        <v>110</v>
      </c>
    </row>
    <row r="23" spans="1:6" x14ac:dyDescent="0.25">
      <c r="A23" s="13" t="s">
        <v>96</v>
      </c>
      <c r="B23" s="23" t="s">
        <v>111</v>
      </c>
      <c r="C23" s="23" t="s">
        <v>82</v>
      </c>
      <c r="D23" s="23" t="s">
        <v>112</v>
      </c>
      <c r="E23" s="23" t="s">
        <v>111</v>
      </c>
      <c r="F23" s="23" t="s">
        <v>112</v>
      </c>
    </row>
    <row r="24" spans="1:6" x14ac:dyDescent="0.25">
      <c r="A24" s="13" t="s">
        <v>113</v>
      </c>
      <c r="B24" s="23" t="s">
        <v>116</v>
      </c>
      <c r="C24" s="23" t="s">
        <v>116</v>
      </c>
      <c r="D24" s="23" t="s">
        <v>82</v>
      </c>
      <c r="E24" s="23" t="s">
        <v>117</v>
      </c>
      <c r="F24" s="23" t="s">
        <v>82</v>
      </c>
    </row>
    <row r="25" spans="1:6" x14ac:dyDescent="0.25">
      <c r="A25" s="13" t="s">
        <v>118</v>
      </c>
      <c r="B25" s="23" t="s">
        <v>80</v>
      </c>
      <c r="C25" s="23" t="s">
        <v>157</v>
      </c>
      <c r="D25" s="23" t="s">
        <v>156</v>
      </c>
      <c r="E25" s="23" t="s">
        <v>80</v>
      </c>
      <c r="F25" s="23" t="s">
        <v>157</v>
      </c>
    </row>
    <row r="26" spans="1:6" x14ac:dyDescent="0.25">
      <c r="A26" s="13" t="s">
        <v>162</v>
      </c>
      <c r="B26" s="23">
        <v>1</v>
      </c>
      <c r="C26" s="23">
        <v>0</v>
      </c>
      <c r="D26" s="23" t="s">
        <v>82</v>
      </c>
      <c r="E26" s="23">
        <v>1</v>
      </c>
      <c r="F26" s="23">
        <v>0</v>
      </c>
    </row>
    <row r="27" spans="1:6" x14ac:dyDescent="0.25">
      <c r="A27" s="13" t="s">
        <v>163</v>
      </c>
      <c r="B27" s="23">
        <v>1</v>
      </c>
      <c r="C27" s="23" t="s">
        <v>82</v>
      </c>
      <c r="D27" s="23">
        <v>0</v>
      </c>
      <c r="E27" s="23" t="s">
        <v>82</v>
      </c>
      <c r="F27" s="23">
        <v>1</v>
      </c>
    </row>
    <row r="28" spans="1:6" x14ac:dyDescent="0.25">
      <c r="A28" s="13" t="s">
        <v>65</v>
      </c>
      <c r="B28" s="23" t="s">
        <v>178</v>
      </c>
      <c r="C28" s="23" t="s">
        <v>179</v>
      </c>
      <c r="D28" s="23" t="s">
        <v>180</v>
      </c>
      <c r="E28" s="23" t="s">
        <v>178</v>
      </c>
      <c r="F28" s="23" t="s">
        <v>161</v>
      </c>
    </row>
    <row r="29" spans="1:6" x14ac:dyDescent="0.25">
      <c r="A29" s="13" t="s">
        <v>71</v>
      </c>
      <c r="B29" s="23" t="s">
        <v>132</v>
      </c>
      <c r="C29" s="23" t="s">
        <v>131</v>
      </c>
      <c r="D29" s="23" t="s">
        <v>133</v>
      </c>
      <c r="E29" s="23" t="s">
        <v>82</v>
      </c>
      <c r="F29" s="23" t="s">
        <v>201</v>
      </c>
    </row>
    <row r="30" spans="1:6" x14ac:dyDescent="0.25">
      <c r="A30" s="13" t="s">
        <v>74</v>
      </c>
      <c r="B30" s="23" t="s">
        <v>202</v>
      </c>
      <c r="C30" s="23" t="s">
        <v>202</v>
      </c>
      <c r="D30" s="23" t="s">
        <v>131</v>
      </c>
      <c r="E30" s="23" t="s">
        <v>132</v>
      </c>
      <c r="F30" s="23" t="s">
        <v>50</v>
      </c>
    </row>
    <row r="31" spans="1:6" x14ac:dyDescent="0.25">
      <c r="A31" s="13" t="s">
        <v>148</v>
      </c>
      <c r="B31" s="23" t="s">
        <v>186</v>
      </c>
      <c r="C31" s="23" t="s">
        <v>151</v>
      </c>
      <c r="D31" s="23" t="s">
        <v>146</v>
      </c>
      <c r="E31" s="23" t="s">
        <v>186</v>
      </c>
      <c r="F31" s="23" t="s">
        <v>147</v>
      </c>
    </row>
    <row r="32" spans="1:6" x14ac:dyDescent="0.25">
      <c r="A32" s="13" t="s">
        <v>149</v>
      </c>
      <c r="B32" s="23" t="s">
        <v>187</v>
      </c>
      <c r="C32" s="23">
        <v>0</v>
      </c>
      <c r="D32" s="23" t="s">
        <v>82</v>
      </c>
      <c r="E32" s="23" t="s">
        <v>153</v>
      </c>
      <c r="F32" s="23">
        <v>0</v>
      </c>
    </row>
    <row r="33" spans="1:6" x14ac:dyDescent="0.25">
      <c r="A33" s="13" t="s">
        <v>150</v>
      </c>
      <c r="B33" s="23" t="s">
        <v>73</v>
      </c>
      <c r="C33" s="23" t="s">
        <v>147</v>
      </c>
      <c r="D33" s="23" t="s">
        <v>146</v>
      </c>
      <c r="E33" s="23" t="s">
        <v>188</v>
      </c>
      <c r="F33" s="23" t="s">
        <v>146</v>
      </c>
    </row>
    <row r="34" spans="1:6" x14ac:dyDescent="0.25">
      <c r="A34" s="13" t="s">
        <v>78</v>
      </c>
      <c r="B34" s="23" t="s">
        <v>205</v>
      </c>
      <c r="C34" s="23" t="s">
        <v>82</v>
      </c>
      <c r="D34" s="23" t="s">
        <v>203</v>
      </c>
      <c r="E34" s="23" t="s">
        <v>82</v>
      </c>
      <c r="F34" s="23" t="s">
        <v>204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Inad_e_reneg</vt:lpstr>
      <vt:lpstr>Inad</vt:lpstr>
      <vt:lpstr>fx_mean_dias_maior_atraso60</vt:lpstr>
      <vt:lpstr>fx_tempo_contratos</vt:lpstr>
      <vt:lpstr>fx_Idade</vt:lpstr>
      <vt:lpstr>Perfil</vt:lpstr>
      <vt:lpstr>situacao_conta</vt:lpstr>
      <vt:lpstr>fx_Relacionamento</vt:lpstr>
      <vt:lpstr>fx_Limite</vt:lpstr>
      <vt:lpstr>Produtos</vt:lpstr>
      <vt:lpstr>fx_contratos_fechado</vt:lpstr>
      <vt:lpstr>fx_renda_valida</vt:lpstr>
      <vt:lpstr>fx_qtd_parcela</vt:lpstr>
      <vt:lpstr>fx_creditos</vt:lpstr>
      <vt:lpstr>fx_valor_pago</vt:lpstr>
      <vt:lpstr>fx_valor_entrada</vt:lpstr>
      <vt:lpstr>Descricao_formula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Monteiro</dc:creator>
  <cp:lastModifiedBy>Fernando Monteiro</cp:lastModifiedBy>
  <dcterms:created xsi:type="dcterms:W3CDTF">2025-06-25T21:12:42Z</dcterms:created>
  <dcterms:modified xsi:type="dcterms:W3CDTF">2025-09-18T21:03:43Z</dcterms:modified>
</cp:coreProperties>
</file>