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ndo.monteiro\deep-torch-example\KAB\Behavior_KAB\Anteriores\Antigo CLUSTER\Cluster\"/>
    </mc:Choice>
  </mc:AlternateContent>
  <xr:revisionPtr revIDLastSave="0" documentId="13_ncr:1_{ABA267C7-E812-4AA5-AB99-5A156157B5C5}" xr6:coauthVersionLast="47" xr6:coauthVersionMax="47" xr10:uidLastSave="{00000000-0000-0000-0000-000000000000}"/>
  <bookViews>
    <workbookView xWindow="-120" yWindow="-120" windowWidth="20730" windowHeight="11040" tabRatio="622" firstSheet="22" activeTab="23" xr2:uid="{00000000-000D-0000-FFFF-FFFF00000000}"/>
  </bookViews>
  <sheets>
    <sheet name="Inad_e_reneg" sheetId="16" r:id="rId1"/>
    <sheet name="fx_atraso" sheetId="31" r:id="rId2"/>
    <sheet name="fax_tempo_contratos" sheetId="37" r:id="rId3"/>
    <sheet name="fx_Idade" sheetId="17" r:id="rId4"/>
    <sheet name="Perfil" sheetId="1" r:id="rId5"/>
    <sheet name="natureza_ocupacao" sheetId="4" r:id="rId6"/>
    <sheet name="nacionalidade" sheetId="5" r:id="rId7"/>
    <sheet name="situacao_conta" sheetId="7" r:id="rId8"/>
    <sheet name="fx_Relacionamento" sheetId="18" r:id="rId9"/>
    <sheet name="fx_Limite" sheetId="19" r:id="rId10"/>
    <sheet name="Produtos" sheetId="11" r:id="rId11"/>
    <sheet name="Qtd_produtos_ativos" sheetId="43" r:id="rId12"/>
    <sheet name="fx_contratos_aberto" sheetId="20" r:id="rId13"/>
    <sheet name="fx_contratos_fechado" sheetId="22" r:id="rId14"/>
    <sheet name="fx_reneg_aberto" sheetId="24" r:id="rId15"/>
    <sheet name="fx_reneg_fechado" sheetId="26" r:id="rId16"/>
    <sheet name="fx_valor_da_parcela" sheetId="28" r:id="rId17"/>
    <sheet name="fx_qtd_parcela" sheetId="29" r:id="rId18"/>
    <sheet name="fx_principal_total" sheetId="33" r:id="rId19"/>
    <sheet name="fx_creditos" sheetId="35" r:id="rId20"/>
    <sheet name="fx_valor_entrada" sheetId="41" r:id="rId21"/>
    <sheet name="fx_renda_valida" sheetId="44" r:id="rId22"/>
    <sheet name="fx_valor_pago" sheetId="48" r:id="rId23"/>
    <sheet name="PRODUTOS_atraso" sheetId="57" r:id="rId24"/>
    <sheet name="Descricao_formula" sheetId="45" r:id="rId25"/>
    <sheet name="Planilha1" sheetId="58" r:id="rId26"/>
    <sheet name="Cluster" sheetId="46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7" i="57" l="1"/>
  <c r="I66" i="57"/>
  <c r="I68" i="57" s="1"/>
  <c r="C27" i="41"/>
  <c r="D27" i="41"/>
  <c r="E27" i="41"/>
  <c r="F27" i="41"/>
  <c r="B27" i="41"/>
  <c r="A55" i="45" a="1"/>
  <c r="A55" i="45" s="1"/>
  <c r="A27" i="45" a="1"/>
  <c r="A27" i="45" s="1"/>
  <c r="E21" i="37"/>
  <c r="B21" i="37"/>
  <c r="A54" i="45" a="1"/>
  <c r="A54" i="45" s="1"/>
  <c r="A53" i="45" a="1"/>
  <c r="A53" i="45" s="1"/>
  <c r="A52" i="45" a="1"/>
  <c r="A52" i="45" s="1"/>
  <c r="A51" i="45" a="1"/>
  <c r="A51" i="45" s="1"/>
  <c r="A50" i="45" a="1"/>
  <c r="A50" i="45" s="1"/>
  <c r="A49" i="45" a="1"/>
  <c r="A49" i="45" s="1"/>
  <c r="A48" i="45" a="1"/>
  <c r="A48" i="45" s="1"/>
  <c r="A47" i="45" a="1"/>
  <c r="A47" i="45" s="1"/>
  <c r="I61" i="57" l="1" a="1"/>
  <c r="I61" i="57" s="1"/>
  <c r="G62" i="57"/>
  <c r="G64" i="57" s="1"/>
  <c r="G67" i="57" s="1"/>
  <c r="G63" i="57"/>
  <c r="B64" i="57"/>
  <c r="B68" i="57" s="1"/>
  <c r="C64" i="57"/>
  <c r="D64" i="57"/>
  <c r="D68" i="57" s="1"/>
  <c r="E64" i="57"/>
  <c r="E68" i="57" s="1"/>
  <c r="F64" i="57"/>
  <c r="C67" i="57"/>
  <c r="D67" i="57"/>
  <c r="D69" i="57" s="1"/>
  <c r="F67" i="57"/>
  <c r="F69" i="57" s="1"/>
  <c r="C68" i="57"/>
  <c r="F68" i="57"/>
  <c r="C69" i="57"/>
  <c r="I16" i="57" a="1"/>
  <c r="I16" i="57" s="1"/>
  <c r="I46" i="57" a="1"/>
  <c r="I46" i="57" s="1"/>
  <c r="G47" i="57"/>
  <c r="G48" i="57"/>
  <c r="B49" i="57"/>
  <c r="B52" i="57" s="1"/>
  <c r="C49" i="57"/>
  <c r="C52" i="57" s="1"/>
  <c r="D49" i="57"/>
  <c r="D52" i="57" s="1"/>
  <c r="E49" i="57"/>
  <c r="E53" i="57" s="1"/>
  <c r="F49" i="57"/>
  <c r="F53" i="57" s="1"/>
  <c r="I32" i="57" a="1"/>
  <c r="I32" i="57" s="1"/>
  <c r="G33" i="57"/>
  <c r="G34" i="57"/>
  <c r="B35" i="57"/>
  <c r="B38" i="57" s="1"/>
  <c r="C35" i="57"/>
  <c r="C39" i="57" s="1"/>
  <c r="D35" i="57"/>
  <c r="D39" i="57" s="1"/>
  <c r="E35" i="57"/>
  <c r="E39" i="57" s="1"/>
  <c r="F35" i="57"/>
  <c r="F39" i="57" s="1"/>
  <c r="I71" i="11" a="1"/>
  <c r="I71" i="11"/>
  <c r="G72" i="11"/>
  <c r="G73" i="11"/>
  <c r="B74" i="11"/>
  <c r="C74" i="11"/>
  <c r="D74" i="11"/>
  <c r="E74" i="11"/>
  <c r="F74" i="11"/>
  <c r="G74" i="11"/>
  <c r="B77" i="11"/>
  <c r="C77" i="11"/>
  <c r="D77" i="11"/>
  <c r="E77" i="11"/>
  <c r="F77" i="11"/>
  <c r="G77" i="11"/>
  <c r="G79" i="11" s="1"/>
  <c r="B78" i="11"/>
  <c r="C78" i="11"/>
  <c r="D78" i="11"/>
  <c r="E78" i="11"/>
  <c r="F78" i="11"/>
  <c r="G78" i="11"/>
  <c r="B79" i="11"/>
  <c r="C79" i="11"/>
  <c r="D79" i="11"/>
  <c r="E79" i="11"/>
  <c r="F79" i="11"/>
  <c r="I84" i="48" a="1"/>
  <c r="I84" i="48" s="1"/>
  <c r="G85" i="48"/>
  <c r="G86" i="48"/>
  <c r="G87" i="48"/>
  <c r="G88" i="48"/>
  <c r="G89" i="48"/>
  <c r="B90" i="48"/>
  <c r="B96" i="48" s="1"/>
  <c r="C90" i="48"/>
  <c r="C95" i="48" s="1"/>
  <c r="D90" i="48"/>
  <c r="D93" i="48" s="1"/>
  <c r="D98" i="48" s="1"/>
  <c r="E90" i="48"/>
  <c r="F90" i="48"/>
  <c r="F93" i="48" s="1"/>
  <c r="C93" i="48"/>
  <c r="E93" i="48"/>
  <c r="E98" i="48" s="1"/>
  <c r="D94" i="48"/>
  <c r="E94" i="48"/>
  <c r="D95" i="48"/>
  <c r="E95" i="48"/>
  <c r="C96" i="48"/>
  <c r="D96" i="48"/>
  <c r="E96" i="48"/>
  <c r="F96" i="48"/>
  <c r="D97" i="48"/>
  <c r="E97" i="48"/>
  <c r="I58" i="48" a="1"/>
  <c r="I58" i="48" s="1"/>
  <c r="G59" i="48"/>
  <c r="G60" i="48"/>
  <c r="G61" i="48"/>
  <c r="G62" i="48"/>
  <c r="G63" i="48"/>
  <c r="B64" i="48"/>
  <c r="B69" i="48" s="1"/>
  <c r="C64" i="48"/>
  <c r="C68" i="48" s="1"/>
  <c r="C75" i="48" s="1"/>
  <c r="D64" i="48"/>
  <c r="D69" i="48" s="1"/>
  <c r="E64" i="48"/>
  <c r="E67" i="48" s="1"/>
  <c r="F64" i="48"/>
  <c r="F67" i="48" s="1"/>
  <c r="F74" i="48" s="1"/>
  <c r="C67" i="48"/>
  <c r="C74" i="48" s="1"/>
  <c r="D68" i="48"/>
  <c r="D75" i="48" s="1"/>
  <c r="F68" i="48"/>
  <c r="F75" i="48" s="1"/>
  <c r="F69" i="48"/>
  <c r="C70" i="48"/>
  <c r="E70" i="48"/>
  <c r="F71" i="48"/>
  <c r="F77" i="48" s="1"/>
  <c r="I29" i="48" a="1"/>
  <c r="I29" i="48" s="1"/>
  <c r="G30" i="48"/>
  <c r="G31" i="48"/>
  <c r="G32" i="48"/>
  <c r="G33" i="48"/>
  <c r="G34" i="48"/>
  <c r="G35" i="48"/>
  <c r="B36" i="48"/>
  <c r="B41" i="48" s="1"/>
  <c r="C36" i="48"/>
  <c r="C41" i="48" s="1"/>
  <c r="D36" i="48"/>
  <c r="D42" i="48" s="1"/>
  <c r="D49" i="48" s="1"/>
  <c r="E36" i="48"/>
  <c r="E39" i="48" s="1"/>
  <c r="F36" i="48"/>
  <c r="F40" i="48" s="1"/>
  <c r="C40" i="48"/>
  <c r="C48" i="48" s="1"/>
  <c r="E40" i="48"/>
  <c r="E41" i="48"/>
  <c r="C42" i="48"/>
  <c r="C49" i="48" s="1"/>
  <c r="E43" i="48"/>
  <c r="E44" i="48"/>
  <c r="I30" i="44" a="1"/>
  <c r="I30" i="44" s="1"/>
  <c r="A46" i="45" s="1" a="1"/>
  <c r="A46" i="45" s="1"/>
  <c r="G31" i="44"/>
  <c r="G36" i="44" s="1"/>
  <c r="G32" i="44"/>
  <c r="G33" i="44"/>
  <c r="G34" i="44"/>
  <c r="G35" i="44"/>
  <c r="B36" i="44"/>
  <c r="B41" i="44" s="1"/>
  <c r="C36" i="44"/>
  <c r="C41" i="44" s="1"/>
  <c r="D36" i="44"/>
  <c r="E36" i="44"/>
  <c r="E41" i="44" s="1"/>
  <c r="E47" i="44" s="1"/>
  <c r="F36" i="44"/>
  <c r="D39" i="44"/>
  <c r="D46" i="44" s="1"/>
  <c r="D49" i="44" s="1"/>
  <c r="E39" i="44"/>
  <c r="E46" i="44" s="1"/>
  <c r="F39" i="44"/>
  <c r="D40" i="44"/>
  <c r="E40" i="44"/>
  <c r="F40" i="44"/>
  <c r="F47" i="44" s="1"/>
  <c r="F49" i="44" s="1"/>
  <c r="D41" i="44"/>
  <c r="F41" i="44"/>
  <c r="B42" i="44"/>
  <c r="C42" i="44"/>
  <c r="D42" i="44"/>
  <c r="E42" i="44"/>
  <c r="F42" i="44"/>
  <c r="D43" i="44"/>
  <c r="E43" i="44"/>
  <c r="F43" i="44"/>
  <c r="F46" i="44"/>
  <c r="D47" i="44"/>
  <c r="D48" i="44"/>
  <c r="E48" i="44"/>
  <c r="F48" i="44"/>
  <c r="I33" i="35" a="1"/>
  <c r="I33" i="35"/>
  <c r="G34" i="35"/>
  <c r="G35" i="35"/>
  <c r="G36" i="35"/>
  <c r="G37" i="35"/>
  <c r="G38" i="35"/>
  <c r="G39" i="35"/>
  <c r="B40" i="35"/>
  <c r="B47" i="35" s="1"/>
  <c r="C40" i="35"/>
  <c r="C45" i="35" s="1"/>
  <c r="D40" i="35"/>
  <c r="D44" i="35" s="1"/>
  <c r="E40" i="35"/>
  <c r="F40" i="35"/>
  <c r="E41" i="35"/>
  <c r="E54" i="35" s="1"/>
  <c r="F41" i="35"/>
  <c r="F54" i="35" s="1"/>
  <c r="E44" i="35"/>
  <c r="F44" i="35"/>
  <c r="F50" i="35" s="1"/>
  <c r="B45" i="35"/>
  <c r="E45" i="35"/>
  <c r="E50" i="35" s="1"/>
  <c r="F45" i="35"/>
  <c r="B46" i="35"/>
  <c r="C46" i="35"/>
  <c r="D46" i="35"/>
  <c r="E46" i="35"/>
  <c r="F46" i="35"/>
  <c r="E47" i="35"/>
  <c r="F47" i="35"/>
  <c r="E48" i="35"/>
  <c r="F48" i="35"/>
  <c r="B49" i="35"/>
  <c r="E49" i="35"/>
  <c r="F49" i="35"/>
  <c r="E52" i="35"/>
  <c r="F52" i="35"/>
  <c r="I32" i="33" a="1"/>
  <c r="I32" i="33"/>
  <c r="G33" i="33"/>
  <c r="G34" i="33"/>
  <c r="G35" i="33"/>
  <c r="G36" i="33"/>
  <c r="G47" i="33" s="1"/>
  <c r="G37" i="33"/>
  <c r="G48" i="33" s="1"/>
  <c r="G38" i="33"/>
  <c r="G39" i="33"/>
  <c r="B40" i="33"/>
  <c r="B44" i="33" s="1"/>
  <c r="C40" i="33"/>
  <c r="D40" i="33"/>
  <c r="E40" i="33"/>
  <c r="E41" i="33" s="1"/>
  <c r="F40" i="33"/>
  <c r="F41" i="33" s="1"/>
  <c r="G40" i="33"/>
  <c r="G45" i="33" s="1"/>
  <c r="C41" i="33"/>
  <c r="C55" i="33" s="1"/>
  <c r="D41" i="33"/>
  <c r="D55" i="33" s="1"/>
  <c r="C44" i="33"/>
  <c r="C51" i="33" s="1"/>
  <c r="D44" i="33"/>
  <c r="E44" i="33"/>
  <c r="C45" i="33"/>
  <c r="D45" i="33"/>
  <c r="D51" i="33" s="1"/>
  <c r="E45" i="33"/>
  <c r="B46" i="33"/>
  <c r="C46" i="33"/>
  <c r="D46" i="33"/>
  <c r="E46" i="33"/>
  <c r="G46" i="33"/>
  <c r="C47" i="33"/>
  <c r="D47" i="33"/>
  <c r="B48" i="33"/>
  <c r="C48" i="33"/>
  <c r="D48" i="33"/>
  <c r="E48" i="33"/>
  <c r="F48" i="33"/>
  <c r="C49" i="33"/>
  <c r="D49" i="33"/>
  <c r="E49" i="33"/>
  <c r="B50" i="33"/>
  <c r="C50" i="33"/>
  <c r="D50" i="33"/>
  <c r="E50" i="33"/>
  <c r="F50" i="33"/>
  <c r="G50" i="33"/>
  <c r="C53" i="33"/>
  <c r="C54" i="33"/>
  <c r="I30" i="29" a="1"/>
  <c r="I30" i="29" s="1"/>
  <c r="G31" i="29"/>
  <c r="G32" i="29"/>
  <c r="G36" i="29" s="1"/>
  <c r="G33" i="29"/>
  <c r="G34" i="29"/>
  <c r="G35" i="29"/>
  <c r="B36" i="29"/>
  <c r="B42" i="29" s="1"/>
  <c r="C36" i="29"/>
  <c r="C42" i="29" s="1"/>
  <c r="D36" i="29"/>
  <c r="E36" i="29"/>
  <c r="F36" i="29"/>
  <c r="F37" i="29" s="1"/>
  <c r="D37" i="29"/>
  <c r="D48" i="29" s="1"/>
  <c r="E37" i="29"/>
  <c r="E48" i="29" s="1"/>
  <c r="D41" i="29"/>
  <c r="E41" i="29"/>
  <c r="E46" i="29" s="1"/>
  <c r="F41" i="29"/>
  <c r="D42" i="29"/>
  <c r="E42" i="29"/>
  <c r="B43" i="29"/>
  <c r="C43" i="29"/>
  <c r="D43" i="29"/>
  <c r="E43" i="29"/>
  <c r="F43" i="29"/>
  <c r="D44" i="29"/>
  <c r="D46" i="29" s="1"/>
  <c r="E44" i="29"/>
  <c r="D45" i="29"/>
  <c r="E45" i="29"/>
  <c r="F45" i="29"/>
  <c r="D49" i="29"/>
  <c r="E49" i="29"/>
  <c r="I26" i="26" a="1"/>
  <c r="I26" i="26" s="1"/>
  <c r="G27" i="26"/>
  <c r="G28" i="26"/>
  <c r="G32" i="26" s="1"/>
  <c r="G29" i="26"/>
  <c r="G30" i="26"/>
  <c r="B31" i="26"/>
  <c r="B36" i="26" s="1"/>
  <c r="C31" i="26"/>
  <c r="D31" i="26"/>
  <c r="D36" i="26" s="1"/>
  <c r="D46" i="26" s="1"/>
  <c r="E31" i="26"/>
  <c r="F31" i="26"/>
  <c r="B32" i="26"/>
  <c r="C32" i="26"/>
  <c r="D32" i="26"/>
  <c r="E32" i="26"/>
  <c r="F32" i="26"/>
  <c r="C35" i="26"/>
  <c r="E35" i="26"/>
  <c r="F35" i="26"/>
  <c r="C36" i="26"/>
  <c r="E36" i="26"/>
  <c r="F36" i="26"/>
  <c r="C37" i="26"/>
  <c r="D37" i="26"/>
  <c r="E37" i="26"/>
  <c r="F37" i="26"/>
  <c r="C38" i="26"/>
  <c r="C46" i="26" s="1"/>
  <c r="D38" i="26"/>
  <c r="E38" i="26"/>
  <c r="F38" i="26"/>
  <c r="E39" i="26"/>
  <c r="F39" i="26"/>
  <c r="C41" i="26"/>
  <c r="D41" i="26"/>
  <c r="E41" i="26"/>
  <c r="E43" i="26" s="1"/>
  <c r="F41" i="26"/>
  <c r="B42" i="26"/>
  <c r="C42" i="26"/>
  <c r="D42" i="26"/>
  <c r="E42" i="26"/>
  <c r="F42" i="26"/>
  <c r="C43" i="26"/>
  <c r="D43" i="26"/>
  <c r="F43" i="26"/>
  <c r="E46" i="26"/>
  <c r="F46" i="26"/>
  <c r="I28" i="24" a="1"/>
  <c r="I28" i="24" s="1"/>
  <c r="G29" i="24"/>
  <c r="G30" i="24"/>
  <c r="G31" i="24"/>
  <c r="G34" i="24" s="1"/>
  <c r="G32" i="24"/>
  <c r="B33" i="24"/>
  <c r="B37" i="24" s="1"/>
  <c r="C33" i="24"/>
  <c r="D33" i="24"/>
  <c r="D38" i="24" s="1"/>
  <c r="E33" i="24"/>
  <c r="F33" i="24"/>
  <c r="B34" i="24"/>
  <c r="C34" i="24"/>
  <c r="D34" i="24"/>
  <c r="E34" i="24"/>
  <c r="F34" i="24"/>
  <c r="C37" i="24"/>
  <c r="E37" i="24"/>
  <c r="E41" i="24" s="1"/>
  <c r="F37" i="24"/>
  <c r="F41" i="24" s="1"/>
  <c r="C38" i="24"/>
  <c r="E38" i="24"/>
  <c r="F38" i="24"/>
  <c r="B39" i="24"/>
  <c r="C39" i="24"/>
  <c r="D39" i="24"/>
  <c r="E39" i="24"/>
  <c r="F39" i="24"/>
  <c r="C40" i="24"/>
  <c r="C41" i="24" s="1"/>
  <c r="D40" i="24"/>
  <c r="E40" i="24"/>
  <c r="F40" i="24"/>
  <c r="C43" i="24"/>
  <c r="E43" i="24"/>
  <c r="F43" i="24"/>
  <c r="B44" i="24"/>
  <c r="C44" i="24"/>
  <c r="D44" i="24"/>
  <c r="E44" i="24"/>
  <c r="E45" i="24" s="1"/>
  <c r="F44" i="24"/>
  <c r="C45" i="24"/>
  <c r="F45" i="24"/>
  <c r="I27" i="22" a="1"/>
  <c r="I27" i="22"/>
  <c r="G28" i="22"/>
  <c r="G33" i="22" s="1"/>
  <c r="G29" i="22"/>
  <c r="G37" i="22" s="1"/>
  <c r="G44" i="22" s="1"/>
  <c r="G30" i="22"/>
  <c r="G31" i="22"/>
  <c r="G32" i="22"/>
  <c r="B33" i="22"/>
  <c r="C33" i="22"/>
  <c r="C38" i="22" s="1"/>
  <c r="C45" i="22" s="1"/>
  <c r="D33" i="22"/>
  <c r="D39" i="22" s="1"/>
  <c r="E33" i="22"/>
  <c r="E38" i="22" s="1"/>
  <c r="F33" i="22"/>
  <c r="F38" i="22" s="1"/>
  <c r="F45" i="22" s="1"/>
  <c r="B36" i="22"/>
  <c r="C36" i="22"/>
  <c r="C43" i="22" s="1"/>
  <c r="E36" i="22"/>
  <c r="E43" i="22" s="1"/>
  <c r="F36" i="22"/>
  <c r="F43" i="22" s="1"/>
  <c r="B37" i="22"/>
  <c r="B44" i="22" s="1"/>
  <c r="E37" i="22"/>
  <c r="E44" i="22" s="1"/>
  <c r="B38" i="22"/>
  <c r="B41" i="22" s="1"/>
  <c r="B39" i="22"/>
  <c r="C39" i="22"/>
  <c r="C46" i="22" s="1"/>
  <c r="E39" i="22"/>
  <c r="F39" i="22"/>
  <c r="F46" i="22" s="1"/>
  <c r="B40" i="22"/>
  <c r="C40" i="22"/>
  <c r="E40" i="22"/>
  <c r="F40" i="22"/>
  <c r="B43" i="22"/>
  <c r="B46" i="22"/>
  <c r="E46" i="22"/>
  <c r="I25" i="20" a="1"/>
  <c r="I25" i="20" s="1"/>
  <c r="G26" i="20"/>
  <c r="G27" i="20"/>
  <c r="G31" i="20" s="1"/>
  <c r="G28" i="20"/>
  <c r="G29" i="20"/>
  <c r="B30" i="20"/>
  <c r="G30" i="20" s="1"/>
  <c r="C30" i="20"/>
  <c r="D30" i="20"/>
  <c r="D35" i="20" s="1"/>
  <c r="E30" i="20"/>
  <c r="F30" i="20"/>
  <c r="B31" i="20"/>
  <c r="C31" i="20"/>
  <c r="D31" i="20"/>
  <c r="E31" i="20"/>
  <c r="F31" i="20"/>
  <c r="C34" i="20"/>
  <c r="E34" i="20"/>
  <c r="F34" i="20"/>
  <c r="B35" i="20"/>
  <c r="C35" i="20"/>
  <c r="E35" i="20"/>
  <c r="F35" i="20"/>
  <c r="B36" i="20"/>
  <c r="C36" i="20"/>
  <c r="D36" i="20"/>
  <c r="E36" i="20"/>
  <c r="F36" i="20"/>
  <c r="C37" i="20"/>
  <c r="C38" i="20" s="1"/>
  <c r="E37" i="20"/>
  <c r="F37" i="20"/>
  <c r="F38" i="20" s="1"/>
  <c r="E38" i="20"/>
  <c r="B40" i="20"/>
  <c r="B42" i="20" s="1"/>
  <c r="C40" i="20"/>
  <c r="E40" i="20"/>
  <c r="E42" i="20" s="1"/>
  <c r="F40" i="20"/>
  <c r="B41" i="20"/>
  <c r="C41" i="20"/>
  <c r="D41" i="20"/>
  <c r="E41" i="20"/>
  <c r="F41" i="20"/>
  <c r="C42" i="20"/>
  <c r="F42" i="20"/>
  <c r="I57" i="11" a="1"/>
  <c r="I57" i="11" s="1"/>
  <c r="G58" i="11"/>
  <c r="G60" i="11" s="1"/>
  <c r="G63" i="11" s="1"/>
  <c r="G59" i="11"/>
  <c r="B60" i="11"/>
  <c r="B64" i="11" s="1"/>
  <c r="C60" i="11"/>
  <c r="D60" i="11"/>
  <c r="D64" i="11" s="1"/>
  <c r="E60" i="11"/>
  <c r="E64" i="11" s="1"/>
  <c r="F60" i="11"/>
  <c r="F63" i="11" s="1"/>
  <c r="C63" i="11"/>
  <c r="C65" i="11" s="1"/>
  <c r="D63" i="11"/>
  <c r="C64" i="11"/>
  <c r="I43" i="11" a="1"/>
  <c r="I43" i="11" s="1"/>
  <c r="G44" i="11"/>
  <c r="G45" i="11"/>
  <c r="B46" i="11"/>
  <c r="B49" i="11" s="1"/>
  <c r="C46" i="11"/>
  <c r="C50" i="11" s="1"/>
  <c r="D46" i="11"/>
  <c r="D49" i="11" s="1"/>
  <c r="E46" i="11"/>
  <c r="E49" i="11" s="1"/>
  <c r="F46" i="11"/>
  <c r="F50" i="11" s="1"/>
  <c r="D50" i="11"/>
  <c r="I29" i="11" a="1"/>
  <c r="I29" i="11" s="1"/>
  <c r="G30" i="11"/>
  <c r="G31" i="11"/>
  <c r="B32" i="11"/>
  <c r="B36" i="11" s="1"/>
  <c r="C32" i="11"/>
  <c r="C35" i="11" s="1"/>
  <c r="D32" i="11"/>
  <c r="D35" i="11" s="1"/>
  <c r="E32" i="11"/>
  <c r="E36" i="11" s="1"/>
  <c r="F32" i="11"/>
  <c r="F36" i="11" s="1"/>
  <c r="F35" i="11"/>
  <c r="I15" i="11" a="1"/>
  <c r="I15" i="11" s="1"/>
  <c r="G16" i="11"/>
  <c r="G17" i="11"/>
  <c r="B18" i="11"/>
  <c r="B21" i="11" s="1"/>
  <c r="C18" i="11"/>
  <c r="C22" i="11" s="1"/>
  <c r="D18" i="11"/>
  <c r="D22" i="11" s="1"/>
  <c r="E18" i="11"/>
  <c r="E22" i="11" s="1"/>
  <c r="F18" i="11"/>
  <c r="F22" i="11" s="1"/>
  <c r="I67" i="18" a="1"/>
  <c r="I67" i="18" s="1"/>
  <c r="G68" i="18"/>
  <c r="G69" i="18"/>
  <c r="G70" i="18"/>
  <c r="G71" i="18"/>
  <c r="G72" i="18"/>
  <c r="G73" i="18"/>
  <c r="G74" i="18"/>
  <c r="G75" i="18"/>
  <c r="G76" i="18"/>
  <c r="G77" i="18"/>
  <c r="B78" i="18"/>
  <c r="B82" i="18" s="1"/>
  <c r="C78" i="18"/>
  <c r="C82" i="18" s="1"/>
  <c r="D78" i="18"/>
  <c r="D83" i="18" s="1"/>
  <c r="E78" i="18"/>
  <c r="E89" i="18" s="1"/>
  <c r="F78" i="18"/>
  <c r="F83" i="18" s="1"/>
  <c r="F79" i="18"/>
  <c r="F95" i="18" s="1"/>
  <c r="C83" i="18"/>
  <c r="B84" i="18"/>
  <c r="C84" i="18"/>
  <c r="D84" i="18"/>
  <c r="E84" i="18"/>
  <c r="F84" i="18"/>
  <c r="F85" i="18"/>
  <c r="B87" i="18"/>
  <c r="C87" i="18"/>
  <c r="B88" i="18"/>
  <c r="C88" i="18"/>
  <c r="D88" i="18"/>
  <c r="E88" i="18"/>
  <c r="F88" i="18"/>
  <c r="B91" i="18"/>
  <c r="C91" i="18"/>
  <c r="I39" i="18" a="1"/>
  <c r="I39" i="18" s="1"/>
  <c r="G40" i="18"/>
  <c r="G41" i="18"/>
  <c r="G42" i="18"/>
  <c r="G43" i="18"/>
  <c r="G44" i="18"/>
  <c r="G45" i="18"/>
  <c r="B46" i="18"/>
  <c r="B51" i="18" s="1"/>
  <c r="C46" i="18"/>
  <c r="C52" i="18" s="1"/>
  <c r="D46" i="18"/>
  <c r="D49" i="18" s="1"/>
  <c r="E46" i="18"/>
  <c r="E52" i="18" s="1"/>
  <c r="F46" i="18"/>
  <c r="F49" i="18" s="1"/>
  <c r="B52" i="18"/>
  <c r="D52" i="18"/>
  <c r="I57" i="18"/>
  <c r="J57" i="18"/>
  <c r="I65" i="7" a="1"/>
  <c r="I65" i="7" s="1"/>
  <c r="G66" i="7"/>
  <c r="G67" i="7"/>
  <c r="G68" i="7"/>
  <c r="G69" i="7"/>
  <c r="B70" i="7"/>
  <c r="B74" i="7" s="1"/>
  <c r="C70" i="7"/>
  <c r="C75" i="7" s="1"/>
  <c r="D70" i="7"/>
  <c r="D75" i="7" s="1"/>
  <c r="E70" i="7"/>
  <c r="E75" i="7" s="1"/>
  <c r="F70" i="7"/>
  <c r="G70" i="7"/>
  <c r="E73" i="7"/>
  <c r="F73" i="7"/>
  <c r="G73" i="7"/>
  <c r="F74" i="7"/>
  <c r="G74" i="7"/>
  <c r="G77" i="7" s="1"/>
  <c r="B75" i="7"/>
  <c r="F75" i="7"/>
  <c r="G75" i="7"/>
  <c r="B76" i="7"/>
  <c r="D76" i="7"/>
  <c r="E76" i="7"/>
  <c r="F76" i="7"/>
  <c r="G76" i="7"/>
  <c r="F77" i="7"/>
  <c r="B80" i="7"/>
  <c r="C80" i="7"/>
  <c r="D80" i="7"/>
  <c r="E80" i="7"/>
  <c r="F80" i="7"/>
  <c r="F82" i="7" s="1"/>
  <c r="G80" i="7"/>
  <c r="G82" i="7" s="1"/>
  <c r="B81" i="7"/>
  <c r="B82" i="7" s="1"/>
  <c r="C81" i="7"/>
  <c r="C82" i="7" s="1"/>
  <c r="D81" i="7"/>
  <c r="E81" i="7"/>
  <c r="F81" i="7"/>
  <c r="G81" i="7"/>
  <c r="D82" i="7"/>
  <c r="E82" i="7"/>
  <c r="A84" i="7"/>
  <c r="I48" i="7" a="1"/>
  <c r="I48" i="7" s="1"/>
  <c r="G49" i="7"/>
  <c r="G50" i="7"/>
  <c r="B51" i="7"/>
  <c r="B55" i="7" s="1"/>
  <c r="C51" i="7"/>
  <c r="C54" i="7" s="1"/>
  <c r="C56" i="7" s="1"/>
  <c r="D51" i="7"/>
  <c r="D54" i="7" s="1"/>
  <c r="E51" i="7"/>
  <c r="E55" i="7" s="1"/>
  <c r="F51" i="7"/>
  <c r="F55" i="7" s="1"/>
  <c r="C55" i="7"/>
  <c r="D55" i="7"/>
  <c r="I22" i="7" a="1"/>
  <c r="I22" i="7" s="1"/>
  <c r="G23" i="7"/>
  <c r="G24" i="7"/>
  <c r="G25" i="7"/>
  <c r="G26" i="7"/>
  <c r="G27" i="7"/>
  <c r="G28" i="7"/>
  <c r="G29" i="7"/>
  <c r="G30" i="7"/>
  <c r="G31" i="7"/>
  <c r="G32" i="7"/>
  <c r="B33" i="7"/>
  <c r="B37" i="7" s="1"/>
  <c r="C33" i="7"/>
  <c r="C37" i="7" s="1"/>
  <c r="D33" i="7"/>
  <c r="D36" i="7" s="1"/>
  <c r="E33" i="7"/>
  <c r="E36" i="7" s="1"/>
  <c r="F33" i="7"/>
  <c r="F41" i="7" s="1"/>
  <c r="E40" i="7"/>
  <c r="E41" i="7"/>
  <c r="G41" i="7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I38" i="1" a="1"/>
  <c r="I38" i="1" s="1"/>
  <c r="G39" i="1"/>
  <c r="G40" i="1"/>
  <c r="G41" i="1"/>
  <c r="G42" i="1"/>
  <c r="G43" i="1"/>
  <c r="G44" i="1"/>
  <c r="G45" i="1"/>
  <c r="G46" i="1"/>
  <c r="B47" i="1"/>
  <c r="B51" i="1" s="1"/>
  <c r="C47" i="1"/>
  <c r="D47" i="1"/>
  <c r="D57" i="1" s="1"/>
  <c r="D63" i="1" s="1"/>
  <c r="E47" i="1"/>
  <c r="E54" i="1" s="1"/>
  <c r="F47" i="1"/>
  <c r="F50" i="1" s="1"/>
  <c r="C50" i="1"/>
  <c r="D50" i="1"/>
  <c r="E50" i="1"/>
  <c r="C51" i="1"/>
  <c r="D51" i="1"/>
  <c r="E51" i="1"/>
  <c r="F51" i="1"/>
  <c r="C52" i="1"/>
  <c r="E52" i="1"/>
  <c r="E61" i="1" s="1"/>
  <c r="F52" i="1"/>
  <c r="F61" i="1" s="1"/>
  <c r="C53" i="1"/>
  <c r="C62" i="1" s="1"/>
  <c r="D53" i="1"/>
  <c r="F53" i="1"/>
  <c r="C54" i="1"/>
  <c r="D54" i="1"/>
  <c r="C55" i="1"/>
  <c r="D55" i="1"/>
  <c r="F55" i="1"/>
  <c r="C56" i="1"/>
  <c r="D56" i="1"/>
  <c r="E56" i="1"/>
  <c r="F56" i="1"/>
  <c r="C57" i="1"/>
  <c r="C63" i="1" s="1"/>
  <c r="F57" i="1"/>
  <c r="C60" i="1"/>
  <c r="D60" i="1"/>
  <c r="F60" i="1"/>
  <c r="I15" i="1" a="1"/>
  <c r="I15" i="1" s="1"/>
  <c r="G16" i="1"/>
  <c r="G17" i="1"/>
  <c r="G18" i="1"/>
  <c r="G19" i="1"/>
  <c r="G20" i="1"/>
  <c r="B21" i="1"/>
  <c r="B26" i="1" s="1"/>
  <c r="C21" i="1"/>
  <c r="C25" i="1" s="1"/>
  <c r="D21" i="1"/>
  <c r="D26" i="1" s="1"/>
  <c r="E21" i="1"/>
  <c r="E26" i="1" s="1"/>
  <c r="F21" i="1"/>
  <c r="F27" i="1" s="1"/>
  <c r="B27" i="1"/>
  <c r="F28" i="1"/>
  <c r="I60" i="37" a="1"/>
  <c r="I60" i="37" s="1"/>
  <c r="G61" i="37"/>
  <c r="G62" i="37"/>
  <c r="G73" i="37" s="1"/>
  <c r="G63" i="37"/>
  <c r="G64" i="37"/>
  <c r="G65" i="37"/>
  <c r="G76" i="37" s="1"/>
  <c r="G66" i="37"/>
  <c r="G77" i="37" s="1"/>
  <c r="G67" i="37"/>
  <c r="B68" i="37"/>
  <c r="B73" i="37" s="1"/>
  <c r="C68" i="37"/>
  <c r="D68" i="37"/>
  <c r="D72" i="37" s="1"/>
  <c r="E68" i="37"/>
  <c r="F68" i="37"/>
  <c r="G68" i="37"/>
  <c r="D80" i="37" s="1"/>
  <c r="B72" i="37"/>
  <c r="C72" i="37"/>
  <c r="C79" i="37" s="1"/>
  <c r="E72" i="37"/>
  <c r="F72" i="37"/>
  <c r="F79" i="37" s="1"/>
  <c r="C73" i="37"/>
  <c r="D73" i="37"/>
  <c r="E73" i="37"/>
  <c r="E79" i="37" s="1"/>
  <c r="F73" i="37"/>
  <c r="B74" i="37"/>
  <c r="C74" i="37"/>
  <c r="E74" i="37"/>
  <c r="F74" i="37"/>
  <c r="G74" i="37"/>
  <c r="B75" i="37"/>
  <c r="C75" i="37"/>
  <c r="D75" i="37"/>
  <c r="E75" i="37"/>
  <c r="F75" i="37"/>
  <c r="G75" i="37"/>
  <c r="B76" i="37"/>
  <c r="C76" i="37"/>
  <c r="D76" i="37"/>
  <c r="E76" i="37"/>
  <c r="F76" i="37"/>
  <c r="C77" i="37"/>
  <c r="D77" i="37"/>
  <c r="E77" i="37"/>
  <c r="F77" i="37"/>
  <c r="B78" i="37"/>
  <c r="C78" i="37"/>
  <c r="E78" i="37"/>
  <c r="F78" i="37"/>
  <c r="G78" i="37"/>
  <c r="B80" i="37"/>
  <c r="C80" i="37"/>
  <c r="F80" i="37"/>
  <c r="C82" i="37"/>
  <c r="D82" i="37"/>
  <c r="E82" i="37"/>
  <c r="E85" i="37" s="1"/>
  <c r="F82" i="37"/>
  <c r="B83" i="37"/>
  <c r="C83" i="37"/>
  <c r="E83" i="37"/>
  <c r="F83" i="37"/>
  <c r="F85" i="37" s="1"/>
  <c r="G83" i="37"/>
  <c r="B84" i="37"/>
  <c r="C84" i="37"/>
  <c r="D84" i="37"/>
  <c r="E84" i="37"/>
  <c r="F84" i="37"/>
  <c r="C85" i="37"/>
  <c r="I31" i="37" a="1"/>
  <c r="I31" i="37" s="1"/>
  <c r="G32" i="37"/>
  <c r="G33" i="37"/>
  <c r="G52" i="37" s="1"/>
  <c r="G34" i="37"/>
  <c r="G35" i="37"/>
  <c r="G36" i="37"/>
  <c r="G37" i="37"/>
  <c r="B38" i="37"/>
  <c r="B43" i="37" s="1"/>
  <c r="C38" i="37"/>
  <c r="C47" i="37" s="1"/>
  <c r="D38" i="37"/>
  <c r="D42" i="37" s="1"/>
  <c r="E38" i="37"/>
  <c r="E45" i="37" s="1"/>
  <c r="F38" i="37"/>
  <c r="F45" i="37" s="1"/>
  <c r="B39" i="37"/>
  <c r="C39" i="37"/>
  <c r="D39" i="37"/>
  <c r="E39" i="37"/>
  <c r="F39" i="37"/>
  <c r="C42" i="37"/>
  <c r="B44" i="37"/>
  <c r="B50" i="37"/>
  <c r="C50" i="37"/>
  <c r="D50" i="37"/>
  <c r="E50" i="37"/>
  <c r="F50" i="37"/>
  <c r="B51" i="37"/>
  <c r="C51" i="37"/>
  <c r="D51" i="37"/>
  <c r="E51" i="37"/>
  <c r="F51" i="37"/>
  <c r="F54" i="37" s="1"/>
  <c r="B52" i="37"/>
  <c r="C52" i="37"/>
  <c r="D52" i="37"/>
  <c r="E52" i="37"/>
  <c r="F52" i="37"/>
  <c r="B53" i="37"/>
  <c r="C53" i="37"/>
  <c r="D53" i="37"/>
  <c r="E53" i="37"/>
  <c r="F53" i="37"/>
  <c r="I35" i="31" a="1"/>
  <c r="I35" i="31" s="1"/>
  <c r="G36" i="31"/>
  <c r="G37" i="31"/>
  <c r="G38" i="31"/>
  <c r="G39" i="31"/>
  <c r="G40" i="31"/>
  <c r="G41" i="31"/>
  <c r="G42" i="31"/>
  <c r="G43" i="31"/>
  <c r="G44" i="31"/>
  <c r="B45" i="31"/>
  <c r="B49" i="31" s="1"/>
  <c r="C45" i="31"/>
  <c r="C49" i="31" s="1"/>
  <c r="D45" i="31"/>
  <c r="D48" i="31" s="1"/>
  <c r="E45" i="31"/>
  <c r="E49" i="31" s="1"/>
  <c r="F45" i="31"/>
  <c r="F50" i="31" s="1"/>
  <c r="B48" i="31"/>
  <c r="B59" i="31" s="1"/>
  <c r="C48" i="31"/>
  <c r="C59" i="31" s="1"/>
  <c r="B50" i="31"/>
  <c r="C50" i="31"/>
  <c r="E50" i="31"/>
  <c r="B51" i="31"/>
  <c r="C51" i="31"/>
  <c r="E51" i="31"/>
  <c r="B52" i="31"/>
  <c r="C52" i="31"/>
  <c r="B53" i="31"/>
  <c r="C53" i="31"/>
  <c r="B54" i="31"/>
  <c r="C54" i="31"/>
  <c r="C61" i="31" s="1"/>
  <c r="E54" i="31"/>
  <c r="B55" i="31"/>
  <c r="C55" i="31"/>
  <c r="E55" i="31"/>
  <c r="B56" i="31"/>
  <c r="B62" i="31" s="1"/>
  <c r="C56" i="31"/>
  <c r="C62" i="31" s="1"/>
  <c r="F56" i="31"/>
  <c r="F62" i="31" s="1"/>
  <c r="F19" i="57"/>
  <c r="F23" i="57" s="1"/>
  <c r="E19" i="57"/>
  <c r="E24" i="57" s="1"/>
  <c r="D19" i="57"/>
  <c r="D24" i="57" s="1"/>
  <c r="C19" i="57"/>
  <c r="C24" i="57" s="1"/>
  <c r="B19" i="57"/>
  <c r="B23" i="57" s="1"/>
  <c r="G18" i="57"/>
  <c r="G17" i="57"/>
  <c r="F4" i="57"/>
  <c r="F8" i="57" s="1"/>
  <c r="E4" i="57"/>
  <c r="E8" i="57" s="1"/>
  <c r="D4" i="57"/>
  <c r="D9" i="57" s="1"/>
  <c r="C4" i="57"/>
  <c r="C9" i="57" s="1"/>
  <c r="B4" i="57"/>
  <c r="B8" i="57" s="1"/>
  <c r="G3" i="57"/>
  <c r="G2" i="57"/>
  <c r="I1" i="57" a="1"/>
  <c r="I1" i="57" s="1"/>
  <c r="G90" i="48" l="1"/>
  <c r="G94" i="48" s="1"/>
  <c r="B44" i="48"/>
  <c r="B40" i="48"/>
  <c r="B48" i="48" s="1"/>
  <c r="D71" i="48"/>
  <c r="D77" i="48" s="1"/>
  <c r="E68" i="48"/>
  <c r="E75" i="48" s="1"/>
  <c r="F94" i="48"/>
  <c r="D39" i="48"/>
  <c r="D47" i="48" s="1"/>
  <c r="C71" i="48"/>
  <c r="C77" i="48" s="1"/>
  <c r="E42" i="48"/>
  <c r="E49" i="48" s="1"/>
  <c r="C39" i="48"/>
  <c r="C47" i="48" s="1"/>
  <c r="F70" i="48"/>
  <c r="F76" i="48" s="1"/>
  <c r="C97" i="48"/>
  <c r="C98" i="48"/>
  <c r="D70" i="48"/>
  <c r="C94" i="48"/>
  <c r="D40" i="48"/>
  <c r="D48" i="48" s="1"/>
  <c r="D51" i="48" s="1"/>
  <c r="D76" i="48"/>
  <c r="G68" i="57"/>
  <c r="G69" i="57"/>
  <c r="E67" i="57"/>
  <c r="E69" i="57" s="1"/>
  <c r="B67" i="57"/>
  <c r="B69" i="57" s="1"/>
  <c r="C54" i="57"/>
  <c r="C53" i="57"/>
  <c r="B53" i="57"/>
  <c r="B54" i="57" s="1"/>
  <c r="G49" i="57"/>
  <c r="G52" i="57" s="1"/>
  <c r="G53" i="57"/>
  <c r="G54" i="57" s="1"/>
  <c r="F52" i="57"/>
  <c r="F54" i="57" s="1"/>
  <c r="E52" i="57"/>
  <c r="E54" i="57" s="1"/>
  <c r="D53" i="57"/>
  <c r="D54" i="57" s="1"/>
  <c r="G4" i="57"/>
  <c r="G9" i="57" s="1"/>
  <c r="C38" i="57"/>
  <c r="C40" i="57" s="1"/>
  <c r="B39" i="57"/>
  <c r="B40" i="57" s="1"/>
  <c r="C23" i="57"/>
  <c r="C25" i="57" s="1"/>
  <c r="E9" i="57"/>
  <c r="E10" i="57" s="1"/>
  <c r="G35" i="57"/>
  <c r="G38" i="57" s="1"/>
  <c r="G19" i="57"/>
  <c r="G23" i="57" s="1"/>
  <c r="E38" i="57"/>
  <c r="E40" i="57" s="1"/>
  <c r="F38" i="57"/>
  <c r="F40" i="57" s="1"/>
  <c r="D38" i="57"/>
  <c r="D40" i="57" s="1"/>
  <c r="B42" i="48"/>
  <c r="B49" i="48" s="1"/>
  <c r="B39" i="48"/>
  <c r="B47" i="48" s="1"/>
  <c r="B70" i="48"/>
  <c r="B76" i="48" s="1"/>
  <c r="D67" i="48"/>
  <c r="D74" i="48" s="1"/>
  <c r="B97" i="48"/>
  <c r="F95" i="48"/>
  <c r="B93" i="48"/>
  <c r="B94" i="48"/>
  <c r="C44" i="48"/>
  <c r="C69" i="48"/>
  <c r="C76" i="48" s="1"/>
  <c r="G64" i="48"/>
  <c r="G71" i="48" s="1"/>
  <c r="G77" i="48" s="1"/>
  <c r="F97" i="48"/>
  <c r="F98" i="48" s="1"/>
  <c r="B95" i="48"/>
  <c r="E74" i="48"/>
  <c r="D43" i="48"/>
  <c r="D41" i="48"/>
  <c r="C43" i="48"/>
  <c r="C50" i="48" s="1"/>
  <c r="C51" i="48" s="1"/>
  <c r="C72" i="48"/>
  <c r="E69" i="48"/>
  <c r="E76" i="48" s="1"/>
  <c r="B71" i="48"/>
  <c r="B77" i="48" s="1"/>
  <c r="B67" i="48"/>
  <c r="B43" i="48"/>
  <c r="B50" i="48" s="1"/>
  <c r="E48" i="48"/>
  <c r="B68" i="48"/>
  <c r="B75" i="48" s="1"/>
  <c r="G36" i="48"/>
  <c r="G41" i="48" s="1"/>
  <c r="D44" i="48"/>
  <c r="D50" i="48" s="1"/>
  <c r="E50" i="48"/>
  <c r="E71" i="48"/>
  <c r="E77" i="48" s="1"/>
  <c r="E47" i="48"/>
  <c r="G40" i="48"/>
  <c r="F41" i="48"/>
  <c r="F48" i="48" s="1"/>
  <c r="C45" i="48"/>
  <c r="B45" i="48"/>
  <c r="F43" i="48"/>
  <c r="F39" i="48"/>
  <c r="F42" i="48"/>
  <c r="F49" i="48" s="1"/>
  <c r="F44" i="48"/>
  <c r="G39" i="44"/>
  <c r="G43" i="44"/>
  <c r="G40" i="44"/>
  <c r="G47" i="44" s="1"/>
  <c r="G42" i="44"/>
  <c r="G48" i="44" s="1"/>
  <c r="G41" i="44"/>
  <c r="E49" i="44"/>
  <c r="C43" i="44"/>
  <c r="C48" i="44" s="1"/>
  <c r="C39" i="44"/>
  <c r="D44" i="44"/>
  <c r="B43" i="44"/>
  <c r="B48" i="44" s="1"/>
  <c r="B39" i="44"/>
  <c r="F44" i="44"/>
  <c r="E44" i="44"/>
  <c r="C40" i="44"/>
  <c r="C47" i="44" s="1"/>
  <c r="B40" i="44"/>
  <c r="B47" i="44" s="1"/>
  <c r="F55" i="35"/>
  <c r="E55" i="35"/>
  <c r="F53" i="35"/>
  <c r="D47" i="35"/>
  <c r="D41" i="35"/>
  <c r="E53" i="35"/>
  <c r="C47" i="35"/>
  <c r="C41" i="35"/>
  <c r="B41" i="35"/>
  <c r="G40" i="35"/>
  <c r="D49" i="35"/>
  <c r="B48" i="35"/>
  <c r="D45" i="35"/>
  <c r="D50" i="35" s="1"/>
  <c r="B44" i="35"/>
  <c r="D48" i="35"/>
  <c r="C48" i="35"/>
  <c r="C44" i="35"/>
  <c r="C49" i="35"/>
  <c r="F53" i="33"/>
  <c r="F55" i="33"/>
  <c r="F54" i="33"/>
  <c r="C56" i="33"/>
  <c r="E53" i="33"/>
  <c r="E55" i="33"/>
  <c r="E54" i="33"/>
  <c r="F44" i="33"/>
  <c r="D53" i="33"/>
  <c r="F49" i="33"/>
  <c r="B47" i="33"/>
  <c r="F45" i="33"/>
  <c r="B41" i="33"/>
  <c r="D54" i="33"/>
  <c r="G41" i="33"/>
  <c r="F46" i="33"/>
  <c r="B49" i="33"/>
  <c r="F47" i="33"/>
  <c r="B45" i="33"/>
  <c r="B51" i="33" s="1"/>
  <c r="E47" i="33"/>
  <c r="E51" i="33" s="1"/>
  <c r="G44" i="33"/>
  <c r="G51" i="33" s="1"/>
  <c r="G49" i="33"/>
  <c r="F46" i="29"/>
  <c r="E51" i="29"/>
  <c r="D51" i="29"/>
  <c r="F49" i="29"/>
  <c r="F48" i="29"/>
  <c r="F50" i="29"/>
  <c r="G41" i="29"/>
  <c r="G37" i="29"/>
  <c r="G44" i="29"/>
  <c r="G43" i="29"/>
  <c r="G45" i="29"/>
  <c r="G42" i="29"/>
  <c r="D50" i="29"/>
  <c r="B44" i="29"/>
  <c r="F42" i="29"/>
  <c r="B37" i="29"/>
  <c r="E50" i="29"/>
  <c r="C44" i="29"/>
  <c r="C37" i="29"/>
  <c r="C45" i="29"/>
  <c r="C41" i="29"/>
  <c r="B45" i="29"/>
  <c r="B41" i="29"/>
  <c r="F44" i="29"/>
  <c r="G38" i="26"/>
  <c r="B38" i="26"/>
  <c r="D35" i="26"/>
  <c r="D39" i="26" s="1"/>
  <c r="B37" i="26"/>
  <c r="B46" i="26" s="1"/>
  <c r="C39" i="26"/>
  <c r="B35" i="26"/>
  <c r="B39" i="26" s="1"/>
  <c r="G31" i="26"/>
  <c r="B41" i="26"/>
  <c r="B43" i="26" s="1"/>
  <c r="G40" i="24"/>
  <c r="B43" i="24"/>
  <c r="B45" i="24" s="1"/>
  <c r="B38" i="24"/>
  <c r="B41" i="24" s="1"/>
  <c r="B40" i="24"/>
  <c r="D37" i="24"/>
  <c r="D41" i="24" s="1"/>
  <c r="G39" i="24"/>
  <c r="G33" i="24"/>
  <c r="D43" i="24"/>
  <c r="D45" i="24" s="1"/>
  <c r="G36" i="22"/>
  <c r="G39" i="22"/>
  <c r="G46" i="22" s="1"/>
  <c r="G38" i="22"/>
  <c r="G45" i="22" s="1"/>
  <c r="B47" i="22"/>
  <c r="G40" i="22"/>
  <c r="E41" i="22"/>
  <c r="E45" i="22"/>
  <c r="D46" i="22"/>
  <c r="E47" i="22"/>
  <c r="F41" i="22"/>
  <c r="D40" i="22"/>
  <c r="F37" i="22"/>
  <c r="F44" i="22" s="1"/>
  <c r="F47" i="22" s="1"/>
  <c r="D36" i="22"/>
  <c r="B45" i="22"/>
  <c r="D37" i="22"/>
  <c r="D44" i="22" s="1"/>
  <c r="C37" i="22"/>
  <c r="C44" i="22" s="1"/>
  <c r="C47" i="22" s="1"/>
  <c r="D38" i="22"/>
  <c r="D45" i="22" s="1"/>
  <c r="G41" i="20"/>
  <c r="G36" i="20"/>
  <c r="G35" i="20"/>
  <c r="G40" i="20"/>
  <c r="G42" i="20" s="1"/>
  <c r="G34" i="20"/>
  <c r="G37" i="20"/>
  <c r="D37" i="20"/>
  <c r="B37" i="20"/>
  <c r="D34" i="20"/>
  <c r="D40" i="20"/>
  <c r="D42" i="20" s="1"/>
  <c r="B34" i="20"/>
  <c r="F64" i="11"/>
  <c r="F65" i="11" s="1"/>
  <c r="G64" i="11"/>
  <c r="G65" i="11" s="1"/>
  <c r="D65" i="11"/>
  <c r="B50" i="11"/>
  <c r="B51" i="11" s="1"/>
  <c r="E63" i="11"/>
  <c r="E65" i="11" s="1"/>
  <c r="B63" i="11"/>
  <c r="B65" i="11" s="1"/>
  <c r="D51" i="11"/>
  <c r="C36" i="11"/>
  <c r="F37" i="11"/>
  <c r="E50" i="11"/>
  <c r="E51" i="11" s="1"/>
  <c r="C37" i="11"/>
  <c r="G46" i="11"/>
  <c r="G50" i="11" s="1"/>
  <c r="F49" i="11"/>
  <c r="F51" i="11" s="1"/>
  <c r="G32" i="11"/>
  <c r="G35" i="11" s="1"/>
  <c r="C49" i="11"/>
  <c r="C51" i="11" s="1"/>
  <c r="B22" i="11"/>
  <c r="B23" i="11" s="1"/>
  <c r="F21" i="11"/>
  <c r="F23" i="11" s="1"/>
  <c r="G18" i="11"/>
  <c r="G22" i="11" s="1"/>
  <c r="E35" i="11"/>
  <c r="E37" i="11" s="1"/>
  <c r="D36" i="11"/>
  <c r="D37" i="11" s="1"/>
  <c r="B35" i="11"/>
  <c r="B37" i="11" s="1"/>
  <c r="D21" i="11"/>
  <c r="D23" i="11" s="1"/>
  <c r="E21" i="11"/>
  <c r="E23" i="11" s="1"/>
  <c r="C21" i="11"/>
  <c r="C23" i="11" s="1"/>
  <c r="D57" i="18"/>
  <c r="E51" i="18"/>
  <c r="F51" i="18"/>
  <c r="E54" i="18"/>
  <c r="D51" i="18"/>
  <c r="D54" i="18"/>
  <c r="D50" i="18"/>
  <c r="E53" i="18"/>
  <c r="E58" i="18" s="1"/>
  <c r="E49" i="18"/>
  <c r="E57" i="18" s="1"/>
  <c r="E59" i="18" s="1"/>
  <c r="F90" i="18"/>
  <c r="D53" i="18"/>
  <c r="F89" i="18"/>
  <c r="F86" i="18"/>
  <c r="B83" i="18"/>
  <c r="F82" i="18"/>
  <c r="G88" i="18"/>
  <c r="G87" i="18"/>
  <c r="G84" i="18"/>
  <c r="D58" i="18"/>
  <c r="F50" i="18"/>
  <c r="E90" i="18"/>
  <c r="C89" i="18"/>
  <c r="E86" i="18"/>
  <c r="C85" i="18"/>
  <c r="E82" i="18"/>
  <c r="C79" i="18"/>
  <c r="F52" i="18"/>
  <c r="E50" i="18"/>
  <c r="F96" i="18"/>
  <c r="F91" i="18"/>
  <c r="D90" i="18"/>
  <c r="B89" i="18"/>
  <c r="F87" i="18"/>
  <c r="D86" i="18"/>
  <c r="B85" i="18"/>
  <c r="D82" i="18"/>
  <c r="B79" i="18"/>
  <c r="F94" i="18"/>
  <c r="F53" i="18"/>
  <c r="E85" i="18"/>
  <c r="E79" i="18"/>
  <c r="D79" i="18"/>
  <c r="E91" i="18"/>
  <c r="C90" i="18"/>
  <c r="E87" i="18"/>
  <c r="C86" i="18"/>
  <c r="E83" i="18"/>
  <c r="G78" i="18"/>
  <c r="G86" i="18" s="1"/>
  <c r="D89" i="18"/>
  <c r="D85" i="18"/>
  <c r="F54" i="18"/>
  <c r="D91" i="18"/>
  <c r="B90" i="18"/>
  <c r="D87" i="18"/>
  <c r="B86" i="18"/>
  <c r="C53" i="18"/>
  <c r="C58" i="18" s="1"/>
  <c r="C49" i="18"/>
  <c r="C54" i="18"/>
  <c r="C50" i="18"/>
  <c r="G46" i="18"/>
  <c r="G53" i="18" s="1"/>
  <c r="B53" i="18"/>
  <c r="B58" i="18" s="1"/>
  <c r="B49" i="18"/>
  <c r="F57" i="18"/>
  <c r="D55" i="18"/>
  <c r="B54" i="18"/>
  <c r="B50" i="18"/>
  <c r="C51" i="18"/>
  <c r="B41" i="7"/>
  <c r="B38" i="7"/>
  <c r="B54" i="7"/>
  <c r="B56" i="7" s="1"/>
  <c r="E74" i="7"/>
  <c r="E77" i="7" s="1"/>
  <c r="C73" i="7"/>
  <c r="G51" i="7"/>
  <c r="D73" i="7"/>
  <c r="D74" i="7"/>
  <c r="B73" i="7"/>
  <c r="B77" i="7" s="1"/>
  <c r="C76" i="7"/>
  <c r="F61" i="7"/>
  <c r="C74" i="7"/>
  <c r="D56" i="7"/>
  <c r="G55" i="7"/>
  <c r="E38" i="7"/>
  <c r="D38" i="7"/>
  <c r="G38" i="7"/>
  <c r="C61" i="7"/>
  <c r="E54" i="7"/>
  <c r="E56" i="7" s="1"/>
  <c r="E39" i="7"/>
  <c r="E61" i="7"/>
  <c r="G54" i="7"/>
  <c r="G56" i="7" s="1"/>
  <c r="D61" i="7"/>
  <c r="F54" i="7"/>
  <c r="F56" i="7" s="1"/>
  <c r="G39" i="7"/>
  <c r="G33" i="7"/>
  <c r="G37" i="7" s="1"/>
  <c r="B61" i="7"/>
  <c r="E37" i="7"/>
  <c r="E42" i="7" s="1"/>
  <c r="F39" i="7"/>
  <c r="G40" i="7"/>
  <c r="C38" i="7"/>
  <c r="C39" i="7"/>
  <c r="D40" i="7"/>
  <c r="B39" i="7"/>
  <c r="F37" i="7"/>
  <c r="C40" i="7"/>
  <c r="C36" i="7"/>
  <c r="F40" i="7"/>
  <c r="F36" i="7"/>
  <c r="D41" i="7"/>
  <c r="B40" i="7"/>
  <c r="F38" i="7"/>
  <c r="D37" i="7"/>
  <c r="B36" i="7"/>
  <c r="D39" i="7"/>
  <c r="C41" i="7"/>
  <c r="E62" i="1"/>
  <c r="F25" i="1"/>
  <c r="F33" i="1" s="1"/>
  <c r="B54" i="1"/>
  <c r="D52" i="1"/>
  <c r="D61" i="1" s="1"/>
  <c r="F26" i="1"/>
  <c r="D62" i="1"/>
  <c r="F24" i="1"/>
  <c r="E57" i="1"/>
  <c r="E63" i="1" s="1"/>
  <c r="B50" i="1"/>
  <c r="B62" i="1" s="1"/>
  <c r="C24" i="1"/>
  <c r="E55" i="1"/>
  <c r="E60" i="1" s="1"/>
  <c r="E53" i="1"/>
  <c r="G21" i="1"/>
  <c r="B57" i="1"/>
  <c r="F63" i="1"/>
  <c r="B53" i="1"/>
  <c r="C58" i="1"/>
  <c r="E58" i="1"/>
  <c r="E25" i="1"/>
  <c r="D27" i="1"/>
  <c r="C27" i="1"/>
  <c r="C61" i="1"/>
  <c r="E27" i="1"/>
  <c r="G47" i="1"/>
  <c r="G50" i="1" s="1"/>
  <c r="E24" i="1"/>
  <c r="B56" i="1"/>
  <c r="B63" i="1" s="1"/>
  <c r="F54" i="1"/>
  <c r="F58" i="1" s="1"/>
  <c r="B52" i="1"/>
  <c r="B61" i="1" s="1"/>
  <c r="D25" i="1"/>
  <c r="B55" i="1"/>
  <c r="B60" i="1" s="1"/>
  <c r="E28" i="1"/>
  <c r="D24" i="1"/>
  <c r="D28" i="1"/>
  <c r="C28" i="1"/>
  <c r="C26" i="1"/>
  <c r="G25" i="1"/>
  <c r="G26" i="1"/>
  <c r="G24" i="1"/>
  <c r="G28" i="1"/>
  <c r="G27" i="1"/>
  <c r="B28" i="1"/>
  <c r="B24" i="1"/>
  <c r="B25" i="1"/>
  <c r="B79" i="37"/>
  <c r="E42" i="37"/>
  <c r="G84" i="37"/>
  <c r="F47" i="37"/>
  <c r="D83" i="37"/>
  <c r="D85" i="37" s="1"/>
  <c r="B82" i="37"/>
  <c r="B85" i="37" s="1"/>
  <c r="D78" i="37"/>
  <c r="B77" i="37"/>
  <c r="D74" i="37"/>
  <c r="D79" i="37" s="1"/>
  <c r="F43" i="37"/>
  <c r="E46" i="37"/>
  <c r="G72" i="37"/>
  <c r="G79" i="37" s="1"/>
  <c r="E44" i="37"/>
  <c r="C44" i="37"/>
  <c r="G82" i="37"/>
  <c r="E80" i="37"/>
  <c r="G80" i="37" s="1"/>
  <c r="D54" i="37"/>
  <c r="C54" i="37"/>
  <c r="C46" i="37"/>
  <c r="B54" i="37"/>
  <c r="E54" i="37"/>
  <c r="D45" i="37"/>
  <c r="D43" i="37"/>
  <c r="G50" i="37"/>
  <c r="G54" i="37" s="1"/>
  <c r="D46" i="37"/>
  <c r="D47" i="37"/>
  <c r="F44" i="37"/>
  <c r="F42" i="37"/>
  <c r="C45" i="37"/>
  <c r="C43" i="37"/>
  <c r="F46" i="37"/>
  <c r="D44" i="37"/>
  <c r="G51" i="37"/>
  <c r="B45" i="37"/>
  <c r="G53" i="37"/>
  <c r="E47" i="37"/>
  <c r="E43" i="37"/>
  <c r="E48" i="37" s="1"/>
  <c r="G38" i="37"/>
  <c r="G44" i="37" s="1"/>
  <c r="B46" i="37"/>
  <c r="B42" i="37"/>
  <c r="B47" i="37"/>
  <c r="G39" i="37"/>
  <c r="F53" i="31"/>
  <c r="B61" i="31"/>
  <c r="F52" i="31"/>
  <c r="F54" i="31"/>
  <c r="F61" i="31" s="1"/>
  <c r="E61" i="31"/>
  <c r="F55" i="31"/>
  <c r="F51" i="31"/>
  <c r="F60" i="31" s="1"/>
  <c r="D55" i="31"/>
  <c r="D53" i="31"/>
  <c r="D51" i="31"/>
  <c r="D49" i="31"/>
  <c r="C57" i="31"/>
  <c r="C60" i="31"/>
  <c r="C63" i="31" s="1"/>
  <c r="B60" i="31"/>
  <c r="B63" i="31"/>
  <c r="F49" i="31"/>
  <c r="F48" i="31"/>
  <c r="D59" i="31"/>
  <c r="B57" i="31"/>
  <c r="D54" i="31"/>
  <c r="D61" i="31" s="1"/>
  <c r="D50" i="31"/>
  <c r="E56" i="31"/>
  <c r="E62" i="31" s="1"/>
  <c r="E52" i="31"/>
  <c r="E48" i="31"/>
  <c r="D56" i="31"/>
  <c r="D62" i="31" s="1"/>
  <c r="D52" i="31"/>
  <c r="G45" i="31"/>
  <c r="G54" i="31" s="1"/>
  <c r="E53" i="31"/>
  <c r="D23" i="57"/>
  <c r="D25" i="57" s="1"/>
  <c r="B24" i="57"/>
  <c r="B25" i="57" s="1"/>
  <c r="E23" i="57"/>
  <c r="E25" i="57" s="1"/>
  <c r="F24" i="57"/>
  <c r="F25" i="57" s="1"/>
  <c r="F9" i="57"/>
  <c r="F10" i="57" s="1"/>
  <c r="C8" i="57"/>
  <c r="C10" i="57" s="1"/>
  <c r="D8" i="57"/>
  <c r="D10" i="57" s="1"/>
  <c r="B9" i="57"/>
  <c r="B10" i="57" s="1"/>
  <c r="I1" i="48" a="1"/>
  <c r="I1" i="48" s="1"/>
  <c r="G3" i="48"/>
  <c r="G4" i="48"/>
  <c r="G5" i="48"/>
  <c r="G6" i="48"/>
  <c r="G7" i="48"/>
  <c r="G2" i="48"/>
  <c r="C8" i="48"/>
  <c r="C13" i="48" s="1"/>
  <c r="D8" i="48"/>
  <c r="D13" i="48" s="1"/>
  <c r="E8" i="48"/>
  <c r="E14" i="48" s="1"/>
  <c r="E21" i="48" s="1"/>
  <c r="F8" i="48"/>
  <c r="F11" i="48" s="1"/>
  <c r="B8" i="48"/>
  <c r="B12" i="48" s="1"/>
  <c r="B10" i="44"/>
  <c r="B18" i="44" s="1"/>
  <c r="B7" i="44"/>
  <c r="F30" i="17"/>
  <c r="B14" i="16"/>
  <c r="F14" i="16"/>
  <c r="G97" i="48" l="1"/>
  <c r="E45" i="48"/>
  <c r="B14" i="48"/>
  <c r="B21" i="48" s="1"/>
  <c r="E51" i="48"/>
  <c r="D45" i="48"/>
  <c r="G95" i="48"/>
  <c r="G69" i="48"/>
  <c r="B98" i="48"/>
  <c r="G93" i="48"/>
  <c r="G98" i="48" s="1"/>
  <c r="G96" i="48"/>
  <c r="F72" i="48"/>
  <c r="G8" i="57"/>
  <c r="G10" i="57" s="1"/>
  <c r="G39" i="57"/>
  <c r="G40" i="57" s="1"/>
  <c r="G24" i="57"/>
  <c r="G25" i="57" s="1"/>
  <c r="G68" i="48"/>
  <c r="G75" i="48" s="1"/>
  <c r="B51" i="48"/>
  <c r="D72" i="48"/>
  <c r="G70" i="48"/>
  <c r="G44" i="48"/>
  <c r="G50" i="48" s="1"/>
  <c r="G67" i="48"/>
  <c r="G72" i="48" s="1"/>
  <c r="G39" i="48"/>
  <c r="G47" i="48" s="1"/>
  <c r="G43" i="48"/>
  <c r="G42" i="48"/>
  <c r="G49" i="48" s="1"/>
  <c r="C14" i="48"/>
  <c r="C21" i="48" s="1"/>
  <c r="G74" i="48"/>
  <c r="B13" i="48"/>
  <c r="B20" i="48" s="1"/>
  <c r="B74" i="48"/>
  <c r="B72" i="48"/>
  <c r="E72" i="48"/>
  <c r="B11" i="48"/>
  <c r="B19" i="48" s="1"/>
  <c r="B15" i="48"/>
  <c r="B22" i="48" s="1"/>
  <c r="D14" i="48"/>
  <c r="D21" i="48" s="1"/>
  <c r="F50" i="48"/>
  <c r="G48" i="48"/>
  <c r="G13" i="48"/>
  <c r="F19" i="48"/>
  <c r="F15" i="48"/>
  <c r="F16" i="48"/>
  <c r="E16" i="48"/>
  <c r="D11" i="48"/>
  <c r="C16" i="48"/>
  <c r="E13" i="48"/>
  <c r="C12" i="48"/>
  <c r="C20" i="48" s="1"/>
  <c r="E15" i="48"/>
  <c r="D15" i="48"/>
  <c r="F12" i="48"/>
  <c r="E12" i="48"/>
  <c r="D16" i="48"/>
  <c r="D12" i="48"/>
  <c r="D20" i="48" s="1"/>
  <c r="E11" i="48"/>
  <c r="B16" i="48"/>
  <c r="F14" i="48"/>
  <c r="F21" i="48" s="1"/>
  <c r="C15" i="48"/>
  <c r="C11" i="48"/>
  <c r="F13" i="48"/>
  <c r="F47" i="48"/>
  <c r="F45" i="48"/>
  <c r="C46" i="44"/>
  <c r="C49" i="44" s="1"/>
  <c r="C44" i="44"/>
  <c r="G44" i="44"/>
  <c r="G46" i="44"/>
  <c r="G49" i="44" s="1"/>
  <c r="B46" i="44"/>
  <c r="B49" i="44" s="1"/>
  <c r="B44" i="44"/>
  <c r="G44" i="35"/>
  <c r="G48" i="35"/>
  <c r="G41" i="35"/>
  <c r="G46" i="35"/>
  <c r="G45" i="35"/>
  <c r="G49" i="35"/>
  <c r="C54" i="35"/>
  <c r="C53" i="35"/>
  <c r="C52" i="35"/>
  <c r="B50" i="35"/>
  <c r="C50" i="35"/>
  <c r="G47" i="35"/>
  <c r="B54" i="35"/>
  <c r="B52" i="35"/>
  <c r="B53" i="35"/>
  <c r="D54" i="35"/>
  <c r="D53" i="35"/>
  <c r="D52" i="35"/>
  <c r="D55" i="35" s="1"/>
  <c r="E56" i="33"/>
  <c r="D56" i="33"/>
  <c r="F51" i="33"/>
  <c r="B54" i="33"/>
  <c r="B53" i="33"/>
  <c r="B55" i="33"/>
  <c r="G54" i="33"/>
  <c r="G53" i="33"/>
  <c r="G56" i="33" s="1"/>
  <c r="G55" i="33"/>
  <c r="F56" i="33"/>
  <c r="G49" i="29"/>
  <c r="G48" i="29"/>
  <c r="G50" i="29"/>
  <c r="B46" i="29"/>
  <c r="G46" i="29"/>
  <c r="B50" i="29"/>
  <c r="B49" i="29"/>
  <c r="B48" i="29"/>
  <c r="B51" i="29" s="1"/>
  <c r="C50" i="29"/>
  <c r="C49" i="29"/>
  <c r="C48" i="29"/>
  <c r="C51" i="29" s="1"/>
  <c r="C46" i="29"/>
  <c r="F51" i="29"/>
  <c r="G42" i="26"/>
  <c r="G36" i="26"/>
  <c r="G41" i="26"/>
  <c r="G43" i="26" s="1"/>
  <c r="G35" i="26"/>
  <c r="G37" i="26"/>
  <c r="G44" i="24"/>
  <c r="G38" i="24"/>
  <c r="G43" i="24"/>
  <c r="G45" i="24" s="1"/>
  <c r="G37" i="24"/>
  <c r="C41" i="22"/>
  <c r="G41" i="22"/>
  <c r="G43" i="22"/>
  <c r="G47" i="22" s="1"/>
  <c r="D43" i="22"/>
  <c r="D47" i="22" s="1"/>
  <c r="D41" i="22"/>
  <c r="G38" i="20"/>
  <c r="B38" i="20"/>
  <c r="D38" i="20"/>
  <c r="G36" i="11"/>
  <c r="G37" i="11" s="1"/>
  <c r="G49" i="11"/>
  <c r="G51" i="11" s="1"/>
  <c r="G21" i="11"/>
  <c r="G23" i="11" s="1"/>
  <c r="C92" i="18"/>
  <c r="F58" i="18"/>
  <c r="E55" i="18"/>
  <c r="B92" i="18"/>
  <c r="D59" i="18"/>
  <c r="F92" i="18"/>
  <c r="F59" i="18"/>
  <c r="B95" i="18"/>
  <c r="B96" i="18"/>
  <c r="B94" i="18"/>
  <c r="D96" i="18"/>
  <c r="D94" i="18"/>
  <c r="D95" i="18"/>
  <c r="F55" i="18"/>
  <c r="E96" i="18"/>
  <c r="E94" i="18"/>
  <c r="E97" i="18" s="1"/>
  <c r="E95" i="18"/>
  <c r="G90" i="18"/>
  <c r="G79" i="18"/>
  <c r="G89" i="18"/>
  <c r="G83" i="18"/>
  <c r="G91" i="18"/>
  <c r="G82" i="18"/>
  <c r="C95" i="18"/>
  <c r="C96" i="18"/>
  <c r="C94" i="18"/>
  <c r="F97" i="18"/>
  <c r="D92" i="18"/>
  <c r="E92" i="18"/>
  <c r="G85" i="18"/>
  <c r="B55" i="18"/>
  <c r="B57" i="18"/>
  <c r="B59" i="18" s="1"/>
  <c r="G51" i="18"/>
  <c r="G50" i="18"/>
  <c r="G54" i="18"/>
  <c r="G49" i="18"/>
  <c r="G52" i="18"/>
  <c r="C55" i="18"/>
  <c r="C57" i="18"/>
  <c r="C59" i="18" s="1"/>
  <c r="D77" i="7"/>
  <c r="G36" i="7"/>
  <c r="D42" i="7"/>
  <c r="C77" i="7"/>
  <c r="G42" i="7"/>
  <c r="F42" i="7"/>
  <c r="C42" i="7"/>
  <c r="B42" i="7"/>
  <c r="C29" i="1"/>
  <c r="D58" i="1"/>
  <c r="E29" i="1"/>
  <c r="F29" i="1"/>
  <c r="D29" i="1"/>
  <c r="G55" i="1"/>
  <c r="G60" i="1" s="1"/>
  <c r="B58" i="1"/>
  <c r="G52" i="1"/>
  <c r="G51" i="1"/>
  <c r="G61" i="1" s="1"/>
  <c r="G53" i="1"/>
  <c r="G62" i="1" s="1"/>
  <c r="G57" i="1"/>
  <c r="G56" i="1"/>
  <c r="F62" i="1"/>
  <c r="G54" i="1"/>
  <c r="B33" i="1"/>
  <c r="B29" i="1"/>
  <c r="F34" i="1"/>
  <c r="G29" i="1"/>
  <c r="B34" i="1"/>
  <c r="D48" i="37"/>
  <c r="F48" i="37"/>
  <c r="G85" i="37"/>
  <c r="C48" i="37"/>
  <c r="B48" i="37"/>
  <c r="G42" i="37"/>
  <c r="G45" i="37"/>
  <c r="G43" i="37"/>
  <c r="G47" i="37"/>
  <c r="G46" i="37"/>
  <c r="E60" i="31"/>
  <c r="D60" i="31"/>
  <c r="D63" i="31" s="1"/>
  <c r="F57" i="31"/>
  <c r="F59" i="31"/>
  <c r="F63" i="31" s="1"/>
  <c r="D57" i="31"/>
  <c r="G55" i="31"/>
  <c r="G61" i="31" s="1"/>
  <c r="E57" i="31"/>
  <c r="E59" i="31"/>
  <c r="E63" i="31" s="1"/>
  <c r="G50" i="31"/>
  <c r="G52" i="31"/>
  <c r="G48" i="31"/>
  <c r="G49" i="31"/>
  <c r="G53" i="31"/>
  <c r="G56" i="31"/>
  <c r="G62" i="31" s="1"/>
  <c r="G51" i="31"/>
  <c r="G8" i="48"/>
  <c r="G14" i="48" s="1"/>
  <c r="G21" i="48" s="1"/>
  <c r="G51" i="48" l="1"/>
  <c r="G76" i="48"/>
  <c r="G45" i="48"/>
  <c r="E22" i="48"/>
  <c r="G12" i="48"/>
  <c r="G20" i="48" s="1"/>
  <c r="B23" i="48"/>
  <c r="B17" i="48"/>
  <c r="F51" i="48"/>
  <c r="C22" i="48"/>
  <c r="F20" i="48"/>
  <c r="D22" i="48"/>
  <c r="F22" i="48"/>
  <c r="E19" i="48"/>
  <c r="E17" i="48"/>
  <c r="G11" i="48"/>
  <c r="G16" i="48"/>
  <c r="C17" i="48"/>
  <c r="C19" i="48"/>
  <c r="D19" i="48"/>
  <c r="D23" i="48" s="1"/>
  <c r="D17" i="48"/>
  <c r="G15" i="48"/>
  <c r="E20" i="48"/>
  <c r="F17" i="48"/>
  <c r="G52" i="35"/>
  <c r="G53" i="35"/>
  <c r="G54" i="35"/>
  <c r="C55" i="35"/>
  <c r="G50" i="35"/>
  <c r="B55" i="35"/>
  <c r="B56" i="33"/>
  <c r="G51" i="29"/>
  <c r="G39" i="26"/>
  <c r="G41" i="24"/>
  <c r="C97" i="18"/>
  <c r="B97" i="18"/>
  <c r="D97" i="18"/>
  <c r="G95" i="18"/>
  <c r="G94" i="18"/>
  <c r="G96" i="18"/>
  <c r="G92" i="18"/>
  <c r="G58" i="18"/>
  <c r="G57" i="18"/>
  <c r="G55" i="18"/>
  <c r="G63" i="1"/>
  <c r="G64" i="1" s="1"/>
  <c r="G58" i="1"/>
  <c r="G48" i="37"/>
  <c r="G59" i="31"/>
  <c r="G57" i="31"/>
  <c r="G60" i="31"/>
  <c r="C23" i="48" l="1"/>
  <c r="F23" i="48"/>
  <c r="G22" i="48"/>
  <c r="G17" i="48"/>
  <c r="G19" i="48"/>
  <c r="G23" i="48" s="1"/>
  <c r="E23" i="48"/>
  <c r="G55" i="35"/>
  <c r="G59" i="18"/>
  <c r="G97" i="18"/>
  <c r="G63" i="31"/>
  <c r="A2" i="45" a="1"/>
  <c r="A2" i="45" s="1"/>
  <c r="A8" i="45" a="1"/>
  <c r="A8" i="45" s="1"/>
  <c r="A10" i="45" a="1"/>
  <c r="A10" i="45" s="1"/>
  <c r="A12" i="45" a="1"/>
  <c r="A12" i="45" s="1"/>
  <c r="A15" i="45" a="1"/>
  <c r="A15" i="45" s="1"/>
  <c r="A16" i="45" a="1"/>
  <c r="A16" i="45" s="1"/>
  <c r="A17" i="45" a="1"/>
  <c r="A17" i="45" s="1"/>
  <c r="A23" i="45" a="1"/>
  <c r="A23" i="45" s="1"/>
  <c r="A24" i="45" a="1"/>
  <c r="A24" i="45" s="1"/>
  <c r="A25" i="45" a="1"/>
  <c r="A25" i="45" s="1"/>
  <c r="A26" i="45" a="1"/>
  <c r="A26" i="45" s="1"/>
  <c r="A28" i="45" a="1"/>
  <c r="A28" i="45" s="1"/>
  <c r="A30" i="45" a="1"/>
  <c r="A30" i="45" s="1"/>
  <c r="A32" i="45" a="1"/>
  <c r="A32" i="45" s="1"/>
  <c r="A34" i="45" a="1"/>
  <c r="A34" i="45" s="1"/>
  <c r="A36" i="45" a="1"/>
  <c r="A36" i="45" s="1"/>
  <c r="A37" i="45" a="1"/>
  <c r="A37" i="45" s="1"/>
  <c r="A39" i="45" a="1"/>
  <c r="A39" i="45" s="1"/>
  <c r="A40" i="45" a="1"/>
  <c r="A40" i="45" s="1"/>
  <c r="A41" i="45" a="1"/>
  <c r="A41" i="45" s="1"/>
  <c r="G20" i="41"/>
  <c r="G21" i="41"/>
  <c r="C21" i="41"/>
  <c r="D21" i="41"/>
  <c r="E21" i="41"/>
  <c r="F21" i="41"/>
  <c r="B21" i="41"/>
  <c r="B22" i="41"/>
  <c r="B20" i="41"/>
  <c r="C20" i="41"/>
  <c r="D20" i="41"/>
  <c r="E20" i="41"/>
  <c r="F20" i="41"/>
  <c r="G22" i="41"/>
  <c r="C22" i="41"/>
  <c r="D22" i="41"/>
  <c r="E22" i="41"/>
  <c r="F22" i="41"/>
  <c r="G8" i="41"/>
  <c r="G9" i="41" s="1"/>
  <c r="G7" i="41"/>
  <c r="G17" i="41" s="1"/>
  <c r="G6" i="41"/>
  <c r="G16" i="41" s="1"/>
  <c r="G5" i="41"/>
  <c r="G15" i="41" s="1"/>
  <c r="G4" i="41"/>
  <c r="G14" i="41" s="1"/>
  <c r="G3" i="41"/>
  <c r="G13" i="41" s="1"/>
  <c r="G2" i="41"/>
  <c r="G12" i="41" s="1"/>
  <c r="G18" i="41" s="1"/>
  <c r="I1" i="41" a="1"/>
  <c r="I1" i="41" s="1"/>
  <c r="A44" i="45" s="1" a="1"/>
  <c r="A44" i="45" s="1"/>
  <c r="B17" i="41"/>
  <c r="B16" i="41"/>
  <c r="E15" i="41"/>
  <c r="B15" i="41"/>
  <c r="B13" i="41"/>
  <c r="B12" i="41"/>
  <c r="E9" i="41"/>
  <c r="B9" i="41"/>
  <c r="F8" i="41"/>
  <c r="F14" i="41" s="1"/>
  <c r="E8" i="41"/>
  <c r="E17" i="41" s="1"/>
  <c r="D8" i="41"/>
  <c r="D17" i="41" s="1"/>
  <c r="C8" i="41"/>
  <c r="C16" i="41" s="1"/>
  <c r="B8" i="41"/>
  <c r="A43" i="45" a="1"/>
  <c r="A43" i="45" s="1"/>
  <c r="G7" i="35"/>
  <c r="G6" i="35"/>
  <c r="G5" i="35"/>
  <c r="G4" i="35"/>
  <c r="G3" i="35"/>
  <c r="G2" i="35"/>
  <c r="I1" i="35" a="1"/>
  <c r="I1" i="35" s="1"/>
  <c r="A42" i="45" s="1" a="1"/>
  <c r="A42" i="45" s="1"/>
  <c r="E16" i="35"/>
  <c r="E12" i="35"/>
  <c r="B12" i="35"/>
  <c r="F8" i="35"/>
  <c r="F14" i="35" s="1"/>
  <c r="E8" i="35"/>
  <c r="E17" i="35" s="1"/>
  <c r="D8" i="35"/>
  <c r="D14" i="35" s="1"/>
  <c r="C8" i="35"/>
  <c r="C16" i="35" s="1"/>
  <c r="B8" i="35"/>
  <c r="G8" i="35" s="1"/>
  <c r="I1" i="33" a="1"/>
  <c r="I1" i="33" s="1"/>
  <c r="C23" i="33"/>
  <c r="D23" i="33"/>
  <c r="E23" i="33"/>
  <c r="C14" i="33"/>
  <c r="D14" i="33"/>
  <c r="E14" i="33"/>
  <c r="F14" i="33"/>
  <c r="C15" i="33"/>
  <c r="C16" i="33"/>
  <c r="C17" i="33"/>
  <c r="D17" i="33"/>
  <c r="E17" i="33"/>
  <c r="C18" i="33"/>
  <c r="D18" i="33"/>
  <c r="E18" i="33"/>
  <c r="F18" i="33"/>
  <c r="C19" i="33"/>
  <c r="F13" i="33"/>
  <c r="D13" i="33"/>
  <c r="C10" i="33"/>
  <c r="C24" i="33" s="1"/>
  <c r="D10" i="33"/>
  <c r="D24" i="33" s="1"/>
  <c r="E10" i="33"/>
  <c r="E24" i="33" s="1"/>
  <c r="F10" i="33"/>
  <c r="F22" i="33" s="1"/>
  <c r="G3" i="33"/>
  <c r="G4" i="33"/>
  <c r="G5" i="33"/>
  <c r="G6" i="33"/>
  <c r="G7" i="33"/>
  <c r="G8" i="33"/>
  <c r="G2" i="33"/>
  <c r="C9" i="33"/>
  <c r="C13" i="33" s="1"/>
  <c r="D9" i="33"/>
  <c r="D16" i="33" s="1"/>
  <c r="E9" i="33"/>
  <c r="E13" i="33" s="1"/>
  <c r="F9" i="33"/>
  <c r="F17" i="33" s="1"/>
  <c r="B9" i="33"/>
  <c r="B15" i="33" s="1"/>
  <c r="G6" i="29"/>
  <c r="G5" i="29"/>
  <c r="G4" i="29"/>
  <c r="G3" i="29"/>
  <c r="G2" i="29"/>
  <c r="I1" i="29" a="1"/>
  <c r="I1" i="29" s="1"/>
  <c r="A38" i="45" s="1" a="1"/>
  <c r="A38" i="45" s="1"/>
  <c r="D14" i="29"/>
  <c r="D20" i="29" s="1"/>
  <c r="C14" i="29"/>
  <c r="C20" i="29" s="1"/>
  <c r="B14" i="29"/>
  <c r="B20" i="29" s="1"/>
  <c r="D12" i="29"/>
  <c r="B11" i="29"/>
  <c r="D10" i="29"/>
  <c r="D17" i="29" s="1"/>
  <c r="C10" i="29"/>
  <c r="C17" i="29" s="1"/>
  <c r="F7" i="29"/>
  <c r="F13" i="29" s="1"/>
  <c r="F19" i="29" s="1"/>
  <c r="E7" i="29"/>
  <c r="E13" i="29" s="1"/>
  <c r="E19" i="29" s="1"/>
  <c r="D7" i="29"/>
  <c r="D13" i="29" s="1"/>
  <c r="D19" i="29" s="1"/>
  <c r="C7" i="29"/>
  <c r="C12" i="29" s="1"/>
  <c r="B7" i="29"/>
  <c r="B12" i="29" s="1"/>
  <c r="D12" i="28"/>
  <c r="B12" i="28"/>
  <c r="G9" i="28"/>
  <c r="B24" i="28"/>
  <c r="B23" i="28"/>
  <c r="B22" i="28"/>
  <c r="B21" i="28"/>
  <c r="B14" i="28"/>
  <c r="B13" i="28"/>
  <c r="G7" i="28"/>
  <c r="G6" i="28"/>
  <c r="G5" i="28"/>
  <c r="G4" i="28"/>
  <c r="G3" i="28"/>
  <c r="G2" i="28"/>
  <c r="I1" i="28" a="1"/>
  <c r="I1" i="28" s="1"/>
  <c r="F23" i="28"/>
  <c r="E23" i="28"/>
  <c r="F22" i="28"/>
  <c r="E22" i="28"/>
  <c r="D22" i="28"/>
  <c r="C22" i="28"/>
  <c r="F17" i="28"/>
  <c r="E17" i="28"/>
  <c r="F16" i="28"/>
  <c r="E16" i="28"/>
  <c r="D16" i="28"/>
  <c r="C16" i="28"/>
  <c r="F15" i="28"/>
  <c r="E15" i="28"/>
  <c r="D15" i="28"/>
  <c r="C15" i="28"/>
  <c r="B15" i="28"/>
  <c r="F13" i="28"/>
  <c r="E13" i="28"/>
  <c r="F12" i="28"/>
  <c r="F18" i="28" s="1"/>
  <c r="E12" i="28"/>
  <c r="E18" i="28" s="1"/>
  <c r="C12" i="28"/>
  <c r="F9" i="28"/>
  <c r="F24" i="28" s="1"/>
  <c r="E9" i="28"/>
  <c r="E24" i="28" s="1"/>
  <c r="D9" i="28"/>
  <c r="D23" i="28" s="1"/>
  <c r="C9" i="28"/>
  <c r="C23" i="28" s="1"/>
  <c r="B9" i="28"/>
  <c r="F8" i="28"/>
  <c r="F14" i="28" s="1"/>
  <c r="E8" i="28"/>
  <c r="E14" i="28" s="1"/>
  <c r="D8" i="28"/>
  <c r="D17" i="28" s="1"/>
  <c r="C8" i="28"/>
  <c r="C17" i="28" s="1"/>
  <c r="B8" i="28"/>
  <c r="B16" i="28" s="1"/>
  <c r="G9" i="35" l="1"/>
  <c r="G20" i="35" s="1"/>
  <c r="G13" i="35"/>
  <c r="G12" i="35"/>
  <c r="C13" i="35"/>
  <c r="C9" i="35"/>
  <c r="C21" i="35" s="1"/>
  <c r="G17" i="35"/>
  <c r="D9" i="35"/>
  <c r="D22" i="35" s="1"/>
  <c r="D17" i="35"/>
  <c r="C15" i="35"/>
  <c r="G15" i="35"/>
  <c r="D13" i="35"/>
  <c r="G14" i="35"/>
  <c r="D15" i="35"/>
  <c r="G16" i="35"/>
  <c r="G18" i="35" s="1"/>
  <c r="B16" i="33"/>
  <c r="E22" i="33"/>
  <c r="E25" i="33" s="1"/>
  <c r="F19" i="33"/>
  <c r="F20" i="33" s="1"/>
  <c r="B17" i="33"/>
  <c r="F15" i="33"/>
  <c r="C22" i="33"/>
  <c r="C25" i="33" s="1"/>
  <c r="B13" i="33"/>
  <c r="E19" i="33"/>
  <c r="E15" i="33"/>
  <c r="E20" i="33" s="1"/>
  <c r="F24" i="33"/>
  <c r="F25" i="33" s="1"/>
  <c r="G9" i="33"/>
  <c r="D19" i="33"/>
  <c r="B18" i="33"/>
  <c r="F16" i="33"/>
  <c r="D15" i="33"/>
  <c r="B14" i="33"/>
  <c r="B20" i="33" s="1"/>
  <c r="D22" i="33"/>
  <c r="D25" i="33" s="1"/>
  <c r="B10" i="33"/>
  <c r="E16" i="33"/>
  <c r="B19" i="33"/>
  <c r="F23" i="33"/>
  <c r="G14" i="29"/>
  <c r="G20" i="29" s="1"/>
  <c r="C11" i="29"/>
  <c r="C18" i="29" s="1"/>
  <c r="D11" i="29"/>
  <c r="D18" i="29" s="1"/>
  <c r="D21" i="29" s="1"/>
  <c r="G7" i="29"/>
  <c r="E11" i="29"/>
  <c r="B10" i="29"/>
  <c r="B17" i="29" s="1"/>
  <c r="E12" i="29"/>
  <c r="F17" i="41"/>
  <c r="C9" i="41"/>
  <c r="E12" i="41"/>
  <c r="C15" i="41"/>
  <c r="E16" i="41"/>
  <c r="F13" i="41"/>
  <c r="D16" i="41"/>
  <c r="B23" i="41"/>
  <c r="D9" i="41"/>
  <c r="F12" i="41"/>
  <c r="B14" i="41"/>
  <c r="B18" i="41" s="1"/>
  <c r="D15" i="41"/>
  <c r="F16" i="41"/>
  <c r="D12" i="41"/>
  <c r="C14" i="41"/>
  <c r="E23" i="41"/>
  <c r="F9" i="41"/>
  <c r="D14" i="41"/>
  <c r="F15" i="41"/>
  <c r="C13" i="41"/>
  <c r="E14" i="41"/>
  <c r="C17" i="41"/>
  <c r="D13" i="41"/>
  <c r="C12" i="41"/>
  <c r="E13" i="41"/>
  <c r="G21" i="35"/>
  <c r="B9" i="35"/>
  <c r="D12" i="35"/>
  <c r="F13" i="35"/>
  <c r="B15" i="35"/>
  <c r="D16" i="35"/>
  <c r="F17" i="35"/>
  <c r="D21" i="35"/>
  <c r="F12" i="35"/>
  <c r="F16" i="35"/>
  <c r="E9" i="35"/>
  <c r="C14" i="35"/>
  <c r="E15" i="35"/>
  <c r="B14" i="35"/>
  <c r="F9" i="35"/>
  <c r="B13" i="35"/>
  <c r="F15" i="35"/>
  <c r="B17" i="35"/>
  <c r="C20" i="35"/>
  <c r="E14" i="35"/>
  <c r="C17" i="35"/>
  <c r="C22" i="35"/>
  <c r="B16" i="35"/>
  <c r="C12" i="35"/>
  <c r="E13" i="35"/>
  <c r="E18" i="35" s="1"/>
  <c r="C20" i="33"/>
  <c r="D20" i="33"/>
  <c r="G12" i="29"/>
  <c r="G10" i="29"/>
  <c r="G13" i="29"/>
  <c r="G19" i="29" s="1"/>
  <c r="G11" i="29"/>
  <c r="G18" i="29" s="1"/>
  <c r="B18" i="29"/>
  <c r="B21" i="29" s="1"/>
  <c r="D15" i="29"/>
  <c r="F11" i="29"/>
  <c r="B13" i="29"/>
  <c r="B19" i="29" s="1"/>
  <c r="E10" i="29"/>
  <c r="E17" i="29" s="1"/>
  <c r="C13" i="29"/>
  <c r="C19" i="29" s="1"/>
  <c r="C21" i="29" s="1"/>
  <c r="E14" i="29"/>
  <c r="E20" i="29" s="1"/>
  <c r="B15" i="29"/>
  <c r="F12" i="29"/>
  <c r="F10" i="29"/>
  <c r="F14" i="29"/>
  <c r="F20" i="29" s="1"/>
  <c r="G8" i="28"/>
  <c r="G24" i="28" s="1"/>
  <c r="C18" i="28"/>
  <c r="D18" i="28"/>
  <c r="C21" i="28"/>
  <c r="D21" i="28"/>
  <c r="D25" i="28" s="1"/>
  <c r="C14" i="28"/>
  <c r="E21" i="28"/>
  <c r="E25" i="28" s="1"/>
  <c r="C24" i="28"/>
  <c r="D14" i="28"/>
  <c r="B17" i="28"/>
  <c r="F21" i="28"/>
  <c r="F25" i="28" s="1"/>
  <c r="D24" i="28"/>
  <c r="C13" i="28"/>
  <c r="D13" i="28"/>
  <c r="G23" i="35" l="1"/>
  <c r="B18" i="35"/>
  <c r="C18" i="35"/>
  <c r="G22" i="35"/>
  <c r="D20" i="35"/>
  <c r="D23" i="35" s="1"/>
  <c r="G10" i="33"/>
  <c r="G15" i="33"/>
  <c r="G19" i="33"/>
  <c r="G13" i="33"/>
  <c r="G14" i="33"/>
  <c r="G18" i="33"/>
  <c r="B22" i="33"/>
  <c r="B23" i="33"/>
  <c r="B24" i="33"/>
  <c r="G16" i="33"/>
  <c r="G17" i="33"/>
  <c r="E18" i="29"/>
  <c r="G23" i="41"/>
  <c r="F18" i="41"/>
  <c r="C18" i="41"/>
  <c r="D18" i="41"/>
  <c r="E18" i="41"/>
  <c r="F20" i="35"/>
  <c r="F21" i="35"/>
  <c r="F22" i="35"/>
  <c r="F18" i="35"/>
  <c r="B21" i="35"/>
  <c r="B22" i="35"/>
  <c r="B20" i="35"/>
  <c r="C23" i="35"/>
  <c r="E22" i="35"/>
  <c r="E21" i="35"/>
  <c r="E20" i="35"/>
  <c r="D18" i="35"/>
  <c r="G17" i="29"/>
  <c r="G21" i="29" s="1"/>
  <c r="G15" i="29"/>
  <c r="F17" i="29"/>
  <c r="F15" i="29"/>
  <c r="F18" i="29"/>
  <c r="E15" i="29"/>
  <c r="E21" i="29"/>
  <c r="C15" i="29"/>
  <c r="G23" i="28"/>
  <c r="G17" i="28"/>
  <c r="G12" i="28"/>
  <c r="G21" i="28"/>
  <c r="G16" i="28"/>
  <c r="G22" i="28"/>
  <c r="G14" i="28"/>
  <c r="G15" i="28"/>
  <c r="G13" i="28"/>
  <c r="B18" i="28"/>
  <c r="C25" i="28"/>
  <c r="B25" i="28"/>
  <c r="E23" i="35" l="1"/>
  <c r="B25" i="33"/>
  <c r="G20" i="33"/>
  <c r="G24" i="33"/>
  <c r="G23" i="33"/>
  <c r="G22" i="33"/>
  <c r="G25" i="33" s="1"/>
  <c r="D23" i="41"/>
  <c r="C23" i="41"/>
  <c r="F23" i="41"/>
  <c r="B23" i="35"/>
  <c r="F23" i="35"/>
  <c r="F21" i="29"/>
  <c r="G25" i="28"/>
  <c r="G18" i="28"/>
  <c r="I1" i="44" l="1" a="1"/>
  <c r="I1" i="44" s="1"/>
  <c r="A45" i="45" s="1" a="1"/>
  <c r="A45" i="45" s="1"/>
  <c r="G3" i="44"/>
  <c r="G4" i="44"/>
  <c r="G5" i="44"/>
  <c r="G6" i="44"/>
  <c r="G2" i="44"/>
  <c r="C7" i="44"/>
  <c r="D7" i="44"/>
  <c r="D11" i="44" s="1"/>
  <c r="D19" i="44" s="1"/>
  <c r="E7" i="44"/>
  <c r="E12" i="44" s="1"/>
  <c r="F7" i="44"/>
  <c r="F10" i="44" s="1"/>
  <c r="F18" i="44" s="1"/>
  <c r="B11" i="44"/>
  <c r="B19" i="44" s="1"/>
  <c r="G5" i="26"/>
  <c r="G4" i="26"/>
  <c r="G3" i="26"/>
  <c r="G2" i="26"/>
  <c r="I1" i="26" a="1"/>
  <c r="I1" i="26" s="1"/>
  <c r="A35" i="45" s="1" a="1"/>
  <c r="A35" i="45" s="1"/>
  <c r="F16" i="26"/>
  <c r="C11" i="26"/>
  <c r="C10" i="26"/>
  <c r="F7" i="26"/>
  <c r="E7" i="26"/>
  <c r="D7" i="26"/>
  <c r="C7" i="26"/>
  <c r="B7" i="26"/>
  <c r="F6" i="26"/>
  <c r="F13" i="26" s="1"/>
  <c r="E6" i="26"/>
  <c r="E13" i="26" s="1"/>
  <c r="D6" i="26"/>
  <c r="D17" i="26" s="1"/>
  <c r="C6" i="26"/>
  <c r="C17" i="26" s="1"/>
  <c r="B6" i="26"/>
  <c r="B16" i="26" s="1"/>
  <c r="G5" i="24"/>
  <c r="G4" i="24"/>
  <c r="G3" i="24"/>
  <c r="G2" i="24"/>
  <c r="I1" i="24" a="1"/>
  <c r="I1" i="24" s="1"/>
  <c r="A33" i="45" s="1" a="1"/>
  <c r="A33" i="45" s="1"/>
  <c r="F11" i="24"/>
  <c r="E11" i="24"/>
  <c r="C11" i="24"/>
  <c r="F7" i="24"/>
  <c r="E7" i="24"/>
  <c r="D7" i="24"/>
  <c r="C7" i="24"/>
  <c r="B7" i="24"/>
  <c r="F6" i="24"/>
  <c r="F13" i="24" s="1"/>
  <c r="E6" i="24"/>
  <c r="E17" i="24" s="1"/>
  <c r="D6" i="24"/>
  <c r="D17" i="24" s="1"/>
  <c r="C6" i="24"/>
  <c r="C16" i="24" s="1"/>
  <c r="B6" i="24"/>
  <c r="B10" i="24" s="1"/>
  <c r="G5" i="22"/>
  <c r="G4" i="22"/>
  <c r="G3" i="22"/>
  <c r="G2" i="22"/>
  <c r="I1" i="22" a="1"/>
  <c r="I1" i="22" s="1"/>
  <c r="A31" i="45" s="1" a="1"/>
  <c r="A31" i="45" s="1"/>
  <c r="D11" i="22"/>
  <c r="C11" i="22"/>
  <c r="D10" i="22"/>
  <c r="F7" i="22"/>
  <c r="E7" i="22"/>
  <c r="D7" i="22"/>
  <c r="C7" i="22"/>
  <c r="B7" i="22"/>
  <c r="F6" i="22"/>
  <c r="F13" i="22" s="1"/>
  <c r="E6" i="22"/>
  <c r="E17" i="22" s="1"/>
  <c r="D6" i="22"/>
  <c r="D17" i="22" s="1"/>
  <c r="C6" i="22"/>
  <c r="C17" i="22" s="1"/>
  <c r="B6" i="22"/>
  <c r="B16" i="22" s="1"/>
  <c r="C7" i="20"/>
  <c r="D7" i="20"/>
  <c r="E7" i="20"/>
  <c r="F7" i="20"/>
  <c r="B7" i="20"/>
  <c r="E18" i="20"/>
  <c r="E17" i="20"/>
  <c r="G5" i="20"/>
  <c r="G4" i="20"/>
  <c r="G3" i="20"/>
  <c r="G2" i="20"/>
  <c r="I1" i="20" a="1"/>
  <c r="I1" i="20" s="1"/>
  <c r="A29" i="45" s="1" a="1"/>
  <c r="A29" i="45" s="1"/>
  <c r="F6" i="20"/>
  <c r="F10" i="20" s="1"/>
  <c r="E6" i="20"/>
  <c r="E13" i="20" s="1"/>
  <c r="D6" i="20"/>
  <c r="D13" i="20" s="1"/>
  <c r="C6" i="20"/>
  <c r="C12" i="20" s="1"/>
  <c r="B6" i="20"/>
  <c r="B12" i="20" s="1"/>
  <c r="G17" i="43"/>
  <c r="C17" i="43"/>
  <c r="D17" i="43"/>
  <c r="E17" i="43"/>
  <c r="F17" i="43"/>
  <c r="B17" i="43"/>
  <c r="B13" i="43"/>
  <c r="C13" i="43"/>
  <c r="D13" i="43"/>
  <c r="E13" i="43"/>
  <c r="F13" i="43"/>
  <c r="G13" i="43"/>
  <c r="B14" i="43"/>
  <c r="C14" i="43"/>
  <c r="D14" i="43"/>
  <c r="E14" i="43"/>
  <c r="F14" i="43"/>
  <c r="G14" i="43"/>
  <c r="B15" i="43"/>
  <c r="C15" i="43"/>
  <c r="D15" i="43"/>
  <c r="E15" i="43"/>
  <c r="F15" i="43"/>
  <c r="G15" i="43"/>
  <c r="B16" i="43"/>
  <c r="C16" i="43"/>
  <c r="D16" i="43"/>
  <c r="E16" i="43"/>
  <c r="F16" i="43"/>
  <c r="G16" i="43"/>
  <c r="B12" i="43"/>
  <c r="C12" i="43"/>
  <c r="D12" i="43"/>
  <c r="E12" i="43"/>
  <c r="F12" i="43"/>
  <c r="G12" i="43"/>
  <c r="G11" i="43"/>
  <c r="F11" i="43"/>
  <c r="E11" i="43"/>
  <c r="D11" i="43"/>
  <c r="C11" i="43"/>
  <c r="B11" i="43"/>
  <c r="G3" i="11"/>
  <c r="G2" i="11"/>
  <c r="I1" i="11" a="1"/>
  <c r="I1" i="11" s="1"/>
  <c r="A22" i="45" s="1" a="1"/>
  <c r="A22" i="45" s="1"/>
  <c r="F4" i="11"/>
  <c r="F7" i="11" s="1"/>
  <c r="E4" i="11"/>
  <c r="E7" i="11" s="1"/>
  <c r="D4" i="11"/>
  <c r="D7" i="11" s="1"/>
  <c r="C4" i="11"/>
  <c r="C7" i="11" s="1"/>
  <c r="B4" i="11"/>
  <c r="B7" i="11" s="1"/>
  <c r="C19" i="19"/>
  <c r="B19" i="19"/>
  <c r="B11" i="19"/>
  <c r="G16" i="19"/>
  <c r="G15" i="19"/>
  <c r="G13" i="19"/>
  <c r="G8" i="19"/>
  <c r="G21" i="19" s="1"/>
  <c r="G7" i="19"/>
  <c r="G6" i="19"/>
  <c r="G5" i="19"/>
  <c r="G14" i="19" s="1"/>
  <c r="G4" i="19"/>
  <c r="G20" i="19" s="1"/>
  <c r="G3" i="19"/>
  <c r="G12" i="19" s="1"/>
  <c r="G2" i="19"/>
  <c r="G11" i="19" s="1"/>
  <c r="G17" i="19" s="1"/>
  <c r="I1" i="19" a="1"/>
  <c r="I1" i="19" s="1"/>
  <c r="A21" i="45" s="1" a="1"/>
  <c r="A21" i="45" s="1"/>
  <c r="E21" i="19"/>
  <c r="C21" i="19"/>
  <c r="E20" i="19"/>
  <c r="E16" i="19"/>
  <c r="C16" i="19"/>
  <c r="F15" i="19"/>
  <c r="E15" i="19"/>
  <c r="C15" i="19"/>
  <c r="B15" i="19"/>
  <c r="F13" i="19"/>
  <c r="E13" i="19"/>
  <c r="B13" i="19"/>
  <c r="E12" i="19"/>
  <c r="C12" i="19"/>
  <c r="F11" i="19"/>
  <c r="E11" i="19"/>
  <c r="C11" i="19"/>
  <c r="F8" i="19"/>
  <c r="F19" i="19" s="1"/>
  <c r="E8" i="19"/>
  <c r="E19" i="19" s="1"/>
  <c r="E22" i="19" s="1"/>
  <c r="D8" i="19"/>
  <c r="D21" i="19" s="1"/>
  <c r="C8" i="19"/>
  <c r="C14" i="19" s="1"/>
  <c r="B8" i="19"/>
  <c r="B20" i="19" s="1"/>
  <c r="A20" i="45" a="1"/>
  <c r="A20" i="45" s="1"/>
  <c r="A19" i="45" a="1"/>
  <c r="A19" i="45" s="1"/>
  <c r="G11" i="18"/>
  <c r="G10" i="18"/>
  <c r="G9" i="18"/>
  <c r="G8" i="18"/>
  <c r="G7" i="18"/>
  <c r="G6" i="18"/>
  <c r="G5" i="18"/>
  <c r="G4" i="18"/>
  <c r="G3" i="18"/>
  <c r="G2" i="18"/>
  <c r="I1" i="18" a="1"/>
  <c r="I1" i="18" s="1"/>
  <c r="A18" i="45" s="1" a="1"/>
  <c r="A18" i="45" s="1"/>
  <c r="F12" i="18"/>
  <c r="F22" i="18" s="1"/>
  <c r="E12" i="18"/>
  <c r="E18" i="18" s="1"/>
  <c r="D12" i="18"/>
  <c r="D24" i="18" s="1"/>
  <c r="C12" i="18"/>
  <c r="C21" i="18" s="1"/>
  <c r="B12" i="18"/>
  <c r="B23" i="18" s="1"/>
  <c r="A7" i="45" a="1"/>
  <c r="A7" i="45" s="1"/>
  <c r="F8" i="43"/>
  <c r="E8" i="43"/>
  <c r="D8" i="43"/>
  <c r="C8" i="43"/>
  <c r="B8" i="43"/>
  <c r="G7" i="43"/>
  <c r="G6" i="43"/>
  <c r="G5" i="43"/>
  <c r="G4" i="43"/>
  <c r="G3" i="43"/>
  <c r="G2" i="43"/>
  <c r="G8" i="43" s="1"/>
  <c r="I1" i="43" a="1"/>
  <c r="I1" i="43" s="1"/>
  <c r="F14" i="5"/>
  <c r="D14" i="5"/>
  <c r="G3" i="5"/>
  <c r="B14" i="5" s="1"/>
  <c r="G2" i="5"/>
  <c r="I1" i="5" a="1"/>
  <c r="I1" i="5" s="1"/>
  <c r="A13" i="45" s="1" a="1"/>
  <c r="A13" i="45" s="1"/>
  <c r="B7" i="5"/>
  <c r="F4" i="5"/>
  <c r="F8" i="5" s="1"/>
  <c r="E4" i="5"/>
  <c r="E7" i="5" s="1"/>
  <c r="D4" i="5"/>
  <c r="D7" i="5" s="1"/>
  <c r="C4" i="5"/>
  <c r="C8" i="5" s="1"/>
  <c r="B4" i="5"/>
  <c r="B8" i="5" s="1"/>
  <c r="B9" i="5" s="1"/>
  <c r="B26" i="17"/>
  <c r="B25" i="17"/>
  <c r="B24" i="17"/>
  <c r="G4" i="7"/>
  <c r="G3" i="7"/>
  <c r="G2" i="7"/>
  <c r="A18" i="7"/>
  <c r="I1" i="7" s="1" a="1"/>
  <c r="I1" i="7" s="1"/>
  <c r="A14" i="45" s="1" a="1"/>
  <c r="A14" i="45" s="1"/>
  <c r="F5" i="7"/>
  <c r="F9" i="7" s="1"/>
  <c r="E5" i="7"/>
  <c r="E10" i="7" s="1"/>
  <c r="D5" i="7"/>
  <c r="D8" i="7" s="1"/>
  <c r="C5" i="7"/>
  <c r="C9" i="7" s="1"/>
  <c r="B5" i="7"/>
  <c r="B9" i="7" s="1"/>
  <c r="I1" i="4" a="1"/>
  <c r="I1" i="4" s="1"/>
  <c r="G49" i="4"/>
  <c r="B49" i="4"/>
  <c r="B28" i="4"/>
  <c r="C28" i="4"/>
  <c r="D28" i="4"/>
  <c r="E28" i="4"/>
  <c r="F28" i="4"/>
  <c r="G28" i="4"/>
  <c r="B29" i="4"/>
  <c r="C29" i="4"/>
  <c r="C49" i="4" s="1"/>
  <c r="D29" i="4"/>
  <c r="E29" i="4"/>
  <c r="F29" i="4"/>
  <c r="G29" i="4"/>
  <c r="B30" i="4"/>
  <c r="C30" i="4"/>
  <c r="D30" i="4"/>
  <c r="D49" i="4" s="1"/>
  <c r="E30" i="4"/>
  <c r="E49" i="4" s="1"/>
  <c r="F30" i="4"/>
  <c r="G30" i="4"/>
  <c r="B31" i="4"/>
  <c r="C31" i="4"/>
  <c r="D31" i="4"/>
  <c r="E31" i="4"/>
  <c r="F31" i="4"/>
  <c r="G31" i="4"/>
  <c r="B32" i="4"/>
  <c r="C32" i="4"/>
  <c r="D32" i="4"/>
  <c r="E32" i="4"/>
  <c r="F32" i="4"/>
  <c r="G32" i="4"/>
  <c r="B33" i="4"/>
  <c r="C33" i="4"/>
  <c r="D33" i="4"/>
  <c r="E33" i="4"/>
  <c r="F33" i="4"/>
  <c r="G33" i="4"/>
  <c r="B34" i="4"/>
  <c r="C34" i="4"/>
  <c r="D34" i="4"/>
  <c r="E34" i="4"/>
  <c r="F34" i="4"/>
  <c r="G34" i="4"/>
  <c r="B35" i="4"/>
  <c r="C35" i="4"/>
  <c r="D35" i="4"/>
  <c r="E35" i="4"/>
  <c r="F35" i="4"/>
  <c r="G35" i="4"/>
  <c r="B36" i="4"/>
  <c r="C36" i="4"/>
  <c r="D36" i="4"/>
  <c r="E36" i="4"/>
  <c r="F36" i="4"/>
  <c r="G36" i="4"/>
  <c r="B37" i="4"/>
  <c r="C37" i="4"/>
  <c r="D37" i="4"/>
  <c r="E37" i="4"/>
  <c r="F37" i="4"/>
  <c r="G37" i="4"/>
  <c r="B38" i="4"/>
  <c r="C38" i="4"/>
  <c r="D38" i="4"/>
  <c r="E38" i="4"/>
  <c r="F38" i="4"/>
  <c r="G38" i="4"/>
  <c r="B39" i="4"/>
  <c r="C39" i="4"/>
  <c r="D39" i="4"/>
  <c r="E39" i="4"/>
  <c r="F39" i="4"/>
  <c r="G39" i="4"/>
  <c r="B40" i="4"/>
  <c r="C40" i="4"/>
  <c r="D40" i="4"/>
  <c r="E40" i="4"/>
  <c r="F40" i="4"/>
  <c r="G40" i="4"/>
  <c r="B41" i="4"/>
  <c r="C41" i="4"/>
  <c r="D41" i="4"/>
  <c r="E41" i="4"/>
  <c r="F41" i="4"/>
  <c r="G41" i="4"/>
  <c r="B42" i="4"/>
  <c r="C42" i="4"/>
  <c r="D42" i="4"/>
  <c r="E42" i="4"/>
  <c r="F42" i="4"/>
  <c r="G42" i="4"/>
  <c r="B43" i="4"/>
  <c r="C43" i="4"/>
  <c r="D43" i="4"/>
  <c r="E43" i="4"/>
  <c r="F43" i="4"/>
  <c r="G43" i="4"/>
  <c r="B44" i="4"/>
  <c r="C44" i="4"/>
  <c r="D44" i="4"/>
  <c r="E44" i="4"/>
  <c r="F44" i="4"/>
  <c r="G44" i="4"/>
  <c r="B45" i="4"/>
  <c r="C45" i="4"/>
  <c r="D45" i="4"/>
  <c r="E45" i="4"/>
  <c r="F45" i="4"/>
  <c r="G45" i="4"/>
  <c r="B46" i="4"/>
  <c r="C46" i="4"/>
  <c r="D46" i="4"/>
  <c r="E46" i="4"/>
  <c r="F46" i="4"/>
  <c r="G46" i="4"/>
  <c r="B47" i="4"/>
  <c r="C47" i="4"/>
  <c r="D47" i="4"/>
  <c r="E47" i="4"/>
  <c r="F47" i="4"/>
  <c r="G47" i="4"/>
  <c r="B48" i="4"/>
  <c r="C48" i="4"/>
  <c r="D48" i="4"/>
  <c r="E48" i="4"/>
  <c r="F48" i="4"/>
  <c r="G48" i="4"/>
  <c r="G27" i="4"/>
  <c r="F27" i="4"/>
  <c r="F49" i="4" s="1"/>
  <c r="E27" i="4"/>
  <c r="D27" i="4"/>
  <c r="C27" i="4"/>
  <c r="B27" i="4"/>
  <c r="G24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" i="4"/>
  <c r="C24" i="4"/>
  <c r="D24" i="4"/>
  <c r="E24" i="4"/>
  <c r="F24" i="4"/>
  <c r="B24" i="4"/>
  <c r="A11" i="45" a="1"/>
  <c r="A11" i="45" s="1"/>
  <c r="I1" i="1" a="1"/>
  <c r="I1" i="1" s="1"/>
  <c r="A9" i="45" s="1" a="1"/>
  <c r="A9" i="45" s="1"/>
  <c r="B8" i="1"/>
  <c r="C4" i="1"/>
  <c r="C7" i="1" s="1"/>
  <c r="D4" i="1"/>
  <c r="D8" i="1" s="1"/>
  <c r="E4" i="1"/>
  <c r="E7" i="1" s="1"/>
  <c r="F4" i="1"/>
  <c r="F8" i="1" s="1"/>
  <c r="B4" i="1"/>
  <c r="B7" i="1" s="1"/>
  <c r="G3" i="1"/>
  <c r="G2" i="1"/>
  <c r="G4" i="1" s="1"/>
  <c r="C26" i="17"/>
  <c r="C25" i="17"/>
  <c r="C24" i="17"/>
  <c r="C23" i="17"/>
  <c r="B23" i="17"/>
  <c r="G21" i="17"/>
  <c r="G20" i="17"/>
  <c r="B20" i="17"/>
  <c r="C13" i="17"/>
  <c r="B13" i="17"/>
  <c r="G9" i="17"/>
  <c r="G8" i="17"/>
  <c r="G7" i="17"/>
  <c r="G18" i="17" s="1"/>
  <c r="G6" i="17"/>
  <c r="G5" i="17"/>
  <c r="G4" i="17"/>
  <c r="G3" i="17"/>
  <c r="G2" i="17"/>
  <c r="G10" i="17" s="1"/>
  <c r="I1" i="17" a="1"/>
  <c r="I1" i="17" s="1"/>
  <c r="E17" i="17"/>
  <c r="F13" i="17"/>
  <c r="F23" i="17" s="1"/>
  <c r="E13" i="17"/>
  <c r="F10" i="17"/>
  <c r="F18" i="17" s="1"/>
  <c r="E10" i="17"/>
  <c r="E18" i="17" s="1"/>
  <c r="D10" i="17"/>
  <c r="D17" i="17" s="1"/>
  <c r="C10" i="17"/>
  <c r="C17" i="17" s="1"/>
  <c r="B10" i="17"/>
  <c r="A6" i="45" a="1"/>
  <c r="A6" i="45" s="1"/>
  <c r="G8" i="37"/>
  <c r="G7" i="37"/>
  <c r="G23" i="37" s="1"/>
  <c r="G6" i="37"/>
  <c r="G5" i="37"/>
  <c r="G4" i="37"/>
  <c r="G3" i="37"/>
  <c r="G2" i="37"/>
  <c r="I1" i="37" a="1"/>
  <c r="I1" i="37" s="1"/>
  <c r="A5" i="45" s="1" a="1"/>
  <c r="A5" i="45" s="1"/>
  <c r="F24" i="37"/>
  <c r="E24" i="37"/>
  <c r="D24" i="37"/>
  <c r="C24" i="37"/>
  <c r="B24" i="37"/>
  <c r="F23" i="37"/>
  <c r="E23" i="37"/>
  <c r="D23" i="37"/>
  <c r="C23" i="37"/>
  <c r="B23" i="37"/>
  <c r="F22" i="37"/>
  <c r="E22" i="37"/>
  <c r="D22" i="37"/>
  <c r="C22" i="37"/>
  <c r="B22" i="37"/>
  <c r="F21" i="37"/>
  <c r="D21" i="37"/>
  <c r="D25" i="37" s="1"/>
  <c r="C21" i="37"/>
  <c r="D16" i="37"/>
  <c r="F12" i="37"/>
  <c r="D12" i="37"/>
  <c r="F9" i="37"/>
  <c r="F15" i="37" s="1"/>
  <c r="E9" i="37"/>
  <c r="E16" i="37" s="1"/>
  <c r="D9" i="37"/>
  <c r="D15" i="37" s="1"/>
  <c r="C9" i="37"/>
  <c r="C15" i="37" s="1"/>
  <c r="B9" i="37"/>
  <c r="B18" i="37" s="1"/>
  <c r="G10" i="31"/>
  <c r="G9" i="31"/>
  <c r="G8" i="31"/>
  <c r="G7" i="31"/>
  <c r="G6" i="31"/>
  <c r="G5" i="31"/>
  <c r="G4" i="31"/>
  <c r="G3" i="31"/>
  <c r="G2" i="31"/>
  <c r="I1" i="31" a="1"/>
  <c r="I1" i="31" s="1"/>
  <c r="A3" i="45" s="1" a="1"/>
  <c r="A3" i="45" s="1"/>
  <c r="F11" i="31"/>
  <c r="F19" i="31" s="1"/>
  <c r="E11" i="31"/>
  <c r="E22" i="31" s="1"/>
  <c r="E28" i="31" s="1"/>
  <c r="D11" i="31"/>
  <c r="D22" i="31" s="1"/>
  <c r="D28" i="31" s="1"/>
  <c r="C11" i="31"/>
  <c r="C21" i="31" s="1"/>
  <c r="B11" i="31"/>
  <c r="B21" i="31" s="1"/>
  <c r="B7" i="16"/>
  <c r="G3" i="16"/>
  <c r="G2" i="16"/>
  <c r="I1" i="16" a="1"/>
  <c r="I1" i="16" s="1"/>
  <c r="D8" i="16"/>
  <c r="D7" i="16"/>
  <c r="D9" i="16" s="1"/>
  <c r="C7" i="16"/>
  <c r="B9" i="16"/>
  <c r="F4" i="16"/>
  <c r="F7" i="16" s="1"/>
  <c r="E4" i="16"/>
  <c r="E8" i="16" s="1"/>
  <c r="D4" i="16"/>
  <c r="C4" i="16"/>
  <c r="C8" i="16" s="1"/>
  <c r="B4" i="16"/>
  <c r="B8" i="16" s="1"/>
  <c r="C14" i="44" l="1"/>
  <c r="C10" i="44"/>
  <c r="E11" i="26"/>
  <c r="G10" i="26"/>
  <c r="B13" i="26"/>
  <c r="E16" i="26"/>
  <c r="E18" i="26" s="1"/>
  <c r="D10" i="26"/>
  <c r="C13" i="26"/>
  <c r="G7" i="26"/>
  <c r="F11" i="26"/>
  <c r="C16" i="26"/>
  <c r="C18" i="26" s="1"/>
  <c r="G6" i="26"/>
  <c r="G17" i="26" s="1"/>
  <c r="G10" i="24"/>
  <c r="F10" i="24"/>
  <c r="F16" i="24"/>
  <c r="B16" i="24"/>
  <c r="G6" i="24"/>
  <c r="G12" i="24" s="1"/>
  <c r="F22" i="24"/>
  <c r="G11" i="24"/>
  <c r="B13" i="24"/>
  <c r="C10" i="24"/>
  <c r="C13" i="24"/>
  <c r="D10" i="24"/>
  <c r="D13" i="24"/>
  <c r="E10" i="24"/>
  <c r="E16" i="24"/>
  <c r="G13" i="22"/>
  <c r="G10" i="22"/>
  <c r="F12" i="22"/>
  <c r="F22" i="22" s="1"/>
  <c r="B13" i="22"/>
  <c r="C16" i="22"/>
  <c r="G6" i="22"/>
  <c r="G17" i="22" s="1"/>
  <c r="C10" i="22"/>
  <c r="D16" i="22"/>
  <c r="D18" i="22" s="1"/>
  <c r="E16" i="22"/>
  <c r="E18" i="22" s="1"/>
  <c r="B10" i="22"/>
  <c r="E11" i="22"/>
  <c r="G7" i="22"/>
  <c r="B15" i="20"/>
  <c r="B18" i="20"/>
  <c r="C18" i="20"/>
  <c r="F8" i="11"/>
  <c r="F9" i="11" s="1"/>
  <c r="D8" i="11"/>
  <c r="D9" i="11" s="1"/>
  <c r="E8" i="11"/>
  <c r="E9" i="11" s="1"/>
  <c r="G4" i="11"/>
  <c r="G7" i="11" s="1"/>
  <c r="D19" i="18"/>
  <c r="D30" i="18" s="1"/>
  <c r="D15" i="18"/>
  <c r="C15" i="18"/>
  <c r="E23" i="18"/>
  <c r="E15" i="18"/>
  <c r="F15" i="18"/>
  <c r="E20" i="18"/>
  <c r="F24" i="18"/>
  <c r="E19" i="18"/>
  <c r="F23" i="18"/>
  <c r="F19" i="18"/>
  <c r="E24" i="18"/>
  <c r="E16" i="18"/>
  <c r="F20" i="18"/>
  <c r="F16" i="18"/>
  <c r="F21" i="18"/>
  <c r="F31" i="18" s="1"/>
  <c r="F17" i="18"/>
  <c r="C23" i="18"/>
  <c r="C19" i="18"/>
  <c r="D23" i="18"/>
  <c r="D32" i="18" s="1"/>
  <c r="G12" i="18"/>
  <c r="G20" i="18" s="1"/>
  <c r="C8" i="7"/>
  <c r="F8" i="7"/>
  <c r="F11" i="7" s="1"/>
  <c r="G5" i="7"/>
  <c r="G8" i="7" s="1"/>
  <c r="G14" i="7" s="1"/>
  <c r="F10" i="7"/>
  <c r="F15" i="7" s="1"/>
  <c r="D9" i="7"/>
  <c r="E9" i="7"/>
  <c r="B8" i="7"/>
  <c r="B14" i="7" s="1"/>
  <c r="B10" i="7"/>
  <c r="B15" i="7" s="1"/>
  <c r="G7" i="5"/>
  <c r="C7" i="5"/>
  <c r="C9" i="5"/>
  <c r="F7" i="5"/>
  <c r="G4" i="5"/>
  <c r="G8" i="5" s="1"/>
  <c r="C14" i="5"/>
  <c r="E14" i="5"/>
  <c r="D7" i="1"/>
  <c r="D9" i="1" s="1"/>
  <c r="G8" i="1"/>
  <c r="C8" i="1"/>
  <c r="C9" i="1" s="1"/>
  <c r="B9" i="1"/>
  <c r="E8" i="1"/>
  <c r="E9" i="1" s="1"/>
  <c r="F7" i="1"/>
  <c r="F9" i="1" s="1"/>
  <c r="G7" i="1"/>
  <c r="G9" i="1" s="1"/>
  <c r="C13" i="37"/>
  <c r="F18" i="37"/>
  <c r="C17" i="37"/>
  <c r="D17" i="37"/>
  <c r="F25" i="37"/>
  <c r="D13" i="37"/>
  <c r="F17" i="37"/>
  <c r="B25" i="37"/>
  <c r="F13" i="37"/>
  <c r="E18" i="37"/>
  <c r="E14" i="37"/>
  <c r="F14" i="37"/>
  <c r="C25" i="37"/>
  <c r="G22" i="37"/>
  <c r="E12" i="37"/>
  <c r="F16" i="37"/>
  <c r="E25" i="37"/>
  <c r="G24" i="37"/>
  <c r="E18" i="31"/>
  <c r="G11" i="31"/>
  <c r="G15" i="31" s="1"/>
  <c r="B14" i="31"/>
  <c r="B25" i="31" s="1"/>
  <c r="E14" i="31"/>
  <c r="E25" i="31" s="1"/>
  <c r="B20" i="31"/>
  <c r="F18" i="31"/>
  <c r="B19" i="31"/>
  <c r="B27" i="31" s="1"/>
  <c r="F22" i="31"/>
  <c r="F28" i="31" s="1"/>
  <c r="F14" i="31"/>
  <c r="F25" i="31" s="1"/>
  <c r="B22" i="31"/>
  <c r="B28" i="31" s="1"/>
  <c r="B15" i="31"/>
  <c r="B16" i="31"/>
  <c r="B18" i="31"/>
  <c r="D18" i="20"/>
  <c r="D19" i="20" s="1"/>
  <c r="C17" i="20"/>
  <c r="F18" i="20"/>
  <c r="C19" i="20"/>
  <c r="D17" i="20"/>
  <c r="F17" i="20"/>
  <c r="G13" i="16"/>
  <c r="A4" i="45" a="1"/>
  <c r="A4" i="45" s="1"/>
  <c r="F13" i="44"/>
  <c r="E13" i="44"/>
  <c r="D13" i="44"/>
  <c r="C13" i="44"/>
  <c r="D12" i="44"/>
  <c r="C12" i="44"/>
  <c r="C11" i="44"/>
  <c r="C19" i="44" s="1"/>
  <c r="F14" i="44"/>
  <c r="B12" i="44"/>
  <c r="E14" i="44"/>
  <c r="C18" i="44"/>
  <c r="D14" i="44"/>
  <c r="B13" i="44"/>
  <c r="F11" i="44"/>
  <c r="F19" i="44" s="1"/>
  <c r="D10" i="44"/>
  <c r="D18" i="44" s="1"/>
  <c r="E11" i="44"/>
  <c r="E19" i="44" s="1"/>
  <c r="G7" i="44"/>
  <c r="G12" i="44" s="1"/>
  <c r="E10" i="44"/>
  <c r="E18" i="44" s="1"/>
  <c r="B14" i="44"/>
  <c r="F12" i="44"/>
  <c r="G13" i="26"/>
  <c r="G16" i="26"/>
  <c r="G18" i="26" s="1"/>
  <c r="E12" i="26"/>
  <c r="E17" i="26"/>
  <c r="B10" i="26"/>
  <c r="D11" i="26"/>
  <c r="F12" i="26"/>
  <c r="D16" i="26"/>
  <c r="D18" i="26" s="1"/>
  <c r="F17" i="26"/>
  <c r="F18" i="26" s="1"/>
  <c r="E10" i="26"/>
  <c r="F10" i="26"/>
  <c r="B12" i="26"/>
  <c r="D13" i="26"/>
  <c r="B17" i="26"/>
  <c r="B18" i="26" s="1"/>
  <c r="C12" i="26"/>
  <c r="C21" i="26" s="1"/>
  <c r="B11" i="26"/>
  <c r="D12" i="26"/>
  <c r="G7" i="24"/>
  <c r="E18" i="24"/>
  <c r="B18" i="24"/>
  <c r="F18" i="24"/>
  <c r="D11" i="24"/>
  <c r="F12" i="24"/>
  <c r="F14" i="24" s="1"/>
  <c r="D16" i="24"/>
  <c r="D18" i="24" s="1"/>
  <c r="F17" i="24"/>
  <c r="B12" i="24"/>
  <c r="B17" i="24"/>
  <c r="C12" i="24"/>
  <c r="C14" i="24" s="1"/>
  <c r="E13" i="24"/>
  <c r="C17" i="24"/>
  <c r="C18" i="24" s="1"/>
  <c r="B11" i="24"/>
  <c r="D12" i="24"/>
  <c r="E12" i="24"/>
  <c r="E22" i="24" s="1"/>
  <c r="G11" i="22"/>
  <c r="G16" i="22"/>
  <c r="G18" i="22" s="1"/>
  <c r="C18" i="22"/>
  <c r="E10" i="22"/>
  <c r="C13" i="22"/>
  <c r="F17" i="22"/>
  <c r="F16" i="22"/>
  <c r="F10" i="22"/>
  <c r="B12" i="22"/>
  <c r="D13" i="22"/>
  <c r="B17" i="22"/>
  <c r="B18" i="22" s="1"/>
  <c r="F11" i="22"/>
  <c r="C12" i="22"/>
  <c r="E13" i="22"/>
  <c r="B11" i="22"/>
  <c r="D12" i="22"/>
  <c r="E12" i="22"/>
  <c r="B19" i="20"/>
  <c r="B17" i="20"/>
  <c r="G6" i="20"/>
  <c r="G17" i="20" s="1"/>
  <c r="B11" i="20"/>
  <c r="D12" i="20"/>
  <c r="D15" i="20" s="1"/>
  <c r="F13" i="20"/>
  <c r="C11" i="20"/>
  <c r="E12" i="20"/>
  <c r="E15" i="20" s="1"/>
  <c r="B10" i="20"/>
  <c r="D11" i="20"/>
  <c r="F12" i="20"/>
  <c r="C10" i="20"/>
  <c r="E11" i="20"/>
  <c r="D10" i="20"/>
  <c r="F11" i="20"/>
  <c r="B13" i="20"/>
  <c r="E10" i="20"/>
  <c r="C13" i="20"/>
  <c r="C15" i="20" s="1"/>
  <c r="B8" i="11"/>
  <c r="B9" i="11" s="1"/>
  <c r="C8" i="11"/>
  <c r="C9" i="11" s="1"/>
  <c r="G19" i="19"/>
  <c r="G22" i="19" s="1"/>
  <c r="C17" i="19"/>
  <c r="C20" i="19"/>
  <c r="C22" i="19" s="1"/>
  <c r="D11" i="19"/>
  <c r="F12" i="19"/>
  <c r="B14" i="19"/>
  <c r="D15" i="19"/>
  <c r="F16" i="19"/>
  <c r="D20" i="19"/>
  <c r="F21" i="19"/>
  <c r="D14" i="19"/>
  <c r="D19" i="19"/>
  <c r="D22" i="19" s="1"/>
  <c r="F20" i="19"/>
  <c r="F22" i="19" s="1"/>
  <c r="C13" i="19"/>
  <c r="E14" i="19"/>
  <c r="E17" i="19" s="1"/>
  <c r="B12" i="19"/>
  <c r="B17" i="19" s="1"/>
  <c r="D13" i="19"/>
  <c r="F14" i="19"/>
  <c r="F17" i="19" s="1"/>
  <c r="B16" i="19"/>
  <c r="B21" i="19"/>
  <c r="D12" i="19"/>
  <c r="D16" i="19"/>
  <c r="G23" i="18"/>
  <c r="B16" i="18"/>
  <c r="D17" i="18"/>
  <c r="F18" i="18"/>
  <c r="B20" i="18"/>
  <c r="D21" i="18"/>
  <c r="B24" i="18"/>
  <c r="B32" i="18" s="1"/>
  <c r="F28" i="18"/>
  <c r="B22" i="18"/>
  <c r="C18" i="18"/>
  <c r="B17" i="18"/>
  <c r="D18" i="18"/>
  <c r="B21" i="18"/>
  <c r="C17" i="18"/>
  <c r="E22" i="18"/>
  <c r="C16" i="18"/>
  <c r="E17" i="18"/>
  <c r="E29" i="18" s="1"/>
  <c r="C20" i="18"/>
  <c r="E21" i="18"/>
  <c r="C24" i="18"/>
  <c r="B18" i="18"/>
  <c r="C22" i="18"/>
  <c r="C31" i="18" s="1"/>
  <c r="D22" i="18"/>
  <c r="B15" i="18"/>
  <c r="D16" i="18"/>
  <c r="B19" i="18"/>
  <c r="D20" i="18"/>
  <c r="F9" i="5"/>
  <c r="E8" i="5"/>
  <c r="E9" i="5" s="1"/>
  <c r="D8" i="5"/>
  <c r="D9" i="5" s="1"/>
  <c r="D14" i="7"/>
  <c r="E15" i="7"/>
  <c r="C14" i="7"/>
  <c r="E8" i="7"/>
  <c r="C10" i="7"/>
  <c r="D10" i="7"/>
  <c r="D15" i="7" s="1"/>
  <c r="G15" i="17"/>
  <c r="G19" i="17"/>
  <c r="G26" i="17"/>
  <c r="G14" i="17"/>
  <c r="G24" i="17" s="1"/>
  <c r="G16" i="17"/>
  <c r="G17" i="17"/>
  <c r="G13" i="17"/>
  <c r="B15" i="17"/>
  <c r="D16" i="17"/>
  <c r="D25" i="17" s="1"/>
  <c r="F17" i="17"/>
  <c r="B19" i="17"/>
  <c r="D20" i="17"/>
  <c r="C15" i="17"/>
  <c r="E16" i="17"/>
  <c r="E25" i="17" s="1"/>
  <c r="C19" i="17"/>
  <c r="E20" i="17"/>
  <c r="C16" i="17"/>
  <c r="B14" i="17"/>
  <c r="D15" i="17"/>
  <c r="F16" i="17"/>
  <c r="B18" i="17"/>
  <c r="D19" i="17"/>
  <c r="F20" i="17"/>
  <c r="C14" i="17"/>
  <c r="E15" i="17"/>
  <c r="C18" i="17"/>
  <c r="E19" i="17"/>
  <c r="E26" i="17" s="1"/>
  <c r="D14" i="17"/>
  <c r="D24" i="17" s="1"/>
  <c r="F15" i="17"/>
  <c r="B17" i="17"/>
  <c r="D18" i="17"/>
  <c r="F19" i="17"/>
  <c r="F26" i="17" s="1"/>
  <c r="C20" i="17"/>
  <c r="E14" i="17"/>
  <c r="E24" i="17" s="1"/>
  <c r="E23" i="17"/>
  <c r="D13" i="17"/>
  <c r="F14" i="17"/>
  <c r="F24" i="17" s="1"/>
  <c r="B16" i="17"/>
  <c r="G9" i="37"/>
  <c r="G16" i="37" s="1"/>
  <c r="G21" i="37"/>
  <c r="C14" i="37"/>
  <c r="E15" i="37"/>
  <c r="C18" i="37"/>
  <c r="B13" i="37"/>
  <c r="D14" i="37"/>
  <c r="B17" i="37"/>
  <c r="D18" i="37"/>
  <c r="B12" i="37"/>
  <c r="B16" i="37"/>
  <c r="C12" i="37"/>
  <c r="E13" i="37"/>
  <c r="C16" i="37"/>
  <c r="E17" i="37"/>
  <c r="B15" i="37"/>
  <c r="B14" i="37"/>
  <c r="G18" i="31"/>
  <c r="G17" i="31"/>
  <c r="G22" i="31"/>
  <c r="G28" i="31" s="1"/>
  <c r="G16" i="31"/>
  <c r="G20" i="31"/>
  <c r="G21" i="31"/>
  <c r="G19" i="31"/>
  <c r="G14" i="31"/>
  <c r="D17" i="31"/>
  <c r="D21" i="31"/>
  <c r="C16" i="31"/>
  <c r="E17" i="31"/>
  <c r="C20" i="31"/>
  <c r="E21" i="31"/>
  <c r="D16" i="31"/>
  <c r="F17" i="31"/>
  <c r="D20" i="31"/>
  <c r="F21" i="31"/>
  <c r="C15" i="31"/>
  <c r="E16" i="31"/>
  <c r="C19" i="31"/>
  <c r="E20" i="31"/>
  <c r="D15" i="31"/>
  <c r="F16" i="31"/>
  <c r="D19" i="31"/>
  <c r="F20" i="31"/>
  <c r="C14" i="31"/>
  <c r="E15" i="31"/>
  <c r="C18" i="31"/>
  <c r="E19" i="31"/>
  <c r="C22" i="31"/>
  <c r="C28" i="31" s="1"/>
  <c r="D14" i="31"/>
  <c r="F15" i="31"/>
  <c r="B17" i="31"/>
  <c r="D18" i="31"/>
  <c r="C17" i="31"/>
  <c r="G8" i="16"/>
  <c r="G4" i="16"/>
  <c r="G7" i="16" s="1"/>
  <c r="G9" i="16" s="1"/>
  <c r="F9" i="16"/>
  <c r="C9" i="16"/>
  <c r="F8" i="16"/>
  <c r="E7" i="16"/>
  <c r="E9" i="16" s="1"/>
  <c r="E20" i="44" l="1"/>
  <c r="B20" i="44"/>
  <c r="B21" i="44" s="1"/>
  <c r="B21" i="26"/>
  <c r="D14" i="26"/>
  <c r="D21" i="26"/>
  <c r="G12" i="26"/>
  <c r="G11" i="26"/>
  <c r="C14" i="26"/>
  <c r="F21" i="26"/>
  <c r="E21" i="26"/>
  <c r="G14" i="24"/>
  <c r="D14" i="24"/>
  <c r="D22" i="24"/>
  <c r="E14" i="24"/>
  <c r="G13" i="24"/>
  <c r="C22" i="24"/>
  <c r="G17" i="24"/>
  <c r="G16" i="24"/>
  <c r="B22" i="24"/>
  <c r="E22" i="22"/>
  <c r="B22" i="22"/>
  <c r="G14" i="22"/>
  <c r="C14" i="22"/>
  <c r="C22" i="22"/>
  <c r="D14" i="22"/>
  <c r="D22" i="22"/>
  <c r="F14" i="22"/>
  <c r="B14" i="22"/>
  <c r="G12" i="22"/>
  <c r="F15" i="20"/>
  <c r="G8" i="11"/>
  <c r="G9" i="11" s="1"/>
  <c r="B30" i="18"/>
  <c r="C30" i="18"/>
  <c r="D31" i="18"/>
  <c r="G16" i="18"/>
  <c r="F30" i="18"/>
  <c r="E28" i="18"/>
  <c r="G15" i="18"/>
  <c r="E32" i="18"/>
  <c r="D25" i="18"/>
  <c r="C32" i="18"/>
  <c r="F32" i="18"/>
  <c r="C25" i="18"/>
  <c r="D28" i="18"/>
  <c r="G21" i="18"/>
  <c r="G22" i="18"/>
  <c r="G18" i="18"/>
  <c r="E30" i="18"/>
  <c r="B31" i="18"/>
  <c r="G17" i="18"/>
  <c r="F29" i="18"/>
  <c r="F33" i="18" s="1"/>
  <c r="E31" i="18"/>
  <c r="B29" i="18"/>
  <c r="G24" i="18"/>
  <c r="G32" i="18" s="1"/>
  <c r="G19" i="18"/>
  <c r="G30" i="18" s="1"/>
  <c r="C11" i="7"/>
  <c r="G10" i="7"/>
  <c r="F14" i="7"/>
  <c r="F16" i="7" s="1"/>
  <c r="G9" i="7"/>
  <c r="G15" i="7" s="1"/>
  <c r="G16" i="7" s="1"/>
  <c r="B16" i="7"/>
  <c r="B11" i="7"/>
  <c r="G9" i="5"/>
  <c r="G15" i="37"/>
  <c r="G17" i="37"/>
  <c r="G14" i="37"/>
  <c r="G12" i="37"/>
  <c r="G18" i="37"/>
  <c r="G25" i="37"/>
  <c r="F19" i="37"/>
  <c r="E19" i="37"/>
  <c r="G13" i="37"/>
  <c r="G19" i="37" s="1"/>
  <c r="D19" i="37"/>
  <c r="C27" i="31"/>
  <c r="B23" i="31"/>
  <c r="D26" i="31"/>
  <c r="E26" i="31"/>
  <c r="G27" i="31"/>
  <c r="B26" i="31"/>
  <c r="B29" i="31" s="1"/>
  <c r="F26" i="31"/>
  <c r="F29" i="31" s="1"/>
  <c r="F27" i="31"/>
  <c r="G13" i="20"/>
  <c r="G18" i="20"/>
  <c r="C20" i="44"/>
  <c r="C21" i="44"/>
  <c r="F20" i="44"/>
  <c r="F21" i="44" s="1"/>
  <c r="D20" i="44"/>
  <c r="D21" i="44" s="1"/>
  <c r="E21" i="44"/>
  <c r="E15" i="44"/>
  <c r="B15" i="44"/>
  <c r="F15" i="44"/>
  <c r="D15" i="44"/>
  <c r="C15" i="44"/>
  <c r="G11" i="44"/>
  <c r="G19" i="44" s="1"/>
  <c r="G10" i="44"/>
  <c r="G18" i="44" s="1"/>
  <c r="G14" i="44"/>
  <c r="G13" i="44"/>
  <c r="B14" i="26"/>
  <c r="F14" i="26"/>
  <c r="E14" i="26"/>
  <c r="B14" i="24"/>
  <c r="F18" i="22"/>
  <c r="E14" i="22"/>
  <c r="G11" i="20"/>
  <c r="G10" i="20"/>
  <c r="G12" i="20"/>
  <c r="D14" i="20"/>
  <c r="F19" i="20"/>
  <c r="C14" i="20"/>
  <c r="E14" i="20"/>
  <c r="E19" i="20"/>
  <c r="B14" i="20"/>
  <c r="F14" i="20"/>
  <c r="B22" i="19"/>
  <c r="D17" i="19"/>
  <c r="B25" i="18"/>
  <c r="B28" i="18"/>
  <c r="C28" i="18"/>
  <c r="D29" i="18"/>
  <c r="D33" i="18" s="1"/>
  <c r="F25" i="18"/>
  <c r="E25" i="18"/>
  <c r="C29" i="18"/>
  <c r="D11" i="7"/>
  <c r="D16" i="7"/>
  <c r="E11" i="7"/>
  <c r="E14" i="7"/>
  <c r="E16" i="7" s="1"/>
  <c r="C15" i="7"/>
  <c r="C16" i="7" s="1"/>
  <c r="G25" i="17"/>
  <c r="G23" i="17"/>
  <c r="F25" i="17"/>
  <c r="F27" i="17" s="1"/>
  <c r="D26" i="17"/>
  <c r="B27" i="17"/>
  <c r="F21" i="17"/>
  <c r="E21" i="17"/>
  <c r="B21" i="17"/>
  <c r="C21" i="17"/>
  <c r="D21" i="17"/>
  <c r="D23" i="17"/>
  <c r="D27" i="17" s="1"/>
  <c r="E27" i="17"/>
  <c r="B19" i="37"/>
  <c r="C19" i="37"/>
  <c r="G25" i="31"/>
  <c r="G23" i="31"/>
  <c r="G26" i="31"/>
  <c r="D23" i="31"/>
  <c r="D25" i="31"/>
  <c r="C23" i="31"/>
  <c r="C25" i="31"/>
  <c r="F23" i="31"/>
  <c r="D27" i="31"/>
  <c r="E23" i="31"/>
  <c r="E27" i="31"/>
  <c r="C26" i="31"/>
  <c r="G20" i="44" l="1"/>
  <c r="G14" i="26"/>
  <c r="G18" i="24"/>
  <c r="G28" i="18"/>
  <c r="E33" i="18"/>
  <c r="G25" i="18"/>
  <c r="G31" i="18"/>
  <c r="B33" i="18"/>
  <c r="G29" i="18"/>
  <c r="G11" i="7"/>
  <c r="G29" i="31"/>
  <c r="E29" i="31"/>
  <c r="C29" i="31"/>
  <c r="G21" i="44"/>
  <c r="G15" i="44"/>
  <c r="G19" i="20"/>
  <c r="G14" i="20"/>
  <c r="C33" i="18"/>
  <c r="G27" i="17"/>
  <c r="C27" i="17"/>
  <c r="D29" i="31"/>
  <c r="G33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<sst xmlns="http://schemas.openxmlformats.org/spreadsheetml/2006/main" count="1479" uniqueCount="367">
  <si>
    <t>sexo</t>
  </si>
  <si>
    <t>F</t>
  </si>
  <si>
    <t>M</t>
  </si>
  <si>
    <t>estado_civil</t>
  </si>
  <si>
    <t>CASADO</t>
  </si>
  <si>
    <t>DIVORCIADO</t>
  </si>
  <si>
    <t>SOLTEIRO</t>
  </si>
  <si>
    <t>UNIAO ESTAVEL</t>
  </si>
  <si>
    <t>VIUVO</t>
  </si>
  <si>
    <t>grau_escolaridade</t>
  </si>
  <si>
    <t>CURSO TECNICO</t>
  </si>
  <si>
    <t>ENSINO FUNDAMENTA 1º GRAU COMP</t>
  </si>
  <si>
    <t>ENSINO FUNDAMENTAL 1º GRAU INC</t>
  </si>
  <si>
    <t>ENSINO MEDIO 2º GRAU COM</t>
  </si>
  <si>
    <t>ENSINO MEDIO 2º GRAU INC</t>
  </si>
  <si>
    <t>SEM INSTRUCAO</t>
  </si>
  <si>
    <t>SUPERIOR COMPLETO</t>
  </si>
  <si>
    <t>SUPERIOR INCOMPLETO</t>
  </si>
  <si>
    <t>natureza_ocupacao</t>
  </si>
  <si>
    <t>APOSENTADO EMPRESA PRIVADA</t>
  </si>
  <si>
    <t>APOSENTADO EMPRESA PUBLICA</t>
  </si>
  <si>
    <t>APOSENTADO EMPRESA PUBLICA ESTADUAL</t>
  </si>
  <si>
    <t>APOSENTADO EMPRESA PUBLICA FEDERAL</t>
  </si>
  <si>
    <t>APOSENTADO EMPRESA PUBLICA MUNICIPAL</t>
  </si>
  <si>
    <t>APOSENTADO MILITAR, MILITAR RESERVA OU REFORMADO</t>
  </si>
  <si>
    <t>AUTONOMO SEM VINCULO EMPREGO</t>
  </si>
  <si>
    <t>BENEFICIARIO DE PENSAO</t>
  </si>
  <si>
    <t>BOLSISTA</t>
  </si>
  <si>
    <t>DO LAR</t>
  </si>
  <si>
    <t>EMPREGADO DE INSTITUICOES FINANCEIRAS PRIVADAS</t>
  </si>
  <si>
    <t>EMPREGADO SETOR PRIVADO,EXCETO INSTITUICAO FINANC</t>
  </si>
  <si>
    <t>EMPRESARIO PROPRIETARIO OU FIRMA INDIVIDUAL</t>
  </si>
  <si>
    <t>ESTUDANTE</t>
  </si>
  <si>
    <t>LOCATARIO RENDA COM ALUGUEIS</t>
  </si>
  <si>
    <t>MICROEMPRESARIO/MICROEMPREENDEDOR INDIVIDUAL(MEI)</t>
  </si>
  <si>
    <t>NATUREZA OCUPACAO NAO ESPECIFICADA ANTERIORMENTE</t>
  </si>
  <si>
    <t>PENSIONISTA DA PREVIDENCIA SOCIAL (INSS)</t>
  </si>
  <si>
    <t>PROFISSIONAL LIBERAL</t>
  </si>
  <si>
    <t>SERVIDOR PUBLICO ESTADUAL</t>
  </si>
  <si>
    <t>SERVIDOR PUBLICO FEDERAL</t>
  </si>
  <si>
    <t>SERVIDOR PUBLICO MUNICIPAL</t>
  </si>
  <si>
    <t>nacionalidade</t>
  </si>
  <si>
    <t>BRASILEIRO</t>
  </si>
  <si>
    <t>ESTRANGEIRO</t>
  </si>
  <si>
    <t>uf_residencia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</si>
  <si>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</si>
  <si>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</si>
  <si>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</si>
  <si>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</si>
  <si>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</si>
  <si>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</si>
  <si>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</si>
  <si>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</si>
  <si>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</si>
  <si>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</si>
  <si>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</si>
  <si>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</si>
  <si>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</si>
  <si>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</si>
  <si>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</si>
  <si>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</si>
  <si>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</si>
  <si>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</si>
  <si>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</si>
  <si>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</si>
  <si>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</si>
  <si>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</si>
  <si>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</si>
  <si>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</si>
  <si>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</si>
  <si>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</si>
  <si>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</si>
  <si>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situacao_conta</t>
  </si>
  <si>
    <t>Ativa</t>
  </si>
  <si>
    <t>Bloqueada</t>
  </si>
  <si>
    <t>Cancelada</t>
  </si>
  <si>
    <t>motivo_situacao_conta</t>
  </si>
  <si>
    <t>ATRASO</t>
  </si>
  <si>
    <t>ATRASO B</t>
  </si>
  <si>
    <t>CANCELADO</t>
  </si>
  <si>
    <t>CANCELADOATRASO</t>
  </si>
  <si>
    <t>DESBLOQUEIO</t>
  </si>
  <si>
    <t>INATIVIDADE</t>
  </si>
  <si>
    <t>LIBERA/BLOQ CARTAO</t>
  </si>
  <si>
    <t>PAGTO</t>
  </si>
  <si>
    <t>REATIVACAO</t>
  </si>
  <si>
    <t>canal_origem</t>
  </si>
  <si>
    <t>Digital</t>
  </si>
  <si>
    <t>Fisico</t>
  </si>
  <si>
    <t>situacao_fatura</t>
  </si>
  <si>
    <t>A</t>
  </si>
  <si>
    <t>L</t>
  </si>
  <si>
    <t>P</t>
  </si>
  <si>
    <t>CDC</t>
  </si>
  <si>
    <t>CP</t>
  </si>
  <si>
    <t>CREDIARIO</t>
  </si>
  <si>
    <t>CARTAO_A_VISTA</t>
  </si>
  <si>
    <t>CARTAO_PARCELADO</t>
  </si>
  <si>
    <t>Inad_e_reneg</t>
  </si>
  <si>
    <t>NAO</t>
  </si>
  <si>
    <t>SIM</t>
  </si>
  <si>
    <t>fx_Idade</t>
  </si>
  <si>
    <t>(17.999, 30.0]</t>
  </si>
  <si>
    <t>(30.0, 38.0]</t>
  </si>
  <si>
    <t>(38.0, 45.0]</t>
  </si>
  <si>
    <t>(45.0, 51.0]</t>
  </si>
  <si>
    <t>(51.0, 57.0]</t>
  </si>
  <si>
    <t>(57.0, 63.0]</t>
  </si>
  <si>
    <t>(63.0, 71.0]</t>
  </si>
  <si>
    <t>(71.0, 105.0]</t>
  </si>
  <si>
    <t>fx_Relacionamento</t>
  </si>
  <si>
    <t>Até 1 ano</t>
  </si>
  <si>
    <t>1 a 2 anos</t>
  </si>
  <si>
    <t>2 a 3 anos</t>
  </si>
  <si>
    <t>3 a 4 anos</t>
  </si>
  <si>
    <t>4 a 5 anos</t>
  </si>
  <si>
    <t>5 a 6 anos</t>
  </si>
  <si>
    <t>6 a 7 anos</t>
  </si>
  <si>
    <t>7 a 8 anos</t>
  </si>
  <si>
    <t>8 a 9 anos</t>
  </si>
  <si>
    <t>Acima de 9 anos</t>
  </si>
  <si>
    <t>fx_Limite</t>
  </si>
  <si>
    <t>Sem Limite</t>
  </si>
  <si>
    <t>Até R$1 mil</t>
  </si>
  <si>
    <t>R$1 mil a R$5 mil</t>
  </si>
  <si>
    <t>R$5 mil a R$10mil</t>
  </si>
  <si>
    <t>R$10 mil a R$20mil</t>
  </si>
  <si>
    <t>Acima de R$20mil</t>
  </si>
  <si>
    <t>fx_contratos_aberto_atraso</t>
  </si>
  <si>
    <t>0</t>
  </si>
  <si>
    <t>1</t>
  </si>
  <si>
    <t>3</t>
  </si>
  <si>
    <t>+3</t>
  </si>
  <si>
    <t>fx_contratos_aberto_regular</t>
  </si>
  <si>
    <t>fx_contratos_fechado_atraso</t>
  </si>
  <si>
    <t>fx_contratos_fechado_regular</t>
  </si>
  <si>
    <t>1 a 3</t>
  </si>
  <si>
    <t>4 a 10</t>
  </si>
  <si>
    <t>+10</t>
  </si>
  <si>
    <t>fx_reneg_aberto_atraso</t>
  </si>
  <si>
    <t>fx_reneg_aberto_regular</t>
  </si>
  <si>
    <t>fx_reneg_fechado_atraso</t>
  </si>
  <si>
    <t>fx_reneg_fechado_regular</t>
  </si>
  <si>
    <t>fx_valor_da_parcela</t>
  </si>
  <si>
    <t>Sem contrato aberto</t>
  </si>
  <si>
    <t>Até R$100</t>
  </si>
  <si>
    <t>R$ 100 a R$250</t>
  </si>
  <si>
    <t>R$251 a R$500</t>
  </si>
  <si>
    <t>R$501  a R$1 mil</t>
  </si>
  <si>
    <t>R$ Acima de R$1 mil</t>
  </si>
  <si>
    <t>fx_qtd_parcelas_pagas</t>
  </si>
  <si>
    <t>Até 10</t>
  </si>
  <si>
    <t>11 a 20</t>
  </si>
  <si>
    <t>21 a 50</t>
  </si>
  <si>
    <t>Acima 50</t>
  </si>
  <si>
    <t>fx_qtd_parcelas_abertas</t>
  </si>
  <si>
    <t>fx_dias_media_atraso</t>
  </si>
  <si>
    <t>2</t>
  </si>
  <si>
    <t>4 a 7</t>
  </si>
  <si>
    <t>8 a 15</t>
  </si>
  <si>
    <t>16 a 30</t>
  </si>
  <si>
    <t>31 a 60</t>
  </si>
  <si>
    <t>Acima 60</t>
  </si>
  <si>
    <t>fx_dias_maior_atraso</t>
  </si>
  <si>
    <t>fx_principal_total_aberto</t>
  </si>
  <si>
    <t>R$1 mil a R$2 mil</t>
  </si>
  <si>
    <t>R$2 mil a R$3mil</t>
  </si>
  <si>
    <t>R$3 mil a R$4mil</t>
  </si>
  <si>
    <t>Acima de R$10mil</t>
  </si>
  <si>
    <t>fx_principal_total_fechado</t>
  </si>
  <si>
    <t>fx_creditos_a_vencer</t>
  </si>
  <si>
    <t>R$3 mil a R$5mil</t>
  </si>
  <si>
    <t>Acima de R$5mil</t>
  </si>
  <si>
    <t>fx_creditos_vencidos</t>
  </si>
  <si>
    <t>med_entre_contratos_comb</t>
  </si>
  <si>
    <t>Até 30</t>
  </si>
  <si>
    <t>61 a 90</t>
  </si>
  <si>
    <t>91 a 180</t>
  </si>
  <si>
    <t>180 a 365</t>
  </si>
  <si>
    <t>Acima de 1 ano</t>
  </si>
  <si>
    <t>med_dias_contratos_reneg</t>
  </si>
  <si>
    <t>Até 60</t>
  </si>
  <si>
    <t>fx_dias_ultimo_contrato</t>
  </si>
  <si>
    <t>(12.999, 118.0]</t>
  </si>
  <si>
    <t>(118.0, 261.0]</t>
  </si>
  <si>
    <t>(261.0, 537.0]</t>
  </si>
  <si>
    <t>(537.0, 1053.0]</t>
  </si>
  <si>
    <t>(1053.0, 1761.0]</t>
  </si>
  <si>
    <t>(1761.0, 3699.0]</t>
  </si>
  <si>
    <t>fx_entre_prim_ult_contrato</t>
  </si>
  <si>
    <t>Acima de 8 anos</t>
  </si>
  <si>
    <t>fx_valor_entrada</t>
  </si>
  <si>
    <t>fx_ultimo_atraso</t>
  </si>
  <si>
    <t>Acima de 5 anos</t>
  </si>
  <si>
    <t>Total</t>
  </si>
  <si>
    <t>NEUTRO</t>
  </si>
  <si>
    <t>NÃO</t>
  </si>
  <si>
    <t>faixa_media_atraso</t>
  </si>
  <si>
    <t>1 a 7</t>
  </si>
  <si>
    <t>8 a 60</t>
  </si>
  <si>
    <t>1 a 60</t>
  </si>
  <si>
    <t>Acima de 60</t>
  </si>
  <si>
    <t>1 a 15</t>
  </si>
  <si>
    <t>16 a 60</t>
  </si>
  <si>
    <t>Até  15</t>
  </si>
  <si>
    <t>Até 90</t>
  </si>
  <si>
    <t>181 a 1 ano</t>
  </si>
  <si>
    <t>Acima 180</t>
  </si>
  <si>
    <t>Até 180</t>
  </si>
  <si>
    <t>Acima de 90</t>
  </si>
  <si>
    <t>Até 90 dias</t>
  </si>
  <si>
    <t>90 a 1 ano</t>
  </si>
  <si>
    <t>faixa_Idade</t>
  </si>
  <si>
    <t>total</t>
  </si>
  <si>
    <t>SEXO</t>
  </si>
  <si>
    <t>M_F</t>
  </si>
  <si>
    <t>ESTADO_CIVIL</t>
  </si>
  <si>
    <t>CASADO_UNIAO ESTAVEL</t>
  </si>
  <si>
    <t>CASADO_DIVORCIADO_VIUVO</t>
  </si>
  <si>
    <t>GRAU_ESCOLARIDADE</t>
  </si>
  <si>
    <t>Sem Intrução</t>
  </si>
  <si>
    <t>Fundamental</t>
  </si>
  <si>
    <t>Médio / Técnico</t>
  </si>
  <si>
    <t>Superior</t>
  </si>
  <si>
    <t>+Superior+Médio Técnico'</t>
  </si>
  <si>
    <t>+Superior_+Fundamental'</t>
  </si>
  <si>
    <t>NACIONALIDADE</t>
  </si>
  <si>
    <t>Estrangeiro</t>
  </si>
  <si>
    <t>Brasileiro</t>
  </si>
  <si>
    <t>CANAL_ORIGEM</t>
  </si>
  <si>
    <t>SITUACAO_CONTA</t>
  </si>
  <si>
    <t>Desativada</t>
  </si>
  <si>
    <t>18 a 30</t>
  </si>
  <si>
    <t>31 até 45</t>
  </si>
  <si>
    <t>46 até 57</t>
  </si>
  <si>
    <t>acima de 58</t>
  </si>
  <si>
    <t>Acima de 30</t>
  </si>
  <si>
    <t>Até 45</t>
  </si>
  <si>
    <t>Acima de 45</t>
  </si>
  <si>
    <t>MOTIVO_SITUACAO_CONTA</t>
  </si>
  <si>
    <t xml:space="preserve">                  INATIVIDADE</t>
  </si>
  <si>
    <t xml:space="preserve">                     ATRASO B</t>
  </si>
  <si>
    <t xml:space="preserve">                    CANCELADO</t>
  </si>
  <si>
    <t xml:space="preserve">                        PAGTO</t>
  </si>
  <si>
    <t xml:space="preserve">           LIBERA/BLOQ CARTAO</t>
  </si>
  <si>
    <t xml:space="preserve">                       ATRASO</t>
  </si>
  <si>
    <t xml:space="preserve">   PAGTO</t>
  </si>
  <si>
    <t xml:space="preserve">   PAGTO_ATRASO</t>
  </si>
  <si>
    <t>INATIVIDADE_ATRASO B_CANCELADO</t>
  </si>
  <si>
    <t>ATRASO_LBERA/BLOQ CARTAO</t>
  </si>
  <si>
    <t>FISICO</t>
  </si>
  <si>
    <t>FISICO_DIGITAL</t>
  </si>
  <si>
    <t>DIGITAL</t>
  </si>
  <si>
    <t>SITUACAO_FATURA</t>
  </si>
  <si>
    <t>VAZIO</t>
  </si>
  <si>
    <t>L e P</t>
  </si>
  <si>
    <t>Liq. ou Parcialmente Liq.</t>
  </si>
  <si>
    <t>Atraso</t>
  </si>
  <si>
    <t>Qtd_produtos_ativos</t>
  </si>
  <si>
    <t>Mais de 4 anos</t>
  </si>
  <si>
    <t>faixa_Relacionamento</t>
  </si>
  <si>
    <t>Até 2 anos</t>
  </si>
  <si>
    <t>2 a 4 anos</t>
  </si>
  <si>
    <t>4 a 6 anos</t>
  </si>
  <si>
    <t>6 a 8 anos</t>
  </si>
  <si>
    <t>Até 4 anos</t>
  </si>
  <si>
    <t>Mais de 6 anos</t>
  </si>
  <si>
    <t>faixa_Limite</t>
  </si>
  <si>
    <t>Acima de R$ 5 mil</t>
  </si>
  <si>
    <t>Sem limite</t>
  </si>
  <si>
    <t>1 a 4</t>
  </si>
  <si>
    <t>+1</t>
  </si>
  <si>
    <t>1 ou mais</t>
  </si>
  <si>
    <t>+1'</t>
  </si>
  <si>
    <t>4 ou mais</t>
  </si>
  <si>
    <t>4+</t>
  </si>
  <si>
    <t>1+</t>
  </si>
  <si>
    <t>0_1</t>
  </si>
  <si>
    <t>fx_renda_valida</t>
  </si>
  <si>
    <t>Até 1 SM</t>
  </si>
  <si>
    <t>De 1 SM a 2 SM</t>
  </si>
  <si>
    <t>De 2 SM a 3 SM</t>
  </si>
  <si>
    <t>De 3 SM a 4 SM</t>
  </si>
  <si>
    <t>Acima de 4 SM</t>
  </si>
  <si>
    <t>Acima de 2 SM</t>
  </si>
  <si>
    <t>Neutro</t>
  </si>
  <si>
    <t>Acima de 2SM</t>
  </si>
  <si>
    <t>Até de 1SM</t>
  </si>
  <si>
    <t>R$ Acima de R$500</t>
  </si>
  <si>
    <t>Mais que R$250</t>
  </si>
  <si>
    <t xml:space="preserve">Total - "Sem contrato Aberto" </t>
  </si>
  <si>
    <t>De R$100 até R$500</t>
  </si>
  <si>
    <t>Até 20</t>
  </si>
  <si>
    <t>Total sem 0</t>
  </si>
  <si>
    <t>Acima de 20</t>
  </si>
  <si>
    <t>R$1 mil a R$3 mil</t>
  </si>
  <si>
    <t>Acima de R$3mil</t>
  </si>
  <si>
    <t>Sem creditos a vencer</t>
  </si>
  <si>
    <t>Até R$3 mil</t>
  </si>
  <si>
    <t>R$1 mil a R$4 mil</t>
  </si>
  <si>
    <t>Acima de R$4mil</t>
  </si>
  <si>
    <t>0_Até R$1 mil</t>
  </si>
  <si>
    <t>0_ Até R$1 mil</t>
  </si>
  <si>
    <t>Até R$ 4 mil</t>
  </si>
  <si>
    <t>Acima de R$1 mil</t>
  </si>
  <si>
    <t>Grupo 2 e 3 - grande maioria não possuem carnê</t>
  </si>
  <si>
    <t>Acima de R$1mil</t>
  </si>
  <si>
    <t>Até R$250</t>
  </si>
  <si>
    <t>Não possuem carnê_ Até R$ 250</t>
  </si>
  <si>
    <t>Até R$250 mil</t>
  </si>
  <si>
    <t>Não possuem carnê_ De R$ 100 até R$1 mil</t>
  </si>
  <si>
    <t>Variável</t>
  </si>
  <si>
    <t>Cluster 0</t>
  </si>
  <si>
    <t>Cluster 1</t>
  </si>
  <si>
    <t>Cluster 2</t>
  </si>
  <si>
    <t>Cluster 3</t>
  </si>
  <si>
    <t>Cluster 4</t>
  </si>
  <si>
    <t>Sem creditos vencidos_Até R$1 mil</t>
  </si>
  <si>
    <t>Sem creditos_vencidos_Até R$1 mil</t>
  </si>
  <si>
    <t>1 a 4 anos</t>
  </si>
  <si>
    <t>Acima de 4 anos</t>
  </si>
  <si>
    <t>Entre 1 e 4</t>
  </si>
  <si>
    <t>Sem atraso</t>
  </si>
  <si>
    <t>Até de R$ 1 mil</t>
  </si>
  <si>
    <t>2 e 3</t>
  </si>
  <si>
    <t>-Superior+Sem instrução'</t>
  </si>
  <si>
    <t>+Fundamenta'</t>
  </si>
  <si>
    <t>Até 1 ano e meio</t>
  </si>
  <si>
    <t>Maior que  1 ano e meio</t>
  </si>
  <si>
    <t>1 a 5 anos</t>
  </si>
  <si>
    <t>Até 5 anos</t>
  </si>
  <si>
    <t>fx_renda_comprometida</t>
  </si>
  <si>
    <t>Até 10%</t>
  </si>
  <si>
    <t>Acima de 70%</t>
  </si>
  <si>
    <t>fx_valor_pago_nr</t>
  </si>
  <si>
    <t>Até R$2 mil</t>
  </si>
  <si>
    <t>R$2 mil a R$5mil</t>
  </si>
  <si>
    <t>fx_principal_total_nr</t>
  </si>
  <si>
    <t>fx_principal_total_reneg</t>
  </si>
  <si>
    <t>R$1 mil a R$2mil</t>
  </si>
  <si>
    <t>fx_amortizacao</t>
  </si>
  <si>
    <t>Negativo</t>
  </si>
  <si>
    <t>10% a 30% anos</t>
  </si>
  <si>
    <t>Acima de 30%</t>
  </si>
  <si>
    <t>Até 30%</t>
  </si>
  <si>
    <t>Até R$5 mil</t>
  </si>
  <si>
    <t>RENEG</t>
  </si>
  <si>
    <t xml:space="preserve">CDC_atraso                                      </t>
  </si>
  <si>
    <t>CP_atraso</t>
  </si>
  <si>
    <t>CREDIARIO_atraso</t>
  </si>
  <si>
    <t>CARTAO_A_VISTA_atraso</t>
  </si>
  <si>
    <t>CARTAO_PARCELADO_atraso</t>
  </si>
  <si>
    <t>R$1 mil a R$5mil</t>
  </si>
  <si>
    <t>R$1 mil a R$5mil_Acima de R$5mil</t>
  </si>
  <si>
    <t>CDC_atraso</t>
  </si>
  <si>
    <t>Pra quem tem apenas um contrato a base de calculo deve ser ultimo pagamento</t>
  </si>
  <si>
    <t>Rever cálculo deve ser ultimo pagamento e a dta de fechamento</t>
  </si>
  <si>
    <t>Fazer cálculo com o ultimo pagamento e a data de fechamento</t>
  </si>
  <si>
    <t>10% a 20%</t>
  </si>
  <si>
    <t>20% a 30%</t>
  </si>
  <si>
    <t>30% a 70%</t>
  </si>
  <si>
    <t xml:space="preserve">10% a 20% </t>
  </si>
  <si>
    <t xml:space="preserve">20% a 30% </t>
  </si>
  <si>
    <t xml:space="preserve">30% a 70% </t>
  </si>
  <si>
    <t xml:space="preserve">10% a 30% </t>
  </si>
  <si>
    <t>10% a 30%</t>
  </si>
  <si>
    <t>R$251 a R$1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</si>
</sst>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0.0"/>
    <numFmt numFmtId="167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9" fontId="0" fillId="0" borderId="0" xfId="0" applyNumberForma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11" fontId="3" fillId="0" borderId="0" xfId="0" applyNumberFormat="1" applyFont="1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10" fontId="0" fillId="0" borderId="0" xfId="0" applyNumberFormat="1"/>
    <xf numFmtId="0" fontId="1" fillId="3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/>
    <xf numFmtId="0" fontId="0" fillId="0" borderId="0" xfId="0" quotePrefix="1" applyAlignment="1">
      <alignment horizontal="right"/>
    </xf>
    <xf numFmtId="9" fontId="0" fillId="6" borderId="0" xfId="1" applyFont="1" applyFill="1"/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64" fontId="4" fillId="0" borderId="0" xfId="1" applyNumberFormat="1" applyFont="1" applyAlignment="1">
      <alignment vertical="center" wrapText="1"/>
    </xf>
    <xf numFmtId="0" fontId="0" fillId="0" borderId="1" xfId="0" applyBorder="1" applyAlignment="1">
      <alignment horizontal="center" vertical="top"/>
    </xf>
    <xf numFmtId="0" fontId="1" fillId="0" borderId="0" xfId="0" applyFont="1"/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9" fontId="2" fillId="0" borderId="0" xfId="1" applyFont="1" applyBorder="1" applyAlignment="1">
      <alignment horizontal="right" vertical="top"/>
    </xf>
    <xf numFmtId="165" fontId="0" fillId="0" borderId="0" xfId="0" applyNumberFormat="1"/>
    <xf numFmtId="0" fontId="7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9" fontId="9" fillId="0" borderId="0" xfId="1" applyFont="1"/>
    <xf numFmtId="0" fontId="1" fillId="7" borderId="0" xfId="0" applyFont="1" applyFill="1" applyAlignment="1">
      <alignment horizontal="center" vertical="top"/>
    </xf>
    <xf numFmtId="0" fontId="0" fillId="7" borderId="0" xfId="0" applyFill="1"/>
    <xf numFmtId="11" fontId="3" fillId="7" borderId="0" xfId="0" applyNumberFormat="1" applyFont="1" applyFill="1"/>
    <xf numFmtId="0" fontId="9" fillId="7" borderId="0" xfId="0" applyFont="1" applyFill="1"/>
    <xf numFmtId="0" fontId="1" fillId="0" borderId="0" xfId="0" applyFont="1" applyAlignment="1">
      <alignment horizontal="center" vertical="center"/>
    </xf>
    <xf numFmtId="164" fontId="9" fillId="0" borderId="0" xfId="1" applyNumberFormat="1" applyFont="1"/>
    <xf numFmtId="167" fontId="9" fillId="0" borderId="0" xfId="2" applyNumberFormat="1" applyFont="1" applyFill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4"/>
  <sheetViews>
    <sheetView zoomScale="150" zoomScaleNormal="150" workbookViewId="0">
      <selection activeCell="C24" sqref="C24"/>
    </sheetView>
  </sheetViews>
  <sheetFormatPr defaultRowHeight="15" x14ac:dyDescent="0.25"/>
  <cols>
    <col min="1" max="1" width="13.28515625" bestFit="1" customWidth="1"/>
    <col min="6" max="6" width="9.42578125" bestFit="1" customWidth="1"/>
    <col min="7" max="7" width="11.28515625" bestFit="1" customWidth="1"/>
    <col min="9" max="9" width="13.28515625" bestFit="1" customWidth="1"/>
    <col min="10" max="10" width="4.28515625" bestFit="1" customWidth="1"/>
    <col min="11" max="11" width="5.140625" bestFit="1" customWidth="1"/>
    <col min="12" max="12" width="8.28515625" bestFit="1" customWidth="1"/>
    <col min="13" max="13" width="4.28515625" bestFit="1" customWidth="1"/>
    <col min="14" max="14" width="5.140625" bestFit="1" customWidth="1"/>
  </cols>
  <sheetData>
    <row r="1" spans="1:14" x14ac:dyDescent="0.25">
      <c r="A1" s="1" t="s">
        <v>98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A11:F11</f>
        <v>Inad_e_reneg</v>
      </c>
      <c r="J1" t="str">
        <v>SIM</v>
      </c>
      <c r="K1" t="str">
        <v>NAO</v>
      </c>
      <c r="L1" t="str">
        <v>NEUTRO</v>
      </c>
      <c r="M1" t="str">
        <v>SIM</v>
      </c>
      <c r="N1" t="str">
        <v>NÃO</v>
      </c>
    </row>
    <row r="2" spans="1:14" x14ac:dyDescent="0.25">
      <c r="A2" s="1" t="s">
        <v>99</v>
      </c>
      <c r="B2">
        <v>67832</v>
      </c>
      <c r="C2">
        <v>97342</v>
      </c>
      <c r="D2">
        <v>62385</v>
      </c>
      <c r="E2">
        <v>231</v>
      </c>
      <c r="F2">
        <v>120605</v>
      </c>
      <c r="G2">
        <f>SUM(B2:F2)</f>
        <v>348395</v>
      </c>
    </row>
    <row r="3" spans="1:14" x14ac:dyDescent="0.25">
      <c r="A3" s="1" t="s">
        <v>100</v>
      </c>
      <c r="B3">
        <v>61574</v>
      </c>
      <c r="C3">
        <v>6176</v>
      </c>
      <c r="D3">
        <v>20854</v>
      </c>
      <c r="E3">
        <v>47766</v>
      </c>
      <c r="F3">
        <v>11808</v>
      </c>
      <c r="G3">
        <f>SUM(B3:F3)</f>
        <v>148178</v>
      </c>
    </row>
    <row r="4" spans="1:14" x14ac:dyDescent="0.25">
      <c r="A4" s="2" t="s">
        <v>194</v>
      </c>
      <c r="B4">
        <f t="shared" ref="B4:G4" si="0">SUM(B2:B3)</f>
        <v>129406</v>
      </c>
      <c r="C4">
        <f t="shared" si="0"/>
        <v>103518</v>
      </c>
      <c r="D4">
        <f t="shared" si="0"/>
        <v>83239</v>
      </c>
      <c r="E4">
        <f t="shared" si="0"/>
        <v>47997</v>
      </c>
      <c r="F4">
        <f t="shared" si="0"/>
        <v>132413</v>
      </c>
      <c r="G4">
        <f t="shared" si="0"/>
        <v>496573</v>
      </c>
    </row>
    <row r="6" spans="1:14" x14ac:dyDescent="0.25">
      <c r="A6" s="1" t="s">
        <v>98</v>
      </c>
      <c r="B6" s="1">
        <v>0</v>
      </c>
      <c r="C6" s="1">
        <v>1</v>
      </c>
      <c r="D6" s="1">
        <v>2</v>
      </c>
      <c r="E6" s="1">
        <v>3</v>
      </c>
      <c r="F6" s="1">
        <v>4</v>
      </c>
      <c r="G6" t="s">
        <v>194</v>
      </c>
    </row>
    <row r="7" spans="1:14" x14ac:dyDescent="0.25">
      <c r="A7" s="1" t="s">
        <v>99</v>
      </c>
      <c r="B7" s="5">
        <f>B2/$B$4</f>
        <v>0.52417971345996317</v>
      </c>
      <c r="C7" s="5">
        <f>C2/$C$4</f>
        <v>0.94033887826271756</v>
      </c>
      <c r="D7" s="5">
        <f>D2/$D$4</f>
        <v>0.74946839822679268</v>
      </c>
      <c r="E7" s="5">
        <f>E2/$E$4</f>
        <v>4.8128008000500027E-3</v>
      </c>
      <c r="F7" s="5">
        <f>F2/$F$4</f>
        <v>0.91082446587570709</v>
      </c>
      <c r="G7" s="3">
        <f>G2/$G$4</f>
        <v>0.70159875788655446</v>
      </c>
    </row>
    <row r="8" spans="1:14" x14ac:dyDescent="0.25">
      <c r="A8" s="1" t="s">
        <v>100</v>
      </c>
      <c r="B8" s="5">
        <f>B3/$B$4</f>
        <v>0.47582028654003677</v>
      </c>
      <c r="C8" s="5">
        <f>C3/$C$4</f>
        <v>5.9661121737282406E-2</v>
      </c>
      <c r="D8" s="5">
        <f>D3/$D$4</f>
        <v>0.25053160177320727</v>
      </c>
      <c r="E8" s="5">
        <f>E3/$E$4</f>
        <v>0.99518719919995002</v>
      </c>
      <c r="F8" s="5">
        <f>F3/$F$4</f>
        <v>8.9175534124292938E-2</v>
      </c>
      <c r="G8" s="3">
        <f>G3/$G$4</f>
        <v>0.29840124211344554</v>
      </c>
    </row>
    <row r="9" spans="1:14" x14ac:dyDescent="0.25">
      <c r="A9" s="2" t="s">
        <v>194</v>
      </c>
      <c r="B9" s="3">
        <f t="shared" ref="B9:G9" si="1">SUM(B7:B8)</f>
        <v>1</v>
      </c>
      <c r="C9" s="3">
        <f t="shared" si="1"/>
        <v>1</v>
      </c>
      <c r="D9" s="3">
        <f t="shared" si="1"/>
        <v>1</v>
      </c>
      <c r="E9" s="3">
        <f t="shared" si="1"/>
        <v>1</v>
      </c>
      <c r="F9" s="3">
        <f t="shared" si="1"/>
        <v>1</v>
      </c>
      <c r="G9" s="3">
        <f t="shared" si="1"/>
        <v>1</v>
      </c>
    </row>
    <row r="11" spans="1:14" x14ac:dyDescent="0.25">
      <c r="A11" s="1" t="s">
        <v>98</v>
      </c>
      <c r="B11" t="s">
        <v>100</v>
      </c>
      <c r="C11" t="s">
        <v>99</v>
      </c>
      <c r="D11" t="s">
        <v>195</v>
      </c>
      <c r="E11" t="s">
        <v>100</v>
      </c>
      <c r="F11" t="s">
        <v>196</v>
      </c>
    </row>
    <row r="13" spans="1:14" x14ac:dyDescent="0.25">
      <c r="A13" s="2" t="s">
        <v>194</v>
      </c>
      <c r="B13">
        <v>75784</v>
      </c>
      <c r="F13">
        <v>27437</v>
      </c>
      <c r="G13" s="4">
        <f>(fax_tempo_contratos!F68-F3)/Inad_e_reneg!F4</f>
        <v>0.91082446587570709</v>
      </c>
    </row>
    <row r="14" spans="1:14" x14ac:dyDescent="0.25">
      <c r="B14">
        <f>B13-B3</f>
        <v>14210</v>
      </c>
      <c r="F14">
        <f>F13-F3</f>
        <v>15629</v>
      </c>
    </row>
  </sheetData>
  <conditionalFormatting sqref="B7:F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65"/>
  <sheetViews>
    <sheetView topLeftCell="A28" zoomScale="130" zoomScaleNormal="130" workbookViewId="0">
      <selection activeCell="I36" sqref="I36"/>
    </sheetView>
  </sheetViews>
  <sheetFormatPr defaultRowHeight="15" x14ac:dyDescent="0.25"/>
  <cols>
    <col min="1" max="1" width="20.5703125" bestFit="1" customWidth="1"/>
    <col min="2" max="3" width="7.5703125" bestFit="1" customWidth="1"/>
    <col min="4" max="4" width="10.5703125" bestFit="1" customWidth="1"/>
    <col min="5" max="5" width="11.5703125" bestFit="1" customWidth="1"/>
    <col min="6" max="6" width="7.140625" bestFit="1" customWidth="1"/>
    <col min="7" max="7" width="7.5703125" bestFit="1" customWidth="1"/>
    <col min="9" max="9" width="18.5703125" bestFit="1" customWidth="1"/>
    <col min="12" max="12" width="10.5703125" bestFit="1" customWidth="1"/>
  </cols>
  <sheetData>
    <row r="1" spans="1:14" x14ac:dyDescent="0.25">
      <c r="A1" s="1" t="s">
        <v>156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A31:F31</f>
        <v>faixa_media_atraso</v>
      </c>
      <c r="J1" t="str">
        <v>8 a 60</v>
      </c>
      <c r="K1" t="str">
        <v>1 a 7</v>
      </c>
      <c r="L1" t="str">
        <v>NEUTRO</v>
      </c>
      <c r="M1" t="str">
        <v>Acima de 60</v>
      </c>
      <c r="N1" t="str">
        <v>1 a 60</v>
      </c>
    </row>
    <row r="2" spans="1:14" x14ac:dyDescent="0.25">
      <c r="A2" s="1" t="s">
        <v>129</v>
      </c>
      <c r="B2">
        <v>7035</v>
      </c>
      <c r="C2">
        <v>34897</v>
      </c>
      <c r="D2">
        <v>23012</v>
      </c>
      <c r="E2">
        <v>9701</v>
      </c>
      <c r="F2">
        <v>7682</v>
      </c>
      <c r="G2">
        <f t="shared" ref="G2:G10" si="0">SUM(B2:F2)</f>
        <v>82327</v>
      </c>
    </row>
    <row r="3" spans="1:14" x14ac:dyDescent="0.25">
      <c r="A3" s="1" t="s">
        <v>130</v>
      </c>
      <c r="B3">
        <v>10671</v>
      </c>
      <c r="C3">
        <v>22417</v>
      </c>
      <c r="D3">
        <v>12970</v>
      </c>
      <c r="E3">
        <v>2899</v>
      </c>
      <c r="F3">
        <v>22260</v>
      </c>
      <c r="G3">
        <f t="shared" si="0"/>
        <v>71217</v>
      </c>
    </row>
    <row r="4" spans="1:14" x14ac:dyDescent="0.25">
      <c r="A4" s="1" t="s">
        <v>157</v>
      </c>
      <c r="B4">
        <v>7587</v>
      </c>
      <c r="C4">
        <v>11921</v>
      </c>
      <c r="D4">
        <v>6918</v>
      </c>
      <c r="E4">
        <v>1815</v>
      </c>
      <c r="F4">
        <v>17757</v>
      </c>
      <c r="G4">
        <f t="shared" si="0"/>
        <v>45998</v>
      </c>
    </row>
    <row r="5" spans="1:14" x14ac:dyDescent="0.25">
      <c r="A5" s="1" t="s">
        <v>131</v>
      </c>
      <c r="B5">
        <v>6066</v>
      </c>
      <c r="C5">
        <v>7103</v>
      </c>
      <c r="D5">
        <v>4467</v>
      </c>
      <c r="E5">
        <v>1378</v>
      </c>
      <c r="F5">
        <v>14007</v>
      </c>
      <c r="G5">
        <f t="shared" si="0"/>
        <v>33021</v>
      </c>
    </row>
    <row r="6" spans="1:14" x14ac:dyDescent="0.25">
      <c r="A6" s="1" t="s">
        <v>158</v>
      </c>
      <c r="B6">
        <v>16577</v>
      </c>
      <c r="C6">
        <v>13170</v>
      </c>
      <c r="D6">
        <v>9711</v>
      </c>
      <c r="E6">
        <v>4010</v>
      </c>
      <c r="F6">
        <v>33275</v>
      </c>
      <c r="G6">
        <f t="shared" si="0"/>
        <v>76743</v>
      </c>
    </row>
    <row r="7" spans="1:14" x14ac:dyDescent="0.25">
      <c r="A7" s="1" t="s">
        <v>159</v>
      </c>
      <c r="B7">
        <v>19032</v>
      </c>
      <c r="C7">
        <v>7905</v>
      </c>
      <c r="D7">
        <v>7940</v>
      </c>
      <c r="E7">
        <v>3259</v>
      </c>
      <c r="F7">
        <v>23862</v>
      </c>
      <c r="G7">
        <f t="shared" si="0"/>
        <v>61998</v>
      </c>
    </row>
    <row r="8" spans="1:14" x14ac:dyDescent="0.25">
      <c r="A8" s="1" t="s">
        <v>160</v>
      </c>
      <c r="B8">
        <v>18373</v>
      </c>
      <c r="C8">
        <v>3217</v>
      </c>
      <c r="D8">
        <v>3628</v>
      </c>
      <c r="E8">
        <v>1996</v>
      </c>
      <c r="F8">
        <v>9108</v>
      </c>
      <c r="G8">
        <f t="shared" si="0"/>
        <v>36322</v>
      </c>
    </row>
    <row r="9" spans="1:14" x14ac:dyDescent="0.25">
      <c r="A9" s="1" t="s">
        <v>161</v>
      </c>
      <c r="B9">
        <v>16159</v>
      </c>
      <c r="C9">
        <v>2118</v>
      </c>
      <c r="D9">
        <v>2256</v>
      </c>
      <c r="E9">
        <v>2393</v>
      </c>
      <c r="F9">
        <v>2849</v>
      </c>
      <c r="G9">
        <f t="shared" si="0"/>
        <v>25775</v>
      </c>
    </row>
    <row r="10" spans="1:14" x14ac:dyDescent="0.25">
      <c r="A10" s="1" t="s">
        <v>162</v>
      </c>
      <c r="B10">
        <v>27906</v>
      </c>
      <c r="C10">
        <v>770</v>
      </c>
      <c r="D10">
        <v>12337</v>
      </c>
      <c r="E10">
        <v>20546</v>
      </c>
      <c r="F10">
        <v>1613</v>
      </c>
      <c r="G10">
        <f t="shared" si="0"/>
        <v>63172</v>
      </c>
    </row>
    <row r="11" spans="1:14" x14ac:dyDescent="0.25">
      <c r="A11" s="2" t="s">
        <v>194</v>
      </c>
      <c r="B11">
        <f t="shared" ref="B11:G11" si="1">SUM(B2:B10)</f>
        <v>129406</v>
      </c>
      <c r="C11">
        <f t="shared" si="1"/>
        <v>103518</v>
      </c>
      <c r="D11">
        <f t="shared" si="1"/>
        <v>83239</v>
      </c>
      <c r="E11">
        <f t="shared" si="1"/>
        <v>47997</v>
      </c>
      <c r="F11">
        <f t="shared" si="1"/>
        <v>132413</v>
      </c>
      <c r="G11">
        <f t="shared" si="1"/>
        <v>496573</v>
      </c>
    </row>
    <row r="13" spans="1:14" x14ac:dyDescent="0.25">
      <c r="A13" s="1" t="s">
        <v>197</v>
      </c>
      <c r="B13" s="1">
        <v>0</v>
      </c>
      <c r="C13" s="1">
        <v>1</v>
      </c>
      <c r="D13" s="1">
        <v>2</v>
      </c>
      <c r="E13" s="1">
        <v>3</v>
      </c>
      <c r="F13" s="1">
        <v>4</v>
      </c>
      <c r="G13" t="s">
        <v>194</v>
      </c>
      <c r="I13" s="7"/>
    </row>
    <row r="14" spans="1:14" x14ac:dyDescent="0.25">
      <c r="A14" s="1" t="s">
        <v>129</v>
      </c>
      <c r="B14" s="3">
        <f>B2/$B$11</f>
        <v>5.4363785295890456E-2</v>
      </c>
      <c r="C14" s="3">
        <f>C2/$C$11</f>
        <v>0.33711045422052205</v>
      </c>
      <c r="D14" s="3">
        <f>D2/$D$11</f>
        <v>0.27645694926656977</v>
      </c>
      <c r="E14" s="3">
        <f>E2/$E$11</f>
        <v>0.20211679896660209</v>
      </c>
      <c r="F14" s="3">
        <f>F2/$F$11</f>
        <v>5.8015451655048976E-2</v>
      </c>
      <c r="G14" s="3">
        <f>G2/$G$11</f>
        <v>0.16579032690057655</v>
      </c>
    </row>
    <row r="15" spans="1:14" x14ac:dyDescent="0.25">
      <c r="A15" s="1" t="s">
        <v>130</v>
      </c>
      <c r="B15" s="3">
        <f t="shared" ref="B15:B22" si="2">B3/$B$11</f>
        <v>8.246140055329737E-2</v>
      </c>
      <c r="C15" s="3">
        <f t="shared" ref="C15:C22" si="3">C3/$C$11</f>
        <v>0.21655171081357832</v>
      </c>
      <c r="D15" s="3">
        <f t="shared" ref="D15:D22" si="4">D3/$D$11</f>
        <v>0.15581638414685423</v>
      </c>
      <c r="E15" s="3">
        <f t="shared" ref="E15:E22" si="5">E3/$E$11</f>
        <v>6.0399608308852638E-2</v>
      </c>
      <c r="F15" s="3">
        <f t="shared" ref="F15:F21" si="6">F3/$F$11</f>
        <v>0.16811038191114167</v>
      </c>
      <c r="G15" s="3">
        <f t="shared" ref="G15:G22" si="7">G3/$G$11</f>
        <v>0.14341697998078831</v>
      </c>
    </row>
    <row r="16" spans="1:14" x14ac:dyDescent="0.25">
      <c r="A16" s="1" t="s">
        <v>157</v>
      </c>
      <c r="B16" s="3">
        <f t="shared" si="2"/>
        <v>5.8629429856420875E-2</v>
      </c>
      <c r="C16" s="3">
        <f t="shared" si="3"/>
        <v>0.1151587163585077</v>
      </c>
      <c r="D16" s="3">
        <f t="shared" si="4"/>
        <v>8.3110080611251941E-2</v>
      </c>
      <c r="E16" s="3">
        <f t="shared" si="5"/>
        <v>3.7814863428964313E-2</v>
      </c>
      <c r="F16" s="3">
        <f t="shared" si="6"/>
        <v>0.13410314697197406</v>
      </c>
      <c r="G16" s="3">
        <f t="shared" si="7"/>
        <v>9.2630892134691167E-2</v>
      </c>
    </row>
    <row r="17" spans="1:7" x14ac:dyDescent="0.25">
      <c r="A17" s="1" t="s">
        <v>131</v>
      </c>
      <c r="B17" s="3">
        <f t="shared" si="2"/>
        <v>4.6875724464089767E-2</v>
      </c>
      <c r="C17" s="3">
        <f t="shared" si="3"/>
        <v>6.8616086091307787E-2</v>
      </c>
      <c r="D17" s="3">
        <f t="shared" si="4"/>
        <v>5.3664748495296677E-2</v>
      </c>
      <c r="E17" s="3">
        <f t="shared" si="5"/>
        <v>2.8710127716315603E-2</v>
      </c>
      <c r="F17" s="3">
        <f t="shared" si="6"/>
        <v>0.1057826648440863</v>
      </c>
      <c r="G17" s="3">
        <f t="shared" si="7"/>
        <v>6.649777575502494E-2</v>
      </c>
    </row>
    <row r="18" spans="1:7" x14ac:dyDescent="0.25">
      <c r="A18" s="1" t="s">
        <v>158</v>
      </c>
      <c r="B18" s="3">
        <f t="shared" si="2"/>
        <v>0.1281007063041899</v>
      </c>
      <c r="C18" s="3">
        <f t="shared" si="3"/>
        <v>0.12722425085492378</v>
      </c>
      <c r="D18" s="3">
        <f t="shared" si="4"/>
        <v>0.11666406372013119</v>
      </c>
      <c r="E18" s="3">
        <f t="shared" si="5"/>
        <v>8.3546888347188361E-2</v>
      </c>
      <c r="F18" s="3">
        <f t="shared" si="6"/>
        <v>0.25129707808145724</v>
      </c>
      <c r="G18" s="3">
        <f t="shared" si="7"/>
        <v>0.15454525316519424</v>
      </c>
    </row>
    <row r="19" spans="1:7" x14ac:dyDescent="0.25">
      <c r="A19" s="1" t="s">
        <v>159</v>
      </c>
      <c r="B19" s="3">
        <f t="shared" si="2"/>
        <v>0.14707200593480982</v>
      </c>
      <c r="C19" s="3">
        <f t="shared" si="3"/>
        <v>7.6363530980119401E-2</v>
      </c>
      <c r="D19" s="3">
        <f t="shared" si="4"/>
        <v>9.5387979192445849E-2</v>
      </c>
      <c r="E19" s="3">
        <f t="shared" si="5"/>
        <v>6.7900077088151337E-2</v>
      </c>
      <c r="F19" s="3">
        <f t="shared" si="6"/>
        <v>0.18020889187617531</v>
      </c>
      <c r="G19" s="3">
        <f t="shared" si="7"/>
        <v>0.12485173378335108</v>
      </c>
    </row>
    <row r="20" spans="1:7" x14ac:dyDescent="0.25">
      <c r="A20" s="1" t="s">
        <v>160</v>
      </c>
      <c r="B20" s="3">
        <f t="shared" si="2"/>
        <v>0.14197950635982876</v>
      </c>
      <c r="C20" s="3">
        <f t="shared" si="3"/>
        <v>3.1076720956741823E-2</v>
      </c>
      <c r="D20" s="3">
        <f t="shared" si="4"/>
        <v>4.3585338603298933E-2</v>
      </c>
      <c r="E20" s="3">
        <f t="shared" si="5"/>
        <v>4.1585932454111713E-2</v>
      </c>
      <c r="F20" s="3">
        <f t="shared" si="6"/>
        <v>6.8784786992213756E-2</v>
      </c>
      <c r="G20" s="3">
        <f t="shared" si="7"/>
        <v>7.3145338147664093E-2</v>
      </c>
    </row>
    <row r="21" spans="1:7" x14ac:dyDescent="0.25">
      <c r="A21" s="1" t="s">
        <v>161</v>
      </c>
      <c r="B21" s="3">
        <f t="shared" si="2"/>
        <v>0.12487056241596217</v>
      </c>
      <c r="C21" s="3">
        <f t="shared" si="3"/>
        <v>2.0460209818582275E-2</v>
      </c>
      <c r="D21" s="3">
        <f t="shared" si="4"/>
        <v>2.7102680234024915E-2</v>
      </c>
      <c r="E21" s="3">
        <f t="shared" si="5"/>
        <v>4.9857282746838344E-2</v>
      </c>
      <c r="F21" s="3">
        <f t="shared" si="6"/>
        <v>2.1516014288627251E-2</v>
      </c>
      <c r="G21" s="3">
        <f t="shared" si="7"/>
        <v>5.1905762093388083E-2</v>
      </c>
    </row>
    <row r="22" spans="1:7" x14ac:dyDescent="0.25">
      <c r="A22" s="1" t="s">
        <v>162</v>
      </c>
      <c r="B22" s="3">
        <f t="shared" si="2"/>
        <v>0.21564687881551087</v>
      </c>
      <c r="C22" s="3">
        <f t="shared" si="3"/>
        <v>7.4383199057168805E-3</v>
      </c>
      <c r="D22" s="3">
        <f t="shared" si="4"/>
        <v>0.1482117757301265</v>
      </c>
      <c r="E22" s="3">
        <f t="shared" si="5"/>
        <v>0.42806842094297559</v>
      </c>
      <c r="F22" s="3">
        <f>F10/$F$11</f>
        <v>1.2181583379275449E-2</v>
      </c>
      <c r="G22" s="3">
        <f t="shared" si="7"/>
        <v>0.12721593803932152</v>
      </c>
    </row>
    <row r="23" spans="1:7" x14ac:dyDescent="0.25">
      <c r="A23" s="2" t="s">
        <v>194</v>
      </c>
      <c r="B23" s="3">
        <f t="shared" ref="B23:G23" si="8">SUM(B14:B22)</f>
        <v>1</v>
      </c>
      <c r="C23" s="3">
        <f t="shared" si="8"/>
        <v>1</v>
      </c>
      <c r="D23" s="3">
        <f t="shared" si="8"/>
        <v>1</v>
      </c>
      <c r="E23" s="3">
        <f t="shared" si="8"/>
        <v>0.99999999999999989</v>
      </c>
      <c r="F23" s="3">
        <f t="shared" si="8"/>
        <v>1.0000000000000002</v>
      </c>
      <c r="G23" s="3">
        <f t="shared" si="8"/>
        <v>1</v>
      </c>
    </row>
    <row r="25" spans="1:7" x14ac:dyDescent="0.25">
      <c r="A25" s="1" t="s">
        <v>129</v>
      </c>
      <c r="B25" s="3">
        <f t="shared" ref="B25:G25" si="9">B14</f>
        <v>5.4363785295890456E-2</v>
      </c>
      <c r="C25" s="3">
        <f t="shared" si="9"/>
        <v>0.33711045422052205</v>
      </c>
      <c r="D25" s="3">
        <f t="shared" si="9"/>
        <v>0.27645694926656977</v>
      </c>
      <c r="E25" s="3">
        <f t="shared" si="9"/>
        <v>0.20211679896660209</v>
      </c>
      <c r="F25" s="3">
        <f t="shared" si="9"/>
        <v>5.8015451655048976E-2</v>
      </c>
      <c r="G25" s="6">
        <f t="shared" si="9"/>
        <v>0.16579032690057655</v>
      </c>
    </row>
    <row r="26" spans="1:7" x14ac:dyDescent="0.25">
      <c r="A26" s="1" t="s">
        <v>198</v>
      </c>
      <c r="B26" s="3">
        <f t="shared" ref="B26:G26" si="10">SUM(B15:B18)</f>
        <v>0.31606726117799794</v>
      </c>
      <c r="C26" s="3">
        <f t="shared" si="10"/>
        <v>0.52755076411831769</v>
      </c>
      <c r="D26" s="3">
        <f t="shared" si="10"/>
        <v>0.40925527697353403</v>
      </c>
      <c r="E26" s="3">
        <f t="shared" si="10"/>
        <v>0.21047148780132091</v>
      </c>
      <c r="F26" s="3">
        <f t="shared" si="10"/>
        <v>0.65929327180865926</v>
      </c>
      <c r="G26" s="6">
        <f t="shared" si="10"/>
        <v>0.45709090103569866</v>
      </c>
    </row>
    <row r="27" spans="1:7" x14ac:dyDescent="0.25">
      <c r="A27" s="7" t="s">
        <v>199</v>
      </c>
      <c r="B27" s="3">
        <f>SUM(B19:B21)</f>
        <v>0.41392207471060072</v>
      </c>
      <c r="C27" s="3">
        <f>SUM(C19:C21)</f>
        <v>0.12790046175544351</v>
      </c>
      <c r="D27" s="3">
        <f>SUM(D19:D21)</f>
        <v>0.16607599802976969</v>
      </c>
      <c r="E27" s="3">
        <f>SUM(E19:E21)</f>
        <v>0.15934329228910138</v>
      </c>
      <c r="F27" s="3">
        <f>SUM(F19:F21)</f>
        <v>0.27050969315701634</v>
      </c>
      <c r="G27" s="6">
        <f>SUM(G19:G20)</f>
        <v>0.19799707193101518</v>
      </c>
    </row>
    <row r="28" spans="1:7" x14ac:dyDescent="0.25">
      <c r="A28" s="7" t="s">
        <v>162</v>
      </c>
      <c r="B28" s="3">
        <f t="shared" ref="B28:G28" si="11">B22</f>
        <v>0.21564687881551087</v>
      </c>
      <c r="C28" s="3">
        <f t="shared" si="11"/>
        <v>7.4383199057168805E-3</v>
      </c>
      <c r="D28" s="3">
        <f t="shared" si="11"/>
        <v>0.1482117757301265</v>
      </c>
      <c r="E28" s="3">
        <f t="shared" si="11"/>
        <v>0.42806842094297559</v>
      </c>
      <c r="F28" s="3">
        <f t="shared" si="11"/>
        <v>1.2181583379275449E-2</v>
      </c>
      <c r="G28" s="6">
        <f t="shared" si="11"/>
        <v>0.12721593803932152</v>
      </c>
    </row>
    <row r="29" spans="1:7" x14ac:dyDescent="0.25">
      <c r="B29" s="6">
        <f t="shared" ref="B29:G29" si="12">SUM(B25:B28)</f>
        <v>1</v>
      </c>
      <c r="C29" s="6">
        <f t="shared" si="12"/>
        <v>1.0000000000000002</v>
      </c>
      <c r="D29" s="6">
        <f t="shared" si="12"/>
        <v>1</v>
      </c>
      <c r="E29" s="6">
        <f t="shared" si="12"/>
        <v>1</v>
      </c>
      <c r="F29" s="6">
        <f t="shared" si="12"/>
        <v>1</v>
      </c>
      <c r="G29" s="6">
        <f t="shared" si="12"/>
        <v>0.94809423790661185</v>
      </c>
    </row>
    <row r="31" spans="1:7" x14ac:dyDescent="0.25">
      <c r="A31" s="1" t="s">
        <v>197</v>
      </c>
      <c r="B31" t="s">
        <v>199</v>
      </c>
      <c r="C31" t="s">
        <v>198</v>
      </c>
      <c r="D31" t="s">
        <v>195</v>
      </c>
      <c r="E31" t="s">
        <v>201</v>
      </c>
      <c r="F31" t="s">
        <v>200</v>
      </c>
    </row>
    <row r="32" spans="1:7" x14ac:dyDescent="0.25">
      <c r="A32" s="7"/>
    </row>
    <row r="33" spans="1:14" s="43" customFormat="1" x14ac:dyDescent="0.25">
      <c r="A33" s="42"/>
    </row>
    <row r="35" spans="1:14" x14ac:dyDescent="0.25">
      <c r="A35" s="1" t="s">
        <v>163</v>
      </c>
      <c r="B35" s="1">
        <v>0</v>
      </c>
      <c r="C35" s="1">
        <v>1</v>
      </c>
      <c r="D35" s="1">
        <v>2</v>
      </c>
      <c r="E35" s="1">
        <v>3</v>
      </c>
      <c r="F35" s="1">
        <v>4</v>
      </c>
      <c r="G35" t="s">
        <v>194</v>
      </c>
      <c r="I35" t="str" cm="1">
        <f t="array" ref="I35:N35">A65:F65</f>
        <v>fx_dias_maior_atraso</v>
      </c>
      <c r="J35" t="str">
        <v>Acima de 60</v>
      </c>
      <c r="K35" t="str">
        <v>Até  15</v>
      </c>
      <c r="L35" t="str">
        <v>NEUTRO</v>
      </c>
      <c r="M35" t="str">
        <v>Acima de 60</v>
      </c>
      <c r="N35" t="str">
        <v>16 a 60</v>
      </c>
    </row>
    <row r="36" spans="1:14" x14ac:dyDescent="0.25">
      <c r="A36" s="1" t="s">
        <v>129</v>
      </c>
      <c r="B36">
        <v>7031</v>
      </c>
      <c r="C36">
        <v>34850</v>
      </c>
      <c r="D36">
        <v>23012</v>
      </c>
      <c r="E36">
        <v>9701</v>
      </c>
      <c r="F36">
        <v>7677</v>
      </c>
      <c r="G36">
        <f t="shared" ref="G36:G44" si="13">SUM(B36:F36)</f>
        <v>82271</v>
      </c>
    </row>
    <row r="37" spans="1:14" x14ac:dyDescent="0.25">
      <c r="A37" s="1" t="s">
        <v>130</v>
      </c>
      <c r="B37">
        <v>2709</v>
      </c>
      <c r="C37">
        <v>6968</v>
      </c>
      <c r="D37">
        <v>4696</v>
      </c>
      <c r="E37">
        <v>774</v>
      </c>
      <c r="F37">
        <v>3895</v>
      </c>
      <c r="G37">
        <f t="shared" si="13"/>
        <v>19042</v>
      </c>
    </row>
    <row r="38" spans="1:14" x14ac:dyDescent="0.25">
      <c r="A38" s="1" t="s">
        <v>157</v>
      </c>
      <c r="B38">
        <v>2497</v>
      </c>
      <c r="C38">
        <v>6114</v>
      </c>
      <c r="D38">
        <v>3692</v>
      </c>
      <c r="E38">
        <v>689</v>
      </c>
      <c r="F38">
        <v>4156</v>
      </c>
      <c r="G38">
        <f t="shared" si="13"/>
        <v>17148</v>
      </c>
    </row>
    <row r="39" spans="1:14" x14ac:dyDescent="0.25">
      <c r="A39" s="1" t="s">
        <v>131</v>
      </c>
      <c r="B39">
        <v>2533</v>
      </c>
      <c r="C39">
        <v>4968</v>
      </c>
      <c r="D39">
        <v>3140</v>
      </c>
      <c r="E39">
        <v>600</v>
      </c>
      <c r="F39">
        <v>4259</v>
      </c>
      <c r="G39">
        <f t="shared" si="13"/>
        <v>15500</v>
      </c>
    </row>
    <row r="40" spans="1:14" x14ac:dyDescent="0.25">
      <c r="A40" s="1" t="s">
        <v>158</v>
      </c>
      <c r="B40">
        <v>6744</v>
      </c>
      <c r="C40">
        <v>13370</v>
      </c>
      <c r="D40">
        <v>7404</v>
      </c>
      <c r="E40">
        <v>1828</v>
      </c>
      <c r="F40">
        <v>14184</v>
      </c>
      <c r="G40">
        <f t="shared" si="13"/>
        <v>43530</v>
      </c>
    </row>
    <row r="41" spans="1:14" x14ac:dyDescent="0.25">
      <c r="A41" s="1" t="s">
        <v>159</v>
      </c>
      <c r="B41">
        <v>7299</v>
      </c>
      <c r="C41">
        <v>11484</v>
      </c>
      <c r="D41">
        <v>6457</v>
      </c>
      <c r="E41">
        <v>2263</v>
      </c>
      <c r="F41">
        <v>16630</v>
      </c>
      <c r="G41">
        <f t="shared" si="13"/>
        <v>44133</v>
      </c>
    </row>
    <row r="42" spans="1:14" x14ac:dyDescent="0.25">
      <c r="A42" s="1" t="s">
        <v>160</v>
      </c>
      <c r="B42">
        <v>11618</v>
      </c>
      <c r="C42">
        <v>11147</v>
      </c>
      <c r="D42">
        <v>8250</v>
      </c>
      <c r="E42">
        <v>3050</v>
      </c>
      <c r="F42">
        <v>26859</v>
      </c>
      <c r="G42">
        <f t="shared" si="13"/>
        <v>60924</v>
      </c>
    </row>
    <row r="43" spans="1:14" x14ac:dyDescent="0.25">
      <c r="A43" s="1" t="s">
        <v>161</v>
      </c>
      <c r="B43">
        <v>13341</v>
      </c>
      <c r="C43">
        <v>7326</v>
      </c>
      <c r="D43">
        <v>6578</v>
      </c>
      <c r="E43">
        <v>3211</v>
      </c>
      <c r="F43">
        <v>27622</v>
      </c>
      <c r="G43">
        <f t="shared" si="13"/>
        <v>58078</v>
      </c>
    </row>
    <row r="44" spans="1:14" x14ac:dyDescent="0.25">
      <c r="A44" s="1" t="s">
        <v>162</v>
      </c>
      <c r="B44">
        <v>75634</v>
      </c>
      <c r="C44">
        <v>7291</v>
      </c>
      <c r="D44">
        <v>20010</v>
      </c>
      <c r="E44">
        <v>25881</v>
      </c>
      <c r="F44">
        <v>27131</v>
      </c>
      <c r="G44">
        <f t="shared" si="13"/>
        <v>155947</v>
      </c>
    </row>
    <row r="45" spans="1:14" x14ac:dyDescent="0.25">
      <c r="A45" s="2" t="s">
        <v>194</v>
      </c>
      <c r="B45">
        <f t="shared" ref="B45:G45" si="14">SUM(B36:B44)</f>
        <v>129406</v>
      </c>
      <c r="C45">
        <f t="shared" si="14"/>
        <v>103518</v>
      </c>
      <c r="D45">
        <f t="shared" si="14"/>
        <v>83239</v>
      </c>
      <c r="E45">
        <f t="shared" si="14"/>
        <v>47997</v>
      </c>
      <c r="F45">
        <f t="shared" si="14"/>
        <v>132413</v>
      </c>
      <c r="G45">
        <f t="shared" si="14"/>
        <v>496573</v>
      </c>
    </row>
    <row r="47" spans="1:14" x14ac:dyDescent="0.25">
      <c r="A47" s="1" t="s">
        <v>163</v>
      </c>
      <c r="B47" s="1">
        <v>0</v>
      </c>
      <c r="C47" s="1">
        <v>1</v>
      </c>
      <c r="D47" s="1">
        <v>2</v>
      </c>
      <c r="E47" s="1">
        <v>3</v>
      </c>
      <c r="F47" s="1">
        <v>4</v>
      </c>
      <c r="G47" t="s">
        <v>194</v>
      </c>
    </row>
    <row r="48" spans="1:14" x14ac:dyDescent="0.25">
      <c r="A48" s="1" t="s">
        <v>129</v>
      </c>
      <c r="B48" s="3">
        <f t="shared" ref="B48:B56" si="15">B36/$B$45</f>
        <v>5.4332874828060526E-2</v>
      </c>
      <c r="C48" s="3">
        <f t="shared" ref="C48:C56" si="16">C36/$C$45</f>
        <v>0.33665642690160164</v>
      </c>
      <c r="D48" s="3">
        <f t="shared" ref="D48:D56" si="17">D36/$D$45</f>
        <v>0.27645694926656977</v>
      </c>
      <c r="E48" s="3">
        <f t="shared" ref="E48:E56" si="18">E36/$E$45</f>
        <v>0.20211679896660209</v>
      </c>
      <c r="F48" s="3">
        <f t="shared" ref="F48:F56" si="19">F36/$F$45</f>
        <v>5.7977691012211792E-2</v>
      </c>
      <c r="G48" s="3">
        <f t="shared" ref="G48:G56" si="20">G36/$G$45</f>
        <v>0.16567755395480624</v>
      </c>
    </row>
    <row r="49" spans="1:7" x14ac:dyDescent="0.25">
      <c r="A49" s="1" t="s">
        <v>130</v>
      </c>
      <c r="B49" s="3">
        <f t="shared" si="15"/>
        <v>2.0934114337820504E-2</v>
      </c>
      <c r="C49" s="3">
        <f t="shared" si="16"/>
        <v>6.7311965068876906E-2</v>
      </c>
      <c r="D49" s="3">
        <f t="shared" si="17"/>
        <v>5.6415862756640518E-2</v>
      </c>
      <c r="E49" s="3">
        <f t="shared" si="18"/>
        <v>1.6126007875492218E-2</v>
      </c>
      <c r="F49" s="3">
        <f t="shared" si="19"/>
        <v>2.941554077016607E-2</v>
      </c>
      <c r="G49" s="3">
        <f t="shared" si="20"/>
        <v>3.8346829167111379E-2</v>
      </c>
    </row>
    <row r="50" spans="1:7" x14ac:dyDescent="0.25">
      <c r="A50" s="1" t="s">
        <v>157</v>
      </c>
      <c r="B50" s="3">
        <f t="shared" si="15"/>
        <v>1.9295859542834182E-2</v>
      </c>
      <c r="C50" s="3">
        <f t="shared" si="16"/>
        <v>5.9062192082536373E-2</v>
      </c>
      <c r="D50" s="3">
        <f t="shared" si="17"/>
        <v>4.4354208964547871E-2</v>
      </c>
      <c r="E50" s="3">
        <f t="shared" si="18"/>
        <v>1.4355063858157801E-2</v>
      </c>
      <c r="F50" s="3">
        <f t="shared" si="19"/>
        <v>3.1386646326267059E-2</v>
      </c>
      <c r="G50" s="3">
        <f t="shared" si="20"/>
        <v>3.4532687036951261E-2</v>
      </c>
    </row>
    <row r="51" spans="1:7" x14ac:dyDescent="0.25">
      <c r="A51" s="1" t="s">
        <v>131</v>
      </c>
      <c r="B51" s="3">
        <f t="shared" si="15"/>
        <v>1.9574053753303556E-2</v>
      </c>
      <c r="C51" s="3">
        <f t="shared" si="16"/>
        <v>4.7991653625456446E-2</v>
      </c>
      <c r="D51" s="3">
        <f t="shared" si="17"/>
        <v>3.7722702098775811E-2</v>
      </c>
      <c r="E51" s="3">
        <f t="shared" si="18"/>
        <v>1.2500781298831178E-2</v>
      </c>
      <c r="F51" s="3">
        <f t="shared" si="19"/>
        <v>3.216451556871304E-2</v>
      </c>
      <c r="G51" s="3">
        <f t="shared" si="20"/>
        <v>3.1213940347139292E-2</v>
      </c>
    </row>
    <row r="52" spans="1:7" x14ac:dyDescent="0.25">
      <c r="A52" s="1" t="s">
        <v>158</v>
      </c>
      <c r="B52" s="3">
        <f t="shared" si="15"/>
        <v>5.2115048761263001E-2</v>
      </c>
      <c r="C52" s="3">
        <f t="shared" si="16"/>
        <v>0.12915628199926582</v>
      </c>
      <c r="D52" s="3">
        <f t="shared" si="17"/>
        <v>8.8948689916986026E-2</v>
      </c>
      <c r="E52" s="3">
        <f t="shared" si="18"/>
        <v>3.8085713690438984E-2</v>
      </c>
      <c r="F52" s="3">
        <f t="shared" si="19"/>
        <v>0.10711939160052261</v>
      </c>
      <c r="G52" s="3">
        <f t="shared" si="20"/>
        <v>8.7660827310385381E-2</v>
      </c>
    </row>
    <row r="53" spans="1:7" x14ac:dyDescent="0.25">
      <c r="A53" s="1" t="s">
        <v>159</v>
      </c>
      <c r="B53" s="3">
        <f t="shared" si="15"/>
        <v>5.6403876172665873E-2</v>
      </c>
      <c r="C53" s="3">
        <f t="shared" si="16"/>
        <v>0.11093722830812033</v>
      </c>
      <c r="D53" s="3">
        <f t="shared" si="17"/>
        <v>7.757181129038071E-2</v>
      </c>
      <c r="E53" s="3">
        <f t="shared" si="18"/>
        <v>4.7148780132091589E-2</v>
      </c>
      <c r="F53" s="3">
        <f t="shared" si="19"/>
        <v>0.12559189807647286</v>
      </c>
      <c r="G53" s="3">
        <f t="shared" si="20"/>
        <v>8.8875150280019258E-2</v>
      </c>
    </row>
    <row r="54" spans="1:7" x14ac:dyDescent="0.25">
      <c r="A54" s="1" t="s">
        <v>160</v>
      </c>
      <c r="B54" s="3">
        <f t="shared" si="15"/>
        <v>8.977945381203345E-2</v>
      </c>
      <c r="C54" s="3">
        <f t="shared" si="16"/>
        <v>0.10768175582990398</v>
      </c>
      <c r="D54" s="3">
        <f t="shared" si="17"/>
        <v>9.9112195004745371E-2</v>
      </c>
      <c r="E54" s="3">
        <f t="shared" si="18"/>
        <v>6.3545638269058485E-2</v>
      </c>
      <c r="F54" s="3">
        <f t="shared" si="19"/>
        <v>0.20284262119278318</v>
      </c>
      <c r="G54" s="3">
        <f t="shared" si="20"/>
        <v>0.12268890978768479</v>
      </c>
    </row>
    <row r="55" spans="1:7" x14ac:dyDescent="0.25">
      <c r="A55" s="1" t="s">
        <v>161</v>
      </c>
      <c r="B55" s="3">
        <f t="shared" si="15"/>
        <v>0.10309413782977606</v>
      </c>
      <c r="C55" s="3">
        <f t="shared" si="16"/>
        <v>7.0770300817249179E-2</v>
      </c>
      <c r="D55" s="3">
        <f t="shared" si="17"/>
        <v>7.9025456817116979E-2</v>
      </c>
      <c r="E55" s="3">
        <f t="shared" si="18"/>
        <v>6.6900014584244855E-2</v>
      </c>
      <c r="F55" s="3">
        <f t="shared" si="19"/>
        <v>0.20860489528973741</v>
      </c>
      <c r="G55" s="3">
        <f t="shared" si="20"/>
        <v>0.11695762757942942</v>
      </c>
    </row>
    <row r="56" spans="1:7" x14ac:dyDescent="0.25">
      <c r="A56" s="1" t="s">
        <v>162</v>
      </c>
      <c r="B56" s="3">
        <f t="shared" si="15"/>
        <v>0.58447058096224291</v>
      </c>
      <c r="C56" s="3">
        <f t="shared" si="16"/>
        <v>7.0432195366989317E-2</v>
      </c>
      <c r="D56" s="3">
        <f t="shared" si="17"/>
        <v>0.24039212388423695</v>
      </c>
      <c r="E56" s="3">
        <f t="shared" si="18"/>
        <v>0.53922120132508278</v>
      </c>
      <c r="F56" s="3">
        <f t="shared" si="19"/>
        <v>0.20489680016312597</v>
      </c>
      <c r="G56" s="3">
        <f t="shared" si="20"/>
        <v>0.314046474536473</v>
      </c>
    </row>
    <row r="57" spans="1:7" x14ac:dyDescent="0.25">
      <c r="A57" s="2" t="s">
        <v>194</v>
      </c>
      <c r="B57" s="3">
        <f t="shared" ref="B57:G57" si="21">SUM(B48:B56)</f>
        <v>1</v>
      </c>
      <c r="C57" s="3">
        <f t="shared" si="21"/>
        <v>1.0000000000000002</v>
      </c>
      <c r="D57" s="3">
        <f t="shared" si="21"/>
        <v>0.99999999999999989</v>
      </c>
      <c r="E57" s="3">
        <f t="shared" si="21"/>
        <v>1</v>
      </c>
      <c r="F57" s="3">
        <f t="shared" si="21"/>
        <v>1</v>
      </c>
      <c r="G57" s="3">
        <f t="shared" si="21"/>
        <v>1</v>
      </c>
    </row>
    <row r="59" spans="1:7" x14ac:dyDescent="0.25">
      <c r="A59" s="1" t="s">
        <v>129</v>
      </c>
      <c r="B59" s="3">
        <f t="shared" ref="B59:G59" si="22">B48</f>
        <v>5.4332874828060526E-2</v>
      </c>
      <c r="C59" s="3">
        <f t="shared" si="22"/>
        <v>0.33665642690160164</v>
      </c>
      <c r="D59" s="3">
        <f t="shared" si="22"/>
        <v>0.27645694926656977</v>
      </c>
      <c r="E59" s="3">
        <f t="shared" si="22"/>
        <v>0.20211679896660209</v>
      </c>
      <c r="F59" s="3">
        <f t="shared" si="22"/>
        <v>5.7977691012211792E-2</v>
      </c>
      <c r="G59" s="6">
        <f t="shared" si="22"/>
        <v>0.16567755395480624</v>
      </c>
    </row>
    <row r="60" spans="1:7" x14ac:dyDescent="0.25">
      <c r="A60" s="1" t="s">
        <v>202</v>
      </c>
      <c r="B60" s="3">
        <f t="shared" ref="B60:G60" si="23">SUM(B49:B53)</f>
        <v>0.16832295256788712</v>
      </c>
      <c r="C60" s="3">
        <f t="shared" si="23"/>
        <v>0.41445932108425587</v>
      </c>
      <c r="D60" s="3">
        <f t="shared" si="23"/>
        <v>0.30501327502733094</v>
      </c>
      <c r="E60" s="3">
        <f t="shared" si="23"/>
        <v>0.12821634685501176</v>
      </c>
      <c r="F60" s="3">
        <f t="shared" si="23"/>
        <v>0.32567799234214168</v>
      </c>
      <c r="G60" s="6">
        <f t="shared" si="23"/>
        <v>0.28062943414160657</v>
      </c>
    </row>
    <row r="61" spans="1:7" x14ac:dyDescent="0.25">
      <c r="A61" s="7" t="s">
        <v>203</v>
      </c>
      <c r="B61" s="3">
        <f t="shared" ref="B61:G61" si="24">SUM(B54:B55)</f>
        <v>0.19287359164180951</v>
      </c>
      <c r="C61" s="3">
        <f t="shared" si="24"/>
        <v>0.17845205664715316</v>
      </c>
      <c r="D61" s="3">
        <f t="shared" si="24"/>
        <v>0.17813765182186236</v>
      </c>
      <c r="E61" s="3">
        <f t="shared" si="24"/>
        <v>0.13044565285330334</v>
      </c>
      <c r="F61" s="3">
        <f t="shared" si="24"/>
        <v>0.41144751648252059</v>
      </c>
      <c r="G61" s="6">
        <f t="shared" si="24"/>
        <v>0.23964653736711422</v>
      </c>
    </row>
    <row r="62" spans="1:7" x14ac:dyDescent="0.25">
      <c r="A62" s="7" t="s">
        <v>162</v>
      </c>
      <c r="B62" s="3">
        <f t="shared" ref="B62:G62" si="25">B56</f>
        <v>0.58447058096224291</v>
      </c>
      <c r="C62" s="3">
        <f t="shared" si="25"/>
        <v>7.0432195366989317E-2</v>
      </c>
      <c r="D62" s="3">
        <f t="shared" si="25"/>
        <v>0.24039212388423695</v>
      </c>
      <c r="E62" s="3">
        <f t="shared" si="25"/>
        <v>0.53922120132508278</v>
      </c>
      <c r="F62" s="3">
        <f t="shared" si="25"/>
        <v>0.20489680016312597</v>
      </c>
      <c r="G62" s="6">
        <f t="shared" si="25"/>
        <v>0.314046474536473</v>
      </c>
    </row>
    <row r="63" spans="1:7" x14ac:dyDescent="0.25">
      <c r="B63" s="6">
        <f t="shared" ref="B63:G63" si="26">SUM(B59:B62)</f>
        <v>1</v>
      </c>
      <c r="C63" s="6">
        <f t="shared" si="26"/>
        <v>0.99999999999999989</v>
      </c>
      <c r="D63" s="6">
        <f t="shared" si="26"/>
        <v>1</v>
      </c>
      <c r="E63" s="6">
        <f t="shared" si="26"/>
        <v>1</v>
      </c>
      <c r="F63" s="6">
        <f t="shared" si="26"/>
        <v>1</v>
      </c>
      <c r="G63" s="6">
        <f t="shared" si="26"/>
        <v>1</v>
      </c>
    </row>
    <row r="65" spans="1:6" x14ac:dyDescent="0.25">
      <c r="A65" s="1" t="s">
        <v>163</v>
      </c>
      <c r="B65" t="s">
        <v>201</v>
      </c>
      <c r="C65" t="s">
        <v>204</v>
      </c>
      <c r="D65" t="s">
        <v>195</v>
      </c>
      <c r="E65" t="s">
        <v>201</v>
      </c>
      <c r="F65" t="s">
        <v>203</v>
      </c>
    </row>
  </sheetData>
  <conditionalFormatting sqref="B14:F1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F1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1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F2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F2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F2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F2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:F4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:F4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F5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:F5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:F5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:F5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4:F5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:F5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:F5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9:F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:F6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:F6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2:F6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87"/>
  <sheetViews>
    <sheetView zoomScale="110" zoomScaleNormal="110" workbookViewId="0">
      <selection activeCell="G2" sqref="G2"/>
    </sheetView>
  </sheetViews>
  <sheetFormatPr defaultRowHeight="15" x14ac:dyDescent="0.25"/>
  <cols>
    <col min="1" max="1" width="32" bestFit="1" customWidth="1"/>
    <col min="2" max="2" width="10.140625" bestFit="1" customWidth="1"/>
    <col min="3" max="3" width="14.42578125" bestFit="1" customWidth="1"/>
    <col min="4" max="4" width="14" bestFit="1" customWidth="1"/>
    <col min="5" max="5" width="10.5703125" bestFit="1" customWidth="1"/>
    <col min="6" max="6" width="11.5703125" bestFit="1" customWidth="1"/>
    <col min="7" max="7" width="7.140625" bestFit="1" customWidth="1"/>
    <col min="9" max="9" width="32" bestFit="1" customWidth="1"/>
    <col min="10" max="10" width="9.85546875" bestFit="1" customWidth="1"/>
    <col min="11" max="11" width="8.28515625" bestFit="1" customWidth="1"/>
    <col min="12" max="12" width="6.5703125" bestFit="1" customWidth="1"/>
    <col min="13" max="13" width="11.5703125" bestFit="1" customWidth="1"/>
    <col min="14" max="14" width="7.5703125" bestFit="1" customWidth="1"/>
  </cols>
  <sheetData>
    <row r="1" spans="1:14" x14ac:dyDescent="0.25">
      <c r="A1" s="1" t="s">
        <v>174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A27:F27</f>
        <v>med_entre_contratos_comb</v>
      </c>
      <c r="J1" t="str">
        <v>Até 180</v>
      </c>
      <c r="K1" t="str">
        <v>Acima de 1 ano</v>
      </c>
      <c r="L1" t="str">
        <v>NEUTRO</v>
      </c>
      <c r="M1" t="str">
        <v>Até 90</v>
      </c>
      <c r="N1" t="str">
        <v>Acima de 90</v>
      </c>
    </row>
    <row r="2" spans="1:14" x14ac:dyDescent="0.25">
      <c r="A2" s="1" t="s">
        <v>129</v>
      </c>
      <c r="B2">
        <v>13185</v>
      </c>
      <c r="C2">
        <v>51821</v>
      </c>
      <c r="D2">
        <v>48836</v>
      </c>
      <c r="E2">
        <v>17296</v>
      </c>
      <c r="F2">
        <v>6579</v>
      </c>
      <c r="G2">
        <f t="shared" ref="G2:G7" si="0">SUM(B2:F2)</f>
        <v>137717</v>
      </c>
    </row>
    <row r="3" spans="1:14" x14ac:dyDescent="0.25">
      <c r="A3" s="1" t="s">
        <v>175</v>
      </c>
      <c r="B3">
        <v>3143</v>
      </c>
      <c r="C3">
        <v>3488</v>
      </c>
      <c r="D3">
        <v>2491</v>
      </c>
      <c r="E3">
        <v>5842</v>
      </c>
      <c r="F3">
        <v>1130</v>
      </c>
      <c r="G3">
        <f t="shared" si="0"/>
        <v>16094</v>
      </c>
    </row>
    <row r="4" spans="1:14" x14ac:dyDescent="0.25">
      <c r="A4" s="1" t="s">
        <v>161</v>
      </c>
      <c r="B4">
        <v>8486</v>
      </c>
      <c r="C4">
        <v>3542</v>
      </c>
      <c r="D4">
        <v>2943</v>
      </c>
      <c r="E4">
        <v>5017</v>
      </c>
      <c r="F4">
        <v>3207</v>
      </c>
      <c r="G4">
        <f t="shared" si="0"/>
        <v>23195</v>
      </c>
    </row>
    <row r="5" spans="1:14" x14ac:dyDescent="0.25">
      <c r="A5" s="1" t="s">
        <v>176</v>
      </c>
      <c r="B5">
        <v>13621</v>
      </c>
      <c r="C5">
        <v>4239</v>
      </c>
      <c r="D5">
        <v>2999</v>
      </c>
      <c r="E5">
        <v>4449</v>
      </c>
      <c r="F5">
        <v>7885</v>
      </c>
      <c r="G5">
        <f t="shared" si="0"/>
        <v>33193</v>
      </c>
    </row>
    <row r="6" spans="1:14" x14ac:dyDescent="0.25">
      <c r="A6" s="1" t="s">
        <v>177</v>
      </c>
      <c r="B6">
        <v>40441</v>
      </c>
      <c r="C6">
        <v>11064</v>
      </c>
      <c r="D6">
        <v>7726</v>
      </c>
      <c r="E6">
        <v>8540</v>
      </c>
      <c r="F6">
        <v>38329</v>
      </c>
      <c r="G6">
        <f t="shared" si="0"/>
        <v>106100</v>
      </c>
    </row>
    <row r="7" spans="1:14" x14ac:dyDescent="0.25">
      <c r="A7" s="1" t="s">
        <v>178</v>
      </c>
      <c r="B7">
        <v>34606</v>
      </c>
      <c r="C7">
        <v>12689</v>
      </c>
      <c r="D7">
        <v>9671</v>
      </c>
      <c r="E7">
        <v>4855</v>
      </c>
      <c r="F7">
        <v>48448</v>
      </c>
      <c r="G7">
        <f t="shared" si="0"/>
        <v>110269</v>
      </c>
    </row>
    <row r="8" spans="1:14" x14ac:dyDescent="0.25">
      <c r="A8" s="1" t="s">
        <v>179</v>
      </c>
      <c r="B8">
        <v>15924</v>
      </c>
      <c r="C8">
        <v>16675</v>
      </c>
      <c r="D8">
        <v>8573</v>
      </c>
      <c r="E8">
        <v>1998</v>
      </c>
      <c r="F8">
        <v>26835</v>
      </c>
      <c r="G8">
        <f>SUM(B8:F8)</f>
        <v>70005</v>
      </c>
    </row>
    <row r="9" spans="1:14" x14ac:dyDescent="0.25">
      <c r="A9" s="2" t="s">
        <v>194</v>
      </c>
      <c r="B9">
        <f t="shared" ref="B9:G9" si="1">SUM(B2:B8)</f>
        <v>129406</v>
      </c>
      <c r="C9">
        <f t="shared" si="1"/>
        <v>103518</v>
      </c>
      <c r="D9">
        <f t="shared" si="1"/>
        <v>83239</v>
      </c>
      <c r="E9">
        <f t="shared" si="1"/>
        <v>47997</v>
      </c>
      <c r="F9">
        <f t="shared" si="1"/>
        <v>132413</v>
      </c>
      <c r="G9">
        <f t="shared" si="1"/>
        <v>496573</v>
      </c>
    </row>
    <row r="11" spans="1:14" x14ac:dyDescent="0.25">
      <c r="A11" s="1" t="s">
        <v>174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t="s">
        <v>194</v>
      </c>
    </row>
    <row r="12" spans="1:14" x14ac:dyDescent="0.25">
      <c r="A12" s="8" t="s">
        <v>129</v>
      </c>
      <c r="B12" s="3">
        <f t="shared" ref="B12:B18" si="2">B2/$B$9</f>
        <v>0.10188862958440877</v>
      </c>
      <c r="C12" s="3">
        <f t="shared" ref="C12:C18" si="3">C2/$C$9</f>
        <v>0.50059892965474606</v>
      </c>
      <c r="D12" s="3">
        <f t="shared" ref="D12:D18" si="4">D2/$D$9</f>
        <v>0.58669614003051451</v>
      </c>
      <c r="E12" s="3">
        <f t="shared" ref="E12:E18" si="5">E2/$E$9</f>
        <v>0.36035585557430672</v>
      </c>
      <c r="F12" s="3">
        <f t="shared" ref="F12:F18" si="6">F2/$F$9</f>
        <v>4.9685453845166261E-2</v>
      </c>
      <c r="G12" s="3">
        <f t="shared" ref="G12:G18" si="7">G2/$G$9</f>
        <v>0.27733485308303107</v>
      </c>
    </row>
    <row r="13" spans="1:14" x14ac:dyDescent="0.25">
      <c r="A13" s="8" t="s">
        <v>175</v>
      </c>
      <c r="B13" s="3">
        <f t="shared" si="2"/>
        <v>2.4287900097367972E-2</v>
      </c>
      <c r="C13" s="3">
        <f t="shared" si="3"/>
        <v>3.3694623157325299E-2</v>
      </c>
      <c r="D13" s="3">
        <f t="shared" si="4"/>
        <v>2.9925876091735845E-2</v>
      </c>
      <c r="E13" s="3">
        <f t="shared" si="5"/>
        <v>0.12171594057961956</v>
      </c>
      <c r="F13" s="3">
        <f t="shared" si="6"/>
        <v>8.533905281203508E-3</v>
      </c>
      <c r="G13" s="3">
        <f t="shared" si="7"/>
        <v>3.2410139093345794E-2</v>
      </c>
    </row>
    <row r="14" spans="1:14" x14ac:dyDescent="0.25">
      <c r="A14" s="8" t="s">
        <v>161</v>
      </c>
      <c r="B14" s="3">
        <f t="shared" si="2"/>
        <v>6.5576557501197785E-2</v>
      </c>
      <c r="C14" s="3">
        <f t="shared" si="3"/>
        <v>3.4216271566297647E-2</v>
      </c>
      <c r="D14" s="3">
        <f t="shared" si="4"/>
        <v>3.5356023018056439E-2</v>
      </c>
      <c r="E14" s="3">
        <f t="shared" si="5"/>
        <v>0.10452736629372669</v>
      </c>
      <c r="F14" s="3">
        <f t="shared" si="6"/>
        <v>2.42196763157696E-2</v>
      </c>
      <c r="G14" s="3">
        <f t="shared" si="7"/>
        <v>4.671015137754167E-2</v>
      </c>
    </row>
    <row r="15" spans="1:14" x14ac:dyDescent="0.25">
      <c r="A15" s="8" t="s">
        <v>176</v>
      </c>
      <c r="B15" s="3">
        <f t="shared" si="2"/>
        <v>0.1052578705778712</v>
      </c>
      <c r="C15" s="3">
        <f t="shared" si="3"/>
        <v>4.0949400104329681E-2</v>
      </c>
      <c r="D15" s="3">
        <f t="shared" si="4"/>
        <v>3.6028784584149258E-2</v>
      </c>
      <c r="E15" s="3">
        <f t="shared" si="5"/>
        <v>9.2693293330833176E-2</v>
      </c>
      <c r="F15" s="3">
        <f t="shared" si="6"/>
        <v>5.9548533754238631E-2</v>
      </c>
      <c r="G15" s="3">
        <f t="shared" si="7"/>
        <v>6.684414980274804E-2</v>
      </c>
    </row>
    <row r="16" spans="1:14" x14ac:dyDescent="0.25">
      <c r="A16" s="8" t="s">
        <v>177</v>
      </c>
      <c r="B16" s="3">
        <f t="shared" si="2"/>
        <v>0.3125125573775559</v>
      </c>
      <c r="C16" s="3">
        <f t="shared" si="3"/>
        <v>0.10687996290500203</v>
      </c>
      <c r="D16" s="3">
        <f t="shared" si="4"/>
        <v>9.2817068922019727E-2</v>
      </c>
      <c r="E16" s="3">
        <f t="shared" si="5"/>
        <v>0.17792778715336374</v>
      </c>
      <c r="F16" s="3">
        <f t="shared" si="6"/>
        <v>0.28946553586128249</v>
      </c>
      <c r="G16" s="3">
        <f t="shared" si="7"/>
        <v>0.21366445618267607</v>
      </c>
    </row>
    <row r="17" spans="1:14" x14ac:dyDescent="0.25">
      <c r="A17" s="9" t="s">
        <v>178</v>
      </c>
      <c r="B17" s="3">
        <f t="shared" si="2"/>
        <v>0.26742191243064461</v>
      </c>
      <c r="C17" s="3">
        <f t="shared" si="3"/>
        <v>0.12257771595278116</v>
      </c>
      <c r="D17" s="3">
        <f t="shared" si="4"/>
        <v>0.11618351974435061</v>
      </c>
      <c r="E17" s="3">
        <f t="shared" si="5"/>
        <v>0.10115215534304227</v>
      </c>
      <c r="F17" s="3">
        <f t="shared" si="6"/>
        <v>0.36588552483517478</v>
      </c>
      <c r="G17" s="3">
        <f t="shared" si="7"/>
        <v>0.222059999234755</v>
      </c>
    </row>
    <row r="18" spans="1:14" x14ac:dyDescent="0.25">
      <c r="A18" s="9" t="s">
        <v>179</v>
      </c>
      <c r="B18" s="3">
        <f t="shared" si="2"/>
        <v>0.12305457243095375</v>
      </c>
      <c r="C18" s="3">
        <f t="shared" si="3"/>
        <v>0.16108309665951814</v>
      </c>
      <c r="D18" s="3">
        <f t="shared" si="4"/>
        <v>0.10299258760917358</v>
      </c>
      <c r="E18" s="3">
        <f t="shared" si="5"/>
        <v>4.1627601725107821E-2</v>
      </c>
      <c r="F18" s="3">
        <f t="shared" si="6"/>
        <v>0.2026613701071647</v>
      </c>
      <c r="G18" s="3">
        <f t="shared" si="7"/>
        <v>0.14097625122590232</v>
      </c>
    </row>
    <row r="19" spans="1:14" x14ac:dyDescent="0.25">
      <c r="A19" s="2" t="s">
        <v>194</v>
      </c>
      <c r="B19" s="3">
        <f t="shared" ref="B19:G19" si="8">SUM(B12:B18)</f>
        <v>1</v>
      </c>
      <c r="C19" s="3">
        <f t="shared" si="8"/>
        <v>1</v>
      </c>
      <c r="D19" s="3">
        <f t="shared" si="8"/>
        <v>0.99999999999999989</v>
      </c>
      <c r="E19" s="3">
        <f t="shared" si="8"/>
        <v>1</v>
      </c>
      <c r="F19" s="3">
        <f t="shared" si="8"/>
        <v>1</v>
      </c>
      <c r="G19" s="3">
        <f t="shared" si="8"/>
        <v>1</v>
      </c>
    </row>
    <row r="21" spans="1:14" x14ac:dyDescent="0.25">
      <c r="A21" s="1" t="s">
        <v>205</v>
      </c>
      <c r="B21" s="3">
        <f>SUM(B3:B5)/SUM(B3:B8)</f>
        <v>0.21725849889434784</v>
      </c>
      <c r="C21" s="3">
        <f t="shared" ref="C21:G21" si="9">SUM(C3:C5)/SUM(C3:C8)</f>
        <v>0.21798170106582587</v>
      </c>
      <c r="D21" s="3">
        <f t="shared" si="9"/>
        <v>0.24512397174664999</v>
      </c>
      <c r="E21" s="3">
        <f>SUM(E3:E5)/SUM(E3:E8)</f>
        <v>0.49861568027100095</v>
      </c>
      <c r="F21" s="3">
        <f t="shared" si="9"/>
        <v>9.7127962235961665E-2</v>
      </c>
      <c r="G21" s="3">
        <f t="shared" si="9"/>
        <v>0.20198073879216175</v>
      </c>
    </row>
    <row r="22" spans="1:14" x14ac:dyDescent="0.25">
      <c r="A22" s="7" t="s">
        <v>177</v>
      </c>
      <c r="B22" s="3">
        <f t="shared" ref="B22:G22" si="10">SUM(B6)/SUM(B3:B8)</f>
        <v>0.34796637440737904</v>
      </c>
      <c r="C22" s="3">
        <f t="shared" si="10"/>
        <v>0.2140162872120239</v>
      </c>
      <c r="D22" s="3">
        <f t="shared" si="10"/>
        <v>0.22457343836293348</v>
      </c>
      <c r="E22" s="3">
        <f t="shared" si="10"/>
        <v>0.27816683495651606</v>
      </c>
      <c r="F22" s="3">
        <f t="shared" si="10"/>
        <v>0.30459971073000935</v>
      </c>
      <c r="G22" s="3">
        <f t="shared" si="10"/>
        <v>0.29566176962347013</v>
      </c>
    </row>
    <row r="23" spans="1:14" x14ac:dyDescent="0.25">
      <c r="A23" s="7" t="s">
        <v>206</v>
      </c>
      <c r="B23" s="3">
        <f t="shared" ref="B23:G23" si="11">SUM(B7)/SUM(B3:B8)</f>
        <v>0.29776030149456639</v>
      </c>
      <c r="C23" s="3">
        <f t="shared" si="11"/>
        <v>0.24544944580923458</v>
      </c>
      <c r="D23" s="3">
        <f t="shared" si="11"/>
        <v>0.28110920559253555</v>
      </c>
      <c r="E23" s="3">
        <f t="shared" si="11"/>
        <v>0.15813817139506856</v>
      </c>
      <c r="F23" s="3">
        <f t="shared" si="11"/>
        <v>0.38501517872752994</v>
      </c>
      <c r="G23" s="3">
        <f t="shared" si="11"/>
        <v>0.30727924292752523</v>
      </c>
    </row>
    <row r="24" spans="1:14" x14ac:dyDescent="0.25">
      <c r="A24" s="1" t="s">
        <v>179</v>
      </c>
      <c r="B24" s="3">
        <f t="shared" ref="B24:G24" si="12">SUM(B8)/SUM(B3:B8)</f>
        <v>0.13701482520370672</v>
      </c>
      <c r="C24" s="3">
        <f t="shared" si="12"/>
        <v>0.32255256591291565</v>
      </c>
      <c r="D24" s="3">
        <f t="shared" si="12"/>
        <v>0.24919338429788099</v>
      </c>
      <c r="E24" s="3">
        <f t="shared" si="12"/>
        <v>6.5079313377414419E-2</v>
      </c>
      <c r="F24" s="3">
        <f t="shared" si="12"/>
        <v>0.21325714830649903</v>
      </c>
      <c r="G24" s="3">
        <f t="shared" si="12"/>
        <v>0.19507824865684287</v>
      </c>
    </row>
    <row r="25" spans="1:14" x14ac:dyDescent="0.25">
      <c r="A25" s="7" t="s">
        <v>194</v>
      </c>
      <c r="B25" s="6">
        <f t="shared" ref="B25:G25" si="13">SUM(B21:B24)</f>
        <v>1</v>
      </c>
      <c r="C25" s="6">
        <f t="shared" si="13"/>
        <v>1</v>
      </c>
      <c r="D25" s="6">
        <f t="shared" si="13"/>
        <v>0.99999999999999989</v>
      </c>
      <c r="E25" s="6">
        <f t="shared" si="13"/>
        <v>1</v>
      </c>
      <c r="F25" s="6">
        <f t="shared" si="13"/>
        <v>0.99999999999999989</v>
      </c>
      <c r="G25" s="6">
        <f t="shared" si="13"/>
        <v>0.99999999999999989</v>
      </c>
    </row>
    <row r="27" spans="1:14" x14ac:dyDescent="0.25">
      <c r="A27" s="1" t="s">
        <v>174</v>
      </c>
      <c r="B27" t="s">
        <v>208</v>
      </c>
      <c r="C27" t="s">
        <v>179</v>
      </c>
      <c r="D27" t="s">
        <v>195</v>
      </c>
      <c r="E27" t="s">
        <v>205</v>
      </c>
      <c r="F27" t="s">
        <v>209</v>
      </c>
    </row>
    <row r="28" spans="1:14" x14ac:dyDescent="0.25">
      <c r="I28" s="10"/>
    </row>
    <row r="29" spans="1:14" s="43" customFormat="1" x14ac:dyDescent="0.25">
      <c r="I29" s="44"/>
    </row>
    <row r="31" spans="1:14" x14ac:dyDescent="0.25">
      <c r="A31" s="1" t="s">
        <v>180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t="s">
        <v>194</v>
      </c>
      <c r="I31" t="str" cm="1">
        <f t="array" ref="I31:N31">A56:F56</f>
        <v>med_dias_contratos_reneg</v>
      </c>
      <c r="J31" t="str">
        <v>90 a 1 ano</v>
      </c>
      <c r="K31" t="str">
        <v>Até 90 dias</v>
      </c>
      <c r="L31" t="str">
        <v>Acima 180</v>
      </c>
      <c r="M31" t="str">
        <v>Até 90 dias</v>
      </c>
      <c r="N31" t="str">
        <v>NEUTRO</v>
      </c>
    </row>
    <row r="32" spans="1:14" x14ac:dyDescent="0.25">
      <c r="A32" s="1" t="s">
        <v>129</v>
      </c>
      <c r="B32">
        <v>71202</v>
      </c>
      <c r="C32">
        <v>101173</v>
      </c>
      <c r="D32">
        <v>77972</v>
      </c>
      <c r="E32">
        <v>41507</v>
      </c>
      <c r="F32">
        <v>102792</v>
      </c>
      <c r="G32">
        <f t="shared" ref="G32:G37" si="14">SUM(B32:F32)</f>
        <v>394646</v>
      </c>
    </row>
    <row r="33" spans="1:7" x14ac:dyDescent="0.25">
      <c r="A33" s="1" t="s">
        <v>181</v>
      </c>
      <c r="B33">
        <v>8214</v>
      </c>
      <c r="C33">
        <v>821</v>
      </c>
      <c r="D33">
        <v>1019</v>
      </c>
      <c r="E33">
        <v>2454</v>
      </c>
      <c r="F33">
        <v>6523</v>
      </c>
      <c r="G33">
        <f t="shared" si="14"/>
        <v>19031</v>
      </c>
    </row>
    <row r="34" spans="1:7" x14ac:dyDescent="0.25">
      <c r="A34" s="1" t="s">
        <v>176</v>
      </c>
      <c r="B34">
        <v>6168</v>
      </c>
      <c r="C34">
        <v>282</v>
      </c>
      <c r="D34">
        <v>464</v>
      </c>
      <c r="E34">
        <v>892</v>
      </c>
      <c r="F34">
        <v>3448</v>
      </c>
      <c r="G34">
        <f t="shared" si="14"/>
        <v>11254</v>
      </c>
    </row>
    <row r="35" spans="1:7" x14ac:dyDescent="0.25">
      <c r="A35" s="1" t="s">
        <v>177</v>
      </c>
      <c r="B35">
        <v>14864</v>
      </c>
      <c r="C35">
        <v>423</v>
      </c>
      <c r="D35">
        <v>933</v>
      </c>
      <c r="E35">
        <v>1228</v>
      </c>
      <c r="F35">
        <v>6567</v>
      </c>
      <c r="G35">
        <f t="shared" si="14"/>
        <v>24015</v>
      </c>
    </row>
    <row r="36" spans="1:7" x14ac:dyDescent="0.25">
      <c r="A36" s="1" t="s">
        <v>178</v>
      </c>
      <c r="B36">
        <v>15382</v>
      </c>
      <c r="C36">
        <v>397</v>
      </c>
      <c r="D36">
        <v>1180</v>
      </c>
      <c r="E36">
        <v>1003</v>
      </c>
      <c r="F36">
        <v>6133</v>
      </c>
      <c r="G36">
        <f t="shared" si="14"/>
        <v>24095</v>
      </c>
    </row>
    <row r="37" spans="1:7" x14ac:dyDescent="0.25">
      <c r="A37" s="1" t="s">
        <v>179</v>
      </c>
      <c r="B37">
        <v>13576</v>
      </c>
      <c r="C37">
        <v>422</v>
      </c>
      <c r="D37">
        <v>1671</v>
      </c>
      <c r="E37">
        <v>913</v>
      </c>
      <c r="F37">
        <v>6950</v>
      </c>
      <c r="G37">
        <f t="shared" si="14"/>
        <v>23532</v>
      </c>
    </row>
    <row r="38" spans="1:7" x14ac:dyDescent="0.25">
      <c r="A38" s="2" t="s">
        <v>194</v>
      </c>
      <c r="B38">
        <f t="shared" ref="B38:G38" si="15">SUM(B32:B37)</f>
        <v>129406</v>
      </c>
      <c r="C38">
        <f t="shared" si="15"/>
        <v>103518</v>
      </c>
      <c r="D38">
        <f t="shared" si="15"/>
        <v>83239</v>
      </c>
      <c r="E38">
        <f t="shared" si="15"/>
        <v>47997</v>
      </c>
      <c r="F38">
        <f t="shared" si="15"/>
        <v>132413</v>
      </c>
      <c r="G38">
        <f t="shared" si="15"/>
        <v>496573</v>
      </c>
    </row>
    <row r="39" spans="1:7" x14ac:dyDescent="0.25">
      <c r="A39" s="7"/>
      <c r="B39">
        <f t="shared" ref="B39:G39" si="16">SUM(B33:B37)</f>
        <v>58204</v>
      </c>
      <c r="C39">
        <f t="shared" si="16"/>
        <v>2345</v>
      </c>
      <c r="D39">
        <f t="shared" si="16"/>
        <v>5267</v>
      </c>
      <c r="E39">
        <f t="shared" si="16"/>
        <v>6490</v>
      </c>
      <c r="F39">
        <f t="shared" si="16"/>
        <v>29621</v>
      </c>
      <c r="G39">
        <f t="shared" si="16"/>
        <v>101927</v>
      </c>
    </row>
    <row r="41" spans="1:7" x14ac:dyDescent="0.25">
      <c r="A41" s="1" t="s">
        <v>180</v>
      </c>
      <c r="B41" s="1">
        <v>0</v>
      </c>
      <c r="C41" s="1">
        <v>1</v>
      </c>
      <c r="D41" s="1">
        <v>2</v>
      </c>
      <c r="E41" s="1">
        <v>3</v>
      </c>
      <c r="F41" s="1">
        <v>4</v>
      </c>
      <c r="G41" t="s">
        <v>194</v>
      </c>
    </row>
    <row r="42" spans="1:7" x14ac:dyDescent="0.25">
      <c r="A42" s="8" t="s">
        <v>129</v>
      </c>
      <c r="B42" s="3">
        <f t="shared" ref="B42:B47" si="17">B32/$B$38</f>
        <v>0.55022178260667975</v>
      </c>
      <c r="C42" s="3">
        <f t="shared" ref="C42:C47" si="18">C32/$C$38</f>
        <v>0.9773469348325895</v>
      </c>
      <c r="D42" s="3">
        <f t="shared" ref="D42:D47" si="19">D32/$D$38</f>
        <v>0.93672437198909164</v>
      </c>
      <c r="E42" s="3">
        <f t="shared" ref="E42:E47" si="20">E32/$E$38</f>
        <v>0.86478321561764282</v>
      </c>
      <c r="F42" s="3">
        <f t="shared" ref="F42:F47" si="21">F32/$F$38</f>
        <v>0.77629839970395653</v>
      </c>
      <c r="G42" s="3">
        <f t="shared" ref="G42:G47" si="22">G32/$G$38</f>
        <v>0.794739142079815</v>
      </c>
    </row>
    <row r="43" spans="1:7" x14ac:dyDescent="0.25">
      <c r="A43" s="8" t="s">
        <v>181</v>
      </c>
      <c r="B43" s="3">
        <f t="shared" si="17"/>
        <v>6.3474645688762502E-2</v>
      </c>
      <c r="C43" s="3">
        <f t="shared" si="18"/>
        <v>7.9309878475241017E-3</v>
      </c>
      <c r="D43" s="3">
        <f t="shared" si="19"/>
        <v>1.2241857783010368E-2</v>
      </c>
      <c r="E43" s="3">
        <f t="shared" si="20"/>
        <v>5.1128195512219511E-2</v>
      </c>
      <c r="F43" s="3">
        <f t="shared" si="21"/>
        <v>4.9262534645389801E-2</v>
      </c>
      <c r="G43" s="3">
        <f t="shared" si="22"/>
        <v>3.8324677338477928E-2</v>
      </c>
    </row>
    <row r="44" spans="1:7" x14ac:dyDescent="0.25">
      <c r="A44" s="8" t="s">
        <v>176</v>
      </c>
      <c r="B44" s="3">
        <f t="shared" si="17"/>
        <v>4.7663941393752997E-2</v>
      </c>
      <c r="C44" s="3">
        <f t="shared" si="18"/>
        <v>2.724163913522286E-3</v>
      </c>
      <c r="D44" s="3">
        <f t="shared" si="19"/>
        <v>5.5743101190547702E-3</v>
      </c>
      <c r="E44" s="3">
        <f t="shared" si="20"/>
        <v>1.8584494864262349E-2</v>
      </c>
      <c r="F44" s="3">
        <f t="shared" si="21"/>
        <v>2.6039739300521853E-2</v>
      </c>
      <c r="G44" s="3">
        <f t="shared" si="22"/>
        <v>2.2663334494626167E-2</v>
      </c>
    </row>
    <row r="45" spans="1:7" x14ac:dyDescent="0.25">
      <c r="A45" s="8" t="s">
        <v>177</v>
      </c>
      <c r="B45" s="3">
        <f t="shared" si="17"/>
        <v>0.11486329845602213</v>
      </c>
      <c r="C45" s="3">
        <f t="shared" si="18"/>
        <v>4.0862458702834292E-3</v>
      </c>
      <c r="D45" s="3">
        <f t="shared" si="19"/>
        <v>1.1208688235082113E-2</v>
      </c>
      <c r="E45" s="3">
        <f t="shared" si="20"/>
        <v>2.558493239160781E-2</v>
      </c>
      <c r="F45" s="3">
        <f t="shared" si="21"/>
        <v>4.9594828302357022E-2</v>
      </c>
      <c r="G45" s="3">
        <f t="shared" si="22"/>
        <v>4.8361469512035495E-2</v>
      </c>
    </row>
    <row r="46" spans="1:7" x14ac:dyDescent="0.25">
      <c r="A46" s="9" t="s">
        <v>178</v>
      </c>
      <c r="B46" s="3">
        <f t="shared" si="17"/>
        <v>0.11886620403999815</v>
      </c>
      <c r="C46" s="3">
        <f t="shared" si="18"/>
        <v>3.8350818215189628E-3</v>
      </c>
      <c r="D46" s="3">
        <f t="shared" si="19"/>
        <v>1.4176047285527217E-2</v>
      </c>
      <c r="E46" s="3">
        <f t="shared" si="20"/>
        <v>2.0897139404546117E-2</v>
      </c>
      <c r="F46" s="3">
        <f t="shared" si="21"/>
        <v>4.6317204504089479E-2</v>
      </c>
      <c r="G46" s="3">
        <f t="shared" si="22"/>
        <v>4.8522573720278787E-2</v>
      </c>
    </row>
    <row r="47" spans="1:7" x14ac:dyDescent="0.25">
      <c r="A47" s="9" t="s">
        <v>179</v>
      </c>
      <c r="B47" s="3">
        <f t="shared" si="17"/>
        <v>0.10491012781478448</v>
      </c>
      <c r="C47" s="3">
        <f t="shared" si="18"/>
        <v>4.0765857145617186E-3</v>
      </c>
      <c r="D47" s="3">
        <f t="shared" si="19"/>
        <v>2.007472458823388E-2</v>
      </c>
      <c r="E47" s="3">
        <f t="shared" si="20"/>
        <v>1.9022022209721441E-2</v>
      </c>
      <c r="F47" s="3">
        <f t="shared" si="21"/>
        <v>5.2487293543685289E-2</v>
      </c>
      <c r="G47" s="3">
        <f t="shared" si="22"/>
        <v>4.7388802854766571E-2</v>
      </c>
    </row>
    <row r="48" spans="1:7" x14ac:dyDescent="0.25">
      <c r="A48" s="2" t="s">
        <v>194</v>
      </c>
      <c r="B48" s="3">
        <f t="shared" ref="B48:G48" si="23">SUM(B42:B47)</f>
        <v>1</v>
      </c>
      <c r="C48" s="3">
        <f t="shared" si="23"/>
        <v>0.99999999999999989</v>
      </c>
      <c r="D48" s="3">
        <f t="shared" si="23"/>
        <v>1</v>
      </c>
      <c r="E48" s="3">
        <f t="shared" si="23"/>
        <v>1</v>
      </c>
      <c r="F48" s="3">
        <f t="shared" si="23"/>
        <v>1</v>
      </c>
      <c r="G48" s="3">
        <f t="shared" si="23"/>
        <v>0.99999999999999989</v>
      </c>
    </row>
    <row r="50" spans="1:14" x14ac:dyDescent="0.25">
      <c r="A50" s="1" t="s">
        <v>205</v>
      </c>
      <c r="B50" s="3">
        <f t="shared" ref="B50:G50" si="24">SUM(B33:B34)/SUM(B33:B37)</f>
        <v>0.24709641949006941</v>
      </c>
      <c r="C50" s="3">
        <f t="shared" si="24"/>
        <v>0.47036247334754799</v>
      </c>
      <c r="D50" s="3">
        <f t="shared" si="24"/>
        <v>0.28156445794569962</v>
      </c>
      <c r="E50" s="3">
        <f t="shared" si="24"/>
        <v>0.51556240369799688</v>
      </c>
      <c r="F50" s="3">
        <f t="shared" si="24"/>
        <v>0.33661929036831978</v>
      </c>
      <c r="G50" s="3">
        <f t="shared" si="24"/>
        <v>0.29712441256978034</v>
      </c>
    </row>
    <row r="51" spans="1:14" x14ac:dyDescent="0.25">
      <c r="A51" s="7" t="s">
        <v>177</v>
      </c>
      <c r="B51" s="3">
        <f t="shared" ref="B51:G51" si="25">SUM(B35)/SUM(B33:B37)</f>
        <v>0.2553776372757886</v>
      </c>
      <c r="C51" s="3">
        <f t="shared" si="25"/>
        <v>0.18038379530916845</v>
      </c>
      <c r="D51" s="3">
        <f t="shared" si="25"/>
        <v>0.17714068729827226</v>
      </c>
      <c r="E51" s="3">
        <f t="shared" si="25"/>
        <v>0.18921417565485363</v>
      </c>
      <c r="F51" s="3">
        <f t="shared" si="25"/>
        <v>0.22170082036393099</v>
      </c>
      <c r="G51" s="3">
        <f t="shared" si="25"/>
        <v>0.23560979916999422</v>
      </c>
    </row>
    <row r="52" spans="1:14" x14ac:dyDescent="0.25">
      <c r="A52" s="7" t="s">
        <v>206</v>
      </c>
      <c r="B52" s="3">
        <f t="shared" ref="B52:G52" si="26">SUM(B36)/SUM(B33:B37)</f>
        <v>0.26427736925297229</v>
      </c>
      <c r="C52" s="3">
        <f t="shared" si="26"/>
        <v>0.16929637526652452</v>
      </c>
      <c r="D52" s="3">
        <f t="shared" si="26"/>
        <v>0.224036453389026</v>
      </c>
      <c r="E52" s="3">
        <f t="shared" si="26"/>
        <v>0.15454545454545454</v>
      </c>
      <c r="F52" s="3">
        <f t="shared" si="26"/>
        <v>0.20704905303669693</v>
      </c>
      <c r="G52" s="3">
        <f t="shared" si="26"/>
        <v>0.23639467462007122</v>
      </c>
    </row>
    <row r="53" spans="1:14" x14ac:dyDescent="0.25">
      <c r="A53" s="1" t="s">
        <v>179</v>
      </c>
      <c r="B53" s="3">
        <f t="shared" ref="B53:G53" si="27">SUM(B37)/SUM(B33:B37)</f>
        <v>0.23324857398116969</v>
      </c>
      <c r="C53" s="3">
        <f t="shared" si="27"/>
        <v>0.17995735607675906</v>
      </c>
      <c r="D53" s="3">
        <f t="shared" si="27"/>
        <v>0.31725840136700206</v>
      </c>
      <c r="E53" s="3">
        <f t="shared" si="27"/>
        <v>0.14067796610169492</v>
      </c>
      <c r="F53" s="3">
        <f t="shared" si="27"/>
        <v>0.2346308362310523</v>
      </c>
      <c r="G53" s="3">
        <f t="shared" si="27"/>
        <v>0.23087111364015422</v>
      </c>
    </row>
    <row r="54" spans="1:14" x14ac:dyDescent="0.25">
      <c r="A54" s="7" t="s">
        <v>194</v>
      </c>
      <c r="B54" s="6">
        <f t="shared" ref="B54:G54" si="28">SUM(B50:B53)</f>
        <v>1</v>
      </c>
      <c r="C54" s="6">
        <f t="shared" si="28"/>
        <v>1</v>
      </c>
      <c r="D54" s="6">
        <f t="shared" si="28"/>
        <v>1</v>
      </c>
      <c r="E54" s="6">
        <f t="shared" si="28"/>
        <v>1</v>
      </c>
      <c r="F54" s="6">
        <f t="shared" si="28"/>
        <v>1</v>
      </c>
      <c r="G54" s="6">
        <f t="shared" si="28"/>
        <v>1</v>
      </c>
    </row>
    <row r="56" spans="1:14" x14ac:dyDescent="0.25">
      <c r="A56" s="1" t="s">
        <v>180</v>
      </c>
      <c r="B56" t="s">
        <v>211</v>
      </c>
      <c r="C56" t="s">
        <v>210</v>
      </c>
      <c r="D56" t="s">
        <v>207</v>
      </c>
      <c r="E56" t="s">
        <v>210</v>
      </c>
      <c r="F56" t="s">
        <v>195</v>
      </c>
    </row>
    <row r="58" spans="1:14" s="43" customFormat="1" x14ac:dyDescent="0.25"/>
    <row r="60" spans="1:14" x14ac:dyDescent="0.25">
      <c r="A60" s="1" t="s">
        <v>192</v>
      </c>
      <c r="B60" s="1">
        <v>0</v>
      </c>
      <c r="C60" s="1">
        <v>1</v>
      </c>
      <c r="D60" s="1">
        <v>2</v>
      </c>
      <c r="E60" s="1">
        <v>3</v>
      </c>
      <c r="F60" s="1">
        <v>4</v>
      </c>
      <c r="G60" t="s">
        <v>194</v>
      </c>
      <c r="I60" t="str" cm="1">
        <f t="array" ref="I60:N60">A87:F87</f>
        <v>fx_ultimo_atraso</v>
      </c>
      <c r="J60" t="str">
        <v>Entre 1 e 4</v>
      </c>
      <c r="K60" t="str">
        <v>Sem atraso</v>
      </c>
      <c r="L60" t="str">
        <v>Mais de 4 anos</v>
      </c>
      <c r="M60" t="str">
        <v>Entre 1 e 4</v>
      </c>
      <c r="N60" t="str">
        <v>NEUTRO</v>
      </c>
    </row>
    <row r="61" spans="1:14" x14ac:dyDescent="0.25">
      <c r="A61" s="1">
        <v>0</v>
      </c>
      <c r="B61">
        <v>53622</v>
      </c>
      <c r="C61">
        <v>96138</v>
      </c>
      <c r="D61">
        <v>63166</v>
      </c>
      <c r="E61">
        <v>22098</v>
      </c>
      <c r="F61">
        <v>104976</v>
      </c>
      <c r="G61">
        <f t="shared" ref="G61:G68" si="29">SUM(B61:F61)</f>
        <v>340000</v>
      </c>
      <c r="I61" t="s">
        <v>356</v>
      </c>
    </row>
    <row r="62" spans="1:14" x14ac:dyDescent="0.25">
      <c r="A62" s="1" t="s">
        <v>111</v>
      </c>
      <c r="B62">
        <v>8116</v>
      </c>
      <c r="C62">
        <v>3668</v>
      </c>
      <c r="D62">
        <v>124</v>
      </c>
      <c r="E62">
        <v>2050</v>
      </c>
      <c r="F62">
        <v>4300</v>
      </c>
      <c r="G62">
        <f t="shared" si="29"/>
        <v>18258</v>
      </c>
    </row>
    <row r="63" spans="1:14" x14ac:dyDescent="0.25">
      <c r="A63" s="1" t="s">
        <v>112</v>
      </c>
      <c r="B63">
        <v>19350</v>
      </c>
      <c r="C63">
        <v>1632</v>
      </c>
      <c r="D63">
        <v>679</v>
      </c>
      <c r="E63">
        <v>6663</v>
      </c>
      <c r="F63">
        <v>6527</v>
      </c>
      <c r="G63">
        <f t="shared" si="29"/>
        <v>34851</v>
      </c>
    </row>
    <row r="64" spans="1:14" x14ac:dyDescent="0.25">
      <c r="A64" s="1" t="s">
        <v>113</v>
      </c>
      <c r="B64">
        <v>15731</v>
      </c>
      <c r="C64">
        <v>560</v>
      </c>
      <c r="D64">
        <v>935</v>
      </c>
      <c r="E64">
        <v>4415</v>
      </c>
      <c r="F64">
        <v>4205</v>
      </c>
      <c r="G64">
        <f t="shared" si="29"/>
        <v>25846</v>
      </c>
    </row>
    <row r="65" spans="1:7" x14ac:dyDescent="0.25">
      <c r="A65" s="1" t="s">
        <v>114</v>
      </c>
      <c r="B65">
        <v>11004</v>
      </c>
      <c r="C65">
        <v>407</v>
      </c>
      <c r="D65">
        <v>2431</v>
      </c>
      <c r="E65">
        <v>4262</v>
      </c>
      <c r="F65">
        <v>3113</v>
      </c>
      <c r="G65">
        <f t="shared" si="29"/>
        <v>21217</v>
      </c>
    </row>
    <row r="66" spans="1:7" x14ac:dyDescent="0.25">
      <c r="A66" s="1" t="s">
        <v>115</v>
      </c>
      <c r="B66">
        <v>7335</v>
      </c>
      <c r="C66">
        <v>212</v>
      </c>
      <c r="D66">
        <v>4350</v>
      </c>
      <c r="E66">
        <v>2777</v>
      </c>
      <c r="F66">
        <v>2168</v>
      </c>
      <c r="G66">
        <f t="shared" si="29"/>
        <v>16842</v>
      </c>
    </row>
    <row r="67" spans="1:7" x14ac:dyDescent="0.25">
      <c r="A67" s="1" t="s">
        <v>193</v>
      </c>
      <c r="B67">
        <v>14248</v>
      </c>
      <c r="C67">
        <v>901</v>
      </c>
      <c r="D67">
        <v>11554</v>
      </c>
      <c r="E67">
        <v>5732</v>
      </c>
      <c r="F67">
        <v>7124</v>
      </c>
      <c r="G67">
        <f t="shared" si="29"/>
        <v>39559</v>
      </c>
    </row>
    <row r="68" spans="1:7" x14ac:dyDescent="0.25">
      <c r="A68" s="2" t="s">
        <v>194</v>
      </c>
      <c r="B68">
        <f>SUM(B61:B67)</f>
        <v>129406</v>
      </c>
      <c r="C68">
        <f>SUM(C61:C67)</f>
        <v>103518</v>
      </c>
      <c r="D68">
        <f>SUM(D61:D67)</f>
        <v>83239</v>
      </c>
      <c r="E68">
        <f>SUM(E61:E67)</f>
        <v>47997</v>
      </c>
      <c r="F68">
        <f>SUM(F61:F67)</f>
        <v>132413</v>
      </c>
      <c r="G68">
        <f t="shared" si="29"/>
        <v>496573</v>
      </c>
    </row>
    <row r="69" spans="1:7" x14ac:dyDescent="0.25">
      <c r="A69" s="7"/>
    </row>
    <row r="71" spans="1:7" x14ac:dyDescent="0.25">
      <c r="A71" s="1" t="s">
        <v>192</v>
      </c>
      <c r="B71" s="1">
        <v>0</v>
      </c>
      <c r="C71" s="1">
        <v>1</v>
      </c>
      <c r="D71" s="1">
        <v>2</v>
      </c>
      <c r="E71" s="1">
        <v>3</v>
      </c>
      <c r="F71" s="1">
        <v>4</v>
      </c>
      <c r="G71" t="s">
        <v>194</v>
      </c>
    </row>
    <row r="72" spans="1:7" x14ac:dyDescent="0.25">
      <c r="A72" s="1">
        <v>0</v>
      </c>
      <c r="B72" s="36">
        <f t="shared" ref="B72:G72" si="30">B61/B68</f>
        <v>0.41437027649413471</v>
      </c>
      <c r="C72" s="36">
        <f t="shared" si="30"/>
        <v>0.92870805077377849</v>
      </c>
      <c r="D72" s="36">
        <f t="shared" si="30"/>
        <v>0.75885101935390864</v>
      </c>
      <c r="E72" s="36">
        <f t="shared" si="30"/>
        <v>0.46040377523595227</v>
      </c>
      <c r="F72" s="36">
        <f t="shared" si="30"/>
        <v>0.79279224849523833</v>
      </c>
      <c r="G72" s="36">
        <f t="shared" si="30"/>
        <v>0.68469288503402315</v>
      </c>
    </row>
    <row r="73" spans="1:7" x14ac:dyDescent="0.25">
      <c r="A73" s="1" t="s">
        <v>111</v>
      </c>
      <c r="B73" s="36">
        <f t="shared" ref="B73:B78" si="31">B62/$B$68</f>
        <v>6.2717339226929195E-2</v>
      </c>
      <c r="C73" s="36">
        <f t="shared" ref="C73:C78" si="32">C62/$C$68</f>
        <v>3.5433451187233136E-2</v>
      </c>
      <c r="D73" s="36">
        <f t="shared" ref="D73:D78" si="33">D62/$D$68</f>
        <v>1.4896863249198092E-3</v>
      </c>
      <c r="E73" s="36">
        <f t="shared" ref="E73:E78" si="34">E62/$E$68</f>
        <v>4.271100277100652E-2</v>
      </c>
      <c r="F73" s="36">
        <f t="shared" ref="F73:F78" si="35">F62/$F$68</f>
        <v>3.2474152839977947E-2</v>
      </c>
      <c r="G73" s="3">
        <f t="shared" ref="G73:G78" si="36">G62/$G$68</f>
        <v>3.6768007926327048E-2</v>
      </c>
    </row>
    <row r="74" spans="1:7" x14ac:dyDescent="0.25">
      <c r="A74" s="1" t="s">
        <v>112</v>
      </c>
      <c r="B74" s="3">
        <f t="shared" si="31"/>
        <v>0.1495293881272893</v>
      </c>
      <c r="C74" s="3">
        <f t="shared" si="32"/>
        <v>1.5765374137831103E-2</v>
      </c>
      <c r="D74" s="3">
        <f t="shared" si="33"/>
        <v>8.1572339888754068E-3</v>
      </c>
      <c r="E74" s="3">
        <f t="shared" si="34"/>
        <v>0.13882117632352023</v>
      </c>
      <c r="F74" s="3">
        <f t="shared" si="35"/>
        <v>4.9292743159659549E-2</v>
      </c>
      <c r="G74" s="3">
        <f t="shared" si="36"/>
        <v>7.0183034518590412E-2</v>
      </c>
    </row>
    <row r="75" spans="1:7" x14ac:dyDescent="0.25">
      <c r="A75" s="1" t="s">
        <v>113</v>
      </c>
      <c r="B75" s="3">
        <f t="shared" si="31"/>
        <v>0.12156314235815958</v>
      </c>
      <c r="C75" s="3">
        <f t="shared" si="32"/>
        <v>5.4096872041577313E-3</v>
      </c>
      <c r="D75" s="3">
        <f t="shared" si="33"/>
        <v>1.1232715433871143E-2</v>
      </c>
      <c r="E75" s="3">
        <f t="shared" si="34"/>
        <v>9.1984915723899413E-2</v>
      </c>
      <c r="F75" s="3">
        <f t="shared" si="35"/>
        <v>3.1756700626071457E-2</v>
      </c>
      <c r="G75" s="3">
        <f t="shared" si="36"/>
        <v>5.2048742078204008E-2</v>
      </c>
    </row>
    <row r="76" spans="1:7" x14ac:dyDescent="0.25">
      <c r="A76" s="1" t="s">
        <v>114</v>
      </c>
      <c r="B76" s="3">
        <f t="shared" si="31"/>
        <v>8.5034697000139103E-2</v>
      </c>
      <c r="C76" s="3">
        <f t="shared" si="32"/>
        <v>3.9316833787360651E-3</v>
      </c>
      <c r="D76" s="3">
        <f t="shared" si="33"/>
        <v>2.920506012806497E-2</v>
      </c>
      <c r="E76" s="3">
        <f t="shared" si="34"/>
        <v>8.8797216492697464E-2</v>
      </c>
      <c r="F76" s="3">
        <f t="shared" si="35"/>
        <v>2.3509776230430546E-2</v>
      </c>
      <c r="G76" s="3">
        <f t="shared" si="36"/>
        <v>4.2726849828726092E-2</v>
      </c>
    </row>
    <row r="77" spans="1:7" x14ac:dyDescent="0.25">
      <c r="A77" s="1" t="s">
        <v>115</v>
      </c>
      <c r="B77" s="3">
        <f t="shared" si="31"/>
        <v>5.6682070383135247E-2</v>
      </c>
      <c r="C77" s="3">
        <f t="shared" si="32"/>
        <v>2.0479530130025694E-3</v>
      </c>
      <c r="D77" s="3">
        <f t="shared" si="33"/>
        <v>5.2259157366138467E-2</v>
      </c>
      <c r="E77" s="3">
        <f t="shared" si="34"/>
        <v>5.7857782778090297E-2</v>
      </c>
      <c r="F77" s="3">
        <f t="shared" si="35"/>
        <v>1.6373014734202836E-2</v>
      </c>
      <c r="G77" s="3">
        <f t="shared" si="36"/>
        <v>3.3916463440420645E-2</v>
      </c>
    </row>
    <row r="78" spans="1:7" x14ac:dyDescent="0.25">
      <c r="A78" s="1" t="s">
        <v>193</v>
      </c>
      <c r="B78" s="3">
        <f t="shared" si="31"/>
        <v>0.11010308641021282</v>
      </c>
      <c r="C78" s="3">
        <f t="shared" si="32"/>
        <v>8.7038003052609201E-3</v>
      </c>
      <c r="D78" s="3">
        <f t="shared" si="33"/>
        <v>0.13880512740422157</v>
      </c>
      <c r="E78" s="3">
        <f t="shared" si="34"/>
        <v>0.11942413067483384</v>
      </c>
      <c r="F78" s="3">
        <f t="shared" si="35"/>
        <v>5.3801363914419281E-2</v>
      </c>
      <c r="G78" s="3">
        <f t="shared" si="36"/>
        <v>7.9664017173708593E-2</v>
      </c>
    </row>
    <row r="79" spans="1:7" x14ac:dyDescent="0.25">
      <c r="A79" s="2" t="s">
        <v>194</v>
      </c>
      <c r="B79" s="3">
        <f t="shared" ref="B79:G79" si="37">SUM(B72:B78)</f>
        <v>0.99999999999999989</v>
      </c>
      <c r="C79" s="3">
        <f t="shared" si="37"/>
        <v>1</v>
      </c>
      <c r="D79" s="3">
        <f t="shared" si="37"/>
        <v>1</v>
      </c>
      <c r="E79" s="3">
        <f t="shared" si="37"/>
        <v>1</v>
      </c>
      <c r="F79" s="3">
        <f t="shared" si="37"/>
        <v>0.99999999999999989</v>
      </c>
      <c r="G79" s="3">
        <f t="shared" si="37"/>
        <v>1</v>
      </c>
    </row>
    <row r="80" spans="1:7" x14ac:dyDescent="0.25">
      <c r="A80" s="7"/>
      <c r="B80" s="3">
        <f>B68/G68</f>
        <v>0.26059813964915529</v>
      </c>
      <c r="C80" s="3">
        <f>C68/$G$68</f>
        <v>0.20846481786162357</v>
      </c>
      <c r="D80" s="3">
        <f>D68/$G$68</f>
        <v>0.16762691487455017</v>
      </c>
      <c r="E80" s="3">
        <f>E68/$G$68</f>
        <v>9.6656483538170621E-2</v>
      </c>
      <c r="F80" s="3">
        <f>F68/$G$68</f>
        <v>0.26665364407650033</v>
      </c>
      <c r="G80" s="3">
        <f>SUM(B80:F80)</f>
        <v>1</v>
      </c>
    </row>
    <row r="81" spans="1:7" x14ac:dyDescent="0.25">
      <c r="A81" s="7"/>
      <c r="B81" s="3"/>
      <c r="C81" s="3"/>
      <c r="D81" s="3"/>
      <c r="E81" s="3"/>
      <c r="F81" s="3"/>
      <c r="G81" s="3"/>
    </row>
    <row r="82" spans="1:7" x14ac:dyDescent="0.25">
      <c r="A82" s="1" t="s">
        <v>111</v>
      </c>
      <c r="B82" s="3">
        <f t="shared" ref="B82:G82" si="38">B62/(B68-B61)</f>
        <v>0.10709384566663148</v>
      </c>
      <c r="C82" s="3">
        <f t="shared" si="38"/>
        <v>0.49701897018970187</v>
      </c>
      <c r="D82" s="3">
        <f t="shared" si="38"/>
        <v>6.1774522991082546E-3</v>
      </c>
      <c r="E82" s="3">
        <f t="shared" si="38"/>
        <v>7.9153635275493267E-2</v>
      </c>
      <c r="F82" s="3">
        <f t="shared" si="38"/>
        <v>0.15672267376170865</v>
      </c>
      <c r="G82" s="3">
        <f t="shared" si="38"/>
        <v>0.11661014351133338</v>
      </c>
    </row>
    <row r="83" spans="1:7" x14ac:dyDescent="0.25">
      <c r="A83" s="1" t="s">
        <v>319</v>
      </c>
      <c r="B83" s="3">
        <f t="shared" ref="B83:G83" si="39">SUM(B63:B65)/(B68-B61)</f>
        <v>0.6081098912699251</v>
      </c>
      <c r="C83" s="3">
        <f t="shared" si="39"/>
        <v>0.35216802168021683</v>
      </c>
      <c r="D83" s="3">
        <f t="shared" si="39"/>
        <v>0.20151447217655558</v>
      </c>
      <c r="E83" s="3">
        <f t="shared" si="39"/>
        <v>0.59230086103710566</v>
      </c>
      <c r="F83" s="3">
        <f t="shared" si="39"/>
        <v>0.50461056237926882</v>
      </c>
      <c r="G83" s="3">
        <f t="shared" si="39"/>
        <v>0.52316810688943816</v>
      </c>
    </row>
    <row r="84" spans="1:7" x14ac:dyDescent="0.25">
      <c r="A84" s="1" t="s">
        <v>320</v>
      </c>
      <c r="B84" s="3">
        <f t="shared" ref="B84:G84" si="40">SUM(B66:B67)/(B68-B61)</f>
        <v>0.28479626306344347</v>
      </c>
      <c r="C84" s="3">
        <f t="shared" si="40"/>
        <v>0.15081300813008131</v>
      </c>
      <c r="D84" s="3">
        <f t="shared" si="40"/>
        <v>0.79230807552433613</v>
      </c>
      <c r="E84" s="3">
        <f t="shared" si="40"/>
        <v>0.32854550368740104</v>
      </c>
      <c r="F84" s="3">
        <f t="shared" si="40"/>
        <v>0.3386667638590225</v>
      </c>
      <c r="G84" s="3">
        <f t="shared" si="40"/>
        <v>0.36022174959922848</v>
      </c>
    </row>
    <row r="85" spans="1:7" x14ac:dyDescent="0.25">
      <c r="A85" s="7"/>
      <c r="B85" s="3">
        <f t="shared" ref="B85:G85" si="41">SUM(B82:B84)</f>
        <v>1</v>
      </c>
      <c r="C85" s="3">
        <f t="shared" si="41"/>
        <v>1</v>
      </c>
      <c r="D85" s="3">
        <f t="shared" si="41"/>
        <v>1</v>
      </c>
      <c r="E85" s="3">
        <f t="shared" si="41"/>
        <v>1</v>
      </c>
      <c r="F85" s="3">
        <f t="shared" si="41"/>
        <v>1</v>
      </c>
      <c r="G85" s="3">
        <f t="shared" si="41"/>
        <v>1</v>
      </c>
    </row>
    <row r="87" spans="1:7" x14ac:dyDescent="0.25">
      <c r="A87" s="1" t="s">
        <v>192</v>
      </c>
      <c r="B87" t="s">
        <v>321</v>
      </c>
      <c r="C87" t="s">
        <v>322</v>
      </c>
      <c r="D87" t="s">
        <v>259</v>
      </c>
      <c r="E87" t="s">
        <v>321</v>
      </c>
      <c r="F87" t="s">
        <v>195</v>
      </c>
    </row>
  </sheetData>
  <conditionalFormatting sqref="B12:F12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8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F18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F23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F24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F42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F47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F4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F44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:F45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:F4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:F4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F50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:F5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:F5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:F5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2:F7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3:F7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4:F7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5:F7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6:F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7:F7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8:F7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2:F8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3:F8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4:F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zoomScale="120" zoomScaleNormal="120" workbookViewId="0">
      <selection activeCell="G31" sqref="G31"/>
    </sheetView>
  </sheetViews>
  <sheetFormatPr defaultRowHeight="15" x14ac:dyDescent="0.25"/>
  <cols>
    <col min="1" max="1" width="13.42578125" bestFit="1" customWidth="1"/>
    <col min="2" max="2" width="11.5703125" bestFit="1" customWidth="1"/>
    <col min="3" max="3" width="8.28515625" bestFit="1" customWidth="1"/>
    <col min="4" max="4" width="8.7109375" bestFit="1" customWidth="1"/>
    <col min="5" max="5" width="7.42578125" bestFit="1" customWidth="1"/>
    <col min="6" max="6" width="11.5703125" bestFit="1" customWidth="1"/>
    <col min="7" max="7" width="7.140625" bestFit="1" customWidth="1"/>
    <col min="9" max="9" width="11.28515625" bestFit="1" customWidth="1"/>
  </cols>
  <sheetData>
    <row r="1" spans="1:14" x14ac:dyDescent="0.25">
      <c r="A1" s="1" t="s">
        <v>101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A29:F29</f>
        <v>faixa_Idade</v>
      </c>
      <c r="J1" t="str">
        <v>Acima de 30</v>
      </c>
      <c r="K1" t="str">
        <v>Até 30</v>
      </c>
      <c r="L1" t="str">
        <v>NEUTRO</v>
      </c>
      <c r="M1" t="str">
        <v>Até 45</v>
      </c>
      <c r="N1" t="str">
        <v>Acima de 45</v>
      </c>
    </row>
    <row r="2" spans="1:14" x14ac:dyDescent="0.25">
      <c r="A2" s="1" t="s">
        <v>102</v>
      </c>
      <c r="B2">
        <v>11999</v>
      </c>
      <c r="C2">
        <v>18041</v>
      </c>
      <c r="D2">
        <v>10586</v>
      </c>
      <c r="E2">
        <v>10164</v>
      </c>
      <c r="F2">
        <v>11372</v>
      </c>
      <c r="G2">
        <f t="shared" ref="G2:G9" si="0">SUM(B2:F2)</f>
        <v>62162</v>
      </c>
    </row>
    <row r="3" spans="1:14" x14ac:dyDescent="0.25">
      <c r="A3" s="1" t="s">
        <v>103</v>
      </c>
      <c r="B3">
        <v>17406</v>
      </c>
      <c r="C3">
        <v>12035</v>
      </c>
      <c r="D3">
        <v>13077</v>
      </c>
      <c r="E3">
        <v>9333</v>
      </c>
      <c r="F3">
        <v>13319</v>
      </c>
      <c r="G3">
        <f t="shared" si="0"/>
        <v>65170</v>
      </c>
    </row>
    <row r="4" spans="1:14" x14ac:dyDescent="0.25">
      <c r="A4" s="1" t="s">
        <v>104</v>
      </c>
      <c r="B4">
        <v>18311</v>
      </c>
      <c r="C4">
        <v>12405</v>
      </c>
      <c r="D4">
        <v>11892</v>
      </c>
      <c r="E4">
        <v>7910</v>
      </c>
      <c r="F4">
        <v>15682</v>
      </c>
      <c r="G4">
        <f t="shared" si="0"/>
        <v>66200</v>
      </c>
    </row>
    <row r="5" spans="1:14" x14ac:dyDescent="0.25">
      <c r="A5" s="1" t="s">
        <v>105</v>
      </c>
      <c r="B5">
        <v>15847</v>
      </c>
      <c r="C5">
        <v>10645</v>
      </c>
      <c r="D5">
        <v>9340</v>
      </c>
      <c r="E5">
        <v>5770</v>
      </c>
      <c r="F5">
        <v>15739</v>
      </c>
      <c r="G5">
        <f t="shared" si="0"/>
        <v>57341</v>
      </c>
    </row>
    <row r="6" spans="1:14" x14ac:dyDescent="0.25">
      <c r="A6" s="1" t="s">
        <v>106</v>
      </c>
      <c r="B6">
        <v>16400</v>
      </c>
      <c r="C6">
        <v>11617</v>
      </c>
      <c r="D6">
        <v>8963</v>
      </c>
      <c r="E6">
        <v>4732</v>
      </c>
      <c r="F6">
        <v>18241</v>
      </c>
      <c r="G6">
        <f t="shared" si="0"/>
        <v>59953</v>
      </c>
    </row>
    <row r="7" spans="1:14" x14ac:dyDescent="0.25">
      <c r="A7" s="1" t="s">
        <v>107</v>
      </c>
      <c r="B7">
        <v>16198</v>
      </c>
      <c r="C7">
        <v>12865</v>
      </c>
      <c r="D7">
        <v>9035</v>
      </c>
      <c r="E7">
        <v>3990</v>
      </c>
      <c r="F7">
        <v>19757</v>
      </c>
      <c r="G7">
        <f t="shared" si="0"/>
        <v>61845</v>
      </c>
    </row>
    <row r="8" spans="1:14" x14ac:dyDescent="0.25">
      <c r="A8" s="1" t="s">
        <v>108</v>
      </c>
      <c r="B8">
        <v>17020</v>
      </c>
      <c r="C8">
        <v>15069</v>
      </c>
      <c r="D8">
        <v>10012</v>
      </c>
      <c r="E8">
        <v>3544</v>
      </c>
      <c r="F8">
        <v>21899</v>
      </c>
      <c r="G8">
        <f t="shared" si="0"/>
        <v>67544</v>
      </c>
    </row>
    <row r="9" spans="1:14" x14ac:dyDescent="0.25">
      <c r="A9" s="1" t="s">
        <v>109</v>
      </c>
      <c r="B9">
        <v>16225</v>
      </c>
      <c r="C9">
        <v>10841</v>
      </c>
      <c r="D9">
        <v>10334</v>
      </c>
      <c r="E9">
        <v>2554</v>
      </c>
      <c r="F9">
        <v>16404</v>
      </c>
      <c r="G9">
        <f t="shared" si="0"/>
        <v>56358</v>
      </c>
    </row>
    <row r="10" spans="1:14" x14ac:dyDescent="0.25">
      <c r="A10" s="2" t="s">
        <v>194</v>
      </c>
      <c r="B10">
        <f t="shared" ref="B10:G10" si="1">SUM(B2:B9)</f>
        <v>129406</v>
      </c>
      <c r="C10">
        <f t="shared" si="1"/>
        <v>103518</v>
      </c>
      <c r="D10">
        <f t="shared" si="1"/>
        <v>83239</v>
      </c>
      <c r="E10">
        <f t="shared" si="1"/>
        <v>47997</v>
      </c>
      <c r="F10">
        <f t="shared" si="1"/>
        <v>132413</v>
      </c>
      <c r="G10">
        <f t="shared" si="1"/>
        <v>496573</v>
      </c>
    </row>
    <row r="12" spans="1:14" x14ac:dyDescent="0.25">
      <c r="A12" s="1" t="s">
        <v>212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t="s">
        <v>194</v>
      </c>
    </row>
    <row r="13" spans="1:14" x14ac:dyDescent="0.25">
      <c r="A13" s="1" t="s">
        <v>102</v>
      </c>
      <c r="B13" s="4">
        <f>B2/$B$10</f>
        <v>9.2723675872834338E-2</v>
      </c>
      <c r="C13" s="4">
        <f>C2/$C$10</f>
        <v>0.17427886937537432</v>
      </c>
      <c r="D13" s="4">
        <f>D2/$D$10</f>
        <v>0.12717596319033145</v>
      </c>
      <c r="E13" s="4">
        <f>E2/$E$10</f>
        <v>0.21176323520220014</v>
      </c>
      <c r="F13" s="4">
        <f>F2/$F$10</f>
        <v>8.588280606889051E-2</v>
      </c>
      <c r="G13" s="4">
        <f>G2/$G$10</f>
        <v>0.12518199741024985</v>
      </c>
    </row>
    <row r="14" spans="1:14" x14ac:dyDescent="0.25">
      <c r="A14" s="1" t="s">
        <v>103</v>
      </c>
      <c r="B14" s="4">
        <f t="shared" ref="B14:B19" si="2">B3/$B$10</f>
        <v>0.13450690076194302</v>
      </c>
      <c r="C14" s="4">
        <f t="shared" ref="C14:C20" si="3">C3/$C$10</f>
        <v>0.11625997411078266</v>
      </c>
      <c r="D14" s="4">
        <f t="shared" ref="D14:D20" si="4">D3/$D$10</f>
        <v>0.15710183928206731</v>
      </c>
      <c r="E14" s="4">
        <f t="shared" ref="E14:E20" si="5">E3/$E$10</f>
        <v>0.19444965310331896</v>
      </c>
      <c r="F14" s="4">
        <f t="shared" ref="F14:F20" si="6">F3/$F$10</f>
        <v>0.10058680038968984</v>
      </c>
      <c r="G14" s="4">
        <f t="shared" ref="G14:G19" si="7">G3/$G$10</f>
        <v>0.13123951564019792</v>
      </c>
    </row>
    <row r="15" spans="1:14" x14ac:dyDescent="0.25">
      <c r="A15" s="1" t="s">
        <v>104</v>
      </c>
      <c r="B15" s="4">
        <f t="shared" si="2"/>
        <v>0.14150039410846482</v>
      </c>
      <c r="C15" s="4">
        <f t="shared" si="3"/>
        <v>0.11983423172781545</v>
      </c>
      <c r="D15" s="4">
        <f t="shared" si="4"/>
        <v>0.14286572399956751</v>
      </c>
      <c r="E15" s="4">
        <f t="shared" si="5"/>
        <v>0.16480196678959103</v>
      </c>
      <c r="F15" s="4">
        <f t="shared" si="6"/>
        <v>0.11843248019454283</v>
      </c>
      <c r="G15" s="4">
        <f t="shared" si="7"/>
        <v>0.1333137323213304</v>
      </c>
    </row>
    <row r="16" spans="1:14" x14ac:dyDescent="0.25">
      <c r="A16" s="1" t="s">
        <v>105</v>
      </c>
      <c r="B16" s="4">
        <f t="shared" si="2"/>
        <v>0.12245954592522758</v>
      </c>
      <c r="C16" s="4">
        <f t="shared" si="3"/>
        <v>0.10283235765760544</v>
      </c>
      <c r="D16" s="4">
        <f t="shared" si="4"/>
        <v>0.11220701834476628</v>
      </c>
      <c r="E16" s="4">
        <f t="shared" si="5"/>
        <v>0.12021584682375981</v>
      </c>
      <c r="F16" s="4">
        <f t="shared" si="6"/>
        <v>0.11886295152288673</v>
      </c>
      <c r="G16" s="4">
        <f t="shared" si="7"/>
        <v>0.11547345506098801</v>
      </c>
    </row>
    <row r="17" spans="1:9" x14ac:dyDescent="0.25">
      <c r="A17" s="1" t="s">
        <v>106</v>
      </c>
      <c r="B17" s="4">
        <f t="shared" si="2"/>
        <v>0.12673291810271547</v>
      </c>
      <c r="C17" s="4">
        <f t="shared" si="3"/>
        <v>0.11222202901910779</v>
      </c>
      <c r="D17" s="4">
        <f t="shared" si="4"/>
        <v>0.10767789137303427</v>
      </c>
      <c r="E17" s="4">
        <f t="shared" si="5"/>
        <v>9.858949517678188E-2</v>
      </c>
      <c r="F17" s="4">
        <f t="shared" si="6"/>
        <v>0.13775837719861342</v>
      </c>
      <c r="G17" s="4">
        <f t="shared" si="7"/>
        <v>0.12073350746013174</v>
      </c>
    </row>
    <row r="18" spans="1:9" x14ac:dyDescent="0.25">
      <c r="A18" s="1" t="s">
        <v>107</v>
      </c>
      <c r="B18" s="4">
        <f t="shared" si="2"/>
        <v>0.12517193947730398</v>
      </c>
      <c r="C18" s="4">
        <f t="shared" si="3"/>
        <v>0.12427790335980216</v>
      </c>
      <c r="D18" s="4">
        <f t="shared" si="4"/>
        <v>0.10854287052943933</v>
      </c>
      <c r="E18" s="4">
        <f t="shared" si="5"/>
        <v>8.313019563722733E-2</v>
      </c>
      <c r="F18" s="4">
        <f t="shared" si="6"/>
        <v>0.14920740410684752</v>
      </c>
      <c r="G18" s="4">
        <f t="shared" si="7"/>
        <v>0.12454362198508578</v>
      </c>
    </row>
    <row r="19" spans="1:9" x14ac:dyDescent="0.25">
      <c r="A19" s="1" t="s">
        <v>108</v>
      </c>
      <c r="B19" s="4">
        <f t="shared" si="2"/>
        <v>0.13152404061635473</v>
      </c>
      <c r="C19" s="4">
        <f t="shared" si="3"/>
        <v>0.14556888657045153</v>
      </c>
      <c r="D19" s="4">
        <f t="shared" si="4"/>
        <v>0.12028015713788008</v>
      </c>
      <c r="E19" s="4">
        <f t="shared" si="5"/>
        <v>7.3837948205096149E-2</v>
      </c>
      <c r="F19" s="4">
        <f t="shared" si="6"/>
        <v>0.16538406349829698</v>
      </c>
      <c r="G19" s="4">
        <f t="shared" si="7"/>
        <v>0.13602028301981783</v>
      </c>
    </row>
    <row r="20" spans="1:9" x14ac:dyDescent="0.25">
      <c r="A20" s="1" t="s">
        <v>109</v>
      </c>
      <c r="B20" s="4">
        <f>B9/$B$10</f>
        <v>0.12538058513515601</v>
      </c>
      <c r="C20" s="4">
        <f t="shared" si="3"/>
        <v>0.10472574817906065</v>
      </c>
      <c r="D20" s="4">
        <f t="shared" si="4"/>
        <v>0.12414853614291378</v>
      </c>
      <c r="E20" s="4">
        <f t="shared" si="5"/>
        <v>5.3211659062024713E-2</v>
      </c>
      <c r="F20" s="4">
        <f t="shared" si="6"/>
        <v>0.12388511702023215</v>
      </c>
      <c r="G20" s="4">
        <f>G9/$G$10</f>
        <v>0.11349388710219847</v>
      </c>
    </row>
    <row r="21" spans="1:9" x14ac:dyDescent="0.25">
      <c r="A21" s="2" t="s">
        <v>194</v>
      </c>
      <c r="B21" s="4">
        <f t="shared" ref="B21:G21" si="8">SUM(B13:B20)</f>
        <v>1</v>
      </c>
      <c r="C21" s="4">
        <f t="shared" si="8"/>
        <v>1</v>
      </c>
      <c r="D21" s="4">
        <f t="shared" si="8"/>
        <v>1.0000000000000002</v>
      </c>
      <c r="E21" s="4">
        <f t="shared" si="8"/>
        <v>1</v>
      </c>
      <c r="F21" s="4">
        <f t="shared" si="8"/>
        <v>1</v>
      </c>
      <c r="G21" s="4">
        <f t="shared" si="8"/>
        <v>1</v>
      </c>
    </row>
    <row r="23" spans="1:9" x14ac:dyDescent="0.25">
      <c r="A23" s="1" t="s">
        <v>232</v>
      </c>
      <c r="B23" s="4">
        <f t="shared" ref="B23:G23" si="9">B13</f>
        <v>9.2723675872834338E-2</v>
      </c>
      <c r="C23" s="4">
        <f t="shared" si="9"/>
        <v>0.17427886937537432</v>
      </c>
      <c r="D23" s="4">
        <f t="shared" si="9"/>
        <v>0.12717596319033145</v>
      </c>
      <c r="E23" s="4">
        <f t="shared" si="9"/>
        <v>0.21176323520220014</v>
      </c>
      <c r="F23" s="4">
        <f t="shared" si="9"/>
        <v>8.588280606889051E-2</v>
      </c>
      <c r="G23" s="11">
        <f t="shared" si="9"/>
        <v>0.12518199741024985</v>
      </c>
    </row>
    <row r="24" spans="1:9" x14ac:dyDescent="0.25">
      <c r="A24" s="1" t="s">
        <v>233</v>
      </c>
      <c r="B24" s="4">
        <f t="shared" ref="B24:G24" si="10">SUM(B14:B15)</f>
        <v>0.27600729487040787</v>
      </c>
      <c r="C24" s="4">
        <f t="shared" si="10"/>
        <v>0.23609420583859811</v>
      </c>
      <c r="D24" s="4">
        <f t="shared" si="10"/>
        <v>0.29996756328163482</v>
      </c>
      <c r="E24" s="4">
        <f t="shared" si="10"/>
        <v>0.35925161989290999</v>
      </c>
      <c r="F24" s="4">
        <f t="shared" si="10"/>
        <v>0.21901928058423267</v>
      </c>
      <c r="G24" s="11">
        <f t="shared" si="10"/>
        <v>0.26455324796152835</v>
      </c>
    </row>
    <row r="25" spans="1:9" x14ac:dyDescent="0.25">
      <c r="A25" s="1" t="s">
        <v>234</v>
      </c>
      <c r="B25" s="4">
        <f t="shared" ref="B25:G25" si="11">SUM(B16:B17)</f>
        <v>0.24919246402794304</v>
      </c>
      <c r="C25" s="4">
        <f t="shared" si="11"/>
        <v>0.21505438667671323</v>
      </c>
      <c r="D25" s="4">
        <f t="shared" si="11"/>
        <v>0.21988490971780056</v>
      </c>
      <c r="E25" s="4">
        <f t="shared" si="11"/>
        <v>0.21880534200054169</v>
      </c>
      <c r="F25" s="4">
        <f t="shared" si="11"/>
        <v>0.25662132872150012</v>
      </c>
      <c r="G25" s="11">
        <f t="shared" si="11"/>
        <v>0.23620696252111975</v>
      </c>
    </row>
    <row r="26" spans="1:9" x14ac:dyDescent="0.25">
      <c r="A26" s="1" t="s">
        <v>235</v>
      </c>
      <c r="B26" s="4">
        <f t="shared" ref="B26:G26" si="12">SUM(B18:B20)</f>
        <v>0.38207656522881472</v>
      </c>
      <c r="C26" s="4">
        <f t="shared" si="12"/>
        <v>0.37457253810931435</v>
      </c>
      <c r="D26" s="4">
        <f t="shared" si="12"/>
        <v>0.3529715638102332</v>
      </c>
      <c r="E26" s="4">
        <f t="shared" si="12"/>
        <v>0.21017980290434821</v>
      </c>
      <c r="F26" s="4">
        <f t="shared" si="12"/>
        <v>0.43847658462537664</v>
      </c>
      <c r="G26" s="11">
        <f t="shared" si="12"/>
        <v>0.37405779210710211</v>
      </c>
      <c r="I26" s="11"/>
    </row>
    <row r="27" spans="1:9" x14ac:dyDescent="0.25">
      <c r="B27" s="11">
        <f t="shared" ref="B27:G27" si="13">SUM(B23:B26)</f>
        <v>1</v>
      </c>
      <c r="C27" s="11">
        <f t="shared" si="13"/>
        <v>1</v>
      </c>
      <c r="D27" s="11">
        <f t="shared" si="13"/>
        <v>1</v>
      </c>
      <c r="E27" s="11">
        <f t="shared" si="13"/>
        <v>1</v>
      </c>
      <c r="F27" s="11">
        <f t="shared" si="13"/>
        <v>1</v>
      </c>
      <c r="G27" s="11">
        <f t="shared" si="13"/>
        <v>1</v>
      </c>
    </row>
    <row r="29" spans="1:9" x14ac:dyDescent="0.25">
      <c r="A29" s="1" t="s">
        <v>212</v>
      </c>
      <c r="B29" t="s">
        <v>236</v>
      </c>
      <c r="C29" t="s">
        <v>175</v>
      </c>
      <c r="D29" t="s">
        <v>195</v>
      </c>
      <c r="E29" t="s">
        <v>237</v>
      </c>
      <c r="F29" t="s">
        <v>238</v>
      </c>
    </row>
    <row r="30" spans="1:9" x14ac:dyDescent="0.25">
      <c r="F30" s="6">
        <f>SUM(F25:F26)</f>
        <v>0.69509791334687676</v>
      </c>
    </row>
  </sheetData>
  <conditionalFormatting sqref="B13:F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F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F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F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F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F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opLeftCell="A28" zoomScale="110" zoomScaleNormal="110" workbookViewId="0">
      <selection activeCell="C40" sqref="C40"/>
    </sheetView>
  </sheetViews>
  <sheetFormatPr defaultRowHeight="15" x14ac:dyDescent="0.25"/>
  <cols>
    <col min="1" max="1" width="36.42578125" bestFit="1" customWidth="1"/>
    <col min="2" max="2" width="24.140625" bestFit="1" customWidth="1"/>
    <col min="3" max="3" width="24.28515625" bestFit="1" customWidth="1"/>
    <col min="4" max="4" width="8.28515625" bestFit="1" customWidth="1"/>
    <col min="5" max="5" width="23.5703125" bestFit="1" customWidth="1"/>
    <col min="6" max="6" width="28.28515625" bestFit="1" customWidth="1"/>
    <col min="7" max="7" width="8.5703125" bestFit="1" customWidth="1"/>
  </cols>
  <sheetData>
    <row r="1" spans="1:14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A11:F11</f>
        <v>SEXO</v>
      </c>
      <c r="J1" t="str">
        <v>NEUTRO</v>
      </c>
      <c r="K1" t="str">
        <v>NEUTRO</v>
      </c>
      <c r="L1" t="str">
        <v>M_F</v>
      </c>
      <c r="M1" t="str">
        <v>M</v>
      </c>
      <c r="N1" t="str">
        <v>F</v>
      </c>
    </row>
    <row r="2" spans="1:14" x14ac:dyDescent="0.25">
      <c r="A2" s="1" t="s">
        <v>1</v>
      </c>
      <c r="B2">
        <v>68999</v>
      </c>
      <c r="C2">
        <v>55796</v>
      </c>
      <c r="D2">
        <v>39528</v>
      </c>
      <c r="E2">
        <v>21300</v>
      </c>
      <c r="F2">
        <v>77605</v>
      </c>
      <c r="G2">
        <f>SUM(B2:F2)</f>
        <v>263228</v>
      </c>
    </row>
    <row r="3" spans="1:14" x14ac:dyDescent="0.25">
      <c r="A3" s="1" t="s">
        <v>2</v>
      </c>
      <c r="B3">
        <v>60407</v>
      </c>
      <c r="C3">
        <v>47722</v>
      </c>
      <c r="D3">
        <v>43711</v>
      </c>
      <c r="E3">
        <v>26697</v>
      </c>
      <c r="F3">
        <v>54808</v>
      </c>
      <c r="G3">
        <f>SUM(B3:F3)</f>
        <v>233345</v>
      </c>
    </row>
    <row r="4" spans="1:14" x14ac:dyDescent="0.25">
      <c r="A4" s="2" t="s">
        <v>213</v>
      </c>
      <c r="B4">
        <f t="shared" ref="B4:G4" si="0">SUM(B2:B3)</f>
        <v>129406</v>
      </c>
      <c r="C4">
        <f t="shared" si="0"/>
        <v>103518</v>
      </c>
      <c r="D4">
        <f t="shared" si="0"/>
        <v>83239</v>
      </c>
      <c r="E4">
        <f t="shared" si="0"/>
        <v>47997</v>
      </c>
      <c r="F4">
        <f t="shared" si="0"/>
        <v>132413</v>
      </c>
      <c r="G4">
        <f t="shared" si="0"/>
        <v>496573</v>
      </c>
    </row>
    <row r="6" spans="1:14" x14ac:dyDescent="0.25">
      <c r="A6" s="1" t="s">
        <v>214</v>
      </c>
      <c r="B6" s="1">
        <v>0</v>
      </c>
      <c r="C6" s="1">
        <v>1</v>
      </c>
      <c r="D6" s="1">
        <v>2</v>
      </c>
      <c r="E6" s="1">
        <v>3</v>
      </c>
      <c r="F6" s="1">
        <v>4</v>
      </c>
      <c r="G6" t="s">
        <v>194</v>
      </c>
    </row>
    <row r="7" spans="1:14" x14ac:dyDescent="0.25">
      <c r="A7" s="1" t="s">
        <v>1</v>
      </c>
      <c r="B7" s="3">
        <f>B2/$B$4</f>
        <v>0.53319784244934543</v>
      </c>
      <c r="C7" s="3">
        <f>C2/$C$4</f>
        <v>0.53899804864854417</v>
      </c>
      <c r="D7" s="3">
        <f>D2/$D$4</f>
        <v>0.47487355686637273</v>
      </c>
      <c r="E7" s="3">
        <f>E2/$E$4</f>
        <v>0.44377773610850679</v>
      </c>
      <c r="F7" s="3">
        <f>F2/$F$4</f>
        <v>0.58608293747592755</v>
      </c>
      <c r="G7" s="3">
        <f>G2/$G$4</f>
        <v>0.53008923159334076</v>
      </c>
    </row>
    <row r="8" spans="1:14" x14ac:dyDescent="0.25">
      <c r="A8" s="1" t="s">
        <v>2</v>
      </c>
      <c r="B8" s="3">
        <f>B3/$B$4</f>
        <v>0.46680215755065452</v>
      </c>
      <c r="C8" s="3">
        <f>C3/$C$4</f>
        <v>0.46100195135145577</v>
      </c>
      <c r="D8" s="3">
        <f>D3/$D$4</f>
        <v>0.52512644313362722</v>
      </c>
      <c r="E8" s="3">
        <f>E3/$E$4</f>
        <v>0.55622226389149321</v>
      </c>
      <c r="F8" s="3">
        <f>F3/$F$4</f>
        <v>0.4139170625240724</v>
      </c>
      <c r="G8" s="3">
        <f>G3/$G$4</f>
        <v>0.46991076840665924</v>
      </c>
    </row>
    <row r="9" spans="1:14" x14ac:dyDescent="0.25">
      <c r="A9" s="2" t="s">
        <v>213</v>
      </c>
      <c r="B9" s="3">
        <f t="shared" ref="B9:G9" si="1">SUM(B7:B8)</f>
        <v>1</v>
      </c>
      <c r="C9" s="3">
        <f t="shared" si="1"/>
        <v>1</v>
      </c>
      <c r="D9" s="3">
        <f t="shared" si="1"/>
        <v>1</v>
      </c>
      <c r="E9" s="3">
        <f t="shared" si="1"/>
        <v>1</v>
      </c>
      <c r="F9" s="3">
        <f t="shared" si="1"/>
        <v>1</v>
      </c>
      <c r="G9" s="3">
        <f t="shared" si="1"/>
        <v>1</v>
      </c>
    </row>
    <row r="11" spans="1:14" x14ac:dyDescent="0.25">
      <c r="A11" s="1" t="s">
        <v>214</v>
      </c>
      <c r="B11" t="s">
        <v>195</v>
      </c>
      <c r="C11" t="s">
        <v>195</v>
      </c>
      <c r="D11" t="s">
        <v>215</v>
      </c>
      <c r="E11" t="s">
        <v>2</v>
      </c>
      <c r="F11" t="s">
        <v>1</v>
      </c>
    </row>
    <row r="13" spans="1:14" s="43" customFormat="1" x14ac:dyDescent="0.25"/>
    <row r="15" spans="1:14" x14ac:dyDescent="0.25">
      <c r="A15" s="1" t="s">
        <v>3</v>
      </c>
      <c r="B15" s="1">
        <v>0</v>
      </c>
      <c r="C15" s="1">
        <v>1</v>
      </c>
      <c r="D15" s="1">
        <v>2</v>
      </c>
      <c r="E15" s="1">
        <v>3</v>
      </c>
      <c r="F15" s="1">
        <v>4</v>
      </c>
      <c r="G15" t="s">
        <v>213</v>
      </c>
      <c r="I15" t="str" cm="1">
        <f t="array" ref="I15:N15">A31:F31</f>
        <v>ESTADO_CIVIL</v>
      </c>
      <c r="J15" t="str">
        <v>CASADO_UNIAO ESTAVEL</v>
      </c>
      <c r="K15" t="str">
        <v>SOLTEIRO</v>
      </c>
      <c r="L15" t="str">
        <v>NEUTRO</v>
      </c>
      <c r="M15" t="str">
        <v>SOLTEIRO</v>
      </c>
      <c r="N15" t="str">
        <v>CASADO_DIVORCIADO_VIUVO</v>
      </c>
    </row>
    <row r="16" spans="1:14" x14ac:dyDescent="0.25">
      <c r="A16" s="1" t="s">
        <v>4</v>
      </c>
      <c r="B16">
        <v>67058</v>
      </c>
      <c r="C16">
        <v>47100</v>
      </c>
      <c r="D16">
        <v>41929</v>
      </c>
      <c r="E16">
        <v>21508</v>
      </c>
      <c r="F16">
        <v>67413</v>
      </c>
      <c r="G16">
        <f>SUM(B16:F16)</f>
        <v>245008</v>
      </c>
    </row>
    <row r="17" spans="1:7" x14ac:dyDescent="0.25">
      <c r="A17" s="1" t="s">
        <v>5</v>
      </c>
      <c r="B17">
        <v>9912</v>
      </c>
      <c r="C17">
        <v>6614</v>
      </c>
      <c r="D17">
        <v>5731</v>
      </c>
      <c r="E17">
        <v>2851</v>
      </c>
      <c r="F17">
        <v>11026</v>
      </c>
      <c r="G17">
        <f>SUM(B17:F17)</f>
        <v>36134</v>
      </c>
    </row>
    <row r="18" spans="1:7" x14ac:dyDescent="0.25">
      <c r="A18" s="1" t="s">
        <v>6</v>
      </c>
      <c r="B18">
        <v>27465</v>
      </c>
      <c r="C18">
        <v>36579</v>
      </c>
      <c r="D18">
        <v>21304</v>
      </c>
      <c r="E18">
        <v>16198</v>
      </c>
      <c r="F18">
        <v>29334</v>
      </c>
      <c r="G18">
        <f>SUM(B18:F18)</f>
        <v>130880</v>
      </c>
    </row>
    <row r="19" spans="1:7" x14ac:dyDescent="0.25">
      <c r="A19" s="1" t="s">
        <v>7</v>
      </c>
      <c r="B19">
        <v>15455</v>
      </c>
      <c r="C19">
        <v>6363</v>
      </c>
      <c r="D19">
        <v>9236</v>
      </c>
      <c r="E19">
        <v>5460</v>
      </c>
      <c r="F19">
        <v>13470</v>
      </c>
      <c r="G19">
        <f>SUM(B19:F19)</f>
        <v>49984</v>
      </c>
    </row>
    <row r="20" spans="1:7" x14ac:dyDescent="0.25">
      <c r="A20" s="1" t="s">
        <v>8</v>
      </c>
      <c r="B20">
        <v>9516</v>
      </c>
      <c r="C20">
        <v>6862</v>
      </c>
      <c r="D20">
        <v>5039</v>
      </c>
      <c r="E20">
        <v>1980</v>
      </c>
      <c r="F20">
        <v>11170</v>
      </c>
      <c r="G20">
        <f>SUM(B20:F20)</f>
        <v>34567</v>
      </c>
    </row>
    <row r="21" spans="1:7" x14ac:dyDescent="0.25">
      <c r="A21" s="2" t="s">
        <v>194</v>
      </c>
      <c r="B21">
        <f t="shared" ref="B21:G21" si="2">SUM(B16:B20)</f>
        <v>129406</v>
      </c>
      <c r="C21">
        <f t="shared" si="2"/>
        <v>103518</v>
      </c>
      <c r="D21">
        <f t="shared" si="2"/>
        <v>83239</v>
      </c>
      <c r="E21">
        <f t="shared" si="2"/>
        <v>47997</v>
      </c>
      <c r="F21">
        <f t="shared" si="2"/>
        <v>132413</v>
      </c>
      <c r="G21">
        <f t="shared" si="2"/>
        <v>496573</v>
      </c>
    </row>
    <row r="23" spans="1:7" x14ac:dyDescent="0.25">
      <c r="A23" s="1" t="s">
        <v>216</v>
      </c>
      <c r="B23" s="1">
        <v>0</v>
      </c>
      <c r="C23" s="1">
        <v>1</v>
      </c>
      <c r="D23" s="1">
        <v>2</v>
      </c>
      <c r="E23" s="1">
        <v>3</v>
      </c>
      <c r="F23" s="1">
        <v>4</v>
      </c>
      <c r="G23" t="s">
        <v>213</v>
      </c>
    </row>
    <row r="24" spans="1:7" x14ac:dyDescent="0.25">
      <c r="A24" s="1" t="s">
        <v>4</v>
      </c>
      <c r="B24" s="3">
        <f>B16/$B$21</f>
        <v>0.51819853793487169</v>
      </c>
      <c r="C24" s="3">
        <f>C16/$C$21</f>
        <v>0.45499333449255203</v>
      </c>
      <c r="D24" s="3">
        <f>D16/$D$21</f>
        <v>0.50371820901260222</v>
      </c>
      <c r="E24" s="3">
        <f>E16/$E$21</f>
        <v>0.44811134029210159</v>
      </c>
      <c r="F24" s="3">
        <f>F16/$F$21</f>
        <v>0.50911164311661239</v>
      </c>
      <c r="G24" s="3">
        <f>G16/$G$21</f>
        <v>0.4933977481659293</v>
      </c>
    </row>
    <row r="25" spans="1:7" x14ac:dyDescent="0.25">
      <c r="A25" s="1" t="s">
        <v>5</v>
      </c>
      <c r="B25" s="3">
        <f>B17/$B$21</f>
        <v>7.6596139282568046E-2</v>
      </c>
      <c r="C25" s="3">
        <f>C17/$C$21</f>
        <v>6.3892269943391491E-2</v>
      </c>
      <c r="D25" s="3">
        <f>D17/$D$21</f>
        <v>6.8849938129963123E-2</v>
      </c>
      <c r="E25" s="3">
        <f>E17/$E$21</f>
        <v>5.9399545804946143E-2</v>
      </c>
      <c r="F25" s="3">
        <f>F17/$F$21</f>
        <v>8.326976958455741E-2</v>
      </c>
      <c r="G25" s="3">
        <f>G17/$G$21</f>
        <v>7.2766743258292341E-2</v>
      </c>
    </row>
    <row r="26" spans="1:7" x14ac:dyDescent="0.25">
      <c r="A26" s="1" t="s">
        <v>6</v>
      </c>
      <c r="B26" s="3">
        <f>B18/$B$21</f>
        <v>0.21223899973726101</v>
      </c>
      <c r="C26" s="3">
        <f>C18/$C$21</f>
        <v>0.35335883614443864</v>
      </c>
      <c r="D26" s="3">
        <f>D18/$D$21</f>
        <v>0.25593772150073885</v>
      </c>
      <c r="E26" s="3">
        <f>E18/$E$21</f>
        <v>0.33747942579744566</v>
      </c>
      <c r="F26" s="3">
        <f>F18/$F$21</f>
        <v>0.22153413939718911</v>
      </c>
      <c r="G26" s="3">
        <f>G18/$G$21</f>
        <v>0.2635664846860381</v>
      </c>
    </row>
    <row r="27" spans="1:7" x14ac:dyDescent="0.25">
      <c r="A27" s="1" t="s">
        <v>7</v>
      </c>
      <c r="B27" s="3">
        <f>B19/$B$21</f>
        <v>0.11943032007789438</v>
      </c>
      <c r="C27" s="3">
        <f>C19/$C$21</f>
        <v>6.1467570857242221E-2</v>
      </c>
      <c r="D27" s="3">
        <f>D19/$D$21</f>
        <v>0.11095760400773676</v>
      </c>
      <c r="E27" s="3">
        <f>E19/$E$21</f>
        <v>0.11375710981936371</v>
      </c>
      <c r="F27" s="3">
        <f>F19/$F$21</f>
        <v>0.10172717180337278</v>
      </c>
      <c r="G27" s="3">
        <f>G19/$G$21</f>
        <v>0.10065790931041357</v>
      </c>
    </row>
    <row r="28" spans="1:7" x14ac:dyDescent="0.25">
      <c r="A28" s="1" t="s">
        <v>8</v>
      </c>
      <c r="B28" s="3">
        <f>B20/$B$21</f>
        <v>7.3536002967404909E-2</v>
      </c>
      <c r="C28" s="3">
        <f>C20/$C$21</f>
        <v>6.6287988562375624E-2</v>
      </c>
      <c r="D28" s="3">
        <f>D20/$D$21</f>
        <v>6.0536527348959021E-2</v>
      </c>
      <c r="E28" s="3">
        <f>E20/$E$21</f>
        <v>4.1252578286142885E-2</v>
      </c>
      <c r="F28" s="3">
        <f>F20/$F$21</f>
        <v>8.4357276098268291E-2</v>
      </c>
      <c r="G28" s="3">
        <f>G20/$G$21</f>
        <v>6.9611114579326699E-2</v>
      </c>
    </row>
    <row r="29" spans="1:7" x14ac:dyDescent="0.25">
      <c r="A29" s="2" t="s">
        <v>194</v>
      </c>
      <c r="B29" s="3">
        <f t="shared" ref="B29:G29" si="3">SUM(B24:B28)</f>
        <v>1</v>
      </c>
      <c r="C29" s="3">
        <f t="shared" si="3"/>
        <v>1</v>
      </c>
      <c r="D29" s="3">
        <f t="shared" si="3"/>
        <v>1</v>
      </c>
      <c r="E29" s="3">
        <f t="shared" si="3"/>
        <v>1</v>
      </c>
      <c r="F29" s="3">
        <f t="shared" si="3"/>
        <v>1</v>
      </c>
      <c r="G29" s="3">
        <f t="shared" si="3"/>
        <v>1.0000000000000002</v>
      </c>
    </row>
    <row r="31" spans="1:7" x14ac:dyDescent="0.25">
      <c r="A31" s="1" t="s">
        <v>216</v>
      </c>
      <c r="B31" t="s">
        <v>217</v>
      </c>
      <c r="C31" t="s">
        <v>6</v>
      </c>
      <c r="D31" t="s">
        <v>195</v>
      </c>
      <c r="E31" t="s">
        <v>6</v>
      </c>
      <c r="F31" t="s">
        <v>218</v>
      </c>
    </row>
    <row r="33" spans="1:14" x14ac:dyDescent="0.25">
      <c r="B33" s="6">
        <f>SUM(B24,B27)</f>
        <v>0.63762885801276603</v>
      </c>
      <c r="F33" s="6">
        <f>F24+F28+F25</f>
        <v>0.6767386887994381</v>
      </c>
    </row>
    <row r="34" spans="1:14" x14ac:dyDescent="0.25">
      <c r="B34" s="6">
        <f>SUM(G24,G27)</f>
        <v>0.59405565747634292</v>
      </c>
      <c r="F34" s="6">
        <f>SUM(G28,G25,G24)</f>
        <v>0.63577560600354832</v>
      </c>
    </row>
    <row r="36" spans="1:14" s="43" customFormat="1" x14ac:dyDescent="0.25"/>
    <row r="38" spans="1:14" x14ac:dyDescent="0.25">
      <c r="A38" s="1" t="s">
        <v>9</v>
      </c>
      <c r="B38" s="1">
        <v>0</v>
      </c>
      <c r="C38" s="1">
        <v>1</v>
      </c>
      <c r="D38" s="1">
        <v>2</v>
      </c>
      <c r="E38" s="1">
        <v>3</v>
      </c>
      <c r="F38" s="1">
        <v>4</v>
      </c>
      <c r="G38" t="s">
        <v>194</v>
      </c>
      <c r="I38" t="str" cm="1">
        <f t="array" ref="I38:N38">A65:F65</f>
        <v>GRAU_ESCOLARIDADE</v>
      </c>
      <c r="J38" t="str">
        <v>+Superior_+Fundamental'</v>
      </c>
      <c r="K38" t="str">
        <v>+Superior+Médio Técnico'</v>
      </c>
      <c r="L38" t="str">
        <v>NEUTRO</v>
      </c>
      <c r="M38" t="str">
        <v>-Superior+Sem instrução'</v>
      </c>
      <c r="N38" t="str">
        <v>+Fundamenta'</v>
      </c>
    </row>
    <row r="39" spans="1:14" x14ac:dyDescent="0.25">
      <c r="A39" s="1" t="s">
        <v>10</v>
      </c>
      <c r="B39">
        <v>417</v>
      </c>
      <c r="C39">
        <v>361</v>
      </c>
      <c r="D39">
        <v>207</v>
      </c>
      <c r="E39">
        <v>117</v>
      </c>
      <c r="F39">
        <v>415</v>
      </c>
      <c r="G39">
        <f t="shared" ref="G39:G46" si="4">SUM(B39:F39)</f>
        <v>1517</v>
      </c>
    </row>
    <row r="40" spans="1:14" x14ac:dyDescent="0.25">
      <c r="A40" s="1" t="s">
        <v>11</v>
      </c>
      <c r="B40">
        <v>11119</v>
      </c>
      <c r="C40">
        <v>7183</v>
      </c>
      <c r="D40">
        <v>7076</v>
      </c>
      <c r="E40">
        <v>3271</v>
      </c>
      <c r="F40">
        <v>11563</v>
      </c>
      <c r="G40">
        <f t="shared" si="4"/>
        <v>40212</v>
      </c>
    </row>
    <row r="41" spans="1:14" x14ac:dyDescent="0.25">
      <c r="A41" s="1" t="s">
        <v>12</v>
      </c>
      <c r="B41">
        <v>9815</v>
      </c>
      <c r="C41">
        <v>6218</v>
      </c>
      <c r="D41">
        <v>5583</v>
      </c>
      <c r="E41">
        <v>3063</v>
      </c>
      <c r="F41">
        <v>10711</v>
      </c>
      <c r="G41">
        <f t="shared" si="4"/>
        <v>35390</v>
      </c>
    </row>
    <row r="42" spans="1:14" x14ac:dyDescent="0.25">
      <c r="A42" s="1" t="s">
        <v>13</v>
      </c>
      <c r="B42">
        <v>93374</v>
      </c>
      <c r="C42">
        <v>78025</v>
      </c>
      <c r="D42">
        <v>61582</v>
      </c>
      <c r="E42">
        <v>37095</v>
      </c>
      <c r="F42">
        <v>95882</v>
      </c>
      <c r="G42">
        <f t="shared" si="4"/>
        <v>365958</v>
      </c>
    </row>
    <row r="43" spans="1:14" x14ac:dyDescent="0.25">
      <c r="A43" s="1" t="s">
        <v>14</v>
      </c>
      <c r="B43">
        <v>6764</v>
      </c>
      <c r="C43">
        <v>4845</v>
      </c>
      <c r="D43">
        <v>4205</v>
      </c>
      <c r="E43">
        <v>2541</v>
      </c>
      <c r="F43">
        <v>6810</v>
      </c>
      <c r="G43">
        <f t="shared" si="4"/>
        <v>25165</v>
      </c>
    </row>
    <row r="44" spans="1:14" x14ac:dyDescent="0.25">
      <c r="A44" s="1" t="s">
        <v>15</v>
      </c>
      <c r="B44">
        <v>333</v>
      </c>
      <c r="C44">
        <v>242</v>
      </c>
      <c r="D44">
        <v>156</v>
      </c>
      <c r="E44">
        <v>152</v>
      </c>
      <c r="F44">
        <v>368</v>
      </c>
      <c r="G44">
        <f t="shared" si="4"/>
        <v>1251</v>
      </c>
    </row>
    <row r="45" spans="1:14" x14ac:dyDescent="0.25">
      <c r="A45" s="1" t="s">
        <v>16</v>
      </c>
      <c r="B45">
        <v>5996</v>
      </c>
      <c r="C45">
        <v>5055</v>
      </c>
      <c r="D45">
        <v>3422</v>
      </c>
      <c r="E45">
        <v>1155</v>
      </c>
      <c r="F45">
        <v>5268</v>
      </c>
      <c r="G45">
        <f t="shared" si="4"/>
        <v>20896</v>
      </c>
    </row>
    <row r="46" spans="1:14" x14ac:dyDescent="0.25">
      <c r="A46" s="1" t="s">
        <v>17</v>
      </c>
      <c r="B46">
        <v>1588</v>
      </c>
      <c r="C46">
        <v>1589</v>
      </c>
      <c r="D46">
        <v>1008</v>
      </c>
      <c r="E46">
        <v>603</v>
      </c>
      <c r="F46">
        <v>1396</v>
      </c>
      <c r="G46">
        <f t="shared" si="4"/>
        <v>6184</v>
      </c>
    </row>
    <row r="47" spans="1:14" x14ac:dyDescent="0.25">
      <c r="A47" s="2" t="s">
        <v>194</v>
      </c>
      <c r="B47">
        <f t="shared" ref="B47:G47" si="5">SUM(B39:B46)</f>
        <v>129406</v>
      </c>
      <c r="C47">
        <f t="shared" si="5"/>
        <v>103518</v>
      </c>
      <c r="D47">
        <f t="shared" si="5"/>
        <v>83239</v>
      </c>
      <c r="E47">
        <f t="shared" si="5"/>
        <v>47997</v>
      </c>
      <c r="F47">
        <f t="shared" si="5"/>
        <v>132413</v>
      </c>
      <c r="G47">
        <f t="shared" si="5"/>
        <v>496573</v>
      </c>
    </row>
    <row r="49" spans="1:7" x14ac:dyDescent="0.25">
      <c r="A49" s="1" t="s">
        <v>219</v>
      </c>
      <c r="B49" s="1">
        <v>0</v>
      </c>
      <c r="C49" s="1">
        <v>1</v>
      </c>
      <c r="D49" s="1">
        <v>2</v>
      </c>
      <c r="E49" s="1">
        <v>3</v>
      </c>
      <c r="F49" s="1">
        <v>4</v>
      </c>
      <c r="G49" t="s">
        <v>194</v>
      </c>
    </row>
    <row r="50" spans="1:7" x14ac:dyDescent="0.25">
      <c r="A50" s="12" t="s">
        <v>10</v>
      </c>
      <c r="B50" s="5">
        <f t="shared" ref="B50:B57" si="6">B39/$B$47</f>
        <v>3.2224162712702659E-3</v>
      </c>
      <c r="C50" s="5">
        <f t="shared" ref="C50:C57" si="7">C39/$C$47</f>
        <v>3.4873162155373946E-3</v>
      </c>
      <c r="D50" s="5">
        <f t="shared" ref="D50:D57" si="8">D39/$D$47</f>
        <v>2.4868150746645201E-3</v>
      </c>
      <c r="E50" s="5">
        <f t="shared" ref="E50:E57" si="9">E39/$E$47</f>
        <v>2.4376523532720793E-3</v>
      </c>
      <c r="F50" s="5">
        <f t="shared" ref="F50:F57" si="10">F39/$F$47</f>
        <v>3.1341333554862436E-3</v>
      </c>
      <c r="G50" s="5">
        <f t="shared" ref="G50:G57" si="11">G39/$G$47</f>
        <v>3.054938548813568E-3</v>
      </c>
    </row>
    <row r="51" spans="1:7" x14ac:dyDescent="0.25">
      <c r="A51" s="13" t="s">
        <v>11</v>
      </c>
      <c r="B51" s="3">
        <f t="shared" si="6"/>
        <v>8.5923372950249599E-2</v>
      </c>
      <c r="C51" s="3">
        <f t="shared" si="7"/>
        <v>6.9388898549044606E-2</v>
      </c>
      <c r="D51" s="3">
        <f t="shared" si="8"/>
        <v>8.5008229315585243E-2</v>
      </c>
      <c r="E51" s="3">
        <f t="shared" si="9"/>
        <v>6.8150092714127961E-2</v>
      </c>
      <c r="F51" s="3">
        <f t="shared" si="10"/>
        <v>8.7325262625270933E-2</v>
      </c>
      <c r="G51" s="3">
        <f t="shared" si="11"/>
        <v>8.0979030273494526E-2</v>
      </c>
    </row>
    <row r="52" spans="1:7" x14ac:dyDescent="0.25">
      <c r="A52" s="13" t="s">
        <v>12</v>
      </c>
      <c r="B52" s="3">
        <f t="shared" si="6"/>
        <v>7.5846560437692223E-2</v>
      </c>
      <c r="C52" s="3">
        <f t="shared" si="7"/>
        <v>6.0066848277594231E-2</v>
      </c>
      <c r="D52" s="3">
        <f t="shared" si="8"/>
        <v>6.7071925419574963E-2</v>
      </c>
      <c r="E52" s="3">
        <f t="shared" si="9"/>
        <v>6.3816488530533164E-2</v>
      </c>
      <c r="F52" s="3">
        <f t="shared" si="10"/>
        <v>8.0890849085814842E-2</v>
      </c>
      <c r="G52" s="3">
        <f t="shared" si="11"/>
        <v>7.1268474121629649E-2</v>
      </c>
    </row>
    <row r="53" spans="1:7" x14ac:dyDescent="0.25">
      <c r="A53" s="12" t="s">
        <v>13</v>
      </c>
      <c r="B53" s="3">
        <f t="shared" si="6"/>
        <v>0.72155850578798508</v>
      </c>
      <c r="C53" s="3">
        <f t="shared" si="7"/>
        <v>0.75373365018644101</v>
      </c>
      <c r="D53" s="3">
        <f t="shared" si="8"/>
        <v>0.73982147791299746</v>
      </c>
      <c r="E53" s="3">
        <f t="shared" si="9"/>
        <v>0.77286080380023747</v>
      </c>
      <c r="F53" s="3">
        <f t="shared" si="10"/>
        <v>0.7241131913029687</v>
      </c>
      <c r="G53" s="3">
        <f t="shared" si="11"/>
        <v>0.73696717300376779</v>
      </c>
    </row>
    <row r="54" spans="1:7" x14ac:dyDescent="0.25">
      <c r="A54" s="12" t="s">
        <v>14</v>
      </c>
      <c r="B54" s="3">
        <f t="shared" si="6"/>
        <v>5.2269601100412656E-2</v>
      </c>
      <c r="C54" s="3">
        <f t="shared" si="7"/>
        <v>4.680345447168608E-2</v>
      </c>
      <c r="D54" s="3">
        <f t="shared" si="8"/>
        <v>5.0517185453933855E-2</v>
      </c>
      <c r="E54" s="3">
        <f t="shared" si="9"/>
        <v>5.2940808800550035E-2</v>
      </c>
      <c r="F54" s="3">
        <f t="shared" si="10"/>
        <v>5.1429995544244142E-2</v>
      </c>
      <c r="G54" s="3">
        <f t="shared" si="11"/>
        <v>5.0677342505532921E-2</v>
      </c>
    </row>
    <row r="55" spans="1:7" x14ac:dyDescent="0.25">
      <c r="A55" s="14" t="s">
        <v>15</v>
      </c>
      <c r="B55" s="3">
        <f t="shared" si="6"/>
        <v>2.573296446841723E-3</v>
      </c>
      <c r="C55" s="3">
        <f t="shared" si="7"/>
        <v>2.3377576846538768E-3</v>
      </c>
      <c r="D55" s="3">
        <f t="shared" si="8"/>
        <v>1.8741215055442762E-3</v>
      </c>
      <c r="E55" s="3">
        <f t="shared" si="9"/>
        <v>3.1668645957038982E-3</v>
      </c>
      <c r="F55" s="3">
        <f t="shared" si="10"/>
        <v>2.7791833128167176E-3</v>
      </c>
      <c r="G55" s="3">
        <f t="shared" si="11"/>
        <v>2.5192670564045971E-3</v>
      </c>
    </row>
    <row r="56" spans="1:7" x14ac:dyDescent="0.25">
      <c r="A56" s="15" t="s">
        <v>16</v>
      </c>
      <c r="B56" s="3">
        <f t="shared" si="6"/>
        <v>4.6334791277065981E-2</v>
      </c>
      <c r="C56" s="3">
        <f t="shared" si="7"/>
        <v>4.8832087173245234E-2</v>
      </c>
      <c r="D56" s="3">
        <f t="shared" si="8"/>
        <v>4.111053712802893E-2</v>
      </c>
      <c r="E56" s="3">
        <f t="shared" si="9"/>
        <v>2.4064004000250015E-2</v>
      </c>
      <c r="F56" s="3">
        <f t="shared" si="10"/>
        <v>3.9784613293256707E-2</v>
      </c>
      <c r="G56" s="3">
        <f t="shared" si="11"/>
        <v>4.2080419193149851E-2</v>
      </c>
    </row>
    <row r="57" spans="1:7" x14ac:dyDescent="0.25">
      <c r="A57" s="15" t="s">
        <v>17</v>
      </c>
      <c r="B57" s="3">
        <f t="shared" si="6"/>
        <v>1.227145572848245E-2</v>
      </c>
      <c r="C57" s="3">
        <f t="shared" si="7"/>
        <v>1.5349987441797561E-2</v>
      </c>
      <c r="D57" s="3">
        <f t="shared" si="8"/>
        <v>1.2109708189670707E-2</v>
      </c>
      <c r="E57" s="3">
        <f t="shared" si="9"/>
        <v>1.2563285205325334E-2</v>
      </c>
      <c r="F57" s="3">
        <f t="shared" si="10"/>
        <v>1.0542771480141678E-2</v>
      </c>
      <c r="G57" s="3">
        <f t="shared" si="11"/>
        <v>1.2453355297207057E-2</v>
      </c>
    </row>
    <row r="58" spans="1:7" x14ac:dyDescent="0.25">
      <c r="A58" s="2" t="s">
        <v>194</v>
      </c>
      <c r="B58" s="3">
        <f t="shared" ref="B58:G58" si="12">SUM(B50:B57)</f>
        <v>0.99999999999999989</v>
      </c>
      <c r="C58" s="3">
        <f t="shared" si="12"/>
        <v>1</v>
      </c>
      <c r="D58" s="3">
        <f t="shared" si="12"/>
        <v>0.99999999999999989</v>
      </c>
      <c r="E58" s="3">
        <f t="shared" si="12"/>
        <v>1</v>
      </c>
      <c r="F58" s="3">
        <f t="shared" si="12"/>
        <v>0.99999999999999989</v>
      </c>
      <c r="G58" s="3">
        <f t="shared" si="12"/>
        <v>0.99999999999999989</v>
      </c>
    </row>
    <row r="60" spans="1:7" x14ac:dyDescent="0.25">
      <c r="A60" s="16" t="s">
        <v>220</v>
      </c>
      <c r="B60" s="17">
        <f t="shared" ref="B60:G60" si="13">SUM(B55)</f>
        <v>2.573296446841723E-3</v>
      </c>
      <c r="C60" s="17">
        <f t="shared" si="13"/>
        <v>2.3377576846538768E-3</v>
      </c>
      <c r="D60" s="17">
        <f t="shared" si="13"/>
        <v>1.8741215055442762E-3</v>
      </c>
      <c r="E60" s="17">
        <f t="shared" si="13"/>
        <v>3.1668645957038982E-3</v>
      </c>
      <c r="F60" s="17">
        <f t="shared" si="13"/>
        <v>2.7791833128167176E-3</v>
      </c>
      <c r="G60" s="17">
        <f t="shared" si="13"/>
        <v>2.5192670564045971E-3</v>
      </c>
    </row>
    <row r="61" spans="1:7" x14ac:dyDescent="0.25">
      <c r="A61" s="18" t="s">
        <v>221</v>
      </c>
      <c r="B61" s="17">
        <f t="shared" ref="B61:G61" si="14">SUM(B51:B52)</f>
        <v>0.16176993338794182</v>
      </c>
      <c r="C61" s="17">
        <f t="shared" si="14"/>
        <v>0.12945574682663885</v>
      </c>
      <c r="D61" s="17">
        <f t="shared" si="14"/>
        <v>0.15208015473516021</v>
      </c>
      <c r="E61" s="17">
        <f t="shared" si="14"/>
        <v>0.13196658124466112</v>
      </c>
      <c r="F61" s="17">
        <f t="shared" si="14"/>
        <v>0.16821611171108578</v>
      </c>
      <c r="G61" s="17">
        <f t="shared" si="14"/>
        <v>0.15224750439512419</v>
      </c>
    </row>
    <row r="62" spans="1:7" x14ac:dyDescent="0.25">
      <c r="A62" s="19" t="s">
        <v>222</v>
      </c>
      <c r="B62" s="17">
        <f t="shared" ref="B62:G62" si="15">SUM(B50,B53:B54)</f>
        <v>0.77705052315966805</v>
      </c>
      <c r="C62" s="17">
        <f t="shared" si="15"/>
        <v>0.80402442087366455</v>
      </c>
      <c r="D62" s="17">
        <f t="shared" si="15"/>
        <v>0.79282547844159579</v>
      </c>
      <c r="E62" s="17">
        <f t="shared" si="15"/>
        <v>0.82823926495405964</v>
      </c>
      <c r="F62" s="17">
        <f t="shared" si="15"/>
        <v>0.77867732020269909</v>
      </c>
      <c r="G62" s="17">
        <f t="shared" si="15"/>
        <v>0.79069945405811426</v>
      </c>
    </row>
    <row r="63" spans="1:7" x14ac:dyDescent="0.25">
      <c r="A63" s="20" t="s">
        <v>223</v>
      </c>
      <c r="B63" s="17">
        <f t="shared" ref="B63:G63" si="16">SUM(B56:B57)</f>
        <v>5.860624700554843E-2</v>
      </c>
      <c r="C63" s="17">
        <f t="shared" si="16"/>
        <v>6.41820746150428E-2</v>
      </c>
      <c r="D63" s="17">
        <f t="shared" si="16"/>
        <v>5.3220245317699637E-2</v>
      </c>
      <c r="E63" s="17">
        <f t="shared" si="16"/>
        <v>3.6627289205575349E-2</v>
      </c>
      <c r="F63" s="17">
        <f t="shared" si="16"/>
        <v>5.0327384773398383E-2</v>
      </c>
      <c r="G63" s="17">
        <f t="shared" si="16"/>
        <v>5.4533774490356908E-2</v>
      </c>
    </row>
    <row r="64" spans="1:7" x14ac:dyDescent="0.25">
      <c r="G64" s="17">
        <f>SUM(G60:G63)</f>
        <v>1</v>
      </c>
    </row>
    <row r="65" spans="1:6" x14ac:dyDescent="0.25">
      <c r="A65" s="1" t="s">
        <v>219</v>
      </c>
      <c r="B65" s="21" t="s">
        <v>225</v>
      </c>
      <c r="C65" s="21" t="s">
        <v>224</v>
      </c>
      <c r="D65" s="21" t="s">
        <v>195</v>
      </c>
      <c r="E65" s="21" t="s">
        <v>325</v>
      </c>
      <c r="F65" s="21" t="s">
        <v>326</v>
      </c>
    </row>
  </sheetData>
  <conditionalFormatting sqref="B7:F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F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F2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F2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F2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F2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F2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F5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:F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:F5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:F5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4:F5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:F5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:F5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:F5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:F6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:F6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2:F6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3:F6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1"/>
  <sheetViews>
    <sheetView zoomScale="120" zoomScaleNormal="120" workbookViewId="0">
      <selection activeCell="C56" sqref="C56"/>
    </sheetView>
  </sheetViews>
  <sheetFormatPr defaultRowHeight="15" x14ac:dyDescent="0.25"/>
  <cols>
    <col min="1" max="1" width="57.85546875" bestFit="1" customWidth="1"/>
  </cols>
  <sheetData>
    <row r="1" spans="1:14" x14ac:dyDescent="0.25">
      <c r="A1" s="1" t="s">
        <v>18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A51:F51</f>
        <v>natureza_ocupacao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 s="1" t="s">
        <v>19</v>
      </c>
      <c r="B2">
        <v>18861</v>
      </c>
      <c r="C2">
        <v>21908</v>
      </c>
      <c r="D2">
        <v>12895</v>
      </c>
      <c r="E2">
        <v>4429</v>
      </c>
      <c r="F2">
        <v>25031</v>
      </c>
      <c r="G2">
        <f>SUM(B2:F2)</f>
        <v>83124</v>
      </c>
    </row>
    <row r="3" spans="1:14" x14ac:dyDescent="0.25">
      <c r="A3" s="1" t="s">
        <v>20</v>
      </c>
      <c r="B3">
        <v>1703</v>
      </c>
      <c r="C3">
        <v>1482</v>
      </c>
      <c r="D3">
        <v>951</v>
      </c>
      <c r="E3">
        <v>378</v>
      </c>
      <c r="F3">
        <v>1988</v>
      </c>
      <c r="G3">
        <f t="shared" ref="G3:G23" si="0">SUM(B3:F3)</f>
        <v>6502</v>
      </c>
    </row>
    <row r="4" spans="1:14" x14ac:dyDescent="0.25">
      <c r="A4" s="1" t="s">
        <v>21</v>
      </c>
      <c r="B4">
        <v>979</v>
      </c>
      <c r="C4">
        <v>883</v>
      </c>
      <c r="D4">
        <v>501</v>
      </c>
      <c r="E4">
        <v>146</v>
      </c>
      <c r="F4">
        <v>1059</v>
      </c>
      <c r="G4">
        <f t="shared" si="0"/>
        <v>3568</v>
      </c>
    </row>
    <row r="5" spans="1:14" x14ac:dyDescent="0.25">
      <c r="A5" s="1" t="s">
        <v>22</v>
      </c>
      <c r="B5">
        <v>460</v>
      </c>
      <c r="C5">
        <v>331</v>
      </c>
      <c r="D5">
        <v>195</v>
      </c>
      <c r="E5">
        <v>86</v>
      </c>
      <c r="F5">
        <v>464</v>
      </c>
      <c r="G5">
        <f t="shared" si="0"/>
        <v>1536</v>
      </c>
    </row>
    <row r="6" spans="1:14" x14ac:dyDescent="0.25">
      <c r="A6" s="1" t="s">
        <v>23</v>
      </c>
      <c r="B6">
        <v>586</v>
      </c>
      <c r="C6">
        <v>822</v>
      </c>
      <c r="D6">
        <v>288</v>
      </c>
      <c r="E6">
        <v>124</v>
      </c>
      <c r="F6">
        <v>865</v>
      </c>
      <c r="G6">
        <f t="shared" si="0"/>
        <v>2685</v>
      </c>
    </row>
    <row r="7" spans="1:14" x14ac:dyDescent="0.25">
      <c r="A7" s="1" t="s">
        <v>24</v>
      </c>
      <c r="B7">
        <v>335</v>
      </c>
      <c r="C7">
        <v>171</v>
      </c>
      <c r="D7">
        <v>147</v>
      </c>
      <c r="E7">
        <v>60</v>
      </c>
      <c r="F7">
        <v>302</v>
      </c>
      <c r="G7">
        <f t="shared" si="0"/>
        <v>1015</v>
      </c>
    </row>
    <row r="8" spans="1:14" x14ac:dyDescent="0.25">
      <c r="A8" s="1" t="s">
        <v>25</v>
      </c>
      <c r="B8">
        <v>38057</v>
      </c>
      <c r="C8">
        <v>27442</v>
      </c>
      <c r="D8">
        <v>24739</v>
      </c>
      <c r="E8">
        <v>17209</v>
      </c>
      <c r="F8">
        <v>38901</v>
      </c>
      <c r="G8">
        <f t="shared" si="0"/>
        <v>146348</v>
      </c>
    </row>
    <row r="9" spans="1:14" x14ac:dyDescent="0.25">
      <c r="A9" s="1" t="s">
        <v>26</v>
      </c>
      <c r="B9">
        <v>1264</v>
      </c>
      <c r="C9">
        <v>1326</v>
      </c>
      <c r="D9">
        <v>565</v>
      </c>
      <c r="E9">
        <v>474</v>
      </c>
      <c r="F9">
        <v>1503</v>
      </c>
      <c r="G9">
        <f t="shared" si="0"/>
        <v>5132</v>
      </c>
    </row>
    <row r="10" spans="1:14" x14ac:dyDescent="0.25">
      <c r="A10" s="1" t="s">
        <v>27</v>
      </c>
      <c r="B10">
        <v>13</v>
      </c>
      <c r="C10">
        <v>39</v>
      </c>
      <c r="D10">
        <v>9</v>
      </c>
      <c r="E10">
        <v>31</v>
      </c>
      <c r="F10">
        <v>15</v>
      </c>
      <c r="G10">
        <f t="shared" si="0"/>
        <v>107</v>
      </c>
    </row>
    <row r="11" spans="1:14" x14ac:dyDescent="0.25">
      <c r="A11" s="1" t="s">
        <v>28</v>
      </c>
      <c r="B11">
        <v>244</v>
      </c>
      <c r="C11">
        <v>428</v>
      </c>
      <c r="D11">
        <v>246</v>
      </c>
      <c r="E11">
        <v>238</v>
      </c>
      <c r="F11">
        <v>330</v>
      </c>
      <c r="G11">
        <f t="shared" si="0"/>
        <v>1486</v>
      </c>
    </row>
    <row r="12" spans="1:14" x14ac:dyDescent="0.25">
      <c r="A12" s="1" t="s">
        <v>29</v>
      </c>
      <c r="B12">
        <v>1973</v>
      </c>
      <c r="C12">
        <v>2012</v>
      </c>
      <c r="D12">
        <v>1588</v>
      </c>
      <c r="E12">
        <v>1080</v>
      </c>
      <c r="F12">
        <v>1803</v>
      </c>
      <c r="G12">
        <f t="shared" si="0"/>
        <v>8456</v>
      </c>
    </row>
    <row r="13" spans="1:14" x14ac:dyDescent="0.25">
      <c r="A13" s="1" t="s">
        <v>30</v>
      </c>
      <c r="B13">
        <v>51089</v>
      </c>
      <c r="C13">
        <v>36611</v>
      </c>
      <c r="D13">
        <v>33896</v>
      </c>
      <c r="E13">
        <v>19198</v>
      </c>
      <c r="F13">
        <v>46581</v>
      </c>
      <c r="G13">
        <f t="shared" si="0"/>
        <v>187375</v>
      </c>
    </row>
    <row r="14" spans="1:14" x14ac:dyDescent="0.25">
      <c r="A14" s="1" t="s">
        <v>31</v>
      </c>
      <c r="B14">
        <v>939</v>
      </c>
      <c r="C14">
        <v>1063</v>
      </c>
      <c r="D14">
        <v>451</v>
      </c>
      <c r="E14">
        <v>598</v>
      </c>
      <c r="F14">
        <v>877</v>
      </c>
      <c r="G14">
        <f t="shared" si="0"/>
        <v>3928</v>
      </c>
    </row>
    <row r="15" spans="1:14" x14ac:dyDescent="0.25">
      <c r="A15" s="1" t="s">
        <v>32</v>
      </c>
      <c r="B15">
        <v>60</v>
      </c>
      <c r="C15">
        <v>100</v>
      </c>
      <c r="D15">
        <v>47</v>
      </c>
      <c r="E15">
        <v>84</v>
      </c>
      <c r="F15">
        <v>36</v>
      </c>
      <c r="G15">
        <f t="shared" si="0"/>
        <v>327</v>
      </c>
    </row>
    <row r="16" spans="1:14" x14ac:dyDescent="0.25">
      <c r="A16" s="1" t="s">
        <v>33</v>
      </c>
      <c r="B16">
        <v>297</v>
      </c>
      <c r="C16">
        <v>271</v>
      </c>
      <c r="D16">
        <v>150</v>
      </c>
      <c r="E16">
        <v>91</v>
      </c>
      <c r="F16">
        <v>379</v>
      </c>
      <c r="G16">
        <f t="shared" si="0"/>
        <v>1188</v>
      </c>
    </row>
    <row r="17" spans="1:7" x14ac:dyDescent="0.25">
      <c r="A17" s="1" t="s">
        <v>34</v>
      </c>
      <c r="B17">
        <v>379</v>
      </c>
      <c r="C17">
        <v>568</v>
      </c>
      <c r="D17">
        <v>189</v>
      </c>
      <c r="E17">
        <v>605</v>
      </c>
      <c r="F17">
        <v>260</v>
      </c>
      <c r="G17">
        <f t="shared" si="0"/>
        <v>2001</v>
      </c>
    </row>
    <row r="18" spans="1:7" x14ac:dyDescent="0.25">
      <c r="A18" s="1" t="s">
        <v>35</v>
      </c>
      <c r="B18">
        <v>68</v>
      </c>
      <c r="C18">
        <v>125</v>
      </c>
      <c r="D18">
        <v>35</v>
      </c>
      <c r="E18">
        <v>106</v>
      </c>
      <c r="F18">
        <v>51</v>
      </c>
      <c r="G18">
        <f t="shared" si="0"/>
        <v>385</v>
      </c>
    </row>
    <row r="19" spans="1:7" x14ac:dyDescent="0.25">
      <c r="A19" s="1" t="s">
        <v>36</v>
      </c>
      <c r="B19">
        <v>5027</v>
      </c>
      <c r="C19">
        <v>3231</v>
      </c>
      <c r="D19">
        <v>2590</v>
      </c>
      <c r="E19">
        <v>1244</v>
      </c>
      <c r="F19">
        <v>5840</v>
      </c>
      <c r="G19">
        <f t="shared" si="0"/>
        <v>17932</v>
      </c>
    </row>
    <row r="20" spans="1:7" x14ac:dyDescent="0.25">
      <c r="A20" s="1" t="s">
        <v>37</v>
      </c>
      <c r="B20">
        <v>448</v>
      </c>
      <c r="C20">
        <v>564</v>
      </c>
      <c r="D20">
        <v>297</v>
      </c>
      <c r="E20">
        <v>427</v>
      </c>
      <c r="F20">
        <v>362</v>
      </c>
      <c r="G20">
        <f t="shared" si="0"/>
        <v>2098</v>
      </c>
    </row>
    <row r="21" spans="1:7" x14ac:dyDescent="0.25">
      <c r="A21" s="1" t="s">
        <v>38</v>
      </c>
      <c r="B21">
        <v>1796</v>
      </c>
      <c r="C21">
        <v>992</v>
      </c>
      <c r="D21">
        <v>922</v>
      </c>
      <c r="E21">
        <v>391</v>
      </c>
      <c r="F21">
        <v>1267</v>
      </c>
      <c r="G21">
        <f t="shared" si="0"/>
        <v>5368</v>
      </c>
    </row>
    <row r="22" spans="1:7" x14ac:dyDescent="0.25">
      <c r="A22" s="1" t="s">
        <v>39</v>
      </c>
      <c r="B22">
        <v>440</v>
      </c>
      <c r="C22">
        <v>218</v>
      </c>
      <c r="D22">
        <v>207</v>
      </c>
      <c r="E22">
        <v>81</v>
      </c>
      <c r="F22">
        <v>249</v>
      </c>
      <c r="G22">
        <f t="shared" si="0"/>
        <v>1195</v>
      </c>
    </row>
    <row r="23" spans="1:7" x14ac:dyDescent="0.25">
      <c r="A23" s="1" t="s">
        <v>40</v>
      </c>
      <c r="B23">
        <v>4388</v>
      </c>
      <c r="C23">
        <v>2931</v>
      </c>
      <c r="D23">
        <v>2331</v>
      </c>
      <c r="E23">
        <v>917</v>
      </c>
      <c r="F23">
        <v>4250</v>
      </c>
      <c r="G23">
        <f t="shared" si="0"/>
        <v>14817</v>
      </c>
    </row>
    <row r="24" spans="1:7" x14ac:dyDescent="0.25">
      <c r="A24" s="2" t="s">
        <v>194</v>
      </c>
      <c r="B24">
        <f t="shared" ref="B24:G24" si="1">SUM(B2:B23)</f>
        <v>129406</v>
      </c>
      <c r="C24">
        <f t="shared" si="1"/>
        <v>103518</v>
      </c>
      <c r="D24">
        <f t="shared" si="1"/>
        <v>83239</v>
      </c>
      <c r="E24">
        <f t="shared" si="1"/>
        <v>47997</v>
      </c>
      <c r="F24">
        <f t="shared" si="1"/>
        <v>132413</v>
      </c>
      <c r="G24">
        <f t="shared" si="1"/>
        <v>496573</v>
      </c>
    </row>
    <row r="26" spans="1:7" x14ac:dyDescent="0.25">
      <c r="A26" s="1" t="s">
        <v>18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t="s">
        <v>194</v>
      </c>
    </row>
    <row r="27" spans="1:7" x14ac:dyDescent="0.25">
      <c r="A27" s="1" t="s">
        <v>19</v>
      </c>
      <c r="B27" s="5">
        <f>B2/$B$24</f>
        <v>0.14575058343508029</v>
      </c>
      <c r="C27" s="5">
        <f>C2/$C$24</f>
        <v>0.2116346915512278</v>
      </c>
      <c r="D27" s="5">
        <f>D2/$D$24</f>
        <v>0.15491536419226565</v>
      </c>
      <c r="E27" s="5">
        <f>E2/$E$24</f>
        <v>9.2276600620872132E-2</v>
      </c>
      <c r="F27" s="5">
        <f>F2/$F$24</f>
        <v>0.18903733017150884</v>
      </c>
      <c r="G27" s="5">
        <f>G2/$G$24</f>
        <v>0.16739532757520043</v>
      </c>
    </row>
    <row r="28" spans="1:7" x14ac:dyDescent="0.25">
      <c r="A28" s="1" t="s">
        <v>20</v>
      </c>
      <c r="B28" s="5">
        <f t="shared" ref="B28:B48" si="2">B3/$B$24</f>
        <v>1.3160131678592955E-2</v>
      </c>
      <c r="C28" s="5">
        <f t="shared" ref="C28:C48" si="3">C3/$C$24</f>
        <v>1.4316350779574567E-2</v>
      </c>
      <c r="D28" s="5">
        <f t="shared" ref="D28:D48" si="4">D3/$D$24</f>
        <v>1.1424933024183376E-2</v>
      </c>
      <c r="E28" s="5">
        <f t="shared" ref="E28:E48" si="5">E3/$E$24</f>
        <v>7.8754922182636411E-3</v>
      </c>
      <c r="F28" s="5">
        <f t="shared" ref="F28:F48" si="6">F3/$F$24</f>
        <v>1.5013631592064224E-2</v>
      </c>
      <c r="G28" s="5">
        <f t="shared" ref="G28:G48" si="7">G3/$G$24</f>
        <v>1.3093744524974173E-2</v>
      </c>
    </row>
    <row r="29" spans="1:7" x14ac:dyDescent="0.25">
      <c r="A29" s="1" t="s">
        <v>21</v>
      </c>
      <c r="B29" s="5">
        <f t="shared" si="2"/>
        <v>7.5653370013755161E-3</v>
      </c>
      <c r="C29" s="5">
        <f t="shared" si="3"/>
        <v>8.5299175022701366E-3</v>
      </c>
      <c r="D29" s="5">
        <f t="shared" si="4"/>
        <v>6.0188132966518095E-3</v>
      </c>
      <c r="E29" s="5">
        <f t="shared" si="5"/>
        <v>3.0418567827155863E-3</v>
      </c>
      <c r="F29" s="5">
        <f t="shared" si="6"/>
        <v>7.9977041529154993E-3</v>
      </c>
      <c r="G29" s="5">
        <f t="shared" si="7"/>
        <v>7.1852476876511613E-3</v>
      </c>
    </row>
    <row r="30" spans="1:7" x14ac:dyDescent="0.25">
      <c r="A30" s="1" t="s">
        <v>22</v>
      </c>
      <c r="B30" s="5">
        <f t="shared" si="2"/>
        <v>3.5547038004420197E-3</v>
      </c>
      <c r="C30" s="5">
        <f t="shared" si="3"/>
        <v>3.1975115438860873E-3</v>
      </c>
      <c r="D30" s="5">
        <f t="shared" si="4"/>
        <v>2.342651881930345E-3</v>
      </c>
      <c r="E30" s="5">
        <f t="shared" si="5"/>
        <v>1.7917786528324688E-3</v>
      </c>
      <c r="F30" s="5">
        <f t="shared" si="6"/>
        <v>3.5041876552906435E-3</v>
      </c>
      <c r="G30" s="5">
        <f t="shared" si="7"/>
        <v>3.0932007982713517E-3</v>
      </c>
    </row>
    <row r="31" spans="1:7" x14ac:dyDescent="0.25">
      <c r="A31" s="1" t="s">
        <v>23</v>
      </c>
      <c r="B31" s="5">
        <f t="shared" si="2"/>
        <v>4.5283835370848336E-3</v>
      </c>
      <c r="C31" s="5">
        <f t="shared" si="3"/>
        <v>7.9406480032458131E-3</v>
      </c>
      <c r="D31" s="5">
        <f t="shared" si="4"/>
        <v>3.4599166256202019E-3</v>
      </c>
      <c r="E31" s="5">
        <f t="shared" si="5"/>
        <v>2.583494801758443E-3</v>
      </c>
      <c r="F31" s="5">
        <f t="shared" si="6"/>
        <v>6.532591210832773E-3</v>
      </c>
      <c r="G31" s="5">
        <f t="shared" si="7"/>
        <v>5.407059989165742E-3</v>
      </c>
    </row>
    <row r="32" spans="1:7" x14ac:dyDescent="0.25">
      <c r="A32" s="1" t="s">
        <v>24</v>
      </c>
      <c r="B32" s="5">
        <f t="shared" si="2"/>
        <v>2.5887516807566882E-3</v>
      </c>
      <c r="C32" s="5">
        <f t="shared" si="3"/>
        <v>1.6518866284124501E-3</v>
      </c>
      <c r="D32" s="5">
        <f t="shared" si="4"/>
        <v>1.7659991109936447E-3</v>
      </c>
      <c r="E32" s="5">
        <f t="shared" si="5"/>
        <v>1.2500781298831177E-3</v>
      </c>
      <c r="F32" s="5">
        <f t="shared" si="6"/>
        <v>2.2807428273658929E-3</v>
      </c>
      <c r="G32" s="5">
        <f t="shared" si="7"/>
        <v>2.0440096420868636E-3</v>
      </c>
    </row>
    <row r="33" spans="1:7" x14ac:dyDescent="0.25">
      <c r="A33" s="1" t="s">
        <v>25</v>
      </c>
      <c r="B33" s="5">
        <f t="shared" si="2"/>
        <v>0.29408991855091726</v>
      </c>
      <c r="C33" s="5">
        <f t="shared" si="3"/>
        <v>0.26509399331517225</v>
      </c>
      <c r="D33" s="5">
        <f t="shared" si="4"/>
        <v>0.29720443542089647</v>
      </c>
      <c r="E33" s="5">
        <f t="shared" si="5"/>
        <v>0.35854324228597623</v>
      </c>
      <c r="F33" s="5">
        <f t="shared" si="6"/>
        <v>0.2937853534018563</v>
      </c>
      <c r="G33" s="5">
        <f t="shared" si="7"/>
        <v>0.29471598334988008</v>
      </c>
    </row>
    <row r="34" spans="1:7" x14ac:dyDescent="0.25">
      <c r="A34" s="1" t="s">
        <v>26</v>
      </c>
      <c r="B34" s="5">
        <f t="shared" si="2"/>
        <v>9.7677078342580711E-3</v>
      </c>
      <c r="C34" s="5">
        <f t="shared" si="3"/>
        <v>1.280936648698777E-2</v>
      </c>
      <c r="D34" s="5">
        <f t="shared" si="4"/>
        <v>6.7876836579007435E-3</v>
      </c>
      <c r="E34" s="5">
        <f t="shared" si="5"/>
        <v>9.8756172260766294E-3</v>
      </c>
      <c r="F34" s="5">
        <f t="shared" si="6"/>
        <v>1.1350849236857408E-2</v>
      </c>
      <c r="G34" s="5">
        <f t="shared" si="7"/>
        <v>1.0334834958807668E-2</v>
      </c>
    </row>
    <row r="35" spans="1:7" x14ac:dyDescent="0.25">
      <c r="A35" s="1" t="s">
        <v>27</v>
      </c>
      <c r="B35" s="5">
        <f t="shared" si="2"/>
        <v>1.0045902044727447E-4</v>
      </c>
      <c r="C35" s="5">
        <f t="shared" si="3"/>
        <v>3.7674607314669911E-4</v>
      </c>
      <c r="D35" s="5">
        <f t="shared" si="4"/>
        <v>1.0812239455063131E-4</v>
      </c>
      <c r="E35" s="5">
        <f t="shared" si="5"/>
        <v>6.4587370043961076E-4</v>
      </c>
      <c r="F35" s="5">
        <f t="shared" si="6"/>
        <v>1.1328192851155099E-4</v>
      </c>
      <c r="G35" s="5">
        <f t="shared" si="7"/>
        <v>2.1547687852541318E-4</v>
      </c>
    </row>
    <row r="36" spans="1:7" x14ac:dyDescent="0.25">
      <c r="A36" s="1" t="s">
        <v>28</v>
      </c>
      <c r="B36" s="5">
        <f t="shared" si="2"/>
        <v>1.885538537625767E-3</v>
      </c>
      <c r="C36" s="5">
        <f t="shared" si="3"/>
        <v>4.1345466488919803E-3</v>
      </c>
      <c r="D36" s="5">
        <f t="shared" si="4"/>
        <v>2.9553454510505891E-3</v>
      </c>
      <c r="E36" s="5">
        <f t="shared" si="5"/>
        <v>4.9586432485363673E-3</v>
      </c>
      <c r="F36" s="5">
        <f t="shared" si="6"/>
        <v>2.4922024272541216E-3</v>
      </c>
      <c r="G36" s="5">
        <f t="shared" si="7"/>
        <v>2.9925106681192898E-3</v>
      </c>
    </row>
    <row r="37" spans="1:7" x14ac:dyDescent="0.25">
      <c r="A37" s="1" t="s">
        <v>29</v>
      </c>
      <c r="B37" s="5">
        <f t="shared" si="2"/>
        <v>1.5246588257113272E-2</v>
      </c>
      <c r="C37" s="5">
        <f t="shared" si="3"/>
        <v>1.943623331208099E-2</v>
      </c>
      <c r="D37" s="5">
        <f t="shared" si="4"/>
        <v>1.907759583848917E-2</v>
      </c>
      <c r="E37" s="5">
        <f t="shared" si="5"/>
        <v>2.2501406337896119E-2</v>
      </c>
      <c r="F37" s="5">
        <f t="shared" si="6"/>
        <v>1.3616487807088427E-2</v>
      </c>
      <c r="G37" s="5">
        <f t="shared" si="7"/>
        <v>1.7028714811316764E-2</v>
      </c>
    </row>
    <row r="38" spans="1:7" x14ac:dyDescent="0.25">
      <c r="A38" s="1" t="s">
        <v>30</v>
      </c>
      <c r="B38" s="5">
        <f t="shared" si="2"/>
        <v>0.3947962227408312</v>
      </c>
      <c r="C38" s="5">
        <f t="shared" si="3"/>
        <v>0.3536679611275334</v>
      </c>
      <c r="D38" s="5">
        <f t="shared" si="4"/>
        <v>0.40721296507646654</v>
      </c>
      <c r="E38" s="5">
        <f t="shared" si="5"/>
        <v>0.39998333229160155</v>
      </c>
      <c r="F38" s="5">
        <f t="shared" si="6"/>
        <v>0.3517857007997704</v>
      </c>
      <c r="G38" s="5">
        <f t="shared" si="7"/>
        <v>0.37733626274485321</v>
      </c>
    </row>
    <row r="39" spans="1:7" x14ac:dyDescent="0.25">
      <c r="A39" s="1" t="s">
        <v>31</v>
      </c>
      <c r="B39" s="5">
        <f t="shared" si="2"/>
        <v>7.2562323230762095E-3</v>
      </c>
      <c r="C39" s="5">
        <f t="shared" si="3"/>
        <v>1.0268745532177978E-2</v>
      </c>
      <c r="D39" s="5">
        <f t="shared" si="4"/>
        <v>5.4181333269260803E-3</v>
      </c>
      <c r="E39" s="5">
        <f t="shared" si="5"/>
        <v>1.2459112027835072E-2</v>
      </c>
      <c r="F39" s="5">
        <f t="shared" si="6"/>
        <v>6.6232167536420137E-3</v>
      </c>
      <c r="G39" s="5">
        <f t="shared" si="7"/>
        <v>7.9102166247460096E-3</v>
      </c>
    </row>
    <row r="40" spans="1:7" x14ac:dyDescent="0.25">
      <c r="A40" s="1" t="s">
        <v>32</v>
      </c>
      <c r="B40" s="5">
        <f t="shared" si="2"/>
        <v>4.6365701744895908E-4</v>
      </c>
      <c r="C40" s="5">
        <f t="shared" si="3"/>
        <v>9.6601557217102342E-4</v>
      </c>
      <c r="D40" s="5">
        <f t="shared" si="4"/>
        <v>5.6463917154218576E-4</v>
      </c>
      <c r="E40" s="5">
        <f t="shared" si="5"/>
        <v>1.7501093818363647E-3</v>
      </c>
      <c r="F40" s="5">
        <f t="shared" si="6"/>
        <v>2.7187662842772235E-4</v>
      </c>
      <c r="G40" s="5">
        <f t="shared" si="7"/>
        <v>6.5851345119448705E-4</v>
      </c>
    </row>
    <row r="41" spans="1:7" x14ac:dyDescent="0.25">
      <c r="A41" s="1" t="s">
        <v>33</v>
      </c>
      <c r="B41" s="5">
        <f t="shared" si="2"/>
        <v>2.2951022363723473E-3</v>
      </c>
      <c r="C41" s="5">
        <f t="shared" si="3"/>
        <v>2.6179022005834735E-3</v>
      </c>
      <c r="D41" s="5">
        <f t="shared" si="4"/>
        <v>1.8020399091771887E-3</v>
      </c>
      <c r="E41" s="5">
        <f t="shared" si="5"/>
        <v>1.8959518303227284E-3</v>
      </c>
      <c r="F41" s="5">
        <f t="shared" si="6"/>
        <v>2.8622567270585215E-3</v>
      </c>
      <c r="G41" s="5">
        <f t="shared" si="7"/>
        <v>2.3923974924129985E-3</v>
      </c>
    </row>
    <row r="42" spans="1:7" x14ac:dyDescent="0.25">
      <c r="A42" s="1" t="s">
        <v>34</v>
      </c>
      <c r="B42" s="5">
        <f t="shared" si="2"/>
        <v>2.9287668268859249E-3</v>
      </c>
      <c r="C42" s="5">
        <f t="shared" si="3"/>
        <v>5.4869684499314125E-3</v>
      </c>
      <c r="D42" s="5">
        <f t="shared" si="4"/>
        <v>2.2705702855632575E-3</v>
      </c>
      <c r="E42" s="5">
        <f t="shared" si="5"/>
        <v>1.2604954476321437E-2</v>
      </c>
      <c r="F42" s="5">
        <f t="shared" si="6"/>
        <v>1.9635534275335505E-3</v>
      </c>
      <c r="G42" s="5">
        <f t="shared" si="7"/>
        <v>4.0296190086855305E-3</v>
      </c>
    </row>
    <row r="43" spans="1:7" x14ac:dyDescent="0.25">
      <c r="A43" s="1" t="s">
        <v>35</v>
      </c>
      <c r="B43" s="5">
        <f t="shared" si="2"/>
        <v>5.2547795310882027E-4</v>
      </c>
      <c r="C43" s="5">
        <f t="shared" si="3"/>
        <v>1.2075194652137792E-3</v>
      </c>
      <c r="D43" s="5">
        <f t="shared" si="4"/>
        <v>4.2047597880801068E-4</v>
      </c>
      <c r="E43" s="5">
        <f t="shared" si="5"/>
        <v>2.208471362793508E-3</v>
      </c>
      <c r="F43" s="5">
        <f t="shared" si="6"/>
        <v>3.8515855693927332E-4</v>
      </c>
      <c r="G43" s="5">
        <f t="shared" si="7"/>
        <v>7.7531400217087918E-4</v>
      </c>
    </row>
    <row r="44" spans="1:7" x14ac:dyDescent="0.25">
      <c r="A44" s="1" t="s">
        <v>36</v>
      </c>
      <c r="B44" s="5">
        <f t="shared" si="2"/>
        <v>3.8846730445265286E-2</v>
      </c>
      <c r="C44" s="5">
        <f t="shared" si="3"/>
        <v>3.1211963136845766E-2</v>
      </c>
      <c r="D44" s="5">
        <f t="shared" si="4"/>
        <v>3.111522243179279E-2</v>
      </c>
      <c r="E44" s="5">
        <f t="shared" si="5"/>
        <v>2.5918286559576641E-2</v>
      </c>
      <c r="F44" s="5">
        <f t="shared" si="6"/>
        <v>4.4104430833830519E-2</v>
      </c>
      <c r="G44" s="5">
        <f t="shared" si="7"/>
        <v>3.6111508277735599E-2</v>
      </c>
    </row>
    <row r="45" spans="1:7" x14ac:dyDescent="0.25">
      <c r="A45" s="1" t="s">
        <v>37</v>
      </c>
      <c r="B45" s="5">
        <f t="shared" si="2"/>
        <v>3.4619723969522278E-3</v>
      </c>
      <c r="C45" s="5">
        <f t="shared" si="3"/>
        <v>5.4483278270445719E-3</v>
      </c>
      <c r="D45" s="5">
        <f t="shared" si="4"/>
        <v>3.5680390201708336E-3</v>
      </c>
      <c r="E45" s="5">
        <f t="shared" si="5"/>
        <v>8.8963893576681878E-3</v>
      </c>
      <c r="F45" s="5">
        <f t="shared" si="6"/>
        <v>2.7338705414120968E-3</v>
      </c>
      <c r="G45" s="5">
        <f t="shared" si="7"/>
        <v>4.2249578611805311E-3</v>
      </c>
    </row>
    <row r="46" spans="1:7" x14ac:dyDescent="0.25">
      <c r="A46" s="1" t="s">
        <v>38</v>
      </c>
      <c r="B46" s="5">
        <f t="shared" si="2"/>
        <v>1.3878800055638843E-2</v>
      </c>
      <c r="C46" s="5">
        <f t="shared" si="3"/>
        <v>9.5828744759365522E-3</v>
      </c>
      <c r="D46" s="5">
        <f t="shared" si="4"/>
        <v>1.1076538641742453E-2</v>
      </c>
      <c r="E46" s="5">
        <f t="shared" si="5"/>
        <v>8.1463424797383176E-3</v>
      </c>
      <c r="F46" s="5">
        <f t="shared" si="6"/>
        <v>9.5685468949423397E-3</v>
      </c>
      <c r="G46" s="5">
        <f t="shared" si="7"/>
        <v>1.0810092373125401E-2</v>
      </c>
    </row>
    <row r="47" spans="1:7" x14ac:dyDescent="0.25">
      <c r="A47" s="1" t="s">
        <v>39</v>
      </c>
      <c r="B47" s="5">
        <f t="shared" si="2"/>
        <v>3.4001514612923668E-3</v>
      </c>
      <c r="C47" s="5">
        <f t="shared" si="3"/>
        <v>2.1059139473328312E-3</v>
      </c>
      <c r="D47" s="5">
        <f t="shared" si="4"/>
        <v>2.4868150746645201E-3</v>
      </c>
      <c r="E47" s="5">
        <f t="shared" si="5"/>
        <v>1.687605475342209E-3</v>
      </c>
      <c r="F47" s="5">
        <f t="shared" si="6"/>
        <v>1.8804800132917463E-3</v>
      </c>
      <c r="G47" s="5">
        <f t="shared" si="7"/>
        <v>2.4064941106342872E-3</v>
      </c>
    </row>
    <row r="48" spans="1:7" x14ac:dyDescent="0.25">
      <c r="A48" s="1" t="s">
        <v>40</v>
      </c>
      <c r="B48" s="5">
        <f t="shared" si="2"/>
        <v>3.3908783209433878E-2</v>
      </c>
      <c r="C48" s="5">
        <f t="shared" si="3"/>
        <v>2.8313916420332697E-2</v>
      </c>
      <c r="D48" s="5">
        <f t="shared" si="4"/>
        <v>2.800370018861351E-2</v>
      </c>
      <c r="E48" s="5">
        <f t="shared" si="5"/>
        <v>1.9105360751713648E-2</v>
      </c>
      <c r="F48" s="5">
        <f t="shared" si="6"/>
        <v>3.2096546411606114E-2</v>
      </c>
      <c r="G48" s="5">
        <f t="shared" si="7"/>
        <v>2.9838513169262122E-2</v>
      </c>
    </row>
    <row r="49" spans="1:7" x14ac:dyDescent="0.25">
      <c r="A49" s="2" t="s">
        <v>194</v>
      </c>
      <c r="B49" s="3">
        <f t="shared" ref="B49:G49" si="8">SUM(B27:B48)</f>
        <v>1</v>
      </c>
      <c r="C49" s="3">
        <f t="shared" si="8"/>
        <v>1</v>
      </c>
      <c r="D49" s="3">
        <f t="shared" si="8"/>
        <v>0.99999999999999989</v>
      </c>
      <c r="E49" s="3">
        <f t="shared" si="8"/>
        <v>1.0000000000000002</v>
      </c>
      <c r="F49" s="3">
        <f t="shared" si="8"/>
        <v>1.0000000000000002</v>
      </c>
      <c r="G49" s="3">
        <f t="shared" si="8"/>
        <v>1</v>
      </c>
    </row>
    <row r="51" spans="1:7" x14ac:dyDescent="0.25">
      <c r="A51" s="1" t="s">
        <v>18</v>
      </c>
      <c r="B51" s="21"/>
      <c r="C51" s="21"/>
      <c r="D51" s="21"/>
      <c r="E51" s="21"/>
      <c r="F51" s="21"/>
    </row>
  </sheetData>
  <conditionalFormatting sqref="B27:F2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F2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F2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F3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F3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F3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F3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:F3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F3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3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F3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F3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F3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F4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F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F4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F4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F4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:F4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:F4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:F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:F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"/>
  <sheetViews>
    <sheetView topLeftCell="A13" zoomScale="124" zoomScaleNormal="124" workbookViewId="0">
      <selection activeCell="F21" sqref="F21"/>
    </sheetView>
  </sheetViews>
  <sheetFormatPr defaultRowHeight="15" x14ac:dyDescent="0.25"/>
  <cols>
    <col min="1" max="1" width="16" bestFit="1" customWidth="1"/>
    <col min="2" max="2" width="8.28515625" bestFit="1" customWidth="1"/>
    <col min="3" max="3" width="11" bestFit="1" customWidth="1"/>
    <col min="4" max="5" width="9.42578125" bestFit="1" customWidth="1"/>
    <col min="6" max="6" width="8.28515625" bestFit="1" customWidth="1"/>
    <col min="7" max="7" width="8.140625" bestFit="1" customWidth="1"/>
    <col min="9" max="9" width="16" bestFit="1" customWidth="1"/>
    <col min="11" max="11" width="11" bestFit="1" customWidth="1"/>
  </cols>
  <sheetData>
    <row r="1" spans="1:14" x14ac:dyDescent="0.25">
      <c r="A1" s="1" t="s">
        <v>41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A11:F11</f>
        <v>NACIONALIDADE</v>
      </c>
      <c r="J1" t="str">
        <v>NEUTRO</v>
      </c>
      <c r="K1" t="str">
        <v>Estrangeiro</v>
      </c>
      <c r="L1" t="str">
        <v>Brasileiro</v>
      </c>
      <c r="M1" t="str">
        <v>Brasileiro</v>
      </c>
      <c r="N1" t="str">
        <v>NEUTRO</v>
      </c>
    </row>
    <row r="2" spans="1:14" x14ac:dyDescent="0.25">
      <c r="A2" s="1" t="s">
        <v>42</v>
      </c>
      <c r="B2">
        <v>128377</v>
      </c>
      <c r="C2">
        <v>102483</v>
      </c>
      <c r="D2">
        <v>82936</v>
      </c>
      <c r="E2">
        <v>47598</v>
      </c>
      <c r="F2">
        <v>131595</v>
      </c>
      <c r="G2">
        <f>SUM(B2:F2)</f>
        <v>492989</v>
      </c>
    </row>
    <row r="3" spans="1:14" x14ac:dyDescent="0.25">
      <c r="A3" s="1" t="s">
        <v>43</v>
      </c>
      <c r="B3">
        <v>1029</v>
      </c>
      <c r="C3">
        <v>1035</v>
      </c>
      <c r="D3">
        <v>303</v>
      </c>
      <c r="E3">
        <v>399</v>
      </c>
      <c r="F3">
        <v>818</v>
      </c>
      <c r="G3">
        <f>SUM(B3:F3)</f>
        <v>3584</v>
      </c>
    </row>
    <row r="4" spans="1:14" x14ac:dyDescent="0.25">
      <c r="A4" s="2" t="s">
        <v>194</v>
      </c>
      <c r="B4">
        <f>SUM(B2:B3)</f>
        <v>129406</v>
      </c>
      <c r="C4">
        <f>SUM(C2:C3)</f>
        <v>103518</v>
      </c>
      <c r="D4">
        <f>SUM(D2:D3)</f>
        <v>83239</v>
      </c>
      <c r="E4">
        <f>SUM(E2:E3)</f>
        <v>47997</v>
      </c>
      <c r="F4">
        <f>SUM(F2:F3)</f>
        <v>132413</v>
      </c>
      <c r="G4">
        <f>SUM(B4:F4)</f>
        <v>496573</v>
      </c>
    </row>
    <row r="6" spans="1:14" x14ac:dyDescent="0.25">
      <c r="A6" s="1" t="s">
        <v>226</v>
      </c>
      <c r="B6" s="1">
        <v>0</v>
      </c>
      <c r="C6" s="1">
        <v>1</v>
      </c>
      <c r="D6" s="1">
        <v>2</v>
      </c>
      <c r="E6" s="1">
        <v>3</v>
      </c>
      <c r="F6" s="1">
        <v>4</v>
      </c>
      <c r="G6" t="s">
        <v>194</v>
      </c>
    </row>
    <row r="7" spans="1:14" x14ac:dyDescent="0.25">
      <c r="A7" s="1" t="s">
        <v>42</v>
      </c>
      <c r="B7" s="5">
        <f>B2/$B$4</f>
        <v>0.99204828215075036</v>
      </c>
      <c r="C7" s="5">
        <f>C2/$C$4</f>
        <v>0.99000173882802989</v>
      </c>
      <c r="D7" s="5">
        <f>D2/$D$4</f>
        <v>0.99635987938346204</v>
      </c>
      <c r="E7" s="5">
        <f>E2/$E$4</f>
        <v>0.99168698043627723</v>
      </c>
      <c r="F7" s="5">
        <f>F2/$F$4</f>
        <v>0.99382235883183678</v>
      </c>
      <c r="G7" s="5">
        <f>G2/$G$4</f>
        <v>0.99278253147070017</v>
      </c>
    </row>
    <row r="8" spans="1:14" x14ac:dyDescent="0.25">
      <c r="A8" s="1" t="s">
        <v>43</v>
      </c>
      <c r="B8" s="5">
        <f>B3/$B$4</f>
        <v>7.9517178492496485E-3</v>
      </c>
      <c r="C8" s="5">
        <f>C3/$C$4</f>
        <v>9.9982611719700923E-3</v>
      </c>
      <c r="D8" s="5">
        <f>D3/$D$4</f>
        <v>3.6401206165379211E-3</v>
      </c>
      <c r="E8" s="5">
        <f>E3/$E$4</f>
        <v>8.313019563722733E-3</v>
      </c>
      <c r="F8" s="5">
        <f>F3/$F$4</f>
        <v>6.1776411681632466E-3</v>
      </c>
      <c r="G8" s="5">
        <f>G3/$G$4</f>
        <v>7.2174685292998213E-3</v>
      </c>
      <c r="I8" s="17"/>
    </row>
    <row r="9" spans="1:14" x14ac:dyDescent="0.25">
      <c r="A9" s="2" t="s">
        <v>194</v>
      </c>
      <c r="B9" s="5">
        <f t="shared" ref="B9:G9" si="0">SUM(B7:B8)</f>
        <v>1</v>
      </c>
      <c r="C9" s="5">
        <f t="shared" si="0"/>
        <v>1</v>
      </c>
      <c r="D9" s="5">
        <f t="shared" si="0"/>
        <v>1</v>
      </c>
      <c r="E9" s="5">
        <f t="shared" si="0"/>
        <v>1</v>
      </c>
      <c r="F9" s="5">
        <f t="shared" si="0"/>
        <v>1</v>
      </c>
      <c r="G9" s="5">
        <f t="shared" si="0"/>
        <v>1</v>
      </c>
    </row>
    <row r="11" spans="1:14" x14ac:dyDescent="0.25">
      <c r="A11" s="1" t="s">
        <v>226</v>
      </c>
      <c r="B11" t="s">
        <v>195</v>
      </c>
      <c r="C11" t="s">
        <v>227</v>
      </c>
      <c r="D11" t="s">
        <v>228</v>
      </c>
      <c r="E11" t="s">
        <v>228</v>
      </c>
      <c r="F11" t="s">
        <v>195</v>
      </c>
    </row>
    <row r="13" spans="1:14" x14ac:dyDescent="0.25">
      <c r="A13" s="1" t="s">
        <v>226</v>
      </c>
      <c r="B13" s="1">
        <v>0</v>
      </c>
      <c r="C13" s="1">
        <v>1</v>
      </c>
      <c r="D13" s="1">
        <v>2</v>
      </c>
      <c r="E13" s="1">
        <v>3</v>
      </c>
      <c r="F13" s="1">
        <v>4</v>
      </c>
    </row>
    <row r="14" spans="1:14" x14ac:dyDescent="0.25">
      <c r="A14" s="1" t="s">
        <v>43</v>
      </c>
      <c r="B14" s="3">
        <f>B3/$G$3</f>
        <v>0.287109375</v>
      </c>
      <c r="C14" s="3">
        <f>C3/$G$3</f>
        <v>0.28878348214285715</v>
      </c>
      <c r="D14" s="3">
        <f>D3/$G$3</f>
        <v>8.4542410714285712E-2</v>
      </c>
      <c r="E14" s="3">
        <f>E3/$G$3</f>
        <v>0.111328125</v>
      </c>
      <c r="F14" s="3">
        <f>F3/$G$3</f>
        <v>0.22823660714285715</v>
      </c>
    </row>
    <row r="16" spans="1:14" s="43" customFormat="1" x14ac:dyDescent="0.25"/>
    <row r="18" spans="1:7" x14ac:dyDescent="0.25">
      <c r="A18" s="1" t="s">
        <v>44</v>
      </c>
      <c r="B18" s="1">
        <v>0</v>
      </c>
      <c r="C18" s="1">
        <v>1</v>
      </c>
      <c r="D18" s="1">
        <v>2</v>
      </c>
      <c r="E18" s="1">
        <v>3</v>
      </c>
      <c r="F18" s="1">
        <v>4</v>
      </c>
      <c r="G18" t="s">
        <v>194</v>
      </c>
    </row>
    <row r="19" spans="1:7" x14ac:dyDescent="0.25">
      <c r="A19" s="1" t="s">
        <v>68</v>
      </c>
      <c r="B19">
        <v>128764</v>
      </c>
      <c r="C19">
        <v>101586</v>
      </c>
      <c r="D19">
        <v>82581</v>
      </c>
      <c r="E19">
        <v>45915</v>
      </c>
      <c r="F19">
        <v>131893</v>
      </c>
      <c r="G19">
        <f t="shared" ref="G19:G45" si="1">SUM(B19:F19)</f>
        <v>490739</v>
      </c>
    </row>
    <row r="20" spans="1:7" x14ac:dyDescent="0.25">
      <c r="A20" s="1" t="s">
        <v>62</v>
      </c>
      <c r="B20">
        <v>393</v>
      </c>
      <c r="C20">
        <v>538</v>
      </c>
      <c r="D20">
        <v>200</v>
      </c>
      <c r="E20">
        <v>614</v>
      </c>
      <c r="F20">
        <v>412</v>
      </c>
      <c r="G20">
        <f t="shared" si="1"/>
        <v>2157</v>
      </c>
    </row>
    <row r="21" spans="1:7" x14ac:dyDescent="0.25">
      <c r="A21" s="1" t="s">
        <v>67</v>
      </c>
      <c r="B21">
        <v>116</v>
      </c>
      <c r="C21">
        <v>289</v>
      </c>
      <c r="D21">
        <v>74</v>
      </c>
      <c r="E21">
        <v>491</v>
      </c>
      <c r="F21">
        <v>57</v>
      </c>
      <c r="G21">
        <f t="shared" si="1"/>
        <v>1027</v>
      </c>
    </row>
    <row r="22" spans="1:7" x14ac:dyDescent="0.25">
      <c r="A22" s="1" t="s">
        <v>70</v>
      </c>
      <c r="B22">
        <v>40</v>
      </c>
      <c r="C22">
        <v>401</v>
      </c>
      <c r="D22">
        <v>88</v>
      </c>
      <c r="E22">
        <v>319</v>
      </c>
      <c r="F22">
        <v>20</v>
      </c>
      <c r="G22">
        <f t="shared" si="1"/>
        <v>868</v>
      </c>
    </row>
    <row r="23" spans="1:7" x14ac:dyDescent="0.25">
      <c r="A23" s="1" t="s">
        <v>49</v>
      </c>
      <c r="B23">
        <v>20</v>
      </c>
      <c r="C23">
        <v>268</v>
      </c>
      <c r="D23">
        <v>85</v>
      </c>
      <c r="E23">
        <v>226</v>
      </c>
      <c r="F23">
        <v>5</v>
      </c>
      <c r="G23">
        <f t="shared" si="1"/>
        <v>604</v>
      </c>
    </row>
    <row r="24" spans="1:7" x14ac:dyDescent="0.25">
      <c r="A24" s="1" t="s">
        <v>55</v>
      </c>
      <c r="B24">
        <v>23</v>
      </c>
      <c r="C24">
        <v>212</v>
      </c>
      <c r="D24">
        <v>85</v>
      </c>
      <c r="E24">
        <v>137</v>
      </c>
      <c r="F24">
        <v>3</v>
      </c>
      <c r="G24">
        <f t="shared" si="1"/>
        <v>460</v>
      </c>
    </row>
    <row r="25" spans="1:7" x14ac:dyDescent="0.25">
      <c r="A25" s="1" t="s">
        <v>53</v>
      </c>
      <c r="B25">
        <v>7</v>
      </c>
      <c r="C25">
        <v>149</v>
      </c>
      <c r="D25">
        <v>53</v>
      </c>
      <c r="E25">
        <v>133</v>
      </c>
      <c r="F25">
        <v>5</v>
      </c>
      <c r="G25">
        <f t="shared" si="1"/>
        <v>347</v>
      </c>
    </row>
    <row r="26" spans="1:7" x14ac:dyDescent="0.25">
      <c r="A26" s="1" t="s">
        <v>50</v>
      </c>
      <c r="B26">
        <v>7</v>
      </c>
      <c r="C26">
        <v>7</v>
      </c>
      <c r="D26">
        <v>10</v>
      </c>
      <c r="E26">
        <v>21</v>
      </c>
      <c r="F26">
        <v>1</v>
      </c>
      <c r="G26">
        <f t="shared" si="1"/>
        <v>46</v>
      </c>
    </row>
    <row r="27" spans="1:7" x14ac:dyDescent="0.25">
      <c r="A27" s="1" t="s">
        <v>60</v>
      </c>
      <c r="B27">
        <v>2</v>
      </c>
      <c r="C27">
        <v>4</v>
      </c>
      <c r="D27">
        <v>9</v>
      </c>
      <c r="E27">
        <v>28</v>
      </c>
      <c r="F27">
        <v>2</v>
      </c>
      <c r="G27">
        <f t="shared" si="1"/>
        <v>45</v>
      </c>
    </row>
    <row r="28" spans="1:7" x14ac:dyDescent="0.25">
      <c r="A28" s="1" t="s">
        <v>54</v>
      </c>
      <c r="B28">
        <v>4</v>
      </c>
      <c r="C28">
        <v>9</v>
      </c>
      <c r="D28">
        <v>5</v>
      </c>
      <c r="E28">
        <v>11</v>
      </c>
      <c r="F28">
        <v>1</v>
      </c>
      <c r="G28">
        <f t="shared" si="1"/>
        <v>30</v>
      </c>
    </row>
    <row r="29" spans="1:7" x14ac:dyDescent="0.25">
      <c r="A29" s="1" t="s">
        <v>57</v>
      </c>
      <c r="B29">
        <v>4</v>
      </c>
      <c r="C29">
        <v>6</v>
      </c>
      <c r="D29">
        <v>7</v>
      </c>
      <c r="E29">
        <v>12</v>
      </c>
      <c r="F29">
        <v>0</v>
      </c>
      <c r="G29">
        <f t="shared" si="1"/>
        <v>29</v>
      </c>
    </row>
    <row r="30" spans="1:7" x14ac:dyDescent="0.25">
      <c r="A30" s="1" t="s">
        <v>51</v>
      </c>
      <c r="B30">
        <v>2</v>
      </c>
      <c r="C30">
        <v>6</v>
      </c>
      <c r="D30">
        <v>9</v>
      </c>
      <c r="E30">
        <v>8</v>
      </c>
      <c r="F30">
        <v>3</v>
      </c>
      <c r="G30">
        <f t="shared" si="1"/>
        <v>28</v>
      </c>
    </row>
    <row r="31" spans="1:7" x14ac:dyDescent="0.25">
      <c r="A31" s="1" t="s">
        <v>46</v>
      </c>
      <c r="B31">
        <v>1</v>
      </c>
      <c r="C31">
        <v>3</v>
      </c>
      <c r="D31">
        <v>8</v>
      </c>
      <c r="E31">
        <v>14</v>
      </c>
      <c r="F31">
        <v>1</v>
      </c>
      <c r="G31">
        <f t="shared" si="1"/>
        <v>27</v>
      </c>
    </row>
    <row r="32" spans="1:7" x14ac:dyDescent="0.25">
      <c r="A32" s="1" t="s">
        <v>61</v>
      </c>
      <c r="B32">
        <v>4</v>
      </c>
      <c r="C32">
        <v>7</v>
      </c>
      <c r="D32">
        <v>2</v>
      </c>
      <c r="E32">
        <v>12</v>
      </c>
      <c r="F32">
        <v>2</v>
      </c>
      <c r="G32">
        <f t="shared" si="1"/>
        <v>27</v>
      </c>
    </row>
    <row r="33" spans="1:7" x14ac:dyDescent="0.25">
      <c r="A33" s="1" t="s">
        <v>56</v>
      </c>
      <c r="B33">
        <v>4</v>
      </c>
      <c r="C33">
        <v>6</v>
      </c>
      <c r="D33">
        <v>6</v>
      </c>
      <c r="E33">
        <v>9</v>
      </c>
      <c r="F33">
        <v>1</v>
      </c>
      <c r="G33">
        <f t="shared" si="1"/>
        <v>26</v>
      </c>
    </row>
    <row r="34" spans="1:7" x14ac:dyDescent="0.25">
      <c r="A34" s="1" t="s">
        <v>52</v>
      </c>
      <c r="B34">
        <v>5</v>
      </c>
      <c r="C34">
        <v>8</v>
      </c>
      <c r="D34">
        <v>4</v>
      </c>
      <c r="E34">
        <v>6</v>
      </c>
      <c r="F34">
        <v>1</v>
      </c>
      <c r="G34">
        <f t="shared" si="1"/>
        <v>24</v>
      </c>
    </row>
    <row r="35" spans="1:7" x14ac:dyDescent="0.25">
      <c r="A35" s="1" t="s">
        <v>64</v>
      </c>
      <c r="B35">
        <v>0</v>
      </c>
      <c r="C35">
        <v>2</v>
      </c>
      <c r="D35">
        <v>3</v>
      </c>
      <c r="E35">
        <v>12</v>
      </c>
      <c r="F35">
        <v>3</v>
      </c>
      <c r="G35">
        <f t="shared" si="1"/>
        <v>20</v>
      </c>
    </row>
    <row r="36" spans="1:7" x14ac:dyDescent="0.25">
      <c r="A36" s="1" t="s">
        <v>59</v>
      </c>
      <c r="B36">
        <v>1</v>
      </c>
      <c r="C36">
        <v>1</v>
      </c>
      <c r="D36">
        <v>3</v>
      </c>
      <c r="E36">
        <v>10</v>
      </c>
      <c r="F36">
        <v>0</v>
      </c>
      <c r="G36">
        <f t="shared" si="1"/>
        <v>15</v>
      </c>
    </row>
    <row r="37" spans="1:7" x14ac:dyDescent="0.25">
      <c r="A37" s="1" t="s">
        <v>58</v>
      </c>
      <c r="B37">
        <v>4</v>
      </c>
      <c r="C37">
        <v>2</v>
      </c>
      <c r="D37">
        <v>3</v>
      </c>
      <c r="E37">
        <v>5</v>
      </c>
      <c r="F37">
        <v>0</v>
      </c>
      <c r="G37">
        <f t="shared" si="1"/>
        <v>14</v>
      </c>
    </row>
    <row r="38" spans="1:7" x14ac:dyDescent="0.25">
      <c r="A38" s="1" t="s">
        <v>69</v>
      </c>
      <c r="B38">
        <v>3</v>
      </c>
      <c r="C38">
        <v>7</v>
      </c>
      <c r="D38">
        <v>1</v>
      </c>
      <c r="E38">
        <v>1</v>
      </c>
      <c r="F38">
        <v>0</v>
      </c>
      <c r="G38">
        <f t="shared" si="1"/>
        <v>12</v>
      </c>
    </row>
    <row r="39" spans="1:7" x14ac:dyDescent="0.25">
      <c r="A39" s="1" t="s">
        <v>47</v>
      </c>
      <c r="B39">
        <v>0</v>
      </c>
      <c r="C39">
        <v>2</v>
      </c>
      <c r="D39">
        <v>1</v>
      </c>
      <c r="E39">
        <v>7</v>
      </c>
      <c r="F39">
        <v>1</v>
      </c>
      <c r="G39">
        <f t="shared" si="1"/>
        <v>11</v>
      </c>
    </row>
    <row r="40" spans="1:7" x14ac:dyDescent="0.25">
      <c r="A40" s="1" t="s">
        <v>65</v>
      </c>
      <c r="B40">
        <v>1</v>
      </c>
      <c r="C40">
        <v>4</v>
      </c>
      <c r="D40">
        <v>0</v>
      </c>
      <c r="E40">
        <v>2</v>
      </c>
      <c r="F40">
        <v>0</v>
      </c>
      <c r="G40">
        <f t="shared" si="1"/>
        <v>7</v>
      </c>
    </row>
    <row r="41" spans="1:7" x14ac:dyDescent="0.25">
      <c r="A41" s="1" t="s">
        <v>71</v>
      </c>
      <c r="B41">
        <v>0</v>
      </c>
      <c r="C41">
        <v>1</v>
      </c>
      <c r="D41">
        <v>1</v>
      </c>
      <c r="E41">
        <v>3</v>
      </c>
      <c r="F41">
        <v>0</v>
      </c>
      <c r="G41">
        <f t="shared" si="1"/>
        <v>5</v>
      </c>
    </row>
    <row r="42" spans="1:7" x14ac:dyDescent="0.25">
      <c r="A42" s="1" t="s">
        <v>45</v>
      </c>
      <c r="B42">
        <v>0</v>
      </c>
      <c r="C42">
        <v>0</v>
      </c>
      <c r="D42">
        <v>1</v>
      </c>
      <c r="E42">
        <v>0</v>
      </c>
      <c r="F42">
        <v>1</v>
      </c>
      <c r="G42">
        <f t="shared" si="1"/>
        <v>2</v>
      </c>
    </row>
    <row r="43" spans="1:7" x14ac:dyDescent="0.25">
      <c r="A43" s="1" t="s">
        <v>48</v>
      </c>
      <c r="B43">
        <v>0</v>
      </c>
      <c r="C43">
        <v>0</v>
      </c>
      <c r="D43">
        <v>0</v>
      </c>
      <c r="E43">
        <v>0</v>
      </c>
      <c r="F43">
        <v>1</v>
      </c>
      <c r="G43">
        <f t="shared" si="1"/>
        <v>1</v>
      </c>
    </row>
    <row r="44" spans="1:7" x14ac:dyDescent="0.25">
      <c r="A44" s="1" t="s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f t="shared" si="1"/>
        <v>1</v>
      </c>
    </row>
    <row r="45" spans="1:7" x14ac:dyDescent="0.25">
      <c r="A45" s="1" t="s">
        <v>66</v>
      </c>
      <c r="B45">
        <v>0</v>
      </c>
      <c r="C45">
        <v>0</v>
      </c>
      <c r="D45">
        <v>0</v>
      </c>
      <c r="E45">
        <v>1</v>
      </c>
      <c r="F45">
        <v>0</v>
      </c>
      <c r="G45">
        <f t="shared" si="1"/>
        <v>1</v>
      </c>
    </row>
  </sheetData>
  <conditionalFormatting sqref="B7:F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4"/>
  <sheetViews>
    <sheetView topLeftCell="A46" zoomScale="110" zoomScaleNormal="110" workbookViewId="0">
      <selection activeCell="A30" sqref="A30"/>
    </sheetView>
  </sheetViews>
  <sheetFormatPr defaultRowHeight="15" x14ac:dyDescent="0.25"/>
  <cols>
    <col min="1" max="1" width="17.7109375" bestFit="1" customWidth="1"/>
    <col min="2" max="2" width="10.7109375" bestFit="1" customWidth="1"/>
    <col min="4" max="5" width="10.7109375" bestFit="1" customWidth="1"/>
    <col min="7" max="7" width="7.140625" bestFit="1" customWidth="1"/>
    <col min="9" max="9" width="17.5703125" bestFit="1" customWidth="1"/>
    <col min="11" max="11" width="5.5703125" bestFit="1" customWidth="1"/>
    <col min="12" max="12" width="10.7109375" bestFit="1" customWidth="1"/>
  </cols>
  <sheetData>
    <row r="1" spans="1:14" x14ac:dyDescent="0.25">
      <c r="A1" s="1" t="s">
        <v>72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A18:F18</f>
        <v>SITUACAO_CONTA</v>
      </c>
      <c r="J1" t="str">
        <v>Desativada</v>
      </c>
      <c r="K1" t="str">
        <v>Ativa</v>
      </c>
      <c r="L1" t="str">
        <v>Desativada</v>
      </c>
      <c r="M1" t="str">
        <v>Desativada</v>
      </c>
      <c r="N1" t="str">
        <v>Ativa</v>
      </c>
    </row>
    <row r="2" spans="1:14" x14ac:dyDescent="0.25">
      <c r="A2" s="1" t="s">
        <v>73</v>
      </c>
      <c r="B2">
        <v>15886</v>
      </c>
      <c r="C2">
        <v>101556</v>
      </c>
      <c r="D2">
        <v>1537</v>
      </c>
      <c r="E2">
        <v>2003</v>
      </c>
      <c r="F2">
        <v>129775</v>
      </c>
      <c r="G2">
        <f>SUM(B2:F2)</f>
        <v>250757</v>
      </c>
    </row>
    <row r="3" spans="1:14" x14ac:dyDescent="0.25">
      <c r="A3" s="1" t="s">
        <v>74</v>
      </c>
      <c r="B3">
        <v>59421</v>
      </c>
      <c r="C3">
        <v>1962</v>
      </c>
      <c r="D3">
        <v>16888</v>
      </c>
      <c r="E3">
        <v>39539</v>
      </c>
      <c r="F3">
        <v>2638</v>
      </c>
      <c r="G3">
        <f>SUM(B3:F3)</f>
        <v>120448</v>
      </c>
    </row>
    <row r="4" spans="1:14" x14ac:dyDescent="0.25">
      <c r="A4" s="1" t="s">
        <v>75</v>
      </c>
      <c r="B4">
        <v>54099</v>
      </c>
      <c r="C4">
        <v>0</v>
      </c>
      <c r="D4">
        <v>64814</v>
      </c>
      <c r="E4">
        <v>6455</v>
      </c>
      <c r="F4">
        <v>0</v>
      </c>
      <c r="G4">
        <f>SUM(B4:F4)</f>
        <v>125368</v>
      </c>
    </row>
    <row r="5" spans="1:14" x14ac:dyDescent="0.25">
      <c r="A5" s="2" t="s">
        <v>194</v>
      </c>
      <c r="B5">
        <f t="shared" ref="B5:G5" si="0">SUM(B2:B4)</f>
        <v>129406</v>
      </c>
      <c r="C5">
        <f t="shared" si="0"/>
        <v>103518</v>
      </c>
      <c r="D5">
        <f t="shared" si="0"/>
        <v>83239</v>
      </c>
      <c r="E5">
        <f t="shared" si="0"/>
        <v>47997</v>
      </c>
      <c r="F5">
        <f t="shared" si="0"/>
        <v>132413</v>
      </c>
      <c r="G5">
        <f t="shared" si="0"/>
        <v>496573</v>
      </c>
    </row>
    <row r="7" spans="1:14" x14ac:dyDescent="0.25">
      <c r="A7" s="1" t="s">
        <v>230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t="s">
        <v>194</v>
      </c>
    </row>
    <row r="8" spans="1:14" x14ac:dyDescent="0.25">
      <c r="A8" s="1" t="s">
        <v>73</v>
      </c>
      <c r="B8" s="4">
        <f>B2/$B$5</f>
        <v>0.1227609229865694</v>
      </c>
      <c r="C8" s="4">
        <f>C2/$C$5</f>
        <v>0.98104677447400457</v>
      </c>
      <c r="D8" s="4">
        <f>D2/$D$5</f>
        <v>1.8464902269368925E-2</v>
      </c>
      <c r="E8" s="4">
        <f>E2/$E$5</f>
        <v>4.1731774902598079E-2</v>
      </c>
      <c r="F8" s="4">
        <f>F2/$F$5</f>
        <v>0.98007748483910195</v>
      </c>
      <c r="G8" s="4">
        <f>G2/$G$5</f>
        <v>0.50497509933081342</v>
      </c>
    </row>
    <row r="9" spans="1:14" x14ac:dyDescent="0.25">
      <c r="A9" s="1" t="s">
        <v>74</v>
      </c>
      <c r="B9" s="4">
        <f>B3/$B$5</f>
        <v>0.45918272723057663</v>
      </c>
      <c r="C9" s="4">
        <f>C3/$C$5</f>
        <v>1.895322552599548E-2</v>
      </c>
      <c r="D9" s="4">
        <f>D3/$D$5</f>
        <v>0.20288566657456242</v>
      </c>
      <c r="E9" s="4">
        <f>E3/$E$5</f>
        <v>0.82378065295747649</v>
      </c>
      <c r="F9" s="4">
        <f>F3/$F$5</f>
        <v>1.9922515160898099E-2</v>
      </c>
      <c r="G9" s="4">
        <f>G3/$G$5</f>
        <v>0.24255849593111184</v>
      </c>
    </row>
    <row r="10" spans="1:14" x14ac:dyDescent="0.25">
      <c r="A10" s="1" t="s">
        <v>75</v>
      </c>
      <c r="B10" s="4">
        <f>B4/$B$5</f>
        <v>0.41805634978285394</v>
      </c>
      <c r="C10" s="4">
        <f>C4/$C$5</f>
        <v>0</v>
      </c>
      <c r="D10" s="4">
        <f>D4/$D$5</f>
        <v>0.77864943115606866</v>
      </c>
      <c r="E10" s="4">
        <f>E4/$E$5</f>
        <v>0.1344875721399254</v>
      </c>
      <c r="F10" s="4">
        <f>F4/$F$5</f>
        <v>0</v>
      </c>
      <c r="G10" s="4">
        <f>G4/$G$5</f>
        <v>0.25246640473807475</v>
      </c>
    </row>
    <row r="11" spans="1:14" x14ac:dyDescent="0.25">
      <c r="A11" s="2" t="s">
        <v>194</v>
      </c>
      <c r="B11" s="4">
        <f t="shared" ref="B11:G11" si="1">SUM(B8:B10)</f>
        <v>1</v>
      </c>
      <c r="C11" s="4">
        <f t="shared" si="1"/>
        <v>1</v>
      </c>
      <c r="D11" s="4">
        <f t="shared" si="1"/>
        <v>1</v>
      </c>
      <c r="E11" s="4">
        <f t="shared" si="1"/>
        <v>1</v>
      </c>
      <c r="F11" s="4">
        <f t="shared" si="1"/>
        <v>1</v>
      </c>
      <c r="G11" s="4">
        <f t="shared" si="1"/>
        <v>1</v>
      </c>
    </row>
    <row r="13" spans="1:14" x14ac:dyDescent="0.25">
      <c r="A13" s="7"/>
    </row>
    <row r="14" spans="1:14" x14ac:dyDescent="0.25">
      <c r="A14" s="22" t="s">
        <v>73</v>
      </c>
      <c r="B14" s="11">
        <f t="shared" ref="B14:G14" si="2">B8</f>
        <v>0.1227609229865694</v>
      </c>
      <c r="C14" s="11">
        <f t="shared" si="2"/>
        <v>0.98104677447400457</v>
      </c>
      <c r="D14" s="11">
        <f t="shared" si="2"/>
        <v>1.8464902269368925E-2</v>
      </c>
      <c r="E14" s="11">
        <f t="shared" si="2"/>
        <v>4.1731774902598079E-2</v>
      </c>
      <c r="F14" s="11">
        <f t="shared" si="2"/>
        <v>0.98007748483910195</v>
      </c>
      <c r="G14" s="11">
        <f t="shared" si="2"/>
        <v>0.50497509933081342</v>
      </c>
    </row>
    <row r="15" spans="1:14" x14ac:dyDescent="0.25">
      <c r="A15" s="7" t="s">
        <v>231</v>
      </c>
      <c r="B15" s="11">
        <f t="shared" ref="B15:G15" si="3">SUM(B9:B10)</f>
        <v>0.87723907701343062</v>
      </c>
      <c r="C15" s="11">
        <f t="shared" si="3"/>
        <v>1.895322552599548E-2</v>
      </c>
      <c r="D15" s="11">
        <f t="shared" si="3"/>
        <v>0.98153509773063108</v>
      </c>
      <c r="E15" s="11">
        <f t="shared" si="3"/>
        <v>0.95826822509740195</v>
      </c>
      <c r="F15" s="11">
        <f t="shared" si="3"/>
        <v>1.9922515160898099E-2</v>
      </c>
      <c r="G15" s="11">
        <f t="shared" si="3"/>
        <v>0.49502490066918658</v>
      </c>
    </row>
    <row r="16" spans="1:14" x14ac:dyDescent="0.25">
      <c r="A16" s="7"/>
      <c r="B16" s="11">
        <f t="shared" ref="B16:G16" si="4">SUM(B14:B15)</f>
        <v>1</v>
      </c>
      <c r="C16" s="11">
        <f t="shared" si="4"/>
        <v>1</v>
      </c>
      <c r="D16" s="11">
        <f t="shared" si="4"/>
        <v>1</v>
      </c>
      <c r="E16" s="11">
        <f t="shared" si="4"/>
        <v>1</v>
      </c>
      <c r="F16" s="11">
        <f t="shared" si="4"/>
        <v>1</v>
      </c>
      <c r="G16" s="11">
        <f t="shared" si="4"/>
        <v>1</v>
      </c>
    </row>
    <row r="18" spans="1:14" x14ac:dyDescent="0.25">
      <c r="A18" t="str">
        <f>$A$7</f>
        <v>SITUACAO_CONTA</v>
      </c>
      <c r="B18" t="s">
        <v>231</v>
      </c>
      <c r="C18" t="s">
        <v>73</v>
      </c>
      <c r="D18" t="s">
        <v>231</v>
      </c>
      <c r="E18" t="s">
        <v>231</v>
      </c>
      <c r="F18" t="s">
        <v>73</v>
      </c>
    </row>
    <row r="20" spans="1:14" s="43" customFormat="1" x14ac:dyDescent="0.25"/>
    <row r="22" spans="1:14" x14ac:dyDescent="0.25">
      <c r="A22" s="1" t="s">
        <v>76</v>
      </c>
      <c r="B22" s="1">
        <v>0</v>
      </c>
      <c r="C22" s="1">
        <v>1</v>
      </c>
      <c r="D22" s="1">
        <v>2</v>
      </c>
      <c r="E22" s="1">
        <v>3</v>
      </c>
      <c r="F22" s="1">
        <v>4</v>
      </c>
      <c r="G22" t="s">
        <v>194</v>
      </c>
      <c r="I22" t="str" cm="1">
        <f t="array" ref="I22:N22">A44:F44</f>
        <v>MOTIVO_SITUACAO_CONTA</v>
      </c>
      <c r="J22" t="str">
        <v>INATIVIDADE_ATRASO B_CANCELADO</v>
      </c>
      <c r="K22" t="str">
        <v xml:space="preserve">   PAGTO_ATRASO</v>
      </c>
      <c r="L22" t="str">
        <v>INATIVIDADE</v>
      </c>
      <c r="M22" t="str">
        <v>ATRASO_LBERA/BLOQ CARTAO</v>
      </c>
      <c r="N22" t="str">
        <v xml:space="preserve">   PAGTO</v>
      </c>
    </row>
    <row r="23" spans="1:14" x14ac:dyDescent="0.25">
      <c r="A23" s="1">
        <v>0</v>
      </c>
      <c r="B23">
        <v>11046</v>
      </c>
      <c r="C23">
        <v>90812</v>
      </c>
      <c r="D23">
        <v>1357</v>
      </c>
      <c r="E23">
        <v>1908</v>
      </c>
      <c r="F23">
        <v>92054</v>
      </c>
      <c r="G23">
        <f t="shared" ref="G23:G32" si="5">SUM(B23:F23)</f>
        <v>197177</v>
      </c>
    </row>
    <row r="24" spans="1:14" x14ac:dyDescent="0.25">
      <c r="A24" s="1" t="s">
        <v>77</v>
      </c>
      <c r="B24">
        <v>687</v>
      </c>
      <c r="C24">
        <v>1947</v>
      </c>
      <c r="D24">
        <v>7</v>
      </c>
      <c r="E24">
        <v>14</v>
      </c>
      <c r="F24">
        <v>2426</v>
      </c>
      <c r="G24">
        <f t="shared" si="5"/>
        <v>5081</v>
      </c>
    </row>
    <row r="25" spans="1:14" x14ac:dyDescent="0.25">
      <c r="A25" s="1" t="s">
        <v>78</v>
      </c>
      <c r="B25">
        <v>56782</v>
      </c>
      <c r="C25">
        <v>3</v>
      </c>
      <c r="D25">
        <v>16083</v>
      </c>
      <c r="E25">
        <v>34625</v>
      </c>
      <c r="F25">
        <v>14</v>
      </c>
      <c r="G25">
        <f t="shared" si="5"/>
        <v>107507</v>
      </c>
    </row>
    <row r="26" spans="1:14" x14ac:dyDescent="0.25">
      <c r="A26" s="1" t="s">
        <v>79</v>
      </c>
      <c r="B26">
        <v>3202</v>
      </c>
      <c r="C26">
        <v>0</v>
      </c>
      <c r="D26">
        <v>1942</v>
      </c>
      <c r="E26">
        <v>992</v>
      </c>
      <c r="F26">
        <v>0</v>
      </c>
      <c r="G26">
        <f t="shared" si="5"/>
        <v>6136</v>
      </c>
    </row>
    <row r="27" spans="1:14" x14ac:dyDescent="0.25">
      <c r="A27" s="1" t="s">
        <v>80</v>
      </c>
      <c r="B27">
        <v>84</v>
      </c>
      <c r="C27">
        <v>0</v>
      </c>
      <c r="D27">
        <v>370</v>
      </c>
      <c r="E27">
        <v>204</v>
      </c>
      <c r="F27">
        <v>0</v>
      </c>
      <c r="G27">
        <f t="shared" si="5"/>
        <v>658</v>
      </c>
    </row>
    <row r="28" spans="1:14" x14ac:dyDescent="0.25">
      <c r="A28" s="1" t="s">
        <v>81</v>
      </c>
      <c r="B28">
        <v>16</v>
      </c>
      <c r="C28">
        <v>27</v>
      </c>
      <c r="D28">
        <v>0</v>
      </c>
      <c r="E28">
        <v>1</v>
      </c>
      <c r="F28">
        <v>93</v>
      </c>
      <c r="G28">
        <f t="shared" si="5"/>
        <v>137</v>
      </c>
    </row>
    <row r="29" spans="1:14" x14ac:dyDescent="0.25">
      <c r="A29" s="1" t="s">
        <v>82</v>
      </c>
      <c r="B29">
        <v>51009</v>
      </c>
      <c r="C29">
        <v>0</v>
      </c>
      <c r="D29">
        <v>62836</v>
      </c>
      <c r="E29">
        <v>5285</v>
      </c>
      <c r="F29">
        <v>0</v>
      </c>
      <c r="G29">
        <f t="shared" si="5"/>
        <v>119130</v>
      </c>
    </row>
    <row r="30" spans="1:14" x14ac:dyDescent="0.25">
      <c r="A30" s="1" t="s">
        <v>83</v>
      </c>
      <c r="B30">
        <v>1762</v>
      </c>
      <c r="C30">
        <v>26</v>
      </c>
      <c r="D30">
        <v>464</v>
      </c>
      <c r="E30">
        <v>4874</v>
      </c>
      <c r="F30">
        <v>226</v>
      </c>
      <c r="G30">
        <f t="shared" si="5"/>
        <v>7352</v>
      </c>
    </row>
    <row r="31" spans="1:14" x14ac:dyDescent="0.25">
      <c r="A31" s="1" t="s">
        <v>84</v>
      </c>
      <c r="B31">
        <v>4816</v>
      </c>
      <c r="C31">
        <v>10702</v>
      </c>
      <c r="D31">
        <v>180</v>
      </c>
      <c r="E31">
        <v>94</v>
      </c>
      <c r="F31">
        <v>37600</v>
      </c>
      <c r="G31">
        <f t="shared" si="5"/>
        <v>53392</v>
      </c>
    </row>
    <row r="32" spans="1:14" x14ac:dyDescent="0.25">
      <c r="A32" s="1" t="s">
        <v>85</v>
      </c>
      <c r="B32">
        <v>2</v>
      </c>
      <c r="C32">
        <v>1</v>
      </c>
      <c r="D32">
        <v>0</v>
      </c>
      <c r="E32">
        <v>0</v>
      </c>
      <c r="F32">
        <v>0</v>
      </c>
      <c r="G32">
        <f t="shared" si="5"/>
        <v>3</v>
      </c>
    </row>
    <row r="33" spans="1:14" x14ac:dyDescent="0.25">
      <c r="A33" t="s">
        <v>194</v>
      </c>
      <c r="B33">
        <f t="shared" ref="B33:G33" si="6">SUM(B24:B26,B29:B31)</f>
        <v>118258</v>
      </c>
      <c r="C33">
        <f t="shared" si="6"/>
        <v>12678</v>
      </c>
      <c r="D33">
        <f t="shared" si="6"/>
        <v>81512</v>
      </c>
      <c r="E33">
        <f t="shared" si="6"/>
        <v>45884</v>
      </c>
      <c r="F33">
        <f t="shared" si="6"/>
        <v>40266</v>
      </c>
      <c r="G33">
        <f t="shared" si="6"/>
        <v>298598</v>
      </c>
    </row>
    <row r="35" spans="1:14" x14ac:dyDescent="0.25">
      <c r="A35" t="s">
        <v>239</v>
      </c>
      <c r="B35">
        <v>0</v>
      </c>
      <c r="C35">
        <v>1</v>
      </c>
      <c r="D35">
        <v>2</v>
      </c>
      <c r="E35">
        <v>3</v>
      </c>
      <c r="F35">
        <v>4</v>
      </c>
      <c r="G35" t="s">
        <v>194</v>
      </c>
    </row>
    <row r="36" spans="1:14" x14ac:dyDescent="0.25">
      <c r="A36" t="s">
        <v>240</v>
      </c>
      <c r="B36" s="4">
        <f t="shared" ref="B36:G36" si="7">B29/B33</f>
        <v>0.43133656919616431</v>
      </c>
      <c r="C36" s="4">
        <f t="shared" si="7"/>
        <v>0</v>
      </c>
      <c r="D36" s="4">
        <f t="shared" si="7"/>
        <v>0.77088036117381487</v>
      </c>
      <c r="E36" s="4">
        <f t="shared" si="7"/>
        <v>0.11518176270595415</v>
      </c>
      <c r="F36" s="4">
        <f t="shared" si="7"/>
        <v>0</v>
      </c>
      <c r="G36" s="4">
        <f t="shared" si="7"/>
        <v>0.3989644940689489</v>
      </c>
    </row>
    <row r="37" spans="1:14" x14ac:dyDescent="0.25">
      <c r="A37" t="s">
        <v>241</v>
      </c>
      <c r="B37" s="4">
        <f t="shared" ref="B37:G37" si="8">B25/B33</f>
        <v>0.4801535625496795</v>
      </c>
      <c r="C37" s="4">
        <f t="shared" si="8"/>
        <v>2.3663038334122101E-4</v>
      </c>
      <c r="D37" s="4">
        <f t="shared" si="8"/>
        <v>0.19730837177348121</v>
      </c>
      <c r="E37" s="4">
        <f t="shared" si="8"/>
        <v>0.75462034696190394</v>
      </c>
      <c r="F37" s="4">
        <f t="shared" si="8"/>
        <v>3.4768787562707991E-4</v>
      </c>
      <c r="G37" s="4">
        <f t="shared" si="8"/>
        <v>0.36003925009544607</v>
      </c>
    </row>
    <row r="38" spans="1:14" x14ac:dyDescent="0.25">
      <c r="A38" t="s">
        <v>242</v>
      </c>
      <c r="B38" s="4">
        <f>B26/B33</f>
        <v>2.7076392294813036E-2</v>
      </c>
      <c r="C38" s="4">
        <f>C26/C33</f>
        <v>0</v>
      </c>
      <c r="D38" s="4">
        <f>D26/D33</f>
        <v>2.3824712925704192E-2</v>
      </c>
      <c r="E38" s="4">
        <f>E26/E33</f>
        <v>2.161973672739953E-2</v>
      </c>
      <c r="F38" s="4">
        <f>F26/F33</f>
        <v>0</v>
      </c>
      <c r="G38" s="4">
        <f>G26/$B$33</f>
        <v>5.1886553129598001E-2</v>
      </c>
    </row>
    <row r="39" spans="1:14" x14ac:dyDescent="0.25">
      <c r="A39" t="s">
        <v>243</v>
      </c>
      <c r="B39" s="4">
        <f>B31/B33</f>
        <v>4.0724517580205989E-2</v>
      </c>
      <c r="C39" s="4">
        <f>C31/C33</f>
        <v>0.8441394541725824</v>
      </c>
      <c r="D39" s="4">
        <f>D31/D33</f>
        <v>2.2082638139169692E-3</v>
      </c>
      <c r="E39" s="4">
        <f>E31/E33</f>
        <v>2.0486444076366489E-3</v>
      </c>
      <c r="F39" s="4">
        <f>F31/F33</f>
        <v>0.93379029454130036</v>
      </c>
      <c r="G39" s="4">
        <f>G31/$B$33</f>
        <v>0.45148742579783185</v>
      </c>
    </row>
    <row r="40" spans="1:14" x14ac:dyDescent="0.25">
      <c r="A40" t="s">
        <v>244</v>
      </c>
      <c r="B40" s="4">
        <f>B30/B33</f>
        <v>1.4899626240930846E-2</v>
      </c>
      <c r="C40" s="4">
        <f>C30/C33</f>
        <v>2.0507966556239155E-3</v>
      </c>
      <c r="D40" s="4">
        <f>D30/D33</f>
        <v>5.6924133869859653E-3</v>
      </c>
      <c r="E40" s="4">
        <f>E30/E33</f>
        <v>0.10622439194490454</v>
      </c>
      <c r="F40" s="4">
        <f>F30/F33</f>
        <v>5.6126757065514329E-3</v>
      </c>
      <c r="G40" s="4">
        <f>G30/$B$33</f>
        <v>6.2169155575098514E-2</v>
      </c>
    </row>
    <row r="41" spans="1:14" x14ac:dyDescent="0.25">
      <c r="A41" t="s">
        <v>245</v>
      </c>
      <c r="B41" s="4">
        <f>B24/B33</f>
        <v>5.8093321382062949E-3</v>
      </c>
      <c r="C41" s="4">
        <f>C24/C33</f>
        <v>0.15357311878845245</v>
      </c>
      <c r="D41" s="4">
        <f>D24/D33</f>
        <v>8.5876926096771023E-5</v>
      </c>
      <c r="E41" s="4">
        <f>E24/E33</f>
        <v>3.0511725220120305E-4</v>
      </c>
      <c r="F41" s="4">
        <f>F24/F33</f>
        <v>6.0249341876521131E-2</v>
      </c>
      <c r="G41" s="4">
        <f>G24/$B$33</f>
        <v>4.2965380777621812E-2</v>
      </c>
    </row>
    <row r="42" spans="1:14" x14ac:dyDescent="0.25">
      <c r="A42" t="s">
        <v>194</v>
      </c>
      <c r="B42" s="4">
        <f t="shared" ref="B42:G42" si="9">SUM(B36:B41)</f>
        <v>1</v>
      </c>
      <c r="C42" s="4">
        <f t="shared" si="9"/>
        <v>1</v>
      </c>
      <c r="D42" s="4">
        <f t="shared" si="9"/>
        <v>0.99999999999999989</v>
      </c>
      <c r="E42" s="4">
        <f t="shared" si="9"/>
        <v>1</v>
      </c>
      <c r="F42" s="4">
        <f t="shared" si="9"/>
        <v>1</v>
      </c>
      <c r="G42" s="4">
        <f t="shared" si="9"/>
        <v>1.3675122594445452</v>
      </c>
    </row>
    <row r="44" spans="1:14" x14ac:dyDescent="0.25">
      <c r="A44" t="s">
        <v>239</v>
      </c>
      <c r="B44" t="s">
        <v>248</v>
      </c>
      <c r="C44" t="s">
        <v>247</v>
      </c>
      <c r="D44" t="s">
        <v>82</v>
      </c>
      <c r="E44" t="s">
        <v>249</v>
      </c>
      <c r="F44" t="s">
        <v>246</v>
      </c>
    </row>
    <row r="46" spans="1:14" s="43" customFormat="1" x14ac:dyDescent="0.25"/>
    <row r="48" spans="1:14" x14ac:dyDescent="0.25">
      <c r="A48" s="1" t="s">
        <v>86</v>
      </c>
      <c r="B48" s="1">
        <v>0</v>
      </c>
      <c r="C48" s="1">
        <v>1</v>
      </c>
      <c r="D48" s="1">
        <v>2</v>
      </c>
      <c r="E48" s="1">
        <v>3</v>
      </c>
      <c r="F48" s="1">
        <v>4</v>
      </c>
      <c r="G48" t="s">
        <v>194</v>
      </c>
      <c r="I48" t="str" cm="1">
        <f t="array" ref="I48:N48">A58:F58</f>
        <v>CANAL_ORIGEM</v>
      </c>
      <c r="J48" t="str">
        <v>NEUTRO</v>
      </c>
      <c r="K48" t="str">
        <v>FISICO_DIGITAL</v>
      </c>
      <c r="L48" t="str">
        <v>FISICO</v>
      </c>
      <c r="M48" t="str">
        <v>DIGITAL</v>
      </c>
      <c r="N48" t="str">
        <v>FISICO</v>
      </c>
    </row>
    <row r="49" spans="1:7" x14ac:dyDescent="0.25">
      <c r="A49" s="1" t="s">
        <v>87</v>
      </c>
      <c r="B49">
        <v>3862</v>
      </c>
      <c r="C49">
        <v>7273</v>
      </c>
      <c r="D49">
        <v>1859</v>
      </c>
      <c r="E49">
        <v>6970</v>
      </c>
      <c r="F49">
        <v>3172</v>
      </c>
      <c r="G49">
        <f>SUM(B49:F49)</f>
        <v>23136</v>
      </c>
    </row>
    <row r="50" spans="1:7" x14ac:dyDescent="0.25">
      <c r="A50" s="1" t="s">
        <v>88</v>
      </c>
      <c r="B50">
        <v>125544</v>
      </c>
      <c r="C50">
        <v>96245</v>
      </c>
      <c r="D50">
        <v>81380</v>
      </c>
      <c r="E50">
        <v>41027</v>
      </c>
      <c r="F50">
        <v>129241</v>
      </c>
      <c r="G50">
        <f>SUM(B50:F50)</f>
        <v>473437</v>
      </c>
    </row>
    <row r="51" spans="1:7" x14ac:dyDescent="0.25">
      <c r="A51" s="2" t="s">
        <v>194</v>
      </c>
      <c r="B51">
        <f t="shared" ref="B51:G51" si="10">SUM(B49:B50)</f>
        <v>129406</v>
      </c>
      <c r="C51">
        <f t="shared" si="10"/>
        <v>103518</v>
      </c>
      <c r="D51">
        <f t="shared" si="10"/>
        <v>83239</v>
      </c>
      <c r="E51">
        <f t="shared" si="10"/>
        <v>47997</v>
      </c>
      <c r="F51">
        <f t="shared" si="10"/>
        <v>132413</v>
      </c>
      <c r="G51">
        <f t="shared" si="10"/>
        <v>496573</v>
      </c>
    </row>
    <row r="53" spans="1:7" x14ac:dyDescent="0.25">
      <c r="A53" s="1" t="s">
        <v>229</v>
      </c>
      <c r="B53" s="1">
        <v>0</v>
      </c>
      <c r="C53" s="1">
        <v>1</v>
      </c>
      <c r="D53" s="1">
        <v>2</v>
      </c>
      <c r="E53" s="1">
        <v>3</v>
      </c>
      <c r="F53" s="1">
        <v>4</v>
      </c>
      <c r="G53" t="s">
        <v>194</v>
      </c>
    </row>
    <row r="54" spans="1:7" x14ac:dyDescent="0.25">
      <c r="A54" s="1" t="s">
        <v>87</v>
      </c>
      <c r="B54" s="5">
        <f>B49/$B$51</f>
        <v>2.9844056689798001E-2</v>
      </c>
      <c r="C54" s="5">
        <f>C49/$C$51</f>
        <v>7.0258312563998532E-2</v>
      </c>
      <c r="D54" s="5">
        <f>D49/$D$51</f>
        <v>2.2333281274402622E-2</v>
      </c>
      <c r="E54" s="5">
        <f>E49/$E$51</f>
        <v>0.14521740942142217</v>
      </c>
      <c r="F54" s="5">
        <f>F49/$F$51</f>
        <v>2.3955351815909316E-2</v>
      </c>
      <c r="G54" s="5">
        <f>G49/$G$51</f>
        <v>4.6591337023962238E-2</v>
      </c>
    </row>
    <row r="55" spans="1:7" x14ac:dyDescent="0.25">
      <c r="A55" s="1" t="s">
        <v>88</v>
      </c>
      <c r="B55" s="3">
        <f>B50/$B$51</f>
        <v>0.97015594331020205</v>
      </c>
      <c r="C55" s="3">
        <f>C50/$C$51</f>
        <v>0.9297416874360015</v>
      </c>
      <c r="D55" s="3">
        <f>D50/$D$51</f>
        <v>0.97766671872559741</v>
      </c>
      <c r="E55" s="3">
        <f>E50/$E$51</f>
        <v>0.85478259057857786</v>
      </c>
      <c r="F55" s="3">
        <f>F50/$F$51</f>
        <v>0.97604464818409065</v>
      </c>
      <c r="G55" s="3">
        <f>G50/$G$51</f>
        <v>0.95340866297603777</v>
      </c>
    </row>
    <row r="56" spans="1:7" x14ac:dyDescent="0.25">
      <c r="A56" s="2" t="s">
        <v>194</v>
      </c>
      <c r="B56" s="3">
        <f t="shared" ref="B56:G56" si="11">SUM(B54:B55)</f>
        <v>1</v>
      </c>
      <c r="C56" s="3">
        <f t="shared" si="11"/>
        <v>1</v>
      </c>
      <c r="D56" s="3">
        <f t="shared" si="11"/>
        <v>1</v>
      </c>
      <c r="E56" s="3">
        <f t="shared" si="11"/>
        <v>1</v>
      </c>
      <c r="F56" s="3">
        <f t="shared" si="11"/>
        <v>1</v>
      </c>
      <c r="G56" s="3">
        <f t="shared" si="11"/>
        <v>1</v>
      </c>
    </row>
    <row r="58" spans="1:7" x14ac:dyDescent="0.25">
      <c r="A58" s="1" t="s">
        <v>229</v>
      </c>
      <c r="B58" t="s">
        <v>195</v>
      </c>
      <c r="C58" t="s">
        <v>251</v>
      </c>
      <c r="D58" t="s">
        <v>250</v>
      </c>
      <c r="E58" t="s">
        <v>252</v>
      </c>
      <c r="F58" t="s">
        <v>250</v>
      </c>
    </row>
    <row r="60" spans="1:7" x14ac:dyDescent="0.25">
      <c r="A60" s="1" t="s">
        <v>229</v>
      </c>
      <c r="B60" s="1">
        <v>0</v>
      </c>
      <c r="C60" s="1">
        <v>1</v>
      </c>
      <c r="D60" s="1">
        <v>2</v>
      </c>
      <c r="E60" s="1">
        <v>3</v>
      </c>
      <c r="F60" s="1">
        <v>4</v>
      </c>
    </row>
    <row r="61" spans="1:7" x14ac:dyDescent="0.25">
      <c r="A61" s="1" t="s">
        <v>87</v>
      </c>
      <c r="B61" s="3">
        <f>B49/$G$49</f>
        <v>0.16692600276625172</v>
      </c>
      <c r="C61" s="3">
        <f>C49/$G$49</f>
        <v>0.31435857538035961</v>
      </c>
      <c r="D61" s="3">
        <f>D49/$G$49</f>
        <v>8.0350968188105124E-2</v>
      </c>
      <c r="E61" s="3">
        <f>E49/$G$49</f>
        <v>0.30126210235131395</v>
      </c>
      <c r="F61" s="3">
        <f>F49/$G$49</f>
        <v>0.13710235131396958</v>
      </c>
    </row>
    <row r="63" spans="1:7" s="43" customFormat="1" x14ac:dyDescent="0.25"/>
    <row r="65" spans="1:14" x14ac:dyDescent="0.25">
      <c r="A65" s="1" t="s">
        <v>89</v>
      </c>
      <c r="B65" s="1">
        <v>0</v>
      </c>
      <c r="C65" s="1">
        <v>1</v>
      </c>
      <c r="D65" s="1">
        <v>2</v>
      </c>
      <c r="E65" s="1">
        <v>3</v>
      </c>
      <c r="F65" s="1">
        <v>4</v>
      </c>
      <c r="G65" t="s">
        <v>194</v>
      </c>
      <c r="I65" t="str" cm="1">
        <f t="array" ref="I65:N65">A84:F84</f>
        <v>SITUACAO_FATURA</v>
      </c>
      <c r="J65" t="str">
        <v>Atraso</v>
      </c>
      <c r="K65" t="str">
        <v>Liq. ou Parcialmente Liq.</v>
      </c>
      <c r="L65" t="str">
        <v>NEUTRO</v>
      </c>
      <c r="M65" t="str">
        <v>Atraso</v>
      </c>
      <c r="N65" t="str">
        <v>Liq. ou Parcialmente Liq.</v>
      </c>
    </row>
    <row r="66" spans="1:14" x14ac:dyDescent="0.25">
      <c r="A66" s="1" t="s">
        <v>90</v>
      </c>
      <c r="B66">
        <v>45623</v>
      </c>
      <c r="C66">
        <v>7583</v>
      </c>
      <c r="D66">
        <v>14660</v>
      </c>
      <c r="E66">
        <v>35336</v>
      </c>
      <c r="F66">
        <v>19145</v>
      </c>
      <c r="G66">
        <f>SUM(B66:F66)</f>
        <v>122347</v>
      </c>
    </row>
    <row r="67" spans="1:14" x14ac:dyDescent="0.25">
      <c r="A67" s="1" t="s">
        <v>91</v>
      </c>
      <c r="B67">
        <v>63077</v>
      </c>
      <c r="C67">
        <v>35063</v>
      </c>
      <c r="D67">
        <v>42852</v>
      </c>
      <c r="E67">
        <v>1461</v>
      </c>
      <c r="F67">
        <v>87716</v>
      </c>
      <c r="G67">
        <f>SUM(B67:F67)</f>
        <v>230169</v>
      </c>
    </row>
    <row r="68" spans="1:14" x14ac:dyDescent="0.25">
      <c r="A68" s="1" t="s">
        <v>92</v>
      </c>
      <c r="B68">
        <v>226</v>
      </c>
      <c r="C68">
        <v>110</v>
      </c>
      <c r="D68">
        <v>0</v>
      </c>
      <c r="E68">
        <v>0</v>
      </c>
      <c r="F68">
        <v>623</v>
      </c>
      <c r="G68">
        <f>SUM(B68:F68)</f>
        <v>959</v>
      </c>
    </row>
    <row r="69" spans="1:14" x14ac:dyDescent="0.25">
      <c r="A69" s="1">
        <v>0</v>
      </c>
      <c r="B69">
        <v>20480</v>
      </c>
      <c r="C69">
        <v>60762</v>
      </c>
      <c r="D69">
        <v>25727</v>
      </c>
      <c r="E69">
        <v>11200</v>
      </c>
      <c r="F69">
        <v>24929</v>
      </c>
      <c r="G69">
        <f>SUM(B69:F69)</f>
        <v>143098</v>
      </c>
    </row>
    <row r="70" spans="1:14" x14ac:dyDescent="0.25">
      <c r="A70" s="2" t="s">
        <v>194</v>
      </c>
      <c r="B70">
        <f t="shared" ref="B70:G70" si="12">SUM(B66:B69)</f>
        <v>129406</v>
      </c>
      <c r="C70">
        <f t="shared" si="12"/>
        <v>103518</v>
      </c>
      <c r="D70">
        <f t="shared" si="12"/>
        <v>83239</v>
      </c>
      <c r="E70">
        <f t="shared" si="12"/>
        <v>47997</v>
      </c>
      <c r="F70">
        <f t="shared" si="12"/>
        <v>132413</v>
      </c>
      <c r="G70">
        <f t="shared" si="12"/>
        <v>496573</v>
      </c>
    </row>
    <row r="72" spans="1:14" x14ac:dyDescent="0.25">
      <c r="A72" s="1" t="s">
        <v>253</v>
      </c>
      <c r="B72" s="1">
        <v>0</v>
      </c>
      <c r="C72" s="1">
        <v>1</v>
      </c>
      <c r="D72" s="1">
        <v>2</v>
      </c>
      <c r="E72" s="1">
        <v>3</v>
      </c>
      <c r="F72" s="1">
        <v>4</v>
      </c>
      <c r="G72" t="s">
        <v>194</v>
      </c>
    </row>
    <row r="73" spans="1:14" x14ac:dyDescent="0.25">
      <c r="A73" s="1" t="s">
        <v>90</v>
      </c>
      <c r="B73" s="4">
        <f>B66/$B$70</f>
        <v>0.35255706845123103</v>
      </c>
      <c r="C73" s="4">
        <f>C66/$C$70</f>
        <v>7.3252960837728698E-2</v>
      </c>
      <c r="D73" s="4">
        <f>D66/$D$70</f>
        <v>0.17611936712358389</v>
      </c>
      <c r="E73" s="4">
        <f>E66/$E$70</f>
        <v>0.73621267995916406</v>
      </c>
      <c r="F73" s="4">
        <f>F66/$F$70</f>
        <v>0.14458550142357623</v>
      </c>
      <c r="G73" s="4">
        <f>G66/G70</f>
        <v>0.24638270707428717</v>
      </c>
    </row>
    <row r="74" spans="1:14" x14ac:dyDescent="0.25">
      <c r="A74" s="1" t="s">
        <v>91</v>
      </c>
      <c r="B74" s="4">
        <f>B67/$B$70</f>
        <v>0.4874348948271332</v>
      </c>
      <c r="C74" s="4">
        <f>C67/$C$70</f>
        <v>0.33871404007032596</v>
      </c>
      <c r="D74" s="4">
        <f>D67/$D$70</f>
        <v>0.51480676125373925</v>
      </c>
      <c r="E74" s="4">
        <f>E67/$E$70</f>
        <v>3.0439402462653916E-2</v>
      </c>
      <c r="F74" s="4">
        <f>F67/$F$70</f>
        <v>0.66244250942128036</v>
      </c>
      <c r="G74" s="4">
        <f>G67/$G$70</f>
        <v>0.46351493133940025</v>
      </c>
    </row>
    <row r="75" spans="1:14" x14ac:dyDescent="0.25">
      <c r="A75" s="1" t="s">
        <v>92</v>
      </c>
      <c r="B75" s="4">
        <f>B68/$B$70</f>
        <v>1.7464414323910792E-3</v>
      </c>
      <c r="C75" s="4">
        <f>C68/$C$70</f>
        <v>1.0626171293881257E-3</v>
      </c>
      <c r="D75" s="4">
        <f>D68/$D$70</f>
        <v>0</v>
      </c>
      <c r="E75" s="4">
        <f>E68/$E$70</f>
        <v>0</v>
      </c>
      <c r="F75" s="4">
        <f>F68/$F$70</f>
        <v>4.704976097513084E-3</v>
      </c>
      <c r="G75" s="4">
        <f>G68/G70</f>
        <v>1.9312366963165537E-3</v>
      </c>
    </row>
    <row r="76" spans="1:14" x14ac:dyDescent="0.25">
      <c r="A76" s="1" t="s">
        <v>254</v>
      </c>
      <c r="B76" s="4">
        <f>B69/$B$70</f>
        <v>0.15826159528924472</v>
      </c>
      <c r="C76" s="4">
        <f>C69/$C$70</f>
        <v>0.58697038196255724</v>
      </c>
      <c r="D76" s="4">
        <f>D69/$D$70</f>
        <v>0.30907387162267685</v>
      </c>
      <c r="E76" s="4">
        <f>E69/$E$70</f>
        <v>0.23334791757818196</v>
      </c>
      <c r="F76" s="4">
        <f>F69/$F$70</f>
        <v>0.1882670130576303</v>
      </c>
      <c r="G76" s="4">
        <f>G69/G70</f>
        <v>0.28817112488999602</v>
      </c>
    </row>
    <row r="77" spans="1:14" x14ac:dyDescent="0.25">
      <c r="A77" s="2" t="s">
        <v>194</v>
      </c>
      <c r="B77" s="4">
        <f t="shared" ref="B77:G77" si="13">SUM(B73:B76)</f>
        <v>1</v>
      </c>
      <c r="C77" s="4">
        <f t="shared" si="13"/>
        <v>1</v>
      </c>
      <c r="D77" s="4">
        <f t="shared" si="13"/>
        <v>1</v>
      </c>
      <c r="E77" s="4">
        <f t="shared" si="13"/>
        <v>0.99999999999999989</v>
      </c>
      <c r="F77" s="4">
        <f t="shared" si="13"/>
        <v>1</v>
      </c>
      <c r="G77" s="4">
        <f t="shared" si="13"/>
        <v>1</v>
      </c>
    </row>
    <row r="79" spans="1:14" x14ac:dyDescent="0.25">
      <c r="A79" s="7"/>
      <c r="G79" s="11"/>
    </row>
    <row r="80" spans="1:14" x14ac:dyDescent="0.25">
      <c r="A80" s="1" t="s">
        <v>90</v>
      </c>
      <c r="B80" s="11">
        <f t="shared" ref="B80:G80" si="14">B66/SUM(B66:B68)</f>
        <v>0.41884398582523913</v>
      </c>
      <c r="C80" s="11">
        <f t="shared" si="14"/>
        <v>0.17735522499766115</v>
      </c>
      <c r="D80" s="11">
        <f t="shared" si="14"/>
        <v>0.25490332452357767</v>
      </c>
      <c r="E80" s="11">
        <f t="shared" si="14"/>
        <v>0.96029567627795742</v>
      </c>
      <c r="F80" s="11">
        <f t="shared" si="14"/>
        <v>0.17811953407018719</v>
      </c>
      <c r="G80" s="11">
        <f t="shared" si="14"/>
        <v>0.34612631727844967</v>
      </c>
    </row>
    <row r="81" spans="1:7" x14ac:dyDescent="0.25">
      <c r="A81" s="1" t="s">
        <v>255</v>
      </c>
      <c r="B81" s="11">
        <f t="shared" ref="B81:G81" si="15">SUM(B67:B68)/SUM(B66:B68)</f>
        <v>0.58115601417476082</v>
      </c>
      <c r="C81" s="11">
        <f t="shared" si="15"/>
        <v>0.8226447750023389</v>
      </c>
      <c r="D81" s="11">
        <f t="shared" si="15"/>
        <v>0.74509667547642233</v>
      </c>
      <c r="E81" s="11">
        <f t="shared" si="15"/>
        <v>3.9704323722042557E-2</v>
      </c>
      <c r="F81" s="11">
        <f t="shared" si="15"/>
        <v>0.82188046592981279</v>
      </c>
      <c r="G81" s="11">
        <f t="shared" si="15"/>
        <v>0.65387368272155033</v>
      </c>
    </row>
    <row r="82" spans="1:7" x14ac:dyDescent="0.25">
      <c r="A82" s="7"/>
      <c r="B82" s="11">
        <f t="shared" ref="B82:G82" si="16">SUM(B80:B81)</f>
        <v>1</v>
      </c>
      <c r="C82" s="11">
        <f t="shared" si="16"/>
        <v>1</v>
      </c>
      <c r="D82" s="11">
        <f t="shared" si="16"/>
        <v>1</v>
      </c>
      <c r="E82" s="11">
        <f t="shared" si="16"/>
        <v>1</v>
      </c>
      <c r="F82" s="11">
        <f t="shared" si="16"/>
        <v>1</v>
      </c>
      <c r="G82" s="11">
        <f t="shared" si="16"/>
        <v>1</v>
      </c>
    </row>
    <row r="84" spans="1:7" x14ac:dyDescent="0.25">
      <c r="A84" t="str">
        <f>$A$72</f>
        <v>SITUACAO_FATURA</v>
      </c>
      <c r="B84" s="23" t="s">
        <v>257</v>
      </c>
      <c r="C84" s="23" t="s">
        <v>256</v>
      </c>
      <c r="D84" t="s">
        <v>195</v>
      </c>
      <c r="E84" s="23" t="s">
        <v>257</v>
      </c>
      <c r="F84" s="23" t="s">
        <v>256</v>
      </c>
    </row>
  </sheetData>
  <conditionalFormatting sqref="B8:F8">
    <cfRule type="colorScale" priority="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9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F10"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36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41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F37"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F38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F39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F40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F4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4:F5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:F5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:F6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3:F7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3:F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4:F7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5:F7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6:F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0:F8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1:F8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99"/>
  <sheetViews>
    <sheetView topLeftCell="B31" zoomScale="120" zoomScaleNormal="120" workbookViewId="0">
      <selection activeCell="I41" sqref="I41"/>
    </sheetView>
  </sheetViews>
  <sheetFormatPr defaultRowHeight="15" x14ac:dyDescent="0.25"/>
  <cols>
    <col min="1" max="1" width="26.42578125" bestFit="1" customWidth="1"/>
    <col min="2" max="2" width="14.140625" bestFit="1" customWidth="1"/>
    <col min="3" max="3" width="10.28515625" bestFit="1" customWidth="1"/>
    <col min="4" max="4" width="14.140625" bestFit="1" customWidth="1"/>
    <col min="5" max="5" width="10.28515625" bestFit="1" customWidth="1"/>
    <col min="6" max="6" width="8.7109375" bestFit="1" customWidth="1"/>
    <col min="7" max="7" width="8.42578125" bestFit="1" customWidth="1"/>
    <col min="9" max="9" width="73.42578125" bestFit="1" customWidth="1"/>
  </cols>
  <sheetData>
    <row r="1" spans="1:14" x14ac:dyDescent="0.25">
      <c r="A1" s="1" t="s">
        <v>110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A35:F35</f>
        <v>faixa_Relacionamento</v>
      </c>
      <c r="J1" t="str">
        <v>Mais de 6 anos</v>
      </c>
      <c r="K1" t="str">
        <v>Até 2 anos</v>
      </c>
      <c r="L1" t="str">
        <v>Mais de 4 anos</v>
      </c>
      <c r="M1" t="str">
        <v>Até 4 anos</v>
      </c>
      <c r="N1" t="str">
        <v>NEUTRO</v>
      </c>
    </row>
    <row r="2" spans="1:14" x14ac:dyDescent="0.25">
      <c r="A2" s="1" t="s">
        <v>111</v>
      </c>
      <c r="B2">
        <v>1881</v>
      </c>
      <c r="C2">
        <v>42908</v>
      </c>
      <c r="D2">
        <v>666</v>
      </c>
      <c r="E2">
        <v>4129</v>
      </c>
      <c r="F2">
        <v>4570</v>
      </c>
      <c r="G2">
        <f t="shared" ref="G2:G12" si="0">SUM(B2:F2)</f>
        <v>54154</v>
      </c>
    </row>
    <row r="3" spans="1:14" x14ac:dyDescent="0.25">
      <c r="A3" s="1" t="s">
        <v>112</v>
      </c>
      <c r="B3">
        <v>4440</v>
      </c>
      <c r="C3">
        <v>28992</v>
      </c>
      <c r="D3">
        <v>900</v>
      </c>
      <c r="E3">
        <v>8910</v>
      </c>
      <c r="F3">
        <v>16816</v>
      </c>
      <c r="G3">
        <f t="shared" si="0"/>
        <v>60058</v>
      </c>
    </row>
    <row r="4" spans="1:14" x14ac:dyDescent="0.25">
      <c r="A4" s="1" t="s">
        <v>113</v>
      </c>
      <c r="B4">
        <v>8694</v>
      </c>
      <c r="C4">
        <v>12703</v>
      </c>
      <c r="D4">
        <v>2711</v>
      </c>
      <c r="E4">
        <v>7636</v>
      </c>
      <c r="F4">
        <v>14696</v>
      </c>
      <c r="G4">
        <f t="shared" si="0"/>
        <v>46440</v>
      </c>
    </row>
    <row r="5" spans="1:14" x14ac:dyDescent="0.25">
      <c r="A5" s="1" t="s">
        <v>114</v>
      </c>
      <c r="B5">
        <v>15430</v>
      </c>
      <c r="C5">
        <v>6146</v>
      </c>
      <c r="D5">
        <v>7279</v>
      </c>
      <c r="E5">
        <v>9884</v>
      </c>
      <c r="F5">
        <v>15568</v>
      </c>
      <c r="G5">
        <f t="shared" si="0"/>
        <v>54307</v>
      </c>
    </row>
    <row r="6" spans="1:14" x14ac:dyDescent="0.25">
      <c r="A6" s="1" t="s">
        <v>115</v>
      </c>
      <c r="B6">
        <v>19445</v>
      </c>
      <c r="C6">
        <v>5144</v>
      </c>
      <c r="D6">
        <v>20561</v>
      </c>
      <c r="E6">
        <v>5906</v>
      </c>
      <c r="F6">
        <v>19512</v>
      </c>
      <c r="G6">
        <f t="shared" si="0"/>
        <v>70568</v>
      </c>
    </row>
    <row r="7" spans="1:14" x14ac:dyDescent="0.25">
      <c r="A7" s="1" t="s">
        <v>116</v>
      </c>
      <c r="B7">
        <v>15211</v>
      </c>
      <c r="C7">
        <v>2358</v>
      </c>
      <c r="D7">
        <v>9653</v>
      </c>
      <c r="E7">
        <v>3791</v>
      </c>
      <c r="F7">
        <v>12132</v>
      </c>
      <c r="G7">
        <f t="shared" si="0"/>
        <v>43145</v>
      </c>
    </row>
    <row r="8" spans="1:14" x14ac:dyDescent="0.25">
      <c r="A8" s="1" t="s">
        <v>117</v>
      </c>
      <c r="B8">
        <v>17939</v>
      </c>
      <c r="C8">
        <v>1975</v>
      </c>
      <c r="D8">
        <v>10798</v>
      </c>
      <c r="E8">
        <v>2852</v>
      </c>
      <c r="F8">
        <v>14573</v>
      </c>
      <c r="G8">
        <f t="shared" si="0"/>
        <v>48137</v>
      </c>
    </row>
    <row r="9" spans="1:14" x14ac:dyDescent="0.25">
      <c r="A9" s="1" t="s">
        <v>118</v>
      </c>
      <c r="B9">
        <v>17179</v>
      </c>
      <c r="C9">
        <v>1280</v>
      </c>
      <c r="D9">
        <v>11936</v>
      </c>
      <c r="E9">
        <v>1867</v>
      </c>
      <c r="F9">
        <v>12848</v>
      </c>
      <c r="G9">
        <f t="shared" si="0"/>
        <v>45110</v>
      </c>
    </row>
    <row r="10" spans="1:14" x14ac:dyDescent="0.25">
      <c r="A10" s="1" t="s">
        <v>119</v>
      </c>
      <c r="B10">
        <v>18775</v>
      </c>
      <c r="C10">
        <v>1399</v>
      </c>
      <c r="D10">
        <v>13747</v>
      </c>
      <c r="E10">
        <v>2032</v>
      </c>
      <c r="F10">
        <v>13901</v>
      </c>
      <c r="G10">
        <f t="shared" si="0"/>
        <v>49854</v>
      </c>
    </row>
    <row r="11" spans="1:14" x14ac:dyDescent="0.25">
      <c r="A11" s="1" t="s">
        <v>120</v>
      </c>
      <c r="B11">
        <v>10411</v>
      </c>
      <c r="C11">
        <v>596</v>
      </c>
      <c r="D11">
        <v>4987</v>
      </c>
      <c r="E11">
        <v>990</v>
      </c>
      <c r="F11">
        <v>7796</v>
      </c>
      <c r="G11">
        <f t="shared" si="0"/>
        <v>24780</v>
      </c>
    </row>
    <row r="12" spans="1:14" x14ac:dyDescent="0.25">
      <c r="A12" s="2" t="s">
        <v>194</v>
      </c>
      <c r="B12">
        <f>SUM(B2:B11)</f>
        <v>129405</v>
      </c>
      <c r="C12">
        <f>SUM(C2:C11)</f>
        <v>103501</v>
      </c>
      <c r="D12">
        <f>SUM(D2:D11)</f>
        <v>83238</v>
      </c>
      <c r="E12">
        <f>SUM(E2:E11)</f>
        <v>47997</v>
      </c>
      <c r="F12">
        <f>SUM(F2:F11)</f>
        <v>132412</v>
      </c>
      <c r="G12">
        <f t="shared" si="0"/>
        <v>496553</v>
      </c>
    </row>
    <row r="14" spans="1:14" x14ac:dyDescent="0.25">
      <c r="A14" s="1" t="s">
        <v>260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t="s">
        <v>194</v>
      </c>
    </row>
    <row r="15" spans="1:14" x14ac:dyDescent="0.25">
      <c r="A15" s="1" t="s">
        <v>111</v>
      </c>
      <c r="B15" s="5">
        <f>B2/$B$12</f>
        <v>1.4535759823808971E-2</v>
      </c>
      <c r="C15" s="5">
        <f>C2/$C$12</f>
        <v>0.41456604284016579</v>
      </c>
      <c r="D15" s="5">
        <f>D2/$D$12</f>
        <v>8.0011533193973909E-3</v>
      </c>
      <c r="E15" s="5">
        <f>E2/$E$12</f>
        <v>8.6026209971456546E-2</v>
      </c>
      <c r="F15" s="5">
        <f>F2/$F$12</f>
        <v>3.4513488203486091E-2</v>
      </c>
      <c r="G15" s="5">
        <f>G2/$G$12</f>
        <v>0.10905985866564093</v>
      </c>
    </row>
    <row r="16" spans="1:14" x14ac:dyDescent="0.25">
      <c r="A16" s="1" t="s">
        <v>112</v>
      </c>
      <c r="B16" s="5">
        <f t="shared" ref="B16:B24" si="1">B3/$B$12</f>
        <v>3.4310884432595341E-2</v>
      </c>
      <c r="C16" s="5">
        <f t="shared" ref="C16:C24" si="2">C3/$C$12</f>
        <v>0.28011323562091189</v>
      </c>
      <c r="D16" s="5">
        <f t="shared" ref="D16:D24" si="3">D3/$D$12</f>
        <v>1.0812369350537015E-2</v>
      </c>
      <c r="E16" s="5">
        <f t="shared" ref="E16:E24" si="4">E3/$E$12</f>
        <v>0.18563660228764298</v>
      </c>
      <c r="F16" s="5">
        <f t="shared" ref="F16:F24" si="5">F3/$F$12</f>
        <v>0.12699755309186478</v>
      </c>
      <c r="G16" s="5">
        <f t="shared" ref="G16:G24" si="6">G3/$G$12</f>
        <v>0.12094982811502498</v>
      </c>
    </row>
    <row r="17" spans="1:7" x14ac:dyDescent="0.25">
      <c r="A17" s="1" t="s">
        <v>113</v>
      </c>
      <c r="B17" s="5">
        <f t="shared" si="1"/>
        <v>6.7184421003825198E-2</v>
      </c>
      <c r="C17" s="5">
        <f t="shared" si="2"/>
        <v>0.12273311368972281</v>
      </c>
      <c r="D17" s="5">
        <f t="shared" si="3"/>
        <v>3.2569259232562049E-2</v>
      </c>
      <c r="E17" s="5">
        <f t="shared" si="4"/>
        <v>0.15909327666312478</v>
      </c>
      <c r="F17" s="5">
        <f t="shared" si="5"/>
        <v>0.11098691961453645</v>
      </c>
      <c r="G17" s="5">
        <f t="shared" si="6"/>
        <v>9.3524759693325785E-2</v>
      </c>
    </row>
    <row r="18" spans="1:7" x14ac:dyDescent="0.25">
      <c r="A18" s="1" t="s">
        <v>114</v>
      </c>
      <c r="B18" s="5">
        <f t="shared" si="1"/>
        <v>0.11923805107994281</v>
      </c>
      <c r="C18" s="5">
        <f t="shared" si="2"/>
        <v>5.9381068781944137E-2</v>
      </c>
      <c r="D18" s="5">
        <f t="shared" si="3"/>
        <v>8.7448040558398804E-2</v>
      </c>
      <c r="E18" s="5">
        <f t="shared" si="4"/>
        <v>0.2059295372627456</v>
      </c>
      <c r="F18" s="5">
        <f t="shared" si="5"/>
        <v>0.1175724254599281</v>
      </c>
      <c r="G18" s="5">
        <f t="shared" si="6"/>
        <v>0.10936798287393289</v>
      </c>
    </row>
    <row r="19" spans="1:7" x14ac:dyDescent="0.25">
      <c r="A19" s="1" t="s">
        <v>115</v>
      </c>
      <c r="B19" s="5">
        <f t="shared" si="1"/>
        <v>0.15026467292608478</v>
      </c>
      <c r="C19" s="5">
        <f t="shared" si="2"/>
        <v>4.9700002898522722E-2</v>
      </c>
      <c r="D19" s="5">
        <f t="shared" si="3"/>
        <v>0.2470145846848795</v>
      </c>
      <c r="E19" s="5">
        <f t="shared" si="4"/>
        <v>0.12304935725149488</v>
      </c>
      <c r="F19" s="5">
        <f t="shared" si="5"/>
        <v>0.14735824547624082</v>
      </c>
      <c r="G19" s="5">
        <f t="shared" si="6"/>
        <v>0.14211574595259721</v>
      </c>
    </row>
    <row r="20" spans="1:7" x14ac:dyDescent="0.25">
      <c r="A20" s="1" t="s">
        <v>116</v>
      </c>
      <c r="B20" s="5">
        <f t="shared" si="1"/>
        <v>0.11754568988833507</v>
      </c>
      <c r="C20" s="5">
        <f t="shared" si="2"/>
        <v>2.2782388575955787E-2</v>
      </c>
      <c r="D20" s="5">
        <f t="shared" si="3"/>
        <v>0.11596866815637089</v>
      </c>
      <c r="E20" s="5">
        <f t="shared" si="4"/>
        <v>7.8984103173114981E-2</v>
      </c>
      <c r="F20" s="5">
        <f t="shared" si="5"/>
        <v>9.1623115729692173E-2</v>
      </c>
      <c r="G20" s="5">
        <f t="shared" si="6"/>
        <v>8.6889012854619752E-2</v>
      </c>
    </row>
    <row r="21" spans="1:7" x14ac:dyDescent="0.25">
      <c r="A21" s="1" t="s">
        <v>117</v>
      </c>
      <c r="B21" s="5">
        <f t="shared" si="1"/>
        <v>0.1386267918550288</v>
      </c>
      <c r="C21" s="5">
        <f t="shared" si="2"/>
        <v>1.9081941237282733E-2</v>
      </c>
      <c r="D21" s="5">
        <f t="shared" si="3"/>
        <v>0.12972440471899854</v>
      </c>
      <c r="E21" s="5">
        <f t="shared" si="4"/>
        <v>5.9420380440444197E-2</v>
      </c>
      <c r="F21" s="5">
        <f t="shared" si="5"/>
        <v>0.11005800078542731</v>
      </c>
      <c r="G21" s="5">
        <f t="shared" si="6"/>
        <v>9.6942320356537978E-2</v>
      </c>
    </row>
    <row r="22" spans="1:7" x14ac:dyDescent="0.25">
      <c r="A22" s="1" t="s">
        <v>118</v>
      </c>
      <c r="B22" s="5">
        <f t="shared" si="1"/>
        <v>0.13275375758278274</v>
      </c>
      <c r="C22" s="5">
        <f t="shared" si="2"/>
        <v>1.2367030270238935E-2</v>
      </c>
      <c r="D22" s="5">
        <f t="shared" si="3"/>
        <v>0.14339604507556644</v>
      </c>
      <c r="E22" s="5">
        <f t="shared" si="4"/>
        <v>3.8898264474863012E-2</v>
      </c>
      <c r="F22" s="5">
        <f t="shared" si="5"/>
        <v>9.703048062109175E-2</v>
      </c>
      <c r="G22" s="5">
        <f t="shared" si="6"/>
        <v>9.0846294353271448E-2</v>
      </c>
    </row>
    <row r="23" spans="1:7" x14ac:dyDescent="0.25">
      <c r="A23" s="1" t="s">
        <v>119</v>
      </c>
      <c r="B23" s="5">
        <f t="shared" si="1"/>
        <v>0.14508712955449943</v>
      </c>
      <c r="C23" s="5">
        <f t="shared" si="2"/>
        <v>1.3516777615675211E-2</v>
      </c>
      <c r="D23" s="5">
        <f t="shared" si="3"/>
        <v>0.16515293495759148</v>
      </c>
      <c r="E23" s="5">
        <f t="shared" si="4"/>
        <v>4.2335979332041584E-2</v>
      </c>
      <c r="F23" s="5">
        <f t="shared" si="5"/>
        <v>0.10498293206053833</v>
      </c>
      <c r="G23" s="5">
        <f t="shared" si="6"/>
        <v>0.10040015869403669</v>
      </c>
    </row>
    <row r="24" spans="1:7" x14ac:dyDescent="0.25">
      <c r="A24" s="1" t="s">
        <v>120</v>
      </c>
      <c r="B24" s="5">
        <f t="shared" si="1"/>
        <v>8.0452841853096868E-2</v>
      </c>
      <c r="C24" s="5">
        <f t="shared" si="2"/>
        <v>5.7583984695800039E-3</v>
      </c>
      <c r="D24" s="5">
        <f t="shared" si="3"/>
        <v>5.9912539945697875E-2</v>
      </c>
      <c r="E24" s="5">
        <f t="shared" si="4"/>
        <v>2.0626289143071443E-2</v>
      </c>
      <c r="F24" s="5">
        <f t="shared" si="5"/>
        <v>5.8876838957194214E-2</v>
      </c>
      <c r="G24" s="5">
        <f t="shared" si="6"/>
        <v>4.9904038441012342E-2</v>
      </c>
    </row>
    <row r="25" spans="1:7" x14ac:dyDescent="0.25">
      <c r="A25" s="2" t="s">
        <v>194</v>
      </c>
      <c r="B25" s="5">
        <f t="shared" ref="B25:G25" si="7">SUM(B15:B24)</f>
        <v>1</v>
      </c>
      <c r="C25" s="5">
        <f t="shared" si="7"/>
        <v>1</v>
      </c>
      <c r="D25" s="5">
        <f t="shared" si="7"/>
        <v>1</v>
      </c>
      <c r="E25" s="5">
        <f t="shared" si="7"/>
        <v>0.99999999999999989</v>
      </c>
      <c r="F25" s="5">
        <f t="shared" si="7"/>
        <v>0.99999999999999989</v>
      </c>
      <c r="G25" s="5">
        <f t="shared" si="7"/>
        <v>0.99999999999999989</v>
      </c>
    </row>
    <row r="28" spans="1:7" x14ac:dyDescent="0.25">
      <c r="A28" s="1" t="s">
        <v>261</v>
      </c>
      <c r="B28" s="17">
        <f t="shared" ref="B28:G28" si="8">SUM(B15:B16)</f>
        <v>4.8846644256404309E-2</v>
      </c>
      <c r="C28" s="17">
        <f t="shared" si="8"/>
        <v>0.69467927846107769</v>
      </c>
      <c r="D28" s="17">
        <f t="shared" si="8"/>
        <v>1.8813522669934406E-2</v>
      </c>
      <c r="E28" s="17">
        <f t="shared" si="8"/>
        <v>0.2716628122590995</v>
      </c>
      <c r="F28" s="17">
        <f t="shared" si="8"/>
        <v>0.16151104129535088</v>
      </c>
      <c r="G28" s="17">
        <f t="shared" si="8"/>
        <v>0.23000968678066591</v>
      </c>
    </row>
    <row r="29" spans="1:7" x14ac:dyDescent="0.25">
      <c r="A29" s="1" t="s">
        <v>262</v>
      </c>
      <c r="B29" s="17">
        <f t="shared" ref="B29:G29" si="9">SUM(B17:B18)</f>
        <v>0.186422472083768</v>
      </c>
      <c r="C29" s="17">
        <f t="shared" si="9"/>
        <v>0.18211418247166694</v>
      </c>
      <c r="D29" s="17">
        <f t="shared" si="9"/>
        <v>0.12001729979096085</v>
      </c>
      <c r="E29" s="17">
        <f t="shared" si="9"/>
        <v>0.36502281392587038</v>
      </c>
      <c r="F29" s="17">
        <f t="shared" si="9"/>
        <v>0.22855934507446457</v>
      </c>
      <c r="G29" s="17">
        <f t="shared" si="9"/>
        <v>0.20289274256725867</v>
      </c>
    </row>
    <row r="30" spans="1:7" x14ac:dyDescent="0.25">
      <c r="A30" s="1" t="s">
        <v>263</v>
      </c>
      <c r="B30" s="17">
        <f t="shared" ref="B30:G30" si="10">SUM(B19:B20)</f>
        <v>0.26781036281441983</v>
      </c>
      <c r="C30" s="17">
        <f t="shared" si="10"/>
        <v>7.2482391474478505E-2</v>
      </c>
      <c r="D30" s="17">
        <f t="shared" si="10"/>
        <v>0.36298325284125038</v>
      </c>
      <c r="E30" s="17">
        <f t="shared" si="10"/>
        <v>0.20203346042460985</v>
      </c>
      <c r="F30" s="17">
        <f t="shared" si="10"/>
        <v>0.238981361205933</v>
      </c>
      <c r="G30" s="17">
        <f t="shared" si="10"/>
        <v>0.22900475880721696</v>
      </c>
    </row>
    <row r="31" spans="1:7" x14ac:dyDescent="0.25">
      <c r="A31" s="1" t="s">
        <v>264</v>
      </c>
      <c r="B31" s="17">
        <f t="shared" ref="B31:G31" si="11">SUM(B21:B22)</f>
        <v>0.27138054943781154</v>
      </c>
      <c r="C31" s="17">
        <f t="shared" si="11"/>
        <v>3.144897150752167E-2</v>
      </c>
      <c r="D31" s="17">
        <f t="shared" si="11"/>
        <v>0.27312044979456496</v>
      </c>
      <c r="E31" s="17">
        <f t="shared" si="11"/>
        <v>9.8318644915307202E-2</v>
      </c>
      <c r="F31" s="17">
        <f t="shared" si="11"/>
        <v>0.20708848140651906</v>
      </c>
      <c r="G31" s="17">
        <f t="shared" si="11"/>
        <v>0.18778861470980943</v>
      </c>
    </row>
    <row r="32" spans="1:7" x14ac:dyDescent="0.25">
      <c r="A32" s="1" t="s">
        <v>190</v>
      </c>
      <c r="B32" s="17">
        <f t="shared" ref="B32:G32" si="12">SUM(B23:B24)</f>
        <v>0.2255399714075963</v>
      </c>
      <c r="C32" s="17">
        <f t="shared" si="12"/>
        <v>1.9275176085255214E-2</v>
      </c>
      <c r="D32" s="17">
        <f t="shared" si="12"/>
        <v>0.22506547490328935</v>
      </c>
      <c r="E32" s="17">
        <f t="shared" si="12"/>
        <v>6.296226847511302E-2</v>
      </c>
      <c r="F32" s="17">
        <f t="shared" si="12"/>
        <v>0.16385977101773253</v>
      </c>
      <c r="G32" s="17">
        <f t="shared" si="12"/>
        <v>0.15030419713504903</v>
      </c>
    </row>
    <row r="33" spans="1:14" x14ac:dyDescent="0.25">
      <c r="A33" s="2" t="s">
        <v>194</v>
      </c>
      <c r="B33" s="17">
        <f t="shared" ref="B33:G33" si="13">SUM(B28:B32)</f>
        <v>1</v>
      </c>
      <c r="C33" s="17">
        <f t="shared" si="13"/>
        <v>1</v>
      </c>
      <c r="D33" s="17">
        <f t="shared" si="13"/>
        <v>0.99999999999999989</v>
      </c>
      <c r="E33" s="17">
        <f t="shared" si="13"/>
        <v>0.99999999999999989</v>
      </c>
      <c r="F33" s="17">
        <f t="shared" si="13"/>
        <v>1</v>
      </c>
      <c r="G33" s="17">
        <f t="shared" si="13"/>
        <v>1</v>
      </c>
    </row>
    <row r="35" spans="1:14" x14ac:dyDescent="0.25">
      <c r="A35" s="1" t="s">
        <v>260</v>
      </c>
      <c r="B35" t="s">
        <v>266</v>
      </c>
      <c r="C35" t="s">
        <v>261</v>
      </c>
      <c r="D35" t="s">
        <v>259</v>
      </c>
      <c r="E35" t="s">
        <v>265</v>
      </c>
      <c r="F35" t="s">
        <v>195</v>
      </c>
    </row>
    <row r="37" spans="1:14" s="43" customFormat="1" x14ac:dyDescent="0.25"/>
    <row r="39" spans="1:14" x14ac:dyDescent="0.25">
      <c r="A39" s="1" t="s">
        <v>182</v>
      </c>
      <c r="B39" s="1">
        <v>0</v>
      </c>
      <c r="C39" s="1">
        <v>1</v>
      </c>
      <c r="D39" s="1">
        <v>2</v>
      </c>
      <c r="E39" s="1">
        <v>3</v>
      </c>
      <c r="F39" s="1">
        <v>4</v>
      </c>
      <c r="G39" t="s">
        <v>194</v>
      </c>
      <c r="I39" t="str" cm="1">
        <f t="array" ref="I39:N39">A63:F63</f>
        <v>fx_dias_ultimo_contrato</v>
      </c>
      <c r="J39" t="str">
        <v>NEUTRO</v>
      </c>
      <c r="K39" t="str">
        <v>Até 1 ano e meio</v>
      </c>
      <c r="L39" t="str">
        <v>Maior que  1 ano e meio</v>
      </c>
      <c r="M39" t="str">
        <v>Maior que  1 ano e meio</v>
      </c>
      <c r="N39" t="str">
        <v>Até 1 ano e meio</v>
      </c>
    </row>
    <row r="40" spans="1:14" x14ac:dyDescent="0.25">
      <c r="A40" s="1" t="s">
        <v>183</v>
      </c>
      <c r="B40">
        <v>13000</v>
      </c>
      <c r="C40">
        <v>29027</v>
      </c>
      <c r="D40">
        <v>176</v>
      </c>
      <c r="E40">
        <v>122</v>
      </c>
      <c r="F40">
        <v>40645</v>
      </c>
      <c r="G40">
        <f t="shared" ref="G40:G46" si="14">SUM(B40:F40)</f>
        <v>82970</v>
      </c>
      <c r="I40" t="s">
        <v>357</v>
      </c>
    </row>
    <row r="41" spans="1:14" x14ac:dyDescent="0.25">
      <c r="A41" s="1" t="s">
        <v>184</v>
      </c>
      <c r="B41">
        <v>14598</v>
      </c>
      <c r="C41">
        <v>28685</v>
      </c>
      <c r="D41">
        <v>465</v>
      </c>
      <c r="E41">
        <v>2936</v>
      </c>
      <c r="F41">
        <v>36112</v>
      </c>
      <c r="G41">
        <f t="shared" si="14"/>
        <v>82796</v>
      </c>
    </row>
    <row r="42" spans="1:14" x14ac:dyDescent="0.25">
      <c r="A42" s="1" t="s">
        <v>185</v>
      </c>
      <c r="B42">
        <v>20308</v>
      </c>
      <c r="C42">
        <v>22570</v>
      </c>
      <c r="D42">
        <v>1410</v>
      </c>
      <c r="E42">
        <v>8339</v>
      </c>
      <c r="F42">
        <v>29942</v>
      </c>
      <c r="G42">
        <f t="shared" si="14"/>
        <v>82569</v>
      </c>
    </row>
    <row r="43" spans="1:14" x14ac:dyDescent="0.25">
      <c r="A43" s="1" t="s">
        <v>186</v>
      </c>
      <c r="B43">
        <v>22879</v>
      </c>
      <c r="C43">
        <v>18814</v>
      </c>
      <c r="D43">
        <v>5033</v>
      </c>
      <c r="E43">
        <v>15367</v>
      </c>
      <c r="F43">
        <v>20759</v>
      </c>
      <c r="G43">
        <f t="shared" si="14"/>
        <v>82852</v>
      </c>
    </row>
    <row r="44" spans="1:14" x14ac:dyDescent="0.25">
      <c r="A44" s="1" t="s">
        <v>187</v>
      </c>
      <c r="B44">
        <v>34583</v>
      </c>
      <c r="C44">
        <v>3298</v>
      </c>
      <c r="D44">
        <v>26357</v>
      </c>
      <c r="E44">
        <v>14198</v>
      </c>
      <c r="F44">
        <v>4291</v>
      </c>
      <c r="G44">
        <f t="shared" si="14"/>
        <v>82727</v>
      </c>
    </row>
    <row r="45" spans="1:14" x14ac:dyDescent="0.25">
      <c r="A45" s="1" t="s">
        <v>188</v>
      </c>
      <c r="B45">
        <v>24038</v>
      </c>
      <c r="C45">
        <v>1124</v>
      </c>
      <c r="D45">
        <v>49798</v>
      </c>
      <c r="E45">
        <v>7035</v>
      </c>
      <c r="F45">
        <v>664</v>
      </c>
      <c r="G45">
        <f t="shared" si="14"/>
        <v>82659</v>
      </c>
    </row>
    <row r="46" spans="1:14" x14ac:dyDescent="0.25">
      <c r="A46" s="2" t="s">
        <v>194</v>
      </c>
      <c r="B46">
        <f>SUM(B40:B45)</f>
        <v>129406</v>
      </c>
      <c r="C46">
        <f>SUM(C40:C45)</f>
        <v>103518</v>
      </c>
      <c r="D46">
        <f>SUM(D40:D45)</f>
        <v>83239</v>
      </c>
      <c r="E46">
        <f>SUM(E40:E45)</f>
        <v>47997</v>
      </c>
      <c r="F46">
        <f>SUM(F40:F45)</f>
        <v>132413</v>
      </c>
      <c r="G46">
        <f t="shared" si="14"/>
        <v>496573</v>
      </c>
    </row>
    <row r="48" spans="1:14" x14ac:dyDescent="0.25">
      <c r="A48" s="1" t="s">
        <v>182</v>
      </c>
      <c r="B48" s="1">
        <v>0</v>
      </c>
      <c r="C48" s="1">
        <v>1</v>
      </c>
      <c r="D48" s="1">
        <v>2</v>
      </c>
      <c r="E48" s="1">
        <v>3</v>
      </c>
      <c r="F48" s="1">
        <v>4</v>
      </c>
      <c r="G48" t="s">
        <v>194</v>
      </c>
    </row>
    <row r="49" spans="1:10" x14ac:dyDescent="0.25">
      <c r="A49" s="1" t="s">
        <v>183</v>
      </c>
      <c r="B49" s="5">
        <f t="shared" ref="B49:B54" si="15">B40/$B$46</f>
        <v>0.10045902044727446</v>
      </c>
      <c r="C49" s="5">
        <f t="shared" ref="C49:C54" si="16">C40/$C$46</f>
        <v>0.28040534013408297</v>
      </c>
      <c r="D49" s="5">
        <f t="shared" ref="D49:D54" si="17">D40/$D$46</f>
        <v>2.1143934934345679E-3</v>
      </c>
      <c r="E49" s="5">
        <f t="shared" ref="E49:E54" si="18">E40/$E$46</f>
        <v>2.5418255307623392E-3</v>
      </c>
      <c r="F49" s="5">
        <f t="shared" ref="F49:F54" si="19">F40/$F$46</f>
        <v>0.30695626562346595</v>
      </c>
      <c r="G49" s="5">
        <f t="shared" ref="G49:G54" si="20">G40/$G$46</f>
        <v>0.16708520197433208</v>
      </c>
    </row>
    <row r="50" spans="1:10" x14ac:dyDescent="0.25">
      <c r="A50" s="1" t="s">
        <v>184</v>
      </c>
      <c r="B50" s="5">
        <f t="shared" si="15"/>
        <v>0.11280775234533175</v>
      </c>
      <c r="C50" s="5">
        <f t="shared" si="16"/>
        <v>0.27710156687725807</v>
      </c>
      <c r="D50" s="5">
        <f t="shared" si="17"/>
        <v>5.5863237184492842E-3</v>
      </c>
      <c r="E50" s="5">
        <f t="shared" si="18"/>
        <v>6.1170489822280558E-2</v>
      </c>
      <c r="F50" s="5">
        <f t="shared" si="19"/>
        <v>0.27272246682727525</v>
      </c>
      <c r="G50" s="5">
        <f t="shared" si="20"/>
        <v>0.16673480032140289</v>
      </c>
    </row>
    <row r="51" spans="1:10" x14ac:dyDescent="0.25">
      <c r="A51" s="1" t="s">
        <v>185</v>
      </c>
      <c r="B51" s="5">
        <f t="shared" si="15"/>
        <v>0.15693244517255769</v>
      </c>
      <c r="C51" s="5">
        <f t="shared" si="16"/>
        <v>0.21802971463899998</v>
      </c>
      <c r="D51" s="5">
        <f t="shared" si="17"/>
        <v>1.6939175146265573E-2</v>
      </c>
      <c r="E51" s="5">
        <f t="shared" si="18"/>
        <v>0.17374002541825531</v>
      </c>
      <c r="F51" s="5">
        <f t="shared" si="19"/>
        <v>0.22612583356619062</v>
      </c>
      <c r="G51" s="5">
        <f t="shared" si="20"/>
        <v>0.16627766713051254</v>
      </c>
    </row>
    <row r="52" spans="1:10" x14ac:dyDescent="0.25">
      <c r="A52" s="1" t="s">
        <v>186</v>
      </c>
      <c r="B52" s="5">
        <f t="shared" si="15"/>
        <v>0.17680014837024557</v>
      </c>
      <c r="C52" s="5">
        <f t="shared" si="16"/>
        <v>0.18174616974825633</v>
      </c>
      <c r="D52" s="5">
        <f t="shared" si="17"/>
        <v>6.0464445752591932E-2</v>
      </c>
      <c r="E52" s="5">
        <f t="shared" si="18"/>
        <v>0.32016584369856449</v>
      </c>
      <c r="F52" s="5">
        <f t="shared" si="19"/>
        <v>0.15677463693141913</v>
      </c>
      <c r="G52" s="5">
        <f t="shared" si="20"/>
        <v>0.1668475732671732</v>
      </c>
    </row>
    <row r="53" spans="1:10" x14ac:dyDescent="0.25">
      <c r="A53" s="1" t="s">
        <v>187</v>
      </c>
      <c r="B53" s="5">
        <f t="shared" si="15"/>
        <v>0.26724417724062255</v>
      </c>
      <c r="C53" s="5">
        <f t="shared" si="16"/>
        <v>3.1859193570200353E-2</v>
      </c>
      <c r="D53" s="5">
        <f t="shared" si="17"/>
        <v>0.31664243924122104</v>
      </c>
      <c r="E53" s="5">
        <f t="shared" si="18"/>
        <v>0.29581015480134176</v>
      </c>
      <c r="F53" s="5">
        <f t="shared" si="19"/>
        <v>3.2406183682871015E-2</v>
      </c>
      <c r="G53" s="5">
        <f t="shared" si="20"/>
        <v>0.16659584794179305</v>
      </c>
    </row>
    <row r="54" spans="1:10" x14ac:dyDescent="0.25">
      <c r="A54" s="1" t="s">
        <v>188</v>
      </c>
      <c r="B54" s="5">
        <f t="shared" si="15"/>
        <v>0.18575645642396799</v>
      </c>
      <c r="C54" s="5">
        <f t="shared" si="16"/>
        <v>1.0858015031202303E-2</v>
      </c>
      <c r="D54" s="5">
        <f t="shared" si="17"/>
        <v>0.5982532226480376</v>
      </c>
      <c r="E54" s="5">
        <f t="shared" si="18"/>
        <v>0.14657166072879554</v>
      </c>
      <c r="F54" s="5">
        <f t="shared" si="19"/>
        <v>5.0146133687779901E-3</v>
      </c>
      <c r="G54" s="5">
        <f t="shared" si="20"/>
        <v>0.16645890936478624</v>
      </c>
    </row>
    <row r="55" spans="1:10" x14ac:dyDescent="0.25">
      <c r="A55" s="2" t="s">
        <v>194</v>
      </c>
      <c r="B55" s="5">
        <f t="shared" ref="B55:G55" si="21">SUM(B49:B54)</f>
        <v>1</v>
      </c>
      <c r="C55" s="5">
        <f t="shared" si="21"/>
        <v>1</v>
      </c>
      <c r="D55" s="5">
        <f t="shared" si="21"/>
        <v>1</v>
      </c>
      <c r="E55" s="5">
        <f t="shared" si="21"/>
        <v>1</v>
      </c>
      <c r="F55" s="5">
        <f t="shared" si="21"/>
        <v>0.99999999999999989</v>
      </c>
      <c r="G55" s="5">
        <f t="shared" si="21"/>
        <v>0.99999999999999989</v>
      </c>
    </row>
    <row r="57" spans="1:10" x14ac:dyDescent="0.25">
      <c r="A57" s="1" t="s">
        <v>327</v>
      </c>
      <c r="B57" s="17">
        <f t="shared" ref="B57:G57" si="22">SUM(B49:B51)</f>
        <v>0.37019921796516386</v>
      </c>
      <c r="C57" s="17">
        <f t="shared" si="22"/>
        <v>0.77553662165034098</v>
      </c>
      <c r="D57" s="17">
        <f t="shared" si="22"/>
        <v>2.4639892358149423E-2</v>
      </c>
      <c r="E57" s="17">
        <f t="shared" si="22"/>
        <v>0.2374523407712982</v>
      </c>
      <c r="F57" s="17">
        <f t="shared" si="22"/>
        <v>0.80580456601693184</v>
      </c>
      <c r="G57" s="17">
        <f t="shared" si="22"/>
        <v>0.50009766942624745</v>
      </c>
      <c r="I57">
        <f>537/30</f>
        <v>17.899999999999999</v>
      </c>
      <c r="J57" s="37">
        <f>I57/12</f>
        <v>1.4916666666666665</v>
      </c>
    </row>
    <row r="58" spans="1:10" x14ac:dyDescent="0.25">
      <c r="A58" s="1" t="s">
        <v>328</v>
      </c>
      <c r="B58" s="17">
        <f t="shared" ref="B58:G58" si="23">SUM(B52:B54)</f>
        <v>0.62980078203483614</v>
      </c>
      <c r="C58" s="17">
        <f t="shared" si="23"/>
        <v>0.22446337834965902</v>
      </c>
      <c r="D58" s="17">
        <f t="shared" si="23"/>
        <v>0.97536010764185055</v>
      </c>
      <c r="E58" s="17">
        <f t="shared" si="23"/>
        <v>0.76254765922870182</v>
      </c>
      <c r="F58" s="17">
        <f t="shared" si="23"/>
        <v>0.19419543398306813</v>
      </c>
      <c r="G58" s="17">
        <f t="shared" si="23"/>
        <v>0.4999023305737525</v>
      </c>
    </row>
    <row r="59" spans="1:10" x14ac:dyDescent="0.25">
      <c r="B59" s="17">
        <f t="shared" ref="B59:G59" si="24">SUM(B57:B58)</f>
        <v>1</v>
      </c>
      <c r="C59" s="17">
        <f t="shared" si="24"/>
        <v>1</v>
      </c>
      <c r="D59" s="17">
        <f t="shared" si="24"/>
        <v>1</v>
      </c>
      <c r="E59" s="17">
        <f t="shared" si="24"/>
        <v>1</v>
      </c>
      <c r="F59" s="17">
        <f t="shared" si="24"/>
        <v>1</v>
      </c>
      <c r="G59" s="17">
        <f t="shared" si="24"/>
        <v>1</v>
      </c>
    </row>
    <row r="63" spans="1:10" x14ac:dyDescent="0.25">
      <c r="A63" s="1" t="s">
        <v>182</v>
      </c>
      <c r="B63" t="s">
        <v>195</v>
      </c>
      <c r="C63" t="s">
        <v>327</v>
      </c>
      <c r="D63" t="s">
        <v>328</v>
      </c>
      <c r="E63" t="s">
        <v>328</v>
      </c>
      <c r="F63" t="s">
        <v>327</v>
      </c>
    </row>
    <row r="65" spans="1:14" s="43" customFormat="1" x14ac:dyDescent="0.25"/>
    <row r="67" spans="1:14" x14ac:dyDescent="0.25">
      <c r="A67" s="1" t="s">
        <v>189</v>
      </c>
      <c r="B67" s="1">
        <v>0</v>
      </c>
      <c r="C67" s="1">
        <v>1</v>
      </c>
      <c r="D67" s="1">
        <v>2</v>
      </c>
      <c r="E67" s="1">
        <v>3</v>
      </c>
      <c r="F67" s="1">
        <v>4</v>
      </c>
      <c r="G67" t="s">
        <v>194</v>
      </c>
      <c r="I67" t="str" cm="1">
        <f t="array" ref="I67:N67">A99:F99</f>
        <v>fx_entre_prim_ult_contrato</v>
      </c>
      <c r="J67" t="str">
        <v>1 a 5 anos</v>
      </c>
      <c r="K67" t="str">
        <v>NEUTRO</v>
      </c>
      <c r="L67" t="str">
        <v>Até 5 anos</v>
      </c>
      <c r="M67" t="str">
        <v>Até 1 ano</v>
      </c>
      <c r="N67" t="str">
        <v>Acima de 5 anos</v>
      </c>
    </row>
    <row r="68" spans="1:14" x14ac:dyDescent="0.25">
      <c r="A68" s="1" t="s">
        <v>129</v>
      </c>
      <c r="B68">
        <v>6057</v>
      </c>
      <c r="C68">
        <v>49480</v>
      </c>
      <c r="D68">
        <v>41798</v>
      </c>
      <c r="E68">
        <v>14960</v>
      </c>
      <c r="F68">
        <v>5211</v>
      </c>
      <c r="G68">
        <f t="shared" ref="G68:G78" si="25">SUM(B68:F68)</f>
        <v>117506</v>
      </c>
      <c r="I68" t="s">
        <v>355</v>
      </c>
    </row>
    <row r="69" spans="1:14" x14ac:dyDescent="0.25">
      <c r="A69" s="1" t="s">
        <v>111</v>
      </c>
      <c r="B69">
        <v>9473</v>
      </c>
      <c r="C69">
        <v>24289</v>
      </c>
      <c r="D69">
        <v>18850</v>
      </c>
      <c r="E69">
        <v>18896</v>
      </c>
      <c r="F69">
        <v>8944</v>
      </c>
      <c r="G69">
        <f t="shared" si="25"/>
        <v>80452</v>
      </c>
    </row>
    <row r="70" spans="1:14" x14ac:dyDescent="0.25">
      <c r="A70" s="1" t="s">
        <v>112</v>
      </c>
      <c r="B70">
        <v>20635</v>
      </c>
      <c r="C70">
        <v>11718</v>
      </c>
      <c r="D70">
        <v>11747</v>
      </c>
      <c r="E70">
        <v>7536</v>
      </c>
      <c r="F70">
        <v>15533</v>
      </c>
      <c r="G70">
        <f t="shared" si="25"/>
        <v>67169</v>
      </c>
    </row>
    <row r="71" spans="1:14" x14ac:dyDescent="0.25">
      <c r="A71" s="1" t="s">
        <v>113</v>
      </c>
      <c r="B71">
        <v>24015</v>
      </c>
      <c r="C71">
        <v>4301</v>
      </c>
      <c r="D71">
        <v>5666</v>
      </c>
      <c r="E71">
        <v>3157</v>
      </c>
      <c r="F71">
        <v>13143</v>
      </c>
      <c r="G71">
        <f t="shared" si="25"/>
        <v>50282</v>
      </c>
    </row>
    <row r="72" spans="1:14" x14ac:dyDescent="0.25">
      <c r="A72" s="1" t="s">
        <v>114</v>
      </c>
      <c r="B72">
        <v>20132</v>
      </c>
      <c r="C72">
        <v>3002</v>
      </c>
      <c r="D72">
        <v>2858</v>
      </c>
      <c r="E72">
        <v>1628</v>
      </c>
      <c r="F72">
        <v>11589</v>
      </c>
      <c r="G72">
        <f t="shared" si="25"/>
        <v>39209</v>
      </c>
    </row>
    <row r="73" spans="1:14" x14ac:dyDescent="0.25">
      <c r="A73" s="1" t="s">
        <v>115</v>
      </c>
      <c r="B73">
        <v>15431</v>
      </c>
      <c r="C73">
        <v>2883</v>
      </c>
      <c r="D73">
        <v>1277</v>
      </c>
      <c r="E73">
        <v>917</v>
      </c>
      <c r="F73">
        <v>11896</v>
      </c>
      <c r="G73">
        <f t="shared" si="25"/>
        <v>32404</v>
      </c>
    </row>
    <row r="74" spans="1:14" x14ac:dyDescent="0.25">
      <c r="A74" s="1" t="s">
        <v>116</v>
      </c>
      <c r="B74">
        <v>11700</v>
      </c>
      <c r="C74">
        <v>2626</v>
      </c>
      <c r="D74">
        <v>575</v>
      </c>
      <c r="E74">
        <v>527</v>
      </c>
      <c r="F74">
        <v>14024</v>
      </c>
      <c r="G74">
        <f t="shared" si="25"/>
        <v>29452</v>
      </c>
    </row>
    <row r="75" spans="1:14" x14ac:dyDescent="0.25">
      <c r="A75" s="1" t="s">
        <v>117</v>
      </c>
      <c r="B75">
        <v>9289</v>
      </c>
      <c r="C75">
        <v>2611</v>
      </c>
      <c r="D75">
        <v>246</v>
      </c>
      <c r="E75">
        <v>268</v>
      </c>
      <c r="F75">
        <v>18089</v>
      </c>
      <c r="G75">
        <f t="shared" si="25"/>
        <v>30503</v>
      </c>
    </row>
    <row r="76" spans="1:14" x14ac:dyDescent="0.25">
      <c r="A76" s="1" t="s">
        <v>118</v>
      </c>
      <c r="B76">
        <v>8708</v>
      </c>
      <c r="C76">
        <v>2152</v>
      </c>
      <c r="D76">
        <v>169</v>
      </c>
      <c r="E76">
        <v>92</v>
      </c>
      <c r="F76">
        <v>24490</v>
      </c>
      <c r="G76">
        <f t="shared" si="25"/>
        <v>35611</v>
      </c>
    </row>
    <row r="77" spans="1:14" x14ac:dyDescent="0.25">
      <c r="A77" s="1" t="s">
        <v>190</v>
      </c>
      <c r="B77">
        <v>3966</v>
      </c>
      <c r="C77">
        <v>456</v>
      </c>
      <c r="D77">
        <v>53</v>
      </c>
      <c r="E77">
        <v>16</v>
      </c>
      <c r="F77">
        <v>9494</v>
      </c>
      <c r="G77">
        <f t="shared" si="25"/>
        <v>13985</v>
      </c>
    </row>
    <row r="78" spans="1:14" x14ac:dyDescent="0.25">
      <c r="A78" s="2" t="s">
        <v>194</v>
      </c>
      <c r="B78">
        <f>SUM(B68:B77)</f>
        <v>129406</v>
      </c>
      <c r="C78">
        <f>SUM(C68:C77)</f>
        <v>103518</v>
      </c>
      <c r="D78">
        <f>SUM(D68:D77)</f>
        <v>83239</v>
      </c>
      <c r="E78">
        <f>SUM(E68:E77)</f>
        <v>47997</v>
      </c>
      <c r="F78">
        <f>SUM(F68:F77)</f>
        <v>132413</v>
      </c>
      <c r="G78">
        <f t="shared" si="25"/>
        <v>496573</v>
      </c>
    </row>
    <row r="79" spans="1:14" x14ac:dyDescent="0.25">
      <c r="A79" s="7"/>
      <c r="B79">
        <f t="shared" ref="B79:G79" si="26">B78-B68</f>
        <v>123349</v>
      </c>
      <c r="C79">
        <f t="shared" si="26"/>
        <v>54038</v>
      </c>
      <c r="D79">
        <f t="shared" si="26"/>
        <v>41441</v>
      </c>
      <c r="E79">
        <f t="shared" si="26"/>
        <v>33037</v>
      </c>
      <c r="F79">
        <f t="shared" si="26"/>
        <v>127202</v>
      </c>
      <c r="G79">
        <f t="shared" si="26"/>
        <v>379067</v>
      </c>
    </row>
    <row r="81" spans="1:7" x14ac:dyDescent="0.25">
      <c r="A81" s="1" t="s">
        <v>189</v>
      </c>
      <c r="B81" s="1">
        <v>0</v>
      </c>
      <c r="C81" s="1">
        <v>1</v>
      </c>
      <c r="D81" s="1">
        <v>2</v>
      </c>
      <c r="E81" s="1">
        <v>3</v>
      </c>
      <c r="F81" s="1">
        <v>4</v>
      </c>
      <c r="G81" t="s">
        <v>194</v>
      </c>
    </row>
    <row r="82" spans="1:7" x14ac:dyDescent="0.25">
      <c r="A82" s="1" t="s">
        <v>129</v>
      </c>
      <c r="B82" s="3">
        <f t="shared" ref="B82:B91" si="27">B68/$B$78</f>
        <v>4.6806175911472417E-2</v>
      </c>
      <c r="C82" s="3">
        <f t="shared" ref="C82:C91" si="28">C68/$C$78</f>
        <v>0.47798450511022239</v>
      </c>
      <c r="D82" s="3">
        <f t="shared" ref="D82:D91" si="29">D68/$D$78</f>
        <v>0.5021444274919209</v>
      </c>
      <c r="E82" s="3">
        <f t="shared" ref="E82:E91" si="30">E68/$E$78</f>
        <v>0.31168614705085734</v>
      </c>
      <c r="F82" s="3">
        <f t="shared" ref="F82:F91" si="31">F68/$F$78</f>
        <v>3.9354141964912812E-2</v>
      </c>
      <c r="G82" s="3">
        <f t="shared" ref="G82:G91" si="32">G68/$G$78</f>
        <v>0.2366338886729645</v>
      </c>
    </row>
    <row r="83" spans="1:7" x14ac:dyDescent="0.25">
      <c r="A83" s="1" t="s">
        <v>111</v>
      </c>
      <c r="B83" s="3">
        <f t="shared" si="27"/>
        <v>7.3203715438233161E-2</v>
      </c>
      <c r="C83" s="3">
        <f t="shared" si="28"/>
        <v>0.23463552232461987</v>
      </c>
      <c r="D83" s="3">
        <f t="shared" si="29"/>
        <v>0.22645634858660002</v>
      </c>
      <c r="E83" s="3">
        <f t="shared" si="30"/>
        <v>0.39369127237118989</v>
      </c>
      <c r="F83" s="3">
        <f t="shared" si="31"/>
        <v>6.7546237907154125E-2</v>
      </c>
      <c r="G83" s="3">
        <f t="shared" si="32"/>
        <v>0.16201444701987422</v>
      </c>
    </row>
    <row r="84" spans="1:7" x14ac:dyDescent="0.25">
      <c r="A84" s="1" t="s">
        <v>112</v>
      </c>
      <c r="B84" s="3">
        <f t="shared" si="27"/>
        <v>0.15945937591765452</v>
      </c>
      <c r="C84" s="3">
        <f t="shared" si="28"/>
        <v>0.11319770474700053</v>
      </c>
      <c r="D84" s="3">
        <f t="shared" si="29"/>
        <v>0.14112375208736289</v>
      </c>
      <c r="E84" s="3">
        <f t="shared" si="30"/>
        <v>0.15700981311331957</v>
      </c>
      <c r="F84" s="3">
        <f t="shared" si="31"/>
        <v>0.11730721303799475</v>
      </c>
      <c r="G84" s="3">
        <f t="shared" si="32"/>
        <v>0.13526510704367736</v>
      </c>
    </row>
    <row r="85" spans="1:7" x14ac:dyDescent="0.25">
      <c r="A85" s="1" t="s">
        <v>113</v>
      </c>
      <c r="B85" s="3">
        <f t="shared" si="27"/>
        <v>0.18557872123394586</v>
      </c>
      <c r="C85" s="3">
        <f t="shared" si="28"/>
        <v>4.1548329759075714E-2</v>
      </c>
      <c r="D85" s="3">
        <f t="shared" si="29"/>
        <v>6.8069054169319673E-2</v>
      </c>
      <c r="E85" s="3">
        <f t="shared" si="30"/>
        <v>6.5774944267350047E-2</v>
      </c>
      <c r="F85" s="3">
        <f t="shared" si="31"/>
        <v>9.925762576182097E-2</v>
      </c>
      <c r="G85" s="3">
        <f t="shared" si="32"/>
        <v>0.10125802248611987</v>
      </c>
    </row>
    <row r="86" spans="1:7" x14ac:dyDescent="0.25">
      <c r="A86" s="1" t="s">
        <v>114</v>
      </c>
      <c r="B86" s="3">
        <f t="shared" si="27"/>
        <v>0.15557238458804074</v>
      </c>
      <c r="C86" s="3">
        <f t="shared" si="28"/>
        <v>2.8999787476574123E-2</v>
      </c>
      <c r="D86" s="3">
        <f t="shared" si="29"/>
        <v>3.4334867069522698E-2</v>
      </c>
      <c r="E86" s="3">
        <f t="shared" si="30"/>
        <v>3.3918786590828594E-2</v>
      </c>
      <c r="F86" s="3">
        <f t="shared" si="31"/>
        <v>8.7521617968024282E-2</v>
      </c>
      <c r="G86" s="3">
        <f t="shared" si="32"/>
        <v>7.8959186262644157E-2</v>
      </c>
    </row>
    <row r="87" spans="1:7" x14ac:dyDescent="0.25">
      <c r="A87" s="1" t="s">
        <v>115</v>
      </c>
      <c r="B87" s="3">
        <f t="shared" si="27"/>
        <v>0.1192448572709148</v>
      </c>
      <c r="C87" s="3">
        <f t="shared" si="28"/>
        <v>2.7850228945690603E-2</v>
      </c>
      <c r="D87" s="3">
        <f t="shared" si="29"/>
        <v>1.5341366426795133E-2</v>
      </c>
      <c r="E87" s="3">
        <f t="shared" si="30"/>
        <v>1.9105360751713648E-2</v>
      </c>
      <c r="F87" s="3">
        <f t="shared" si="31"/>
        <v>8.9840121438227366E-2</v>
      </c>
      <c r="G87" s="3">
        <f t="shared" si="32"/>
        <v>6.5255259548948494E-2</v>
      </c>
    </row>
    <row r="88" spans="1:7" x14ac:dyDescent="0.25">
      <c r="A88" s="1" t="s">
        <v>116</v>
      </c>
      <c r="B88" s="3">
        <f t="shared" si="27"/>
        <v>9.0413118402547024E-2</v>
      </c>
      <c r="C88" s="3">
        <f t="shared" si="28"/>
        <v>2.5367568925211074E-2</v>
      </c>
      <c r="D88" s="3">
        <f t="shared" si="29"/>
        <v>6.9078196518458897E-3</v>
      </c>
      <c r="E88" s="3">
        <f t="shared" si="30"/>
        <v>1.0979852907473383E-2</v>
      </c>
      <c r="F88" s="3">
        <f t="shared" si="31"/>
        <v>0.10591105102973274</v>
      </c>
      <c r="G88" s="3">
        <f t="shared" si="32"/>
        <v>5.9310514264770742E-2</v>
      </c>
    </row>
    <row r="89" spans="1:7" x14ac:dyDescent="0.25">
      <c r="A89" s="1" t="s">
        <v>117</v>
      </c>
      <c r="B89" s="3">
        <f t="shared" si="27"/>
        <v>7.1781833918056356E-2</v>
      </c>
      <c r="C89" s="3">
        <f t="shared" si="28"/>
        <v>2.522266658938542E-2</v>
      </c>
      <c r="D89" s="3">
        <f t="shared" si="29"/>
        <v>2.9553454510505891E-3</v>
      </c>
      <c r="E89" s="3">
        <f t="shared" si="30"/>
        <v>5.5836823134779254E-3</v>
      </c>
      <c r="F89" s="3">
        <f t="shared" si="31"/>
        <v>0.13661045365636304</v>
      </c>
      <c r="G89" s="3">
        <f t="shared" si="32"/>
        <v>6.1427020800567084E-2</v>
      </c>
    </row>
    <row r="90" spans="1:7" x14ac:dyDescent="0.25">
      <c r="A90" s="1" t="s">
        <v>118</v>
      </c>
      <c r="B90" s="3">
        <f t="shared" si="27"/>
        <v>6.7292088465758931E-2</v>
      </c>
      <c r="C90" s="3">
        <f t="shared" si="28"/>
        <v>2.0788655113120422E-2</v>
      </c>
      <c r="D90" s="3">
        <f t="shared" si="29"/>
        <v>2.030298297672966E-3</v>
      </c>
      <c r="E90" s="3">
        <f t="shared" si="30"/>
        <v>1.9167864658207806E-3</v>
      </c>
      <c r="F90" s="3">
        <f t="shared" si="31"/>
        <v>0.18495162861652556</v>
      </c>
      <c r="G90" s="3">
        <f t="shared" si="32"/>
        <v>7.171352449690177E-2</v>
      </c>
    </row>
    <row r="91" spans="1:7" x14ac:dyDescent="0.25">
      <c r="A91" s="1" t="s">
        <v>190</v>
      </c>
      <c r="B91" s="3">
        <f t="shared" si="27"/>
        <v>3.0647728853376195E-2</v>
      </c>
      <c r="C91" s="3">
        <f t="shared" si="28"/>
        <v>4.4050310090998669E-3</v>
      </c>
      <c r="D91" s="3">
        <f t="shared" si="29"/>
        <v>6.3672076790927329E-4</v>
      </c>
      <c r="E91" s="3">
        <f t="shared" si="30"/>
        <v>3.333541679688314E-4</v>
      </c>
      <c r="F91" s="3">
        <f t="shared" si="31"/>
        <v>7.1699908619244329E-2</v>
      </c>
      <c r="G91" s="3">
        <f t="shared" si="32"/>
        <v>2.8163029403531808E-2</v>
      </c>
    </row>
    <row r="92" spans="1:7" x14ac:dyDescent="0.25">
      <c r="A92" s="2" t="s">
        <v>194</v>
      </c>
      <c r="B92" s="3">
        <f t="shared" ref="B92:G92" si="33">SUM(B82:B91)</f>
        <v>1.0000000000000002</v>
      </c>
      <c r="C92" s="3">
        <f t="shared" si="33"/>
        <v>1</v>
      </c>
      <c r="D92" s="3">
        <f t="shared" si="33"/>
        <v>1</v>
      </c>
      <c r="E92" s="3">
        <f t="shared" si="33"/>
        <v>1</v>
      </c>
      <c r="F92" s="3">
        <f t="shared" si="33"/>
        <v>1</v>
      </c>
      <c r="G92" s="3">
        <f t="shared" si="33"/>
        <v>1</v>
      </c>
    </row>
    <row r="94" spans="1:7" x14ac:dyDescent="0.25">
      <c r="A94" s="1" t="s">
        <v>111</v>
      </c>
      <c r="B94" s="6">
        <f t="shared" ref="B94:G94" si="34">B69/B79</f>
        <v>7.6798352641691464E-2</v>
      </c>
      <c r="C94" s="6">
        <f t="shared" si="34"/>
        <v>0.44947999555868096</v>
      </c>
      <c r="D94" s="6">
        <f t="shared" si="34"/>
        <v>0.45486354093771869</v>
      </c>
      <c r="E94" s="6">
        <f t="shared" si="34"/>
        <v>0.57196476677664432</v>
      </c>
      <c r="F94" s="6">
        <f t="shared" si="34"/>
        <v>7.0313359852832505E-2</v>
      </c>
      <c r="G94" s="6">
        <f t="shared" si="34"/>
        <v>0.2122368868827938</v>
      </c>
    </row>
    <row r="95" spans="1:7" x14ac:dyDescent="0.25">
      <c r="A95" s="1" t="s">
        <v>329</v>
      </c>
      <c r="B95" s="6">
        <f t="shared" ref="B95:G95" si="35">SUM(B70:B73)/B79</f>
        <v>0.65029307088018551</v>
      </c>
      <c r="C95" s="6">
        <f t="shared" si="35"/>
        <v>0.40534438728302308</v>
      </c>
      <c r="D95" s="6">
        <f t="shared" si="35"/>
        <v>0.51996814748678843</v>
      </c>
      <c r="E95" s="6">
        <f t="shared" si="35"/>
        <v>0.40070224293973422</v>
      </c>
      <c r="F95" s="6">
        <f t="shared" si="35"/>
        <v>0.41006430716498166</v>
      </c>
      <c r="G95" s="3">
        <f t="shared" si="35"/>
        <v>0.49876143267549006</v>
      </c>
    </row>
    <row r="96" spans="1:7" x14ac:dyDescent="0.25">
      <c r="A96" s="1" t="s">
        <v>193</v>
      </c>
      <c r="B96" s="6">
        <f t="shared" ref="B96:G96" si="36">SUM(B74:B77)/B79</f>
        <v>0.27290857647812305</v>
      </c>
      <c r="C96" s="6">
        <f t="shared" si="36"/>
        <v>0.14517561715829602</v>
      </c>
      <c r="D96" s="6">
        <f t="shared" si="36"/>
        <v>2.5168311575492871E-2</v>
      </c>
      <c r="E96" s="6">
        <f t="shared" si="36"/>
        <v>2.7332990283621395E-2</v>
      </c>
      <c r="F96" s="6">
        <f t="shared" si="36"/>
        <v>0.51962233298218585</v>
      </c>
      <c r="G96" s="3">
        <f t="shared" si="36"/>
        <v>0.28900168044171609</v>
      </c>
    </row>
    <row r="97" spans="1:7" x14ac:dyDescent="0.25">
      <c r="B97" s="6">
        <f t="shared" ref="B97:G97" si="37">SUM(B94:B96)</f>
        <v>1</v>
      </c>
      <c r="C97" s="6">
        <f t="shared" si="37"/>
        <v>1</v>
      </c>
      <c r="D97" s="6">
        <f t="shared" si="37"/>
        <v>1</v>
      </c>
      <c r="E97" s="6">
        <f t="shared" si="37"/>
        <v>0.99999999999999989</v>
      </c>
      <c r="F97" s="6">
        <f t="shared" si="37"/>
        <v>1</v>
      </c>
      <c r="G97" s="6">
        <f t="shared" si="37"/>
        <v>1</v>
      </c>
    </row>
    <row r="99" spans="1:7" x14ac:dyDescent="0.25">
      <c r="A99" s="1" t="s">
        <v>189</v>
      </c>
      <c r="B99" t="s">
        <v>329</v>
      </c>
      <c r="C99" t="s">
        <v>195</v>
      </c>
      <c r="D99" t="s">
        <v>330</v>
      </c>
      <c r="E99" t="s">
        <v>111</v>
      </c>
      <c r="F99" t="s">
        <v>193</v>
      </c>
    </row>
  </sheetData>
  <conditionalFormatting sqref="B15:F1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F1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1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F2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F2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F2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F2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F30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F3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F3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:F4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F5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:F5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:F5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:F5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4:F5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:F5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8:F5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2:F8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3:F8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4:F8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5:F8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6:F8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7:F8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8:F8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9:F8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0:F9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1:F9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4:F9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5:F9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6:F9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4"/>
  <sheetViews>
    <sheetView workbookViewId="0">
      <selection activeCell="F20" sqref="F20:F21"/>
    </sheetView>
  </sheetViews>
  <sheetFormatPr defaultRowHeight="15" x14ac:dyDescent="0.25"/>
  <cols>
    <col min="1" max="1" width="17.5703125" bestFit="1" customWidth="1"/>
    <col min="2" max="2" width="10.5703125" bestFit="1" customWidth="1"/>
    <col min="3" max="3" width="14.28515625" bestFit="1" customWidth="1"/>
    <col min="4" max="5" width="10.5703125" bestFit="1" customWidth="1"/>
    <col min="6" max="6" width="16.5703125" bestFit="1" customWidth="1"/>
    <col min="7" max="7" width="8.140625" bestFit="1" customWidth="1"/>
    <col min="9" max="9" width="11.85546875" bestFit="1" customWidth="1"/>
  </cols>
  <sheetData>
    <row r="1" spans="1:14" x14ac:dyDescent="0.25">
      <c r="A1" s="1" t="s">
        <v>121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A24:F24</f>
        <v>faixa_Limite</v>
      </c>
      <c r="J1" t="str">
        <v>Sem limite</v>
      </c>
      <c r="K1" t="str">
        <v>Até de R$ 1 mil</v>
      </c>
      <c r="L1" t="str">
        <v>Sem limite</v>
      </c>
      <c r="M1" t="str">
        <v>Sem limite</v>
      </c>
      <c r="N1" t="str">
        <v>Acima de R$ 5 mil</v>
      </c>
    </row>
    <row r="2" spans="1:14" x14ac:dyDescent="0.25">
      <c r="A2" s="1" t="s">
        <v>122</v>
      </c>
      <c r="B2">
        <v>118892</v>
      </c>
      <c r="C2">
        <v>4</v>
      </c>
      <c r="D2">
        <v>82393</v>
      </c>
      <c r="E2">
        <v>47615</v>
      </c>
      <c r="F2">
        <v>552</v>
      </c>
      <c r="G2">
        <f t="shared" ref="G2:G8" si="0">SUM(B2:F2)</f>
        <v>249456</v>
      </c>
    </row>
    <row r="3" spans="1:14" x14ac:dyDescent="0.25">
      <c r="A3" s="1" t="s">
        <v>123</v>
      </c>
      <c r="B3">
        <v>786</v>
      </c>
      <c r="C3">
        <v>3498</v>
      </c>
      <c r="D3">
        <v>372</v>
      </c>
      <c r="E3">
        <v>94</v>
      </c>
      <c r="F3">
        <v>2301</v>
      </c>
      <c r="G3">
        <f t="shared" si="0"/>
        <v>7051</v>
      </c>
    </row>
    <row r="4" spans="1:14" x14ac:dyDescent="0.25">
      <c r="A4" s="1" t="s">
        <v>124</v>
      </c>
      <c r="B4">
        <v>4155</v>
      </c>
      <c r="C4">
        <v>37935</v>
      </c>
      <c r="D4">
        <v>474</v>
      </c>
      <c r="E4">
        <v>269</v>
      </c>
      <c r="F4">
        <v>27936</v>
      </c>
      <c r="G4">
        <f t="shared" si="0"/>
        <v>70769</v>
      </c>
    </row>
    <row r="5" spans="1:14" x14ac:dyDescent="0.25">
      <c r="A5" s="1" t="s">
        <v>125</v>
      </c>
      <c r="B5">
        <v>3274</v>
      </c>
      <c r="C5">
        <v>42699</v>
      </c>
      <c r="D5">
        <v>0</v>
      </c>
      <c r="E5">
        <v>16</v>
      </c>
      <c r="F5">
        <v>56288</v>
      </c>
      <c r="G5">
        <f t="shared" si="0"/>
        <v>102277</v>
      </c>
    </row>
    <row r="6" spans="1:14" x14ac:dyDescent="0.25">
      <c r="A6" s="1" t="s">
        <v>126</v>
      </c>
      <c r="B6">
        <v>1890</v>
      </c>
      <c r="C6">
        <v>17944</v>
      </c>
      <c r="D6">
        <v>0</v>
      </c>
      <c r="E6">
        <v>3</v>
      </c>
      <c r="F6">
        <v>36914</v>
      </c>
      <c r="G6">
        <f t="shared" si="0"/>
        <v>56751</v>
      </c>
    </row>
    <row r="7" spans="1:14" x14ac:dyDescent="0.25">
      <c r="A7" s="1" t="s">
        <v>127</v>
      </c>
      <c r="B7">
        <v>409</v>
      </c>
      <c r="C7">
        <v>1438</v>
      </c>
      <c r="D7">
        <v>0</v>
      </c>
      <c r="E7">
        <v>0</v>
      </c>
      <c r="F7">
        <v>8422</v>
      </c>
      <c r="G7">
        <f t="shared" si="0"/>
        <v>10269</v>
      </c>
    </row>
    <row r="8" spans="1:14" x14ac:dyDescent="0.25">
      <c r="A8" s="2" t="s">
        <v>194</v>
      </c>
      <c r="B8">
        <f>SUM(B2:B7)</f>
        <v>129406</v>
      </c>
      <c r="C8">
        <f>SUM(C2:C7)</f>
        <v>103518</v>
      </c>
      <c r="D8">
        <f>SUM(D2:D7)</f>
        <v>83239</v>
      </c>
      <c r="E8">
        <f>SUM(E2:E7)</f>
        <v>47997</v>
      </c>
      <c r="F8">
        <f>SUM(F2:F7)</f>
        <v>132413</v>
      </c>
      <c r="G8">
        <f t="shared" si="0"/>
        <v>496573</v>
      </c>
    </row>
    <row r="10" spans="1:14" x14ac:dyDescent="0.25">
      <c r="A10" s="1" t="s">
        <v>267</v>
      </c>
      <c r="B10" s="1">
        <v>0</v>
      </c>
      <c r="C10" s="1">
        <v>1</v>
      </c>
      <c r="D10" s="1">
        <v>2</v>
      </c>
      <c r="E10" s="1">
        <v>3</v>
      </c>
      <c r="F10" s="1">
        <v>4</v>
      </c>
      <c r="G10" t="s">
        <v>194</v>
      </c>
    </row>
    <row r="11" spans="1:14" x14ac:dyDescent="0.25">
      <c r="A11" s="1" t="s">
        <v>122</v>
      </c>
      <c r="B11" s="5">
        <f t="shared" ref="B11:B16" si="1">B2/$B$8</f>
        <v>0.91875183530902738</v>
      </c>
      <c r="C11" s="5">
        <f t="shared" ref="C11:C16" si="2">C2/$C$8</f>
        <v>3.8640622886840939E-5</v>
      </c>
      <c r="D11" s="5">
        <f t="shared" ref="D11:D16" si="3">D2/$D$8</f>
        <v>0.98983649491224068</v>
      </c>
      <c r="E11" s="5">
        <f t="shared" ref="E11:E16" si="4">E2/$E$8</f>
        <v>0.99204116923974417</v>
      </c>
      <c r="F11" s="5">
        <f t="shared" ref="F11:F16" si="5">F2/$F$8</f>
        <v>4.1687749692250762E-3</v>
      </c>
      <c r="G11" s="5">
        <f t="shared" ref="G11:G16" si="6">G2/$G$8</f>
        <v>0.50235514214425669</v>
      </c>
    </row>
    <row r="12" spans="1:14" x14ac:dyDescent="0.25">
      <c r="A12" s="1" t="s">
        <v>123</v>
      </c>
      <c r="B12" s="5">
        <f t="shared" si="1"/>
        <v>6.0739069285813642E-3</v>
      </c>
      <c r="C12" s="5">
        <f t="shared" si="2"/>
        <v>3.3791224714542399E-2</v>
      </c>
      <c r="D12" s="5">
        <f t="shared" si="3"/>
        <v>4.4690589747594274E-3</v>
      </c>
      <c r="E12" s="5">
        <f t="shared" si="4"/>
        <v>1.9584557368168844E-3</v>
      </c>
      <c r="F12" s="5">
        <f t="shared" si="5"/>
        <v>1.737744783367192E-2</v>
      </c>
      <c r="G12" s="5">
        <f t="shared" si="6"/>
        <v>1.4199322154043816E-2</v>
      </c>
    </row>
    <row r="13" spans="1:14" x14ac:dyDescent="0.25">
      <c r="A13" s="1" t="s">
        <v>124</v>
      </c>
      <c r="B13" s="5">
        <f t="shared" si="1"/>
        <v>3.210824845834042E-2</v>
      </c>
      <c r="C13" s="5">
        <f t="shared" si="2"/>
        <v>0.3664580073030777</v>
      </c>
      <c r="D13" s="5">
        <f t="shared" si="3"/>
        <v>5.6944461129999156E-3</v>
      </c>
      <c r="E13" s="5">
        <f t="shared" si="4"/>
        <v>5.604516948975978E-3</v>
      </c>
      <c r="F13" s="5">
        <f t="shared" si="5"/>
        <v>0.21097626365991254</v>
      </c>
      <c r="G13" s="5">
        <f t="shared" si="6"/>
        <v>0.14251479641462583</v>
      </c>
    </row>
    <row r="14" spans="1:14" x14ac:dyDescent="0.25">
      <c r="A14" s="1" t="s">
        <v>125</v>
      </c>
      <c r="B14" s="5">
        <f t="shared" si="1"/>
        <v>2.5300217918798201E-2</v>
      </c>
      <c r="C14" s="5">
        <f t="shared" si="2"/>
        <v>0.41247898916130527</v>
      </c>
      <c r="D14" s="5">
        <f t="shared" si="3"/>
        <v>0</v>
      </c>
      <c r="E14" s="5">
        <f t="shared" si="4"/>
        <v>3.333541679688314E-4</v>
      </c>
      <c r="F14" s="5">
        <f t="shared" si="5"/>
        <v>0.42509421280387877</v>
      </c>
      <c r="G14" s="5">
        <f t="shared" si="6"/>
        <v>0.20596568883124938</v>
      </c>
    </row>
    <row r="15" spans="1:14" x14ac:dyDescent="0.25">
      <c r="A15" s="1" t="s">
        <v>126</v>
      </c>
      <c r="B15" s="5">
        <f t="shared" si="1"/>
        <v>1.4605196049642211E-2</v>
      </c>
      <c r="C15" s="5">
        <f t="shared" si="2"/>
        <v>0.17334183427036845</v>
      </c>
      <c r="D15" s="5">
        <f t="shared" si="3"/>
        <v>0</v>
      </c>
      <c r="E15" s="5">
        <f t="shared" si="4"/>
        <v>6.2503906494155883E-5</v>
      </c>
      <c r="F15" s="5">
        <f t="shared" si="5"/>
        <v>0.27877927393835955</v>
      </c>
      <c r="G15" s="5">
        <f t="shared" si="6"/>
        <v>0.11428531152519368</v>
      </c>
    </row>
    <row r="16" spans="1:14" x14ac:dyDescent="0.25">
      <c r="A16" s="1" t="s">
        <v>127</v>
      </c>
      <c r="B16" s="5">
        <f t="shared" si="1"/>
        <v>3.1605953356104045E-3</v>
      </c>
      <c r="C16" s="5">
        <f t="shared" si="2"/>
        <v>1.3891303927819317E-2</v>
      </c>
      <c r="D16" s="5">
        <f t="shared" si="3"/>
        <v>0</v>
      </c>
      <c r="E16" s="5">
        <f t="shared" si="4"/>
        <v>0</v>
      </c>
      <c r="F16" s="5">
        <f t="shared" si="5"/>
        <v>6.3604026794952154E-2</v>
      </c>
      <c r="G16" s="5">
        <f t="shared" si="6"/>
        <v>2.0679738930630541E-2</v>
      </c>
    </row>
    <row r="17" spans="1:7" x14ac:dyDescent="0.25">
      <c r="A17" s="2" t="s">
        <v>194</v>
      </c>
      <c r="B17" s="5">
        <f t="shared" ref="B17:G17" si="7">SUM(B11:B16)</f>
        <v>0.99999999999999989</v>
      </c>
      <c r="C17" s="5">
        <f t="shared" si="7"/>
        <v>1</v>
      </c>
      <c r="D17" s="5">
        <f t="shared" si="7"/>
        <v>1</v>
      </c>
      <c r="E17" s="5">
        <f t="shared" si="7"/>
        <v>1</v>
      </c>
      <c r="F17" s="5">
        <f t="shared" si="7"/>
        <v>1</v>
      </c>
      <c r="G17" s="5">
        <f t="shared" si="7"/>
        <v>1</v>
      </c>
    </row>
    <row r="19" spans="1:7" x14ac:dyDescent="0.25">
      <c r="A19" s="1" t="s">
        <v>123</v>
      </c>
      <c r="B19" s="3">
        <f>B3/($B$8-$B$2)</f>
        <v>7.4757466235495534E-2</v>
      </c>
      <c r="C19" s="3">
        <f>C3/($C$8-$C$2)</f>
        <v>3.3792530478969025E-2</v>
      </c>
      <c r="D19" s="3">
        <f>D3/($D$8-$D$2)</f>
        <v>0.43971631205673761</v>
      </c>
      <c r="E19" s="3">
        <f>E3/($E$8-$E$2)</f>
        <v>0.24607329842931938</v>
      </c>
      <c r="F19" s="3">
        <f>F3/($F$8-$F$2)</f>
        <v>1.7450193764646106E-2</v>
      </c>
      <c r="G19" s="3">
        <f>G3/($G$8-$G$2)</f>
        <v>2.8533043052481215E-2</v>
      </c>
    </row>
    <row r="20" spans="1:7" x14ac:dyDescent="0.25">
      <c r="A20" s="1" t="s">
        <v>124</v>
      </c>
      <c r="B20" s="3">
        <f>B4/($B$8-$B$2)</f>
        <v>0.39518736922198971</v>
      </c>
      <c r="C20" s="3">
        <f>C4/($C$8-$C$2)</f>
        <v>0.36647216801592053</v>
      </c>
      <c r="D20" s="3">
        <f>D4/($D$8-$D$2)</f>
        <v>0.56028368794326244</v>
      </c>
      <c r="E20" s="3">
        <f>E4/($E$8-$E$2)</f>
        <v>0.70418848167539272</v>
      </c>
      <c r="F20" s="3">
        <f>F4/($F$8-$F$2)</f>
        <v>0.2118594580656904</v>
      </c>
      <c r="G20" s="3">
        <f>G4/($G$8-$G$2)</f>
        <v>0.28637851705872119</v>
      </c>
    </row>
    <row r="21" spans="1:7" x14ac:dyDescent="0.25">
      <c r="A21" s="1" t="s">
        <v>172</v>
      </c>
      <c r="B21" s="3">
        <f t="shared" ref="B21:G21" si="8">SUM(B5:B7)/(B8-B2)</f>
        <v>0.53005516454251478</v>
      </c>
      <c r="C21" s="3">
        <f t="shared" si="8"/>
        <v>0.59973530150511045</v>
      </c>
      <c r="D21" s="3">
        <f t="shared" si="8"/>
        <v>0</v>
      </c>
      <c r="E21" s="3">
        <f t="shared" si="8"/>
        <v>4.9738219895287955E-2</v>
      </c>
      <c r="F21" s="3">
        <f t="shared" si="8"/>
        <v>0.77069034816966353</v>
      </c>
      <c r="G21" s="3">
        <f t="shared" si="8"/>
        <v>0.68508843988879764</v>
      </c>
    </row>
    <row r="22" spans="1:7" x14ac:dyDescent="0.25">
      <c r="A22" s="2" t="s">
        <v>194</v>
      </c>
      <c r="B22" s="3">
        <f t="shared" ref="B22:G22" si="9">SUM(B19:B21)</f>
        <v>1</v>
      </c>
      <c r="C22" s="3">
        <f t="shared" si="9"/>
        <v>1</v>
      </c>
      <c r="D22" s="3">
        <f t="shared" si="9"/>
        <v>1</v>
      </c>
      <c r="E22" s="3">
        <f t="shared" si="9"/>
        <v>1</v>
      </c>
      <c r="F22" s="3">
        <f t="shared" si="9"/>
        <v>1</v>
      </c>
      <c r="G22" s="3">
        <f t="shared" si="9"/>
        <v>1</v>
      </c>
    </row>
    <row r="24" spans="1:7" x14ac:dyDescent="0.25">
      <c r="A24" s="1" t="s">
        <v>267</v>
      </c>
      <c r="B24" t="s">
        <v>269</v>
      </c>
      <c r="C24" t="s">
        <v>323</v>
      </c>
      <c r="D24" t="s">
        <v>269</v>
      </c>
      <c r="E24" t="s">
        <v>269</v>
      </c>
      <c r="F24" t="s">
        <v>268</v>
      </c>
    </row>
  </sheetData>
  <conditionalFormatting sqref="B11:F1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1"/>
  <sheetViews>
    <sheetView topLeftCell="A13" zoomScale="140" zoomScaleNormal="140" workbookViewId="0">
      <selection activeCell="G50" sqref="G50"/>
    </sheetView>
  </sheetViews>
  <sheetFormatPr defaultRowHeight="15" x14ac:dyDescent="0.25"/>
  <cols>
    <col min="1" max="1" width="20.42578125" bestFit="1" customWidth="1"/>
    <col min="2" max="4" width="8.28515625" bestFit="1" customWidth="1"/>
    <col min="5" max="5" width="6.5703125" bestFit="1" customWidth="1"/>
    <col min="6" max="7" width="7.7109375" bestFit="1" customWidth="1"/>
  </cols>
  <sheetData>
    <row r="1" spans="1:14" x14ac:dyDescent="0.25">
      <c r="A1" s="1" t="s">
        <v>93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A11:F11</f>
        <v>CDC</v>
      </c>
      <c r="J1">
        <v>1</v>
      </c>
      <c r="K1" t="str">
        <v>NEUTRO</v>
      </c>
      <c r="L1">
        <v>0</v>
      </c>
      <c r="M1">
        <v>0</v>
      </c>
      <c r="N1">
        <v>1</v>
      </c>
    </row>
    <row r="2" spans="1:14" x14ac:dyDescent="0.25">
      <c r="A2" s="1">
        <v>0</v>
      </c>
      <c r="B2">
        <v>82328</v>
      </c>
      <c r="C2">
        <v>83998</v>
      </c>
      <c r="D2">
        <v>71515</v>
      </c>
      <c r="E2">
        <v>44297</v>
      </c>
      <c r="F2">
        <v>66862</v>
      </c>
      <c r="G2">
        <f>SUM(B2:F2)</f>
        <v>349000</v>
      </c>
    </row>
    <row r="3" spans="1:14" x14ac:dyDescent="0.25">
      <c r="A3" s="1">
        <v>1</v>
      </c>
      <c r="B3">
        <v>47078</v>
      </c>
      <c r="C3">
        <v>19520</v>
      </c>
      <c r="D3">
        <v>11724</v>
      </c>
      <c r="E3">
        <v>3700</v>
      </c>
      <c r="F3">
        <v>65551</v>
      </c>
      <c r="G3">
        <f>SUM(B3:F3)</f>
        <v>147573</v>
      </c>
    </row>
    <row r="4" spans="1:14" x14ac:dyDescent="0.25">
      <c r="A4" t="s">
        <v>194</v>
      </c>
      <c r="B4">
        <f t="shared" ref="B4:G4" si="0">SUM(B2:B3)</f>
        <v>129406</v>
      </c>
      <c r="C4">
        <f t="shared" si="0"/>
        <v>103518</v>
      </c>
      <c r="D4">
        <f t="shared" si="0"/>
        <v>83239</v>
      </c>
      <c r="E4">
        <f t="shared" si="0"/>
        <v>47997</v>
      </c>
      <c r="F4">
        <f t="shared" si="0"/>
        <v>132413</v>
      </c>
      <c r="G4">
        <f t="shared" si="0"/>
        <v>496573</v>
      </c>
    </row>
    <row r="6" spans="1:14" x14ac:dyDescent="0.25">
      <c r="A6" s="1" t="s">
        <v>93</v>
      </c>
      <c r="B6" s="1">
        <v>0</v>
      </c>
      <c r="C6" s="1">
        <v>1</v>
      </c>
      <c r="D6" s="1">
        <v>2</v>
      </c>
      <c r="E6" s="1">
        <v>3</v>
      </c>
      <c r="F6" s="1">
        <v>4</v>
      </c>
      <c r="G6" t="s">
        <v>194</v>
      </c>
    </row>
    <row r="7" spans="1:14" x14ac:dyDescent="0.25">
      <c r="A7" s="1">
        <v>0</v>
      </c>
      <c r="B7" s="3">
        <f t="shared" ref="B7:G7" si="1">B2/B4</f>
        <v>0.63619924887563173</v>
      </c>
      <c r="C7" s="3">
        <f t="shared" si="1"/>
        <v>0.81143376031221626</v>
      </c>
      <c r="D7" s="3">
        <f t="shared" si="1"/>
        <v>0.85915256069871093</v>
      </c>
      <c r="E7" s="3">
        <f t="shared" si="1"/>
        <v>0.92291184865720777</v>
      </c>
      <c r="F7" s="3">
        <f t="shared" si="1"/>
        <v>0.50495042027595483</v>
      </c>
      <c r="G7" s="4">
        <f t="shared" si="1"/>
        <v>0.70281710846139445</v>
      </c>
    </row>
    <row r="8" spans="1:14" x14ac:dyDescent="0.25">
      <c r="A8" s="1">
        <v>1</v>
      </c>
      <c r="B8" s="3">
        <f t="shared" ref="B8:G8" si="2">B3/B4</f>
        <v>0.36380075112436827</v>
      </c>
      <c r="C8" s="3">
        <f t="shared" si="2"/>
        <v>0.18856623968778377</v>
      </c>
      <c r="D8" s="3">
        <f t="shared" si="2"/>
        <v>0.14084743930128907</v>
      </c>
      <c r="E8" s="3">
        <f t="shared" si="2"/>
        <v>7.708815134279226E-2</v>
      </c>
      <c r="F8" s="3">
        <f t="shared" si="2"/>
        <v>0.49504957972404523</v>
      </c>
      <c r="G8" s="4">
        <f t="shared" si="2"/>
        <v>0.29718289153860561</v>
      </c>
    </row>
    <row r="9" spans="1:14" x14ac:dyDescent="0.25">
      <c r="A9" t="s">
        <v>194</v>
      </c>
      <c r="B9" s="3">
        <f t="shared" ref="B9:G9" si="3">SUM(B7:B8)</f>
        <v>1</v>
      </c>
      <c r="C9" s="3">
        <f t="shared" si="3"/>
        <v>1</v>
      </c>
      <c r="D9" s="3">
        <f t="shared" si="3"/>
        <v>1</v>
      </c>
      <c r="E9" s="3">
        <f t="shared" si="3"/>
        <v>1</v>
      </c>
      <c r="F9" s="3">
        <f t="shared" si="3"/>
        <v>1</v>
      </c>
      <c r="G9" s="3">
        <f t="shared" si="3"/>
        <v>1</v>
      </c>
    </row>
    <row r="11" spans="1:14" x14ac:dyDescent="0.25">
      <c r="A11" s="1" t="s">
        <v>93</v>
      </c>
      <c r="B11">
        <v>1</v>
      </c>
      <c r="C11" t="s">
        <v>195</v>
      </c>
      <c r="D11">
        <v>0</v>
      </c>
      <c r="E11">
        <v>0</v>
      </c>
      <c r="F11">
        <v>1</v>
      </c>
    </row>
    <row r="13" spans="1:14" s="43" customFormat="1" x14ac:dyDescent="0.25"/>
    <row r="15" spans="1:14" x14ac:dyDescent="0.25">
      <c r="A15" s="1" t="s">
        <v>94</v>
      </c>
      <c r="B15" s="1">
        <v>0</v>
      </c>
      <c r="C15" s="1">
        <v>1</v>
      </c>
      <c r="D15" s="1">
        <v>2</v>
      </c>
      <c r="E15" s="1">
        <v>3</v>
      </c>
      <c r="F15" s="1">
        <v>4</v>
      </c>
      <c r="G15" t="s">
        <v>194</v>
      </c>
      <c r="I15" t="str" cm="1">
        <f t="array" ref="I15:N15">A25:F25</f>
        <v>CP</v>
      </c>
      <c r="J15" t="str">
        <v>NEUTRO</v>
      </c>
      <c r="K15" t="str">
        <v>NEUTRO</v>
      </c>
      <c r="L15">
        <v>0</v>
      </c>
      <c r="M15">
        <v>0</v>
      </c>
      <c r="N15">
        <v>1</v>
      </c>
    </row>
    <row r="16" spans="1:14" x14ac:dyDescent="0.25">
      <c r="A16" s="1">
        <v>0</v>
      </c>
      <c r="B16">
        <v>101325</v>
      </c>
      <c r="C16">
        <v>93411</v>
      </c>
      <c r="D16">
        <v>80222</v>
      </c>
      <c r="E16">
        <v>45750</v>
      </c>
      <c r="F16">
        <v>91780</v>
      </c>
      <c r="G16">
        <f>SUM(B16:F16)</f>
        <v>412488</v>
      </c>
    </row>
    <row r="17" spans="1:14" x14ac:dyDescent="0.25">
      <c r="A17" s="1">
        <v>1</v>
      </c>
      <c r="B17">
        <v>28081</v>
      </c>
      <c r="C17">
        <v>10107</v>
      </c>
      <c r="D17">
        <v>3017</v>
      </c>
      <c r="E17">
        <v>2247</v>
      </c>
      <c r="F17">
        <v>40633</v>
      </c>
      <c r="G17">
        <f>SUM(B17:F17)</f>
        <v>84085</v>
      </c>
    </row>
    <row r="18" spans="1:14" x14ac:dyDescent="0.25">
      <c r="A18" t="s">
        <v>194</v>
      </c>
      <c r="B18">
        <f t="shared" ref="B18:G18" si="4">SUM(B16:B17)</f>
        <v>129406</v>
      </c>
      <c r="C18">
        <f t="shared" si="4"/>
        <v>103518</v>
      </c>
      <c r="D18">
        <f t="shared" si="4"/>
        <v>83239</v>
      </c>
      <c r="E18">
        <f t="shared" si="4"/>
        <v>47997</v>
      </c>
      <c r="F18">
        <f t="shared" si="4"/>
        <v>132413</v>
      </c>
      <c r="G18">
        <f t="shared" si="4"/>
        <v>496573</v>
      </c>
    </row>
    <row r="20" spans="1:14" x14ac:dyDescent="0.25">
      <c r="A20" s="1" t="s">
        <v>94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t="s">
        <v>194</v>
      </c>
    </row>
    <row r="21" spans="1:14" x14ac:dyDescent="0.25">
      <c r="A21" s="1">
        <v>0</v>
      </c>
      <c r="B21" s="3">
        <f t="shared" ref="B21:G21" si="5">B16/B18</f>
        <v>0.78300078821692964</v>
      </c>
      <c r="C21" s="3">
        <f t="shared" si="5"/>
        <v>0.90236480612067471</v>
      </c>
      <c r="D21" s="3">
        <f t="shared" si="5"/>
        <v>0.96375497062674953</v>
      </c>
      <c r="E21" s="3">
        <f t="shared" si="5"/>
        <v>0.9531845740358772</v>
      </c>
      <c r="F21" s="3">
        <f t="shared" si="5"/>
        <v>0.69313435991934325</v>
      </c>
      <c r="G21" s="3">
        <f t="shared" si="5"/>
        <v>0.83066940812327694</v>
      </c>
    </row>
    <row r="22" spans="1:14" x14ac:dyDescent="0.25">
      <c r="A22" s="1">
        <v>1</v>
      </c>
      <c r="B22" s="3">
        <f t="shared" ref="B22:G22" si="6">B17/B18</f>
        <v>0.21699921178307033</v>
      </c>
      <c r="C22" s="3">
        <f t="shared" si="6"/>
        <v>9.763519387932533E-2</v>
      </c>
      <c r="D22" s="3">
        <f t="shared" si="6"/>
        <v>3.6245029373250519E-2</v>
      </c>
      <c r="E22" s="3">
        <f t="shared" si="6"/>
        <v>4.6815425964122755E-2</v>
      </c>
      <c r="F22" s="3">
        <f t="shared" si="6"/>
        <v>0.30686564008065675</v>
      </c>
      <c r="G22" s="3">
        <f t="shared" si="6"/>
        <v>0.16933059187672306</v>
      </c>
    </row>
    <row r="23" spans="1:14" x14ac:dyDescent="0.25">
      <c r="A23" t="s">
        <v>194</v>
      </c>
      <c r="B23" s="3">
        <f t="shared" ref="B23:G23" si="7">SUM(B21:B22)</f>
        <v>1</v>
      </c>
      <c r="C23" s="3">
        <f t="shared" si="7"/>
        <v>1</v>
      </c>
      <c r="D23" s="3">
        <f t="shared" si="7"/>
        <v>1</v>
      </c>
      <c r="E23" s="3">
        <f t="shared" si="7"/>
        <v>1</v>
      </c>
      <c r="F23" s="3">
        <f t="shared" si="7"/>
        <v>1</v>
      </c>
      <c r="G23" s="3">
        <f t="shared" si="7"/>
        <v>1</v>
      </c>
    </row>
    <row r="25" spans="1:14" x14ac:dyDescent="0.25">
      <c r="A25" t="s">
        <v>94</v>
      </c>
      <c r="B25" t="s">
        <v>195</v>
      </c>
      <c r="C25" t="s">
        <v>195</v>
      </c>
      <c r="D25">
        <v>0</v>
      </c>
      <c r="E25">
        <v>0</v>
      </c>
      <c r="F25">
        <v>1</v>
      </c>
    </row>
    <row r="27" spans="1:14" s="43" customFormat="1" x14ac:dyDescent="0.25"/>
    <row r="29" spans="1:14" x14ac:dyDescent="0.25">
      <c r="A29" s="1" t="s">
        <v>95</v>
      </c>
      <c r="B29" s="1">
        <v>0</v>
      </c>
      <c r="C29" s="1">
        <v>1</v>
      </c>
      <c r="D29" s="1">
        <v>2</v>
      </c>
      <c r="E29" s="1">
        <v>3</v>
      </c>
      <c r="F29" s="1">
        <v>4</v>
      </c>
      <c r="G29" t="s">
        <v>194</v>
      </c>
      <c r="I29" t="str" cm="1">
        <f t="array" ref="I29:N29">A39:F39</f>
        <v>CREDIARIO</v>
      </c>
      <c r="J29" t="str">
        <v>NEUTRO</v>
      </c>
      <c r="K29">
        <v>1</v>
      </c>
      <c r="L29">
        <v>0</v>
      </c>
      <c r="M29">
        <v>0</v>
      </c>
      <c r="N29">
        <v>1</v>
      </c>
    </row>
    <row r="30" spans="1:14" x14ac:dyDescent="0.25">
      <c r="A30" s="1">
        <v>0</v>
      </c>
      <c r="B30">
        <v>71607</v>
      </c>
      <c r="C30">
        <v>39692</v>
      </c>
      <c r="D30">
        <v>65271</v>
      </c>
      <c r="E30">
        <v>42804</v>
      </c>
      <c r="F30">
        <v>31279</v>
      </c>
      <c r="G30">
        <f>SUM(D30:F30)</f>
        <v>139354</v>
      </c>
    </row>
    <row r="31" spans="1:14" x14ac:dyDescent="0.25">
      <c r="A31" s="1">
        <v>1</v>
      </c>
      <c r="B31">
        <v>57799</v>
      </c>
      <c r="C31">
        <v>63826</v>
      </c>
      <c r="D31">
        <v>17968</v>
      </c>
      <c r="E31">
        <v>5193</v>
      </c>
      <c r="F31">
        <v>101134</v>
      </c>
      <c r="G31">
        <f>SUM(D31:F31)</f>
        <v>124295</v>
      </c>
    </row>
    <row r="32" spans="1:14" x14ac:dyDescent="0.25">
      <c r="A32" t="s">
        <v>194</v>
      </c>
      <c r="B32">
        <f t="shared" ref="B32:G32" si="8">SUM(B30:B31)</f>
        <v>129406</v>
      </c>
      <c r="C32">
        <f t="shared" si="8"/>
        <v>103518</v>
      </c>
      <c r="D32">
        <f t="shared" si="8"/>
        <v>83239</v>
      </c>
      <c r="E32">
        <f t="shared" si="8"/>
        <v>47997</v>
      </c>
      <c r="F32">
        <f t="shared" si="8"/>
        <v>132413</v>
      </c>
      <c r="G32">
        <f t="shared" si="8"/>
        <v>263649</v>
      </c>
    </row>
    <row r="34" spans="1:14" x14ac:dyDescent="0.25">
      <c r="A34" s="1" t="s">
        <v>95</v>
      </c>
      <c r="B34" s="1">
        <v>0</v>
      </c>
      <c r="C34" s="1">
        <v>1</v>
      </c>
      <c r="D34" s="1">
        <v>2</v>
      </c>
      <c r="E34" s="1">
        <v>3</v>
      </c>
      <c r="F34" s="1">
        <v>4</v>
      </c>
      <c r="G34" t="s">
        <v>194</v>
      </c>
    </row>
    <row r="35" spans="1:14" x14ac:dyDescent="0.25">
      <c r="A35" s="1">
        <v>0</v>
      </c>
      <c r="B35" s="3">
        <f t="shared" ref="B35:G35" si="9">B30/B32</f>
        <v>0.55335146747446018</v>
      </c>
      <c r="C35" s="3">
        <f t="shared" si="9"/>
        <v>0.38343090090612258</v>
      </c>
      <c r="D35" s="3">
        <f t="shared" si="9"/>
        <v>0.78413964607936182</v>
      </c>
      <c r="E35" s="3">
        <f t="shared" si="9"/>
        <v>0.89180573785861617</v>
      </c>
      <c r="F35" s="3">
        <f t="shared" si="9"/>
        <v>0.23622302946085355</v>
      </c>
      <c r="G35" s="3">
        <f t="shared" si="9"/>
        <v>0.52855880356079488</v>
      </c>
    </row>
    <row r="36" spans="1:14" x14ac:dyDescent="0.25">
      <c r="A36" s="1">
        <v>1</v>
      </c>
      <c r="B36" s="3">
        <f t="shared" ref="B36:G36" si="10">B31/B32</f>
        <v>0.44664853252553977</v>
      </c>
      <c r="C36" s="3">
        <f t="shared" si="10"/>
        <v>0.61656909909387736</v>
      </c>
      <c r="D36" s="3">
        <f t="shared" si="10"/>
        <v>0.21586035392063815</v>
      </c>
      <c r="E36" s="3">
        <f t="shared" si="10"/>
        <v>0.10819426214138383</v>
      </c>
      <c r="F36" s="3">
        <f t="shared" si="10"/>
        <v>0.7637769705391465</v>
      </c>
      <c r="G36" s="3">
        <f t="shared" si="10"/>
        <v>0.47144119643920518</v>
      </c>
    </row>
    <row r="37" spans="1:14" x14ac:dyDescent="0.25">
      <c r="A37" t="s">
        <v>194</v>
      </c>
      <c r="B37" s="3">
        <f t="shared" ref="B37:G37" si="11">SUM(B35:B36)</f>
        <v>1</v>
      </c>
      <c r="C37" s="3">
        <f t="shared" si="11"/>
        <v>1</v>
      </c>
      <c r="D37" s="3">
        <f t="shared" si="11"/>
        <v>1</v>
      </c>
      <c r="E37" s="3">
        <f t="shared" si="11"/>
        <v>1</v>
      </c>
      <c r="F37" s="3">
        <f t="shared" si="11"/>
        <v>1</v>
      </c>
      <c r="G37" s="3">
        <f t="shared" si="11"/>
        <v>1</v>
      </c>
    </row>
    <row r="39" spans="1:14" x14ac:dyDescent="0.25">
      <c r="A39" s="1" t="s">
        <v>95</v>
      </c>
      <c r="B39" t="s">
        <v>195</v>
      </c>
      <c r="C39">
        <v>1</v>
      </c>
      <c r="D39">
        <v>0</v>
      </c>
      <c r="E39">
        <v>0</v>
      </c>
      <c r="F39">
        <v>1</v>
      </c>
    </row>
    <row r="41" spans="1:14" s="43" customFormat="1" x14ac:dyDescent="0.25"/>
    <row r="43" spans="1:14" x14ac:dyDescent="0.25">
      <c r="A43" s="1" t="s">
        <v>96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t="s">
        <v>194</v>
      </c>
      <c r="I43" t="str" cm="1">
        <f t="array" ref="I43:N43">A53:F53</f>
        <v>CARTAO_A_VISTA</v>
      </c>
      <c r="J43">
        <v>1</v>
      </c>
      <c r="K43">
        <v>0</v>
      </c>
      <c r="L43" t="str">
        <v>NEUTRO</v>
      </c>
      <c r="M43">
        <v>0</v>
      </c>
      <c r="N43">
        <v>1</v>
      </c>
    </row>
    <row r="44" spans="1:14" x14ac:dyDescent="0.25">
      <c r="A44" s="1">
        <v>0</v>
      </c>
      <c r="B44">
        <v>112693</v>
      </c>
      <c r="C44">
        <v>99243</v>
      </c>
      <c r="D44">
        <v>77260</v>
      </c>
      <c r="E44">
        <v>45202</v>
      </c>
      <c r="F44">
        <v>114586</v>
      </c>
      <c r="G44">
        <f>SUM(B44:F44)</f>
        <v>448984</v>
      </c>
    </row>
    <row r="45" spans="1:14" x14ac:dyDescent="0.25">
      <c r="A45" s="1">
        <v>1</v>
      </c>
      <c r="B45">
        <v>16713</v>
      </c>
      <c r="C45">
        <v>4275</v>
      </c>
      <c r="D45">
        <v>5979</v>
      </c>
      <c r="E45">
        <v>2795</v>
      </c>
      <c r="F45">
        <v>17827</v>
      </c>
      <c r="G45">
        <f>SUM(B45:F45)</f>
        <v>47589</v>
      </c>
    </row>
    <row r="46" spans="1:14" x14ac:dyDescent="0.25">
      <c r="A46" t="s">
        <v>194</v>
      </c>
      <c r="B46">
        <f t="shared" ref="B46:G46" si="12">SUM(B44:B45)</f>
        <v>129406</v>
      </c>
      <c r="C46">
        <f t="shared" si="12"/>
        <v>103518</v>
      </c>
      <c r="D46">
        <f t="shared" si="12"/>
        <v>83239</v>
      </c>
      <c r="E46">
        <f t="shared" si="12"/>
        <v>47997</v>
      </c>
      <c r="F46">
        <f t="shared" si="12"/>
        <v>132413</v>
      </c>
      <c r="G46">
        <f t="shared" si="12"/>
        <v>496573</v>
      </c>
    </row>
    <row r="48" spans="1:14" x14ac:dyDescent="0.25">
      <c r="A48" s="1" t="s">
        <v>96</v>
      </c>
      <c r="B48" s="1">
        <v>0</v>
      </c>
      <c r="C48" s="1">
        <v>1</v>
      </c>
      <c r="D48" s="1">
        <v>2</v>
      </c>
      <c r="E48" s="1">
        <v>3</v>
      </c>
      <c r="F48" s="1">
        <v>4</v>
      </c>
      <c r="G48" t="s">
        <v>194</v>
      </c>
    </row>
    <row r="49" spans="1:14" x14ac:dyDescent="0.25">
      <c r="A49" s="1">
        <v>0</v>
      </c>
      <c r="B49" s="3">
        <f t="shared" ref="B49:G49" si="13">B44/B46</f>
        <v>0.87084833778959247</v>
      </c>
      <c r="C49" s="3">
        <f t="shared" si="13"/>
        <v>0.95870283428968872</v>
      </c>
      <c r="D49" s="3">
        <f t="shared" si="13"/>
        <v>0.9281706892201973</v>
      </c>
      <c r="E49" s="3">
        <f t="shared" si="13"/>
        <v>0.94176719378294482</v>
      </c>
      <c r="F49" s="3">
        <f t="shared" si="13"/>
        <v>0.86536820402830539</v>
      </c>
      <c r="G49" s="3">
        <f t="shared" si="13"/>
        <v>0.90416514792387026</v>
      </c>
    </row>
    <row r="50" spans="1:14" x14ac:dyDescent="0.25">
      <c r="A50" s="1">
        <v>1</v>
      </c>
      <c r="B50" s="3">
        <f t="shared" ref="B50:G50" si="14">B45/B46</f>
        <v>0.12915166221040755</v>
      </c>
      <c r="C50" s="3">
        <f t="shared" si="14"/>
        <v>4.1297165710311251E-2</v>
      </c>
      <c r="D50" s="3">
        <f t="shared" si="14"/>
        <v>7.1829310779802744E-2</v>
      </c>
      <c r="E50" s="3">
        <f t="shared" si="14"/>
        <v>5.8232806217055233E-2</v>
      </c>
      <c r="F50" s="3">
        <f t="shared" si="14"/>
        <v>0.13463179597169461</v>
      </c>
      <c r="G50" s="3">
        <f t="shared" si="14"/>
        <v>9.5834852076129795E-2</v>
      </c>
    </row>
    <row r="51" spans="1:14" x14ac:dyDescent="0.25">
      <c r="A51" t="s">
        <v>194</v>
      </c>
      <c r="B51" s="3">
        <f t="shared" ref="B51:G51" si="15">SUM(B49:B50)</f>
        <v>1</v>
      </c>
      <c r="C51" s="3">
        <f t="shared" si="15"/>
        <v>1</v>
      </c>
      <c r="D51" s="3">
        <f t="shared" si="15"/>
        <v>1</v>
      </c>
      <c r="E51" s="3">
        <f t="shared" si="15"/>
        <v>1</v>
      </c>
      <c r="F51" s="3">
        <f t="shared" si="15"/>
        <v>1</v>
      </c>
      <c r="G51" s="3">
        <f t="shared" si="15"/>
        <v>1</v>
      </c>
    </row>
    <row r="53" spans="1:14" x14ac:dyDescent="0.25">
      <c r="A53" s="1" t="s">
        <v>96</v>
      </c>
      <c r="B53">
        <v>1</v>
      </c>
      <c r="C53">
        <v>0</v>
      </c>
      <c r="D53" t="s">
        <v>195</v>
      </c>
      <c r="E53">
        <v>0</v>
      </c>
      <c r="F53">
        <v>1</v>
      </c>
    </row>
    <row r="55" spans="1:14" s="43" customFormat="1" x14ac:dyDescent="0.25"/>
    <row r="57" spans="1:14" x14ac:dyDescent="0.25">
      <c r="A57" s="1" t="s">
        <v>97</v>
      </c>
      <c r="B57" s="1">
        <v>0</v>
      </c>
      <c r="C57" s="1">
        <v>1</v>
      </c>
      <c r="D57" s="1">
        <v>2</v>
      </c>
      <c r="E57" s="1">
        <v>3</v>
      </c>
      <c r="F57" s="1">
        <v>4</v>
      </c>
      <c r="G57" t="s">
        <v>194</v>
      </c>
      <c r="I57" t="str" cm="1">
        <f t="array" ref="I57:N57">A67:F67</f>
        <v>CARTAO_PARCELADO</v>
      </c>
      <c r="J57">
        <v>1</v>
      </c>
      <c r="K57">
        <v>0</v>
      </c>
      <c r="L57" t="str">
        <v>NEUTRO</v>
      </c>
      <c r="M57">
        <v>0</v>
      </c>
      <c r="N57">
        <v>1</v>
      </c>
    </row>
    <row r="58" spans="1:14" x14ac:dyDescent="0.25">
      <c r="A58" s="1">
        <v>0</v>
      </c>
      <c r="B58">
        <v>42309</v>
      </c>
      <c r="C58">
        <v>62005</v>
      </c>
      <c r="D58">
        <v>43119</v>
      </c>
      <c r="E58">
        <v>38086</v>
      </c>
      <c r="F58">
        <v>27829</v>
      </c>
      <c r="G58">
        <f>SUM(B58:F58)</f>
        <v>213348</v>
      </c>
    </row>
    <row r="59" spans="1:14" x14ac:dyDescent="0.25">
      <c r="A59" s="1">
        <v>1</v>
      </c>
      <c r="B59">
        <v>87097</v>
      </c>
      <c r="C59">
        <v>41513</v>
      </c>
      <c r="D59">
        <v>40120</v>
      </c>
      <c r="E59">
        <v>9911</v>
      </c>
      <c r="F59">
        <v>104584</v>
      </c>
      <c r="G59">
        <f>SUM(B59:F59)</f>
        <v>283225</v>
      </c>
    </row>
    <row r="60" spans="1:14" x14ac:dyDescent="0.25">
      <c r="A60" t="s">
        <v>194</v>
      </c>
      <c r="B60">
        <f t="shared" ref="B60:G60" si="16">SUM(B58:B59)</f>
        <v>129406</v>
      </c>
      <c r="C60">
        <f t="shared" si="16"/>
        <v>103518</v>
      </c>
      <c r="D60">
        <f t="shared" si="16"/>
        <v>83239</v>
      </c>
      <c r="E60">
        <f t="shared" si="16"/>
        <v>47997</v>
      </c>
      <c r="F60">
        <f t="shared" si="16"/>
        <v>132413</v>
      </c>
      <c r="G60">
        <f t="shared" si="16"/>
        <v>496573</v>
      </c>
    </row>
    <row r="62" spans="1:14" x14ac:dyDescent="0.25">
      <c r="A62" s="1" t="s">
        <v>97</v>
      </c>
      <c r="B62" s="1">
        <v>0</v>
      </c>
      <c r="C62" s="1">
        <v>1</v>
      </c>
      <c r="D62" s="1">
        <v>2</v>
      </c>
      <c r="E62" s="1">
        <v>3</v>
      </c>
      <c r="F62" s="1">
        <v>4</v>
      </c>
      <c r="G62" t="s">
        <v>194</v>
      </c>
    </row>
    <row r="63" spans="1:14" x14ac:dyDescent="0.25">
      <c r="A63" s="1">
        <v>0</v>
      </c>
      <c r="B63" s="3">
        <f t="shared" ref="B63:G63" si="17">B58/B60</f>
        <v>0.3269477458541335</v>
      </c>
      <c r="C63" s="3">
        <f t="shared" si="17"/>
        <v>0.59897795552464306</v>
      </c>
      <c r="D63" s="3">
        <f t="shared" si="17"/>
        <v>0.51801439229207458</v>
      </c>
      <c r="E63" s="3">
        <f t="shared" si="17"/>
        <v>0.79350792757880706</v>
      </c>
      <c r="F63" s="3">
        <f t="shared" si="17"/>
        <v>0.2101681859031968</v>
      </c>
      <c r="G63" s="3">
        <f t="shared" si="17"/>
        <v>0.42964075775364347</v>
      </c>
    </row>
    <row r="64" spans="1:14" x14ac:dyDescent="0.25">
      <c r="A64" s="1">
        <v>1</v>
      </c>
      <c r="B64" s="3">
        <f t="shared" ref="B64:G64" si="18">B59/B60</f>
        <v>0.67305225414586645</v>
      </c>
      <c r="C64" s="3">
        <f t="shared" si="18"/>
        <v>0.40102204447535694</v>
      </c>
      <c r="D64" s="3">
        <f t="shared" si="18"/>
        <v>0.48198560770792537</v>
      </c>
      <c r="E64" s="3">
        <f t="shared" si="18"/>
        <v>0.206492072421193</v>
      </c>
      <c r="F64" s="3">
        <f t="shared" si="18"/>
        <v>0.78983181409680314</v>
      </c>
      <c r="G64" s="3">
        <f t="shared" si="18"/>
        <v>0.57035924224635648</v>
      </c>
    </row>
    <row r="65" spans="1:14" x14ac:dyDescent="0.25">
      <c r="A65" t="s">
        <v>194</v>
      </c>
      <c r="B65" s="3">
        <f t="shared" ref="B65:G65" si="19">SUM(B63:B64)</f>
        <v>1</v>
      </c>
      <c r="C65" s="3">
        <f t="shared" si="19"/>
        <v>1</v>
      </c>
      <c r="D65" s="3">
        <f t="shared" si="19"/>
        <v>1</v>
      </c>
      <c r="E65" s="3">
        <f t="shared" si="19"/>
        <v>1</v>
      </c>
      <c r="F65" s="3">
        <f t="shared" si="19"/>
        <v>1</v>
      </c>
      <c r="G65" s="3">
        <f t="shared" si="19"/>
        <v>1</v>
      </c>
    </row>
    <row r="67" spans="1:14" x14ac:dyDescent="0.25">
      <c r="A67" s="1" t="s">
        <v>97</v>
      </c>
      <c r="B67">
        <v>1</v>
      </c>
      <c r="C67">
        <v>0</v>
      </c>
      <c r="D67" t="s">
        <v>195</v>
      </c>
      <c r="E67">
        <v>0</v>
      </c>
      <c r="F67">
        <v>1</v>
      </c>
    </row>
    <row r="69" spans="1:14" s="43" customFormat="1" x14ac:dyDescent="0.25"/>
    <row r="71" spans="1:14" x14ac:dyDescent="0.25">
      <c r="A71" s="38" t="s">
        <v>346</v>
      </c>
      <c r="B71" s="39">
        <v>0</v>
      </c>
      <c r="C71" s="39">
        <v>1</v>
      </c>
      <c r="D71" s="39">
        <v>2</v>
      </c>
      <c r="E71" s="39">
        <v>3</v>
      </c>
      <c r="F71" s="39">
        <v>4</v>
      </c>
      <c r="G71" s="40" t="s">
        <v>194</v>
      </c>
      <c r="I71" t="str" cm="1">
        <f t="array" ref="I71:N71">A81:F81</f>
        <v>RENEG</v>
      </c>
      <c r="J71">
        <v>1</v>
      </c>
      <c r="K71">
        <v>0</v>
      </c>
      <c r="L71" t="str">
        <v>NEUTRO</v>
      </c>
      <c r="M71" t="str">
        <v>NEUTRO</v>
      </c>
      <c r="N71">
        <v>1</v>
      </c>
    </row>
    <row r="72" spans="1:14" x14ac:dyDescent="0.25">
      <c r="A72" s="39">
        <v>0</v>
      </c>
      <c r="B72" s="38">
        <v>60604</v>
      </c>
      <c r="C72" s="40">
        <v>95467</v>
      </c>
      <c r="D72" s="40">
        <v>72076</v>
      </c>
      <c r="E72" s="40">
        <v>41424</v>
      </c>
      <c r="F72" s="40">
        <v>81671</v>
      </c>
      <c r="G72" s="40">
        <f>SUM(B72:F72)</f>
        <v>351242</v>
      </c>
    </row>
    <row r="73" spans="1:14" x14ac:dyDescent="0.25">
      <c r="A73" s="39">
        <v>1</v>
      </c>
      <c r="B73" s="40">
        <v>68802</v>
      </c>
      <c r="C73" s="40">
        <v>8051</v>
      </c>
      <c r="D73" s="40">
        <v>11163</v>
      </c>
      <c r="E73" s="40">
        <v>6573</v>
      </c>
      <c r="F73" s="40">
        <v>50742</v>
      </c>
      <c r="G73" s="40">
        <f>SUM(B73:F73)</f>
        <v>145331</v>
      </c>
    </row>
    <row r="74" spans="1:14" x14ac:dyDescent="0.25">
      <c r="A74" s="40" t="s">
        <v>194</v>
      </c>
      <c r="B74" s="40">
        <f t="shared" ref="B74:G74" si="20">SUM(B72:B73)</f>
        <v>129406</v>
      </c>
      <c r="C74" s="40">
        <f t="shared" si="20"/>
        <v>103518</v>
      </c>
      <c r="D74" s="40">
        <f t="shared" si="20"/>
        <v>83239</v>
      </c>
      <c r="E74" s="40">
        <f t="shared" si="20"/>
        <v>47997</v>
      </c>
      <c r="F74" s="40">
        <f t="shared" si="20"/>
        <v>132413</v>
      </c>
      <c r="G74" s="40">
        <f t="shared" si="20"/>
        <v>496573</v>
      </c>
    </row>
    <row r="75" spans="1:14" x14ac:dyDescent="0.25">
      <c r="A75" s="40"/>
      <c r="B75" s="40"/>
      <c r="C75" s="40"/>
      <c r="D75" s="40"/>
      <c r="E75" s="40"/>
      <c r="F75" s="40"/>
      <c r="G75" s="40"/>
    </row>
    <row r="76" spans="1:14" x14ac:dyDescent="0.25">
      <c r="A76" s="38" t="s">
        <v>346</v>
      </c>
      <c r="B76" s="39">
        <v>0</v>
      </c>
      <c r="C76" s="39">
        <v>1</v>
      </c>
      <c r="D76" s="39">
        <v>2</v>
      </c>
      <c r="E76" s="39">
        <v>3</v>
      </c>
      <c r="F76" s="39">
        <v>4</v>
      </c>
      <c r="G76" s="40" t="s">
        <v>194</v>
      </c>
    </row>
    <row r="77" spans="1:14" x14ac:dyDescent="0.25">
      <c r="A77" s="39">
        <v>0</v>
      </c>
      <c r="B77" s="41">
        <f t="shared" ref="B77:G77" si="21">B72/B74</f>
        <v>0.46832449809127863</v>
      </c>
      <c r="C77" s="41">
        <f t="shared" si="21"/>
        <v>0.92222608628451086</v>
      </c>
      <c r="D77" s="41">
        <f t="shared" si="21"/>
        <v>0.86589218995903361</v>
      </c>
      <c r="E77" s="41">
        <f t="shared" si="21"/>
        <v>0.86305394087130449</v>
      </c>
      <c r="F77" s="41">
        <f t="shared" si="21"/>
        <v>0.61678989223112535</v>
      </c>
      <c r="G77" s="41">
        <f t="shared" si="21"/>
        <v>0.70733205389741283</v>
      </c>
    </row>
    <row r="78" spans="1:14" x14ac:dyDescent="0.25">
      <c r="A78" s="39">
        <v>1</v>
      </c>
      <c r="B78" s="41">
        <f t="shared" ref="B78:G78" si="22">B73/B74</f>
        <v>0.53167550190872137</v>
      </c>
      <c r="C78" s="41">
        <f t="shared" si="22"/>
        <v>7.7773913715489099E-2</v>
      </c>
      <c r="D78" s="41">
        <f t="shared" si="22"/>
        <v>0.13410781004096636</v>
      </c>
      <c r="E78" s="41">
        <f t="shared" si="22"/>
        <v>0.13694605912869554</v>
      </c>
      <c r="F78" s="41">
        <f t="shared" si="22"/>
        <v>0.38321010776887465</v>
      </c>
      <c r="G78" s="41">
        <f t="shared" si="22"/>
        <v>0.29266794610258712</v>
      </c>
    </row>
    <row r="79" spans="1:14" x14ac:dyDescent="0.25">
      <c r="A79" s="40" t="s">
        <v>194</v>
      </c>
      <c r="B79" s="41">
        <f t="shared" ref="B79:G79" si="23">SUM(B77:B78)</f>
        <v>1</v>
      </c>
      <c r="C79" s="41">
        <f t="shared" si="23"/>
        <v>1</v>
      </c>
      <c r="D79" s="41">
        <f t="shared" si="23"/>
        <v>1</v>
      </c>
      <c r="E79" s="41">
        <f t="shared" si="23"/>
        <v>1</v>
      </c>
      <c r="F79" s="41">
        <f t="shared" si="23"/>
        <v>1</v>
      </c>
      <c r="G79" s="41">
        <f t="shared" si="23"/>
        <v>1</v>
      </c>
    </row>
    <row r="80" spans="1:14" x14ac:dyDescent="0.25">
      <c r="A80" s="40"/>
      <c r="B80" s="40"/>
      <c r="C80" s="40"/>
      <c r="D80" s="40"/>
      <c r="E80" s="40"/>
      <c r="F80" s="40"/>
      <c r="G80" s="40"/>
    </row>
    <row r="81" spans="1:7" x14ac:dyDescent="0.25">
      <c r="A81" s="38" t="s">
        <v>346</v>
      </c>
      <c r="B81" s="40">
        <v>1</v>
      </c>
      <c r="C81" s="40">
        <v>0</v>
      </c>
      <c r="D81" s="40" t="s">
        <v>195</v>
      </c>
      <c r="E81" s="40" t="s">
        <v>195</v>
      </c>
      <c r="F81" s="40">
        <v>1</v>
      </c>
      <c r="G81" s="40"/>
    </row>
  </sheetData>
  <conditionalFormatting sqref="B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F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F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F3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F3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3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:F4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:F5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F5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3:F6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3:F6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4:F6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7:F7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7:F7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8:F7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0C6D-A4B7-4BA6-836D-0967AFD30A93}">
  <dimension ref="A1:N19"/>
  <sheetViews>
    <sheetView zoomScaleNormal="100" workbookViewId="0">
      <selection activeCell="E11" sqref="E11"/>
    </sheetView>
  </sheetViews>
  <sheetFormatPr defaultRowHeight="15" x14ac:dyDescent="0.25"/>
  <cols>
    <col min="1" max="1" width="19.85546875" bestFit="1" customWidth="1"/>
    <col min="2" max="2" width="8.42578125" bestFit="1" customWidth="1"/>
    <col min="3" max="7" width="7.140625" bestFit="1" customWidth="1"/>
    <col min="9" max="9" width="19.85546875" bestFit="1" customWidth="1"/>
    <col min="10" max="10" width="8.28515625" bestFit="1" customWidth="1"/>
    <col min="11" max="13" width="2" bestFit="1" customWidth="1"/>
    <col min="14" max="14" width="4.85546875" bestFit="1" customWidth="1"/>
  </cols>
  <sheetData>
    <row r="1" spans="1:14" x14ac:dyDescent="0.25">
      <c r="A1" s="7" t="s">
        <v>258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t="s">
        <v>194</v>
      </c>
      <c r="I1" t="str" cm="1">
        <f t="array" ref="I1:N1">A19:F19</f>
        <v>Qtd_produtos_ativos</v>
      </c>
      <c r="J1" t="str">
        <v>NEUTRO</v>
      </c>
      <c r="K1">
        <v>1</v>
      </c>
      <c r="L1">
        <v>0</v>
      </c>
      <c r="M1">
        <v>0</v>
      </c>
      <c r="N1" t="str">
        <v>1 a 4</v>
      </c>
    </row>
    <row r="2" spans="1:14" x14ac:dyDescent="0.25">
      <c r="A2" s="7">
        <v>0</v>
      </c>
      <c r="B2">
        <v>120393</v>
      </c>
      <c r="C2">
        <v>42903</v>
      </c>
      <c r="D2">
        <v>83172</v>
      </c>
      <c r="E2">
        <v>47700</v>
      </c>
      <c r="F2">
        <v>45895</v>
      </c>
      <c r="G2">
        <f t="shared" ref="G2:G7" si="0">SUM(B2:F2)</f>
        <v>340063</v>
      </c>
    </row>
    <row r="3" spans="1:14" x14ac:dyDescent="0.25">
      <c r="A3" s="7">
        <v>1</v>
      </c>
      <c r="B3">
        <v>7034</v>
      </c>
      <c r="C3">
        <v>49820</v>
      </c>
      <c r="D3">
        <v>67</v>
      </c>
      <c r="E3">
        <v>292</v>
      </c>
      <c r="F3">
        <v>55931</v>
      </c>
      <c r="G3">
        <f t="shared" si="0"/>
        <v>113144</v>
      </c>
    </row>
    <row r="4" spans="1:14" x14ac:dyDescent="0.25">
      <c r="A4" s="7">
        <v>2</v>
      </c>
      <c r="B4">
        <v>1608</v>
      </c>
      <c r="C4">
        <v>9341</v>
      </c>
      <c r="D4">
        <v>0</v>
      </c>
      <c r="E4">
        <v>5</v>
      </c>
      <c r="F4">
        <v>23395</v>
      </c>
      <c r="G4">
        <f t="shared" si="0"/>
        <v>34349</v>
      </c>
    </row>
    <row r="5" spans="1:14" x14ac:dyDescent="0.25">
      <c r="A5" s="7">
        <v>3</v>
      </c>
      <c r="B5">
        <v>320</v>
      </c>
      <c r="C5">
        <v>1353</v>
      </c>
      <c r="D5">
        <v>0</v>
      </c>
      <c r="E5">
        <v>0</v>
      </c>
      <c r="F5">
        <v>6317</v>
      </c>
      <c r="G5">
        <f t="shared" si="0"/>
        <v>7990</v>
      </c>
    </row>
    <row r="6" spans="1:14" x14ac:dyDescent="0.25">
      <c r="A6" s="7">
        <v>4</v>
      </c>
      <c r="B6">
        <v>51</v>
      </c>
      <c r="C6">
        <v>100</v>
      </c>
      <c r="D6">
        <v>0</v>
      </c>
      <c r="E6">
        <v>0</v>
      </c>
      <c r="F6">
        <v>871</v>
      </c>
      <c r="G6">
        <f t="shared" si="0"/>
        <v>1022</v>
      </c>
    </row>
    <row r="7" spans="1:14" x14ac:dyDescent="0.25">
      <c r="A7" s="7">
        <v>5</v>
      </c>
      <c r="B7">
        <v>0</v>
      </c>
      <c r="C7">
        <v>1</v>
      </c>
      <c r="D7">
        <v>0</v>
      </c>
      <c r="E7">
        <v>0</v>
      </c>
      <c r="F7">
        <v>4</v>
      </c>
      <c r="G7">
        <f t="shared" si="0"/>
        <v>5</v>
      </c>
    </row>
    <row r="8" spans="1:14" x14ac:dyDescent="0.25">
      <c r="A8" t="s">
        <v>194</v>
      </c>
      <c r="B8">
        <f t="shared" ref="B8:G8" si="1">SUM(B2:B7)</f>
        <v>129406</v>
      </c>
      <c r="C8">
        <f t="shared" si="1"/>
        <v>103518</v>
      </c>
      <c r="D8">
        <f t="shared" si="1"/>
        <v>83239</v>
      </c>
      <c r="E8">
        <f t="shared" si="1"/>
        <v>47997</v>
      </c>
      <c r="F8">
        <f t="shared" si="1"/>
        <v>132413</v>
      </c>
      <c r="G8">
        <f t="shared" si="1"/>
        <v>496573</v>
      </c>
    </row>
    <row r="9" spans="1:14" x14ac:dyDescent="0.25">
      <c r="N9" s="24"/>
    </row>
    <row r="10" spans="1:14" x14ac:dyDescent="0.25">
      <c r="A10" s="7" t="s">
        <v>258</v>
      </c>
      <c r="B10" s="7">
        <v>0</v>
      </c>
      <c r="C10" s="7">
        <v>1</v>
      </c>
      <c r="D10" s="7">
        <v>2</v>
      </c>
      <c r="E10" s="7">
        <v>3</v>
      </c>
      <c r="F10" s="7">
        <v>4</v>
      </c>
      <c r="G10" t="s">
        <v>194</v>
      </c>
    </row>
    <row r="11" spans="1:14" x14ac:dyDescent="0.25">
      <c r="A11" s="7">
        <v>0</v>
      </c>
      <c r="B11" s="5">
        <f t="shared" ref="B11:B16" si="2">B2/$B$8</f>
        <v>0.93035098836220886</v>
      </c>
      <c r="C11" s="5">
        <f t="shared" ref="C11:C16" si="3">C2/$C$8</f>
        <v>0.41444966092853419</v>
      </c>
      <c r="D11" s="5">
        <f t="shared" ref="D11:D16" si="4">D2/$D$8</f>
        <v>0.99919508884056751</v>
      </c>
      <c r="E11" s="5">
        <f t="shared" ref="E11:E16" si="5">E2/$E$8</f>
        <v>0.99381211325707852</v>
      </c>
      <c r="F11" s="5">
        <f t="shared" ref="F11:F16" si="6">F2/$F$8</f>
        <v>0.34660494060250879</v>
      </c>
      <c r="G11" s="5">
        <f t="shared" ref="G11:G16" si="7">G2/$G$8</f>
        <v>0.68481975459801481</v>
      </c>
    </row>
    <row r="12" spans="1:14" x14ac:dyDescent="0.25">
      <c r="A12" s="7">
        <v>1</v>
      </c>
      <c r="B12" s="5">
        <f t="shared" si="2"/>
        <v>5.4356057678932972E-2</v>
      </c>
      <c r="C12" s="5">
        <f t="shared" si="3"/>
        <v>0.48126895805560388</v>
      </c>
      <c r="D12" s="5">
        <f t="shared" si="4"/>
        <v>8.0491115943247759E-4</v>
      </c>
      <c r="E12" s="5">
        <f t="shared" si="5"/>
        <v>6.0837135654311725E-3</v>
      </c>
      <c r="F12" s="5">
        <f t="shared" si="6"/>
        <v>0.42239810290530388</v>
      </c>
      <c r="G12" s="5">
        <f t="shared" si="7"/>
        <v>0.22784968171849859</v>
      </c>
    </row>
    <row r="13" spans="1:14" x14ac:dyDescent="0.25">
      <c r="A13" s="7">
        <v>2</v>
      </c>
      <c r="B13" s="5">
        <f t="shared" si="2"/>
        <v>1.2426008067632104E-2</v>
      </c>
      <c r="C13" s="5">
        <f t="shared" si="3"/>
        <v>9.02355145964953E-2</v>
      </c>
      <c r="D13" s="5">
        <f t="shared" si="4"/>
        <v>0</v>
      </c>
      <c r="E13" s="5">
        <f t="shared" si="5"/>
        <v>1.041731774902598E-4</v>
      </c>
      <c r="F13" s="5">
        <f t="shared" si="6"/>
        <v>0.17668204783518235</v>
      </c>
      <c r="G13" s="5">
        <f t="shared" si="7"/>
        <v>6.917210561186371E-2</v>
      </c>
    </row>
    <row r="14" spans="1:14" x14ac:dyDescent="0.25">
      <c r="A14" s="7">
        <v>3</v>
      </c>
      <c r="B14" s="5">
        <f t="shared" si="2"/>
        <v>2.4728374263944487E-3</v>
      </c>
      <c r="C14" s="5">
        <f t="shared" si="3"/>
        <v>1.3070190691473946E-2</v>
      </c>
      <c r="D14" s="5">
        <f t="shared" si="4"/>
        <v>0</v>
      </c>
      <c r="E14" s="5">
        <f t="shared" si="5"/>
        <v>0</v>
      </c>
      <c r="F14" s="5">
        <f t="shared" si="6"/>
        <v>4.7706796160497833E-2</v>
      </c>
      <c r="G14" s="5">
        <f t="shared" si="7"/>
        <v>1.6090282798299545E-2</v>
      </c>
    </row>
    <row r="15" spans="1:14" x14ac:dyDescent="0.25">
      <c r="A15" s="7">
        <v>4</v>
      </c>
      <c r="B15" s="5">
        <f t="shared" si="2"/>
        <v>3.941084648316152E-4</v>
      </c>
      <c r="C15" s="5">
        <f t="shared" si="3"/>
        <v>9.6601557217102342E-4</v>
      </c>
      <c r="D15" s="5">
        <f t="shared" si="4"/>
        <v>0</v>
      </c>
      <c r="E15" s="5">
        <f t="shared" si="5"/>
        <v>0</v>
      </c>
      <c r="F15" s="5">
        <f t="shared" si="6"/>
        <v>6.5779039822373934E-3</v>
      </c>
      <c r="G15" s="5">
        <f t="shared" si="7"/>
        <v>2.0581062603081523E-3</v>
      </c>
    </row>
    <row r="16" spans="1:14" x14ac:dyDescent="0.25">
      <c r="A16" s="7">
        <v>5</v>
      </c>
      <c r="B16" s="5">
        <f t="shared" si="2"/>
        <v>0</v>
      </c>
      <c r="C16" s="5">
        <f t="shared" si="3"/>
        <v>9.6601557217102346E-6</v>
      </c>
      <c r="D16" s="5">
        <f t="shared" si="4"/>
        <v>0</v>
      </c>
      <c r="E16" s="5">
        <f t="shared" si="5"/>
        <v>0</v>
      </c>
      <c r="F16" s="5">
        <f t="shared" si="6"/>
        <v>3.0208514269746928E-5</v>
      </c>
      <c r="G16" s="5">
        <f t="shared" si="7"/>
        <v>1.0069013015206224E-5</v>
      </c>
    </row>
    <row r="17" spans="1:7" x14ac:dyDescent="0.25">
      <c r="A17" t="s">
        <v>194</v>
      </c>
      <c r="B17">
        <f t="shared" ref="B17:G17" si="8">SUM(B11:B16)</f>
        <v>0.99999999999999989</v>
      </c>
      <c r="C17">
        <f t="shared" si="8"/>
        <v>1</v>
      </c>
      <c r="D17">
        <f t="shared" si="8"/>
        <v>1</v>
      </c>
      <c r="E17">
        <f t="shared" si="8"/>
        <v>0.99999999999999989</v>
      </c>
      <c r="F17">
        <f t="shared" si="8"/>
        <v>0.99999999999999989</v>
      </c>
      <c r="G17">
        <f t="shared" si="8"/>
        <v>1</v>
      </c>
    </row>
    <row r="19" spans="1:7" x14ac:dyDescent="0.25">
      <c r="A19" s="7" t="s">
        <v>258</v>
      </c>
      <c r="B19" t="s">
        <v>195</v>
      </c>
      <c r="C19">
        <v>1</v>
      </c>
      <c r="D19">
        <v>0</v>
      </c>
      <c r="E19">
        <v>0</v>
      </c>
      <c r="F19" t="s">
        <v>270</v>
      </c>
    </row>
  </sheetData>
  <conditionalFormatting sqref="B11:F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4"/>
  <sheetViews>
    <sheetView workbookViewId="0">
      <selection activeCell="A25" sqref="A25:I44"/>
    </sheetView>
  </sheetViews>
  <sheetFormatPr defaultRowHeight="15" x14ac:dyDescent="0.25"/>
  <cols>
    <col min="1" max="1" width="25.85546875" bestFit="1" customWidth="1"/>
    <col min="2" max="2" width="9.28515625" bestFit="1" customWidth="1"/>
    <col min="7" max="7" width="7" bestFit="1" customWidth="1"/>
    <col min="9" max="9" width="28.28515625" bestFit="1" customWidth="1"/>
  </cols>
  <sheetData>
    <row r="1" spans="1:14" x14ac:dyDescent="0.25">
      <c r="A1" s="1" t="s">
        <v>128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A21:F21</f>
        <v>fx_contratos_aberto_atraso</v>
      </c>
      <c r="J1" t="str">
        <v>+1'</v>
      </c>
      <c r="K1">
        <v>0</v>
      </c>
      <c r="L1">
        <v>1</v>
      </c>
      <c r="M1" t="str">
        <v>+1'</v>
      </c>
      <c r="N1">
        <v>0</v>
      </c>
    </row>
    <row r="2" spans="1:14" x14ac:dyDescent="0.25">
      <c r="A2" s="1" t="s">
        <v>129</v>
      </c>
      <c r="B2">
        <v>100926</v>
      </c>
      <c r="C2">
        <v>98596</v>
      </c>
      <c r="D2">
        <v>65095</v>
      </c>
      <c r="E2">
        <v>2772</v>
      </c>
      <c r="F2">
        <v>128495</v>
      </c>
      <c r="G2">
        <f>SUM(B2:F2)</f>
        <v>395884</v>
      </c>
    </row>
    <row r="3" spans="1:14" x14ac:dyDescent="0.25">
      <c r="A3" s="1" t="s">
        <v>130</v>
      </c>
      <c r="B3">
        <v>10396</v>
      </c>
      <c r="C3">
        <v>3444</v>
      </c>
      <c r="D3">
        <v>12537</v>
      </c>
      <c r="E3">
        <v>19297</v>
      </c>
      <c r="F3">
        <v>2136</v>
      </c>
      <c r="G3">
        <f>SUM(B3:F3)</f>
        <v>47810</v>
      </c>
    </row>
    <row r="4" spans="1:14" x14ac:dyDescent="0.25">
      <c r="A4" s="1" t="s">
        <v>131</v>
      </c>
      <c r="B4">
        <v>11253</v>
      </c>
      <c r="C4">
        <v>1296</v>
      </c>
      <c r="D4">
        <v>5004</v>
      </c>
      <c r="E4">
        <v>18608</v>
      </c>
      <c r="F4">
        <v>1337</v>
      </c>
      <c r="G4">
        <f>SUM(B4:F4)</f>
        <v>37498</v>
      </c>
    </row>
    <row r="5" spans="1:14" x14ac:dyDescent="0.25">
      <c r="A5" s="1" t="s">
        <v>132</v>
      </c>
      <c r="B5">
        <v>6831</v>
      </c>
      <c r="C5">
        <v>182</v>
      </c>
      <c r="D5">
        <v>603</v>
      </c>
      <c r="E5">
        <v>7320</v>
      </c>
      <c r="F5">
        <v>445</v>
      </c>
      <c r="G5">
        <f>SUM(B5:F5)</f>
        <v>15381</v>
      </c>
    </row>
    <row r="6" spans="1:14" x14ac:dyDescent="0.25">
      <c r="A6" s="2" t="s">
        <v>194</v>
      </c>
      <c r="B6">
        <f>SUM(B2:B5)</f>
        <v>129406</v>
      </c>
      <c r="C6">
        <f>SUM(C2:C5)</f>
        <v>103518</v>
      </c>
      <c r="D6">
        <f>SUM(D2:D5)</f>
        <v>83239</v>
      </c>
      <c r="E6">
        <f>SUM(E2:E5)</f>
        <v>47997</v>
      </c>
      <c r="F6">
        <f>SUM(F2:F5)</f>
        <v>132413</v>
      </c>
      <c r="G6">
        <f>SUM(B6:F6)</f>
        <v>496573</v>
      </c>
    </row>
    <row r="7" spans="1:14" x14ac:dyDescent="0.25">
      <c r="B7">
        <f>SUM(B3:B5)</f>
        <v>28480</v>
      </c>
      <c r="C7">
        <f>SUM(C3:C5)</f>
        <v>4922</v>
      </c>
      <c r="D7">
        <f>SUM(D3:D5)</f>
        <v>18144</v>
      </c>
      <c r="E7">
        <f>SUM(E3:E5)</f>
        <v>45225</v>
      </c>
      <c r="F7">
        <f>SUM(F3:F5)</f>
        <v>3918</v>
      </c>
    </row>
    <row r="9" spans="1:14" x14ac:dyDescent="0.25">
      <c r="A9" s="1" t="s">
        <v>128</v>
      </c>
      <c r="B9" s="1">
        <v>0</v>
      </c>
      <c r="C9" s="1">
        <v>1</v>
      </c>
      <c r="D9" s="1">
        <v>2</v>
      </c>
      <c r="E9" s="1">
        <v>3</v>
      </c>
      <c r="F9" s="1">
        <v>4</v>
      </c>
      <c r="G9" t="s">
        <v>194</v>
      </c>
    </row>
    <row r="10" spans="1:14" x14ac:dyDescent="0.25">
      <c r="A10" s="1" t="s">
        <v>129</v>
      </c>
      <c r="B10" s="3">
        <f>B2/$B$6</f>
        <v>0.7799174690508941</v>
      </c>
      <c r="C10" s="3">
        <f>C2/$C$6</f>
        <v>0.95245271353774219</v>
      </c>
      <c r="D10" s="3">
        <f>D2/$D$6</f>
        <v>0.78202525258592726</v>
      </c>
      <c r="E10" s="3">
        <f>E2/$E$6</f>
        <v>5.7753609600600039E-2</v>
      </c>
      <c r="F10" s="3">
        <f>F2/$F$6</f>
        <v>0.97041076027278284</v>
      </c>
      <c r="G10" s="3">
        <f>G2/$G$6</f>
        <v>0.79723222970238017</v>
      </c>
    </row>
    <row r="11" spans="1:14" x14ac:dyDescent="0.25">
      <c r="A11" s="1" t="s">
        <v>130</v>
      </c>
      <c r="B11" s="3">
        <f>B3/$B$6</f>
        <v>8.0336305889989648E-2</v>
      </c>
      <c r="C11" s="3">
        <f>C3/$C$6</f>
        <v>3.3269576305570044E-2</v>
      </c>
      <c r="D11" s="3">
        <f>D3/$D$6</f>
        <v>0.15061449560902943</v>
      </c>
      <c r="E11" s="3">
        <f>E3/$E$6</f>
        <v>0.40204596120590869</v>
      </c>
      <c r="F11" s="3">
        <f>F3/$F$6</f>
        <v>1.613134662004486E-2</v>
      </c>
      <c r="G11" s="3">
        <f>G3/$G$6</f>
        <v>9.6279902451401903E-2</v>
      </c>
    </row>
    <row r="12" spans="1:14" x14ac:dyDescent="0.25">
      <c r="A12" s="1" t="s">
        <v>324</v>
      </c>
      <c r="B12" s="3">
        <f>B4/$B$6</f>
        <v>8.695887362255228E-2</v>
      </c>
      <c r="C12" s="3">
        <f>C4/$C$6</f>
        <v>1.2519561815336464E-2</v>
      </c>
      <c r="D12" s="3">
        <f>D4/$D$6</f>
        <v>6.0116051370151011E-2</v>
      </c>
      <c r="E12" s="3">
        <f>E4/$E$6</f>
        <v>0.38769089734775092</v>
      </c>
      <c r="F12" s="3">
        <f>F4/$F$6</f>
        <v>1.0097195894662911E-2</v>
      </c>
      <c r="G12" s="3">
        <f>G4/$G$6</f>
        <v>7.5513570008840597E-2</v>
      </c>
    </row>
    <row r="13" spans="1:14" x14ac:dyDescent="0.25">
      <c r="A13" s="1" t="s">
        <v>132</v>
      </c>
      <c r="B13" s="3">
        <f>B5/$B$6</f>
        <v>5.278735143656399E-2</v>
      </c>
      <c r="C13" s="3">
        <f>C5/$C$6</f>
        <v>1.7581483413512625E-3</v>
      </c>
      <c r="D13" s="3">
        <f>D5/$D$6</f>
        <v>7.2442004348922985E-3</v>
      </c>
      <c r="E13" s="3">
        <f>E5/$E$6</f>
        <v>0.15250953184574037</v>
      </c>
      <c r="F13" s="3">
        <f>F5/$F$6</f>
        <v>3.3606972125093458E-3</v>
      </c>
      <c r="G13" s="3">
        <f>G5/$G$6</f>
        <v>3.0974297837377384E-2</v>
      </c>
    </row>
    <row r="14" spans="1:14" x14ac:dyDescent="0.25">
      <c r="A14" s="2" t="s">
        <v>194</v>
      </c>
      <c r="B14" s="3">
        <f t="shared" ref="B14:G14" si="0">SUM(B10:B13)</f>
        <v>1</v>
      </c>
      <c r="C14" s="3">
        <f t="shared" si="0"/>
        <v>0.99999999999999989</v>
      </c>
      <c r="D14" s="3">
        <f t="shared" si="0"/>
        <v>0.99999999999999989</v>
      </c>
      <c r="E14" s="3">
        <f t="shared" si="0"/>
        <v>1</v>
      </c>
      <c r="F14" s="3">
        <f t="shared" si="0"/>
        <v>1</v>
      </c>
      <c r="G14" s="3">
        <f t="shared" si="0"/>
        <v>1.0000000000000002</v>
      </c>
    </row>
    <row r="15" spans="1:14" x14ac:dyDescent="0.25">
      <c r="A15" s="7"/>
      <c r="B15" s="3">
        <f>SUM(B12:B13)</f>
        <v>0.13974622505911627</v>
      </c>
      <c r="C15" s="3">
        <f>SUM(C12:C13)</f>
        <v>1.4277710156687726E-2</v>
      </c>
      <c r="D15" s="3">
        <f>SUM(D12:D13)</f>
        <v>6.7360251805043306E-2</v>
      </c>
      <c r="E15" s="3">
        <f>SUM(E12:E13)</f>
        <v>0.54020042919349132</v>
      </c>
      <c r="F15" s="3">
        <f>SUM(F12:F13)</f>
        <v>1.3457893107172257E-2</v>
      </c>
      <c r="G15" s="3"/>
    </row>
    <row r="17" spans="1:14" x14ac:dyDescent="0.25">
      <c r="A17" s="1">
        <v>1</v>
      </c>
      <c r="B17" s="3">
        <f>B3/($B$6-$B$2)</f>
        <v>0.36502808988764046</v>
      </c>
      <c r="C17" s="3">
        <f>C3/($C$6-$C$2)</f>
        <v>0.69971556277935798</v>
      </c>
      <c r="D17" s="3">
        <f>D3/($D$6-$D$2)</f>
        <v>0.69097222222222221</v>
      </c>
      <c r="E17" s="3">
        <f>E3/($E$6-$E$2)</f>
        <v>0.4266887783305694</v>
      </c>
      <c r="F17" s="3">
        <f>F3/($F$6-$F$2)</f>
        <v>0.54517611026033685</v>
      </c>
      <c r="G17" s="6">
        <f>G3/(G6-G2)</f>
        <v>0.47482843210281162</v>
      </c>
    </row>
    <row r="18" spans="1:14" x14ac:dyDescent="0.25">
      <c r="A18" s="1" t="s">
        <v>271</v>
      </c>
      <c r="B18" s="3">
        <f>SUM(B4:B5)/($B$6-$B$2)</f>
        <v>0.63497191011235954</v>
      </c>
      <c r="C18" s="3">
        <f>SUM(C4:C5)/($C$6-$C$2)</f>
        <v>0.30028443722064202</v>
      </c>
      <c r="D18" s="3">
        <f>SUM(D4:D5)/($D$6-$D$2)</f>
        <v>0.30902777777777779</v>
      </c>
      <c r="E18" s="3">
        <f>SUM(E4:E5)/($E$6-$E$2)</f>
        <v>0.5733112216694306</v>
      </c>
      <c r="F18" s="3">
        <f>SUM(F4:F5)/($F$6-$F$2)</f>
        <v>0.45482388973966309</v>
      </c>
      <c r="G18" s="6">
        <f>SUM(G4:G5)/(G6-G2)</f>
        <v>0.52517156789718833</v>
      </c>
    </row>
    <row r="19" spans="1:14" x14ac:dyDescent="0.25">
      <c r="A19" s="1" t="s">
        <v>194</v>
      </c>
      <c r="B19" s="6">
        <f t="shared" ref="B19:G19" si="1">SUM(B17:B18)</f>
        <v>1</v>
      </c>
      <c r="C19" s="6">
        <f t="shared" si="1"/>
        <v>1</v>
      </c>
      <c r="D19" s="6">
        <f t="shared" si="1"/>
        <v>1</v>
      </c>
      <c r="E19" s="6">
        <f t="shared" si="1"/>
        <v>1</v>
      </c>
      <c r="F19" s="6">
        <f t="shared" si="1"/>
        <v>1</v>
      </c>
      <c r="G19" s="6">
        <f t="shared" si="1"/>
        <v>1</v>
      </c>
    </row>
    <row r="20" spans="1:14" x14ac:dyDescent="0.25">
      <c r="A20" s="1"/>
    </row>
    <row r="21" spans="1:14" x14ac:dyDescent="0.25">
      <c r="A21" s="1" t="s">
        <v>128</v>
      </c>
      <c r="B21" s="21" t="s">
        <v>273</v>
      </c>
      <c r="C21">
        <v>0</v>
      </c>
      <c r="D21">
        <v>1</v>
      </c>
      <c r="E21" s="21" t="s">
        <v>273</v>
      </c>
      <c r="F21">
        <v>0</v>
      </c>
    </row>
    <row r="23" spans="1:14" s="43" customFormat="1" x14ac:dyDescent="0.25"/>
    <row r="25" spans="1:14" x14ac:dyDescent="0.25">
      <c r="A25" s="1" t="s">
        <v>133</v>
      </c>
      <c r="B25" s="1">
        <v>0</v>
      </c>
      <c r="C25" s="1">
        <v>1</v>
      </c>
      <c r="D25" s="1">
        <v>2</v>
      </c>
      <c r="E25" s="1">
        <v>3</v>
      </c>
      <c r="F25" s="1">
        <v>4</v>
      </c>
      <c r="G25" t="s">
        <v>194</v>
      </c>
      <c r="I25" t="str" cm="1">
        <f t="array" ref="I25:N25">A44:F44</f>
        <v>fx_contratos_aberto_regular</v>
      </c>
      <c r="J25">
        <v>0</v>
      </c>
      <c r="K25">
        <v>1</v>
      </c>
      <c r="L25">
        <v>0</v>
      </c>
      <c r="M25">
        <v>0</v>
      </c>
      <c r="N25" t="str">
        <v>+1'</v>
      </c>
    </row>
    <row r="26" spans="1:14" x14ac:dyDescent="0.25">
      <c r="A26" s="1" t="s">
        <v>129</v>
      </c>
      <c r="B26">
        <v>120393</v>
      </c>
      <c r="C26">
        <v>42903</v>
      </c>
      <c r="D26">
        <v>83172</v>
      </c>
      <c r="E26">
        <v>47700</v>
      </c>
      <c r="F26">
        <v>45895</v>
      </c>
      <c r="G26">
        <f>SUM(B26:F26)</f>
        <v>340063</v>
      </c>
    </row>
    <row r="27" spans="1:14" x14ac:dyDescent="0.25">
      <c r="A27" s="1" t="s">
        <v>130</v>
      </c>
      <c r="B27">
        <v>5385</v>
      </c>
      <c r="C27">
        <v>41371</v>
      </c>
      <c r="D27">
        <v>67</v>
      </c>
      <c r="E27">
        <v>289</v>
      </c>
      <c r="F27">
        <v>37683</v>
      </c>
      <c r="G27">
        <f>SUM(B27:F27)</f>
        <v>84795</v>
      </c>
    </row>
    <row r="28" spans="1:14" x14ac:dyDescent="0.25">
      <c r="A28" s="1" t="s">
        <v>131</v>
      </c>
      <c r="B28">
        <v>2648</v>
      </c>
      <c r="C28">
        <v>16303</v>
      </c>
      <c r="D28">
        <v>0</v>
      </c>
      <c r="E28">
        <v>7</v>
      </c>
      <c r="F28">
        <v>33329</v>
      </c>
      <c r="G28">
        <f>SUM(B28:F28)</f>
        <v>52287</v>
      </c>
    </row>
    <row r="29" spans="1:14" x14ac:dyDescent="0.25">
      <c r="A29" s="1" t="s">
        <v>132</v>
      </c>
      <c r="B29">
        <v>980</v>
      </c>
      <c r="C29">
        <v>2941</v>
      </c>
      <c r="D29">
        <v>0</v>
      </c>
      <c r="E29">
        <v>1</v>
      </c>
      <c r="F29">
        <v>15506</v>
      </c>
      <c r="G29">
        <f>SUM(B29:F29)</f>
        <v>19428</v>
      </c>
    </row>
    <row r="30" spans="1:14" x14ac:dyDescent="0.25">
      <c r="A30" s="2" t="s">
        <v>194</v>
      </c>
      <c r="B30">
        <f>SUM(B26:B29)</f>
        <v>129406</v>
      </c>
      <c r="C30">
        <f>SUM(C26:C29)</f>
        <v>103518</v>
      </c>
      <c r="D30">
        <f>SUM(D26:D29)</f>
        <v>83239</v>
      </c>
      <c r="E30">
        <f>SUM(E26:E29)</f>
        <v>47997</v>
      </c>
      <c r="F30">
        <f>SUM(F26:F29)</f>
        <v>132413</v>
      </c>
      <c r="G30">
        <f>SUM(B30:F30)</f>
        <v>496573</v>
      </c>
    </row>
    <row r="31" spans="1:14" x14ac:dyDescent="0.25">
      <c r="B31">
        <f t="shared" ref="B31:G31" si="2">SUM(B27:B29)</f>
        <v>9013</v>
      </c>
      <c r="C31">
        <f t="shared" si="2"/>
        <v>60615</v>
      </c>
      <c r="D31">
        <f t="shared" si="2"/>
        <v>67</v>
      </c>
      <c r="E31">
        <f t="shared" si="2"/>
        <v>297</v>
      </c>
      <c r="F31">
        <f t="shared" si="2"/>
        <v>86518</v>
      </c>
      <c r="G31">
        <f t="shared" si="2"/>
        <v>156510</v>
      </c>
    </row>
    <row r="33" spans="1:7" x14ac:dyDescent="0.25">
      <c r="A33" s="1" t="s">
        <v>133</v>
      </c>
      <c r="B33" s="1">
        <v>0</v>
      </c>
      <c r="C33" s="1">
        <v>1</v>
      </c>
      <c r="D33" s="1">
        <v>2</v>
      </c>
      <c r="E33" s="1">
        <v>3</v>
      </c>
      <c r="F33" s="1">
        <v>4</v>
      </c>
      <c r="G33" t="s">
        <v>194</v>
      </c>
    </row>
    <row r="34" spans="1:7" x14ac:dyDescent="0.25">
      <c r="A34" s="1" t="s">
        <v>129</v>
      </c>
      <c r="B34" s="3">
        <f>B26/$B$30</f>
        <v>0.93035098836220886</v>
      </c>
      <c r="C34" s="3">
        <f>C26/$C$30</f>
        <v>0.41444966092853419</v>
      </c>
      <c r="D34" s="3">
        <f>D26/$D$30</f>
        <v>0.99919508884056751</v>
      </c>
      <c r="E34" s="3">
        <f>E26/$E$30</f>
        <v>0.99381211325707852</v>
      </c>
      <c r="F34" s="3">
        <f>F26/$F$30</f>
        <v>0.34660494060250879</v>
      </c>
      <c r="G34" s="3">
        <f>G26/$G$30</f>
        <v>0.68481975459801481</v>
      </c>
    </row>
    <row r="35" spans="1:7" x14ac:dyDescent="0.25">
      <c r="A35" s="1" t="s">
        <v>130</v>
      </c>
      <c r="B35" s="3">
        <f>B27/$B$30</f>
        <v>4.1613217316044081E-2</v>
      </c>
      <c r="C35" s="3">
        <f>C27/$C$30</f>
        <v>0.39965030236287408</v>
      </c>
      <c r="D35" s="3">
        <f>D27/$D$30</f>
        <v>8.0491115943247759E-4</v>
      </c>
      <c r="E35" s="3">
        <f>E27/$E$30</f>
        <v>6.0212096589370165E-3</v>
      </c>
      <c r="F35" s="3">
        <f>F27/$F$30</f>
        <v>0.28458686080671836</v>
      </c>
      <c r="G35" s="3">
        <f>G27/$G$30</f>
        <v>0.17076039172488233</v>
      </c>
    </row>
    <row r="36" spans="1:7" x14ac:dyDescent="0.25">
      <c r="A36" s="1" t="s">
        <v>131</v>
      </c>
      <c r="B36" s="3">
        <f>B28/$B$30</f>
        <v>2.0462729703414062E-2</v>
      </c>
      <c r="C36" s="3">
        <f>C28/$C$30</f>
        <v>0.15748951873104194</v>
      </c>
      <c r="D36" s="3">
        <f>D28/$D$30</f>
        <v>0</v>
      </c>
      <c r="E36" s="3">
        <f>E28/$E$30</f>
        <v>1.4584244848636372E-4</v>
      </c>
      <c r="F36" s="3">
        <f>F28/$F$30</f>
        <v>0.25170489302409882</v>
      </c>
      <c r="G36" s="3">
        <f>G28/$G$30</f>
        <v>0.10529569670521756</v>
      </c>
    </row>
    <row r="37" spans="1:7" x14ac:dyDescent="0.25">
      <c r="A37" s="1" t="s">
        <v>132</v>
      </c>
      <c r="B37" s="3">
        <f>B29/$B$30</f>
        <v>7.5730646183329985E-3</v>
      </c>
      <c r="C37" s="3">
        <f>C29/$C$30</f>
        <v>2.8410517977549798E-2</v>
      </c>
      <c r="D37" s="3">
        <f>D29/$D$30</f>
        <v>0</v>
      </c>
      <c r="E37" s="3">
        <f>E29/$E$30</f>
        <v>2.0834635498051962E-5</v>
      </c>
      <c r="F37" s="3">
        <f>F29/$F$30</f>
        <v>0.11710330556667396</v>
      </c>
      <c r="G37" s="3">
        <f>G29/$G$30</f>
        <v>3.9124156971885302E-2</v>
      </c>
    </row>
    <row r="38" spans="1:7" x14ac:dyDescent="0.25">
      <c r="A38" s="2" t="s">
        <v>194</v>
      </c>
      <c r="B38" s="3">
        <f t="shared" ref="B38:G38" si="3">SUM(B34:B37)</f>
        <v>1</v>
      </c>
      <c r="C38" s="3">
        <f t="shared" si="3"/>
        <v>1</v>
      </c>
      <c r="D38" s="3">
        <f t="shared" si="3"/>
        <v>1</v>
      </c>
      <c r="E38" s="3">
        <f t="shared" si="3"/>
        <v>1</v>
      </c>
      <c r="F38" s="3">
        <f t="shared" si="3"/>
        <v>0.99999999999999989</v>
      </c>
      <c r="G38" s="3">
        <f t="shared" si="3"/>
        <v>1</v>
      </c>
    </row>
    <row r="40" spans="1:7" x14ac:dyDescent="0.25">
      <c r="A40" s="1">
        <v>1</v>
      </c>
      <c r="B40" s="3">
        <f>B27/($B$30-$B$26)</f>
        <v>0.59747032064795291</v>
      </c>
      <c r="C40" s="3">
        <f>C27/($C$30-$C$26)</f>
        <v>0.68252082817784376</v>
      </c>
      <c r="D40" s="3">
        <f>D27/($D$30-$D$26)</f>
        <v>1</v>
      </c>
      <c r="E40" s="3">
        <f>E27/($E$30-$E$26)</f>
        <v>0.97306397306397308</v>
      </c>
      <c r="F40" s="3">
        <f>F27/($F$30-$F$26)</f>
        <v>0.435550983610347</v>
      </c>
      <c r="G40" s="6">
        <f>G27/(G30-G26)</f>
        <v>0.5417864673183822</v>
      </c>
    </row>
    <row r="41" spans="1:7" x14ac:dyDescent="0.25">
      <c r="A41" s="1" t="s">
        <v>271</v>
      </c>
      <c r="B41" s="3">
        <f>SUM(B28:B29)/($B$30-$B$26)</f>
        <v>0.40252967935204703</v>
      </c>
      <c r="C41" s="3">
        <f>SUM(C28:C29)/($C$30-$C$26)</f>
        <v>0.31747917182215624</v>
      </c>
      <c r="D41" s="3">
        <f>SUM(D28:D29)/($D$30-$D$26)</f>
        <v>0</v>
      </c>
      <c r="E41" s="3">
        <f>SUM(E28:E29)/($E$30-$E$26)</f>
        <v>2.6936026936026935E-2</v>
      </c>
      <c r="F41" s="3">
        <f>SUM(F28:F29)/($F$30-$F$26)</f>
        <v>0.56444901638965306</v>
      </c>
      <c r="G41" s="6">
        <f>SUM(G28:G29)/(G30-G26)</f>
        <v>0.4582135326816178</v>
      </c>
    </row>
    <row r="42" spans="1:7" x14ac:dyDescent="0.25">
      <c r="A42" s="1" t="s">
        <v>194</v>
      </c>
      <c r="B42" s="6">
        <f t="shared" ref="B42:G42" si="4">SUM(B40:B41)</f>
        <v>1</v>
      </c>
      <c r="C42" s="6">
        <f t="shared" si="4"/>
        <v>1</v>
      </c>
      <c r="D42" s="6">
        <f t="shared" si="4"/>
        <v>1</v>
      </c>
      <c r="E42" s="6">
        <f t="shared" si="4"/>
        <v>1</v>
      </c>
      <c r="F42" s="6">
        <f t="shared" si="4"/>
        <v>1</v>
      </c>
      <c r="G42" s="6">
        <f t="shared" si="4"/>
        <v>1</v>
      </c>
    </row>
    <row r="43" spans="1:7" x14ac:dyDescent="0.25">
      <c r="A43" s="1"/>
    </row>
    <row r="44" spans="1:7" x14ac:dyDescent="0.25">
      <c r="A44" s="1" t="s">
        <v>133</v>
      </c>
      <c r="B44" s="21">
        <v>0</v>
      </c>
      <c r="C44">
        <v>1</v>
      </c>
      <c r="D44">
        <v>0</v>
      </c>
      <c r="E44" s="21">
        <v>0</v>
      </c>
      <c r="F44" s="25" t="s">
        <v>273</v>
      </c>
    </row>
  </sheetData>
  <conditionalFormatting sqref="B10:F1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8">
    <cfRule type="colorScale" priority="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F1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:F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F3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3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F3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F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F4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49"/>
  <sheetViews>
    <sheetView topLeftCell="A7" workbookViewId="0">
      <selection activeCell="A24" sqref="A24:XFD24"/>
    </sheetView>
  </sheetViews>
  <sheetFormatPr defaultRowHeight="15" x14ac:dyDescent="0.25"/>
  <cols>
    <col min="1" max="1" width="28.28515625" bestFit="1" customWidth="1"/>
    <col min="7" max="7" width="7" bestFit="1" customWidth="1"/>
    <col min="9" max="9" width="28.28515625" bestFit="1" customWidth="1"/>
  </cols>
  <sheetData>
    <row r="1" spans="1:14" x14ac:dyDescent="0.25">
      <c r="A1" s="1" t="s">
        <v>134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A20:F20</f>
        <v>fx_contratos_fechado_atraso</v>
      </c>
      <c r="J1" t="str">
        <v>+1'</v>
      </c>
      <c r="K1">
        <v>0</v>
      </c>
      <c r="L1">
        <v>1</v>
      </c>
      <c r="M1">
        <v>1</v>
      </c>
      <c r="N1" t="str">
        <v>NEUTRO</v>
      </c>
    </row>
    <row r="2" spans="1:14" x14ac:dyDescent="0.25">
      <c r="A2" s="1" t="s">
        <v>129</v>
      </c>
      <c r="B2">
        <v>65934</v>
      </c>
      <c r="C2">
        <v>100760</v>
      </c>
      <c r="D2">
        <v>70525</v>
      </c>
      <c r="E2">
        <v>41996</v>
      </c>
      <c r="F2">
        <v>108644</v>
      </c>
      <c r="G2">
        <f>SUM(B2:F2)</f>
        <v>387859</v>
      </c>
    </row>
    <row r="3" spans="1:14" x14ac:dyDescent="0.25">
      <c r="A3" s="1" t="s">
        <v>130</v>
      </c>
      <c r="B3">
        <v>22199</v>
      </c>
      <c r="C3">
        <v>2166</v>
      </c>
      <c r="D3">
        <v>9874</v>
      </c>
      <c r="E3">
        <v>3769</v>
      </c>
      <c r="F3">
        <v>12538</v>
      </c>
      <c r="G3">
        <f>SUM(B3:F3)</f>
        <v>50546</v>
      </c>
    </row>
    <row r="4" spans="1:14" x14ac:dyDescent="0.25">
      <c r="A4" s="1" t="s">
        <v>131</v>
      </c>
      <c r="B4">
        <v>25692</v>
      </c>
      <c r="C4">
        <v>536</v>
      </c>
      <c r="D4">
        <v>2643</v>
      </c>
      <c r="E4">
        <v>1923</v>
      </c>
      <c r="F4">
        <v>8176</v>
      </c>
      <c r="G4">
        <f>SUM(B4:F4)</f>
        <v>38970</v>
      </c>
    </row>
    <row r="5" spans="1:14" x14ac:dyDescent="0.25">
      <c r="A5" s="1" t="s">
        <v>132</v>
      </c>
      <c r="B5">
        <v>15581</v>
      </c>
      <c r="C5">
        <v>56</v>
      </c>
      <c r="D5">
        <v>197</v>
      </c>
      <c r="E5">
        <v>309</v>
      </c>
      <c r="F5">
        <v>3055</v>
      </c>
      <c r="G5">
        <f>SUM(B5:F5)</f>
        <v>19198</v>
      </c>
    </row>
    <row r="6" spans="1:14" x14ac:dyDescent="0.25">
      <c r="A6" s="2" t="s">
        <v>194</v>
      </c>
      <c r="B6">
        <f>SUM(B2:B5)</f>
        <v>129406</v>
      </c>
      <c r="C6">
        <f>SUM(C2:C5)</f>
        <v>103518</v>
      </c>
      <c r="D6">
        <f>SUM(D2:D5)</f>
        <v>83239</v>
      </c>
      <c r="E6">
        <f>SUM(E2:E5)</f>
        <v>47997</v>
      </c>
      <c r="F6">
        <f>SUM(F2:F5)</f>
        <v>132413</v>
      </c>
      <c r="G6">
        <f>SUM(B6:F6)</f>
        <v>496573</v>
      </c>
    </row>
    <row r="7" spans="1:14" x14ac:dyDescent="0.25">
      <c r="B7">
        <f t="shared" ref="B7:G7" si="0">SUM(B3:B5)</f>
        <v>63472</v>
      </c>
      <c r="C7">
        <f t="shared" si="0"/>
        <v>2758</v>
      </c>
      <c r="D7">
        <f t="shared" si="0"/>
        <v>12714</v>
      </c>
      <c r="E7">
        <f t="shared" si="0"/>
        <v>6001</v>
      </c>
      <c r="F7">
        <f t="shared" si="0"/>
        <v>23769</v>
      </c>
      <c r="G7">
        <f t="shared" si="0"/>
        <v>108714</v>
      </c>
    </row>
    <row r="9" spans="1:14" x14ac:dyDescent="0.25">
      <c r="A9" s="1" t="s">
        <v>134</v>
      </c>
      <c r="B9" s="1">
        <v>0</v>
      </c>
      <c r="C9" s="1">
        <v>1</v>
      </c>
      <c r="D9" s="1">
        <v>2</v>
      </c>
      <c r="E9" s="1">
        <v>3</v>
      </c>
      <c r="F9" s="1">
        <v>4</v>
      </c>
      <c r="G9" t="s">
        <v>194</v>
      </c>
    </row>
    <row r="10" spans="1:14" x14ac:dyDescent="0.25">
      <c r="A10" s="1" t="s">
        <v>129</v>
      </c>
      <c r="B10" s="3">
        <f>B2/$B$6</f>
        <v>0.50951269647466113</v>
      </c>
      <c r="C10" s="3">
        <f>C2/$C$6</f>
        <v>0.97335729051952313</v>
      </c>
      <c r="D10" s="3">
        <f>D2/$D$6</f>
        <v>0.84725909729814153</v>
      </c>
      <c r="E10" s="3">
        <f>E2/$E$6</f>
        <v>0.87497135237619017</v>
      </c>
      <c r="F10" s="3">
        <f>F2/$F$6</f>
        <v>0.82049345608059632</v>
      </c>
      <c r="G10" s="3">
        <f>G2/$G$6</f>
        <v>0.7810714638129741</v>
      </c>
    </row>
    <row r="11" spans="1:14" x14ac:dyDescent="0.25">
      <c r="A11" s="1" t="s">
        <v>130</v>
      </c>
      <c r="B11" s="3">
        <f>B3/$B$6</f>
        <v>0.17154536883915739</v>
      </c>
      <c r="C11" s="3">
        <f>C3/$C$6</f>
        <v>2.0923897293224365E-2</v>
      </c>
      <c r="D11" s="3">
        <f>D3/$D$6</f>
        <v>0.11862228042143706</v>
      </c>
      <c r="E11" s="3">
        <f>E3/$E$6</f>
        <v>7.8525741192157841E-2</v>
      </c>
      <c r="F11" s="3">
        <f>F3/$F$6</f>
        <v>9.468858797852174E-2</v>
      </c>
      <c r="G11" s="3">
        <f>G3/$G$6</f>
        <v>0.10178966637332275</v>
      </c>
    </row>
    <row r="12" spans="1:14" x14ac:dyDescent="0.25">
      <c r="A12" s="1" t="s">
        <v>131</v>
      </c>
      <c r="B12" s="3">
        <f>B4/$B$6</f>
        <v>0.19853793487164428</v>
      </c>
      <c r="C12" s="3">
        <f>C4/$C$6</f>
        <v>5.1778434668366853E-3</v>
      </c>
      <c r="D12" s="3">
        <f>D4/$D$6</f>
        <v>3.1751943199702065E-2</v>
      </c>
      <c r="E12" s="3">
        <f>E4/$E$6</f>
        <v>4.0065004062753921E-2</v>
      </c>
      <c r="F12" s="3">
        <f>F4/$F$6</f>
        <v>6.174620316736272E-2</v>
      </c>
      <c r="G12" s="3">
        <f>G4/$G$6</f>
        <v>7.8477887440517299E-2</v>
      </c>
    </row>
    <row r="13" spans="1:14" x14ac:dyDescent="0.25">
      <c r="A13" s="1" t="s">
        <v>132</v>
      </c>
      <c r="B13" s="3">
        <f>B5/$B$6</f>
        <v>0.1204039998145372</v>
      </c>
      <c r="C13" s="3">
        <f>C5/$C$6</f>
        <v>5.4096872041577311E-4</v>
      </c>
      <c r="D13" s="3">
        <f>D5/$D$6</f>
        <v>2.3666790807193743E-3</v>
      </c>
      <c r="E13" s="3">
        <f>E5/$E$6</f>
        <v>6.4379023688980559E-3</v>
      </c>
      <c r="F13" s="3">
        <f>F5/$F$6</f>
        <v>2.3071752773519215E-2</v>
      </c>
      <c r="G13" s="3">
        <f>G5/$G$6</f>
        <v>3.8660982373185819E-2</v>
      </c>
    </row>
    <row r="14" spans="1:14" x14ac:dyDescent="0.25">
      <c r="A14" s="2" t="s">
        <v>194</v>
      </c>
      <c r="B14" s="3">
        <f t="shared" ref="B14:G14" si="1">SUM(B10:B13)</f>
        <v>1</v>
      </c>
      <c r="C14" s="3">
        <f t="shared" si="1"/>
        <v>1</v>
      </c>
      <c r="D14" s="3">
        <f t="shared" si="1"/>
        <v>1</v>
      </c>
      <c r="E14" s="3">
        <f t="shared" si="1"/>
        <v>1</v>
      </c>
      <c r="F14" s="3">
        <f t="shared" si="1"/>
        <v>1</v>
      </c>
      <c r="G14" s="3">
        <f t="shared" si="1"/>
        <v>1</v>
      </c>
    </row>
    <row r="16" spans="1:14" x14ac:dyDescent="0.25">
      <c r="A16" s="1">
        <v>1</v>
      </c>
      <c r="B16" s="3">
        <f>B3/($B$6-$B$2)</f>
        <v>0.34974476934711368</v>
      </c>
      <c r="C16" s="3">
        <f>C3/($C$6-$C$2)</f>
        <v>0.78535170413343003</v>
      </c>
      <c r="D16" s="3">
        <f>D3/($D$6-$D$2)</f>
        <v>0.7766241938021079</v>
      </c>
      <c r="E16" s="3">
        <f>E3/($E$6-$E$2)</f>
        <v>0.62806198966838855</v>
      </c>
      <c r="F16" s="3">
        <f>F3/($F$6-$F$2)</f>
        <v>0.52749379443813371</v>
      </c>
      <c r="G16" s="6">
        <f>G3/(G6-G2)</f>
        <v>0.46494471733171439</v>
      </c>
    </row>
    <row r="17" spans="1:14" x14ac:dyDescent="0.25">
      <c r="A17" s="1" t="s">
        <v>271</v>
      </c>
      <c r="B17" s="3">
        <f>SUM(B4:B5)/($B$6-$B$2)</f>
        <v>0.65025523065288626</v>
      </c>
      <c r="C17" s="3">
        <f>SUM(C4:C5)/($C$6-$C$2)</f>
        <v>0.21464829586656997</v>
      </c>
      <c r="D17" s="3">
        <f>SUM(D4:D5)/($D$6-$D$2)</f>
        <v>0.22337580619789207</v>
      </c>
      <c r="E17" s="3">
        <f>SUM(E4:E5)/($E$6-$E$2)</f>
        <v>0.37193801033161139</v>
      </c>
      <c r="F17" s="3">
        <f>SUM(F4:F5)/($F$6-$F$2)</f>
        <v>0.47250620556186629</v>
      </c>
      <c r="G17" s="6">
        <f>SUM(G4:G5)/(G6-G2)</f>
        <v>0.53505528266828561</v>
      </c>
    </row>
    <row r="18" spans="1:14" x14ac:dyDescent="0.25">
      <c r="A18" s="1" t="s">
        <v>194</v>
      </c>
      <c r="B18" s="6">
        <f t="shared" ref="B18:G18" si="2">SUM(B16:B17)</f>
        <v>1</v>
      </c>
      <c r="C18" s="6">
        <f t="shared" si="2"/>
        <v>1</v>
      </c>
      <c r="D18" s="6">
        <f t="shared" si="2"/>
        <v>1</v>
      </c>
      <c r="E18" s="6">
        <f t="shared" si="2"/>
        <v>1</v>
      </c>
      <c r="F18" s="6">
        <f t="shared" si="2"/>
        <v>1</v>
      </c>
      <c r="G18" s="6">
        <f t="shared" si="2"/>
        <v>1</v>
      </c>
    </row>
    <row r="19" spans="1:14" x14ac:dyDescent="0.25">
      <c r="A19" s="1"/>
    </row>
    <row r="20" spans="1:14" x14ac:dyDescent="0.25">
      <c r="A20" s="1" t="s">
        <v>134</v>
      </c>
      <c r="B20" s="25" t="s">
        <v>273</v>
      </c>
      <c r="C20">
        <v>0</v>
      </c>
      <c r="D20">
        <v>1</v>
      </c>
      <c r="E20" s="21">
        <v>1</v>
      </c>
      <c r="F20" s="25" t="s">
        <v>195</v>
      </c>
    </row>
    <row r="22" spans="1:14" x14ac:dyDescent="0.25">
      <c r="B22" s="6">
        <f>SUM(B12:B13)</f>
        <v>0.31894193468618148</v>
      </c>
      <c r="C22" s="6">
        <f>SUM(C12:C13)</f>
        <v>5.7188121872524585E-3</v>
      </c>
      <c r="D22" s="6">
        <f>SUM(D12:D13)</f>
        <v>3.4118622280421437E-2</v>
      </c>
      <c r="E22" s="6">
        <f>SUM(E12:E13)</f>
        <v>4.6502906431651975E-2</v>
      </c>
      <c r="F22" s="6">
        <f>SUM(F12:F13)</f>
        <v>8.4817955940881928E-2</v>
      </c>
    </row>
    <row r="24" spans="1:14" s="43" customFormat="1" x14ac:dyDescent="0.25"/>
    <row r="27" spans="1:14" x14ac:dyDescent="0.25">
      <c r="A27" s="1" t="s">
        <v>135</v>
      </c>
      <c r="B27" s="1">
        <v>0</v>
      </c>
      <c r="C27" s="1">
        <v>1</v>
      </c>
      <c r="D27" s="1">
        <v>2</v>
      </c>
      <c r="E27" s="1">
        <v>3</v>
      </c>
      <c r="F27" s="1">
        <v>4</v>
      </c>
      <c r="G27" t="s">
        <v>194</v>
      </c>
      <c r="I27" t="str" cm="1">
        <f t="array" ref="I27:N27">A49:F49</f>
        <v>fx_contratos_fechado_regular</v>
      </c>
      <c r="J27" t="str">
        <v>1+</v>
      </c>
      <c r="K27" t="str">
        <v>0_1</v>
      </c>
      <c r="L27">
        <v>1</v>
      </c>
      <c r="M27">
        <v>0</v>
      </c>
      <c r="N27" t="str">
        <v>4+</v>
      </c>
    </row>
    <row r="28" spans="1:14" x14ac:dyDescent="0.25">
      <c r="A28" s="1" t="s">
        <v>129</v>
      </c>
      <c r="B28">
        <v>16271</v>
      </c>
      <c r="C28">
        <v>40907</v>
      </c>
      <c r="D28">
        <v>20141</v>
      </c>
      <c r="E28">
        <v>31640</v>
      </c>
      <c r="F28">
        <v>6271</v>
      </c>
      <c r="G28">
        <f>SUM(B28:F28)</f>
        <v>115230</v>
      </c>
    </row>
    <row r="29" spans="1:14" x14ac:dyDescent="0.25">
      <c r="A29" s="1" t="s">
        <v>130</v>
      </c>
      <c r="B29">
        <v>16006</v>
      </c>
      <c r="C29">
        <v>33617</v>
      </c>
      <c r="D29">
        <v>38035</v>
      </c>
      <c r="E29">
        <v>6854</v>
      </c>
      <c r="F29">
        <v>12554</v>
      </c>
      <c r="G29">
        <f>SUM(B29:F29)</f>
        <v>107066</v>
      </c>
    </row>
    <row r="30" spans="1:14" x14ac:dyDescent="0.25">
      <c r="A30" s="1" t="s">
        <v>136</v>
      </c>
      <c r="B30">
        <v>28713</v>
      </c>
      <c r="C30">
        <v>19930</v>
      </c>
      <c r="D30">
        <v>20225</v>
      </c>
      <c r="E30">
        <v>5819</v>
      </c>
      <c r="F30">
        <v>25291</v>
      </c>
      <c r="G30">
        <f>SUM(B30:F30)</f>
        <v>99978</v>
      </c>
    </row>
    <row r="31" spans="1:14" x14ac:dyDescent="0.25">
      <c r="A31" s="1" t="s">
        <v>137</v>
      </c>
      <c r="B31">
        <v>47519</v>
      </c>
      <c r="C31">
        <v>8358</v>
      </c>
      <c r="D31">
        <v>4744</v>
      </c>
      <c r="E31">
        <v>3350</v>
      </c>
      <c r="F31">
        <v>52777</v>
      </c>
      <c r="G31">
        <f>SUM(B31:F31)</f>
        <v>116748</v>
      </c>
    </row>
    <row r="32" spans="1:14" x14ac:dyDescent="0.25">
      <c r="A32" s="1" t="s">
        <v>138</v>
      </c>
      <c r="B32">
        <v>20897</v>
      </c>
      <c r="C32">
        <v>706</v>
      </c>
      <c r="D32">
        <v>94</v>
      </c>
      <c r="E32">
        <v>334</v>
      </c>
      <c r="F32">
        <v>35520</v>
      </c>
      <c r="G32">
        <f>SUM(B32:F32)</f>
        <v>57551</v>
      </c>
    </row>
    <row r="33" spans="1:7" x14ac:dyDescent="0.25">
      <c r="A33" s="2" t="s">
        <v>194</v>
      </c>
      <c r="B33">
        <f t="shared" ref="B33:G33" si="3">SUM(B28:B32)</f>
        <v>129406</v>
      </c>
      <c r="C33">
        <f t="shared" si="3"/>
        <v>103518</v>
      </c>
      <c r="D33">
        <f t="shared" si="3"/>
        <v>83239</v>
      </c>
      <c r="E33">
        <f t="shared" si="3"/>
        <v>47997</v>
      </c>
      <c r="F33">
        <f t="shared" si="3"/>
        <v>132413</v>
      </c>
      <c r="G33">
        <f t="shared" si="3"/>
        <v>496573</v>
      </c>
    </row>
    <row r="35" spans="1:7" x14ac:dyDescent="0.25">
      <c r="A35" s="1" t="s">
        <v>135</v>
      </c>
      <c r="B35" s="1">
        <v>0</v>
      </c>
      <c r="C35" s="1">
        <v>1</v>
      </c>
      <c r="D35" s="1">
        <v>2</v>
      </c>
      <c r="E35" s="1">
        <v>3</v>
      </c>
      <c r="F35" s="1">
        <v>4</v>
      </c>
      <c r="G35" t="s">
        <v>194</v>
      </c>
    </row>
    <row r="36" spans="1:7" x14ac:dyDescent="0.25">
      <c r="A36" s="1" t="s">
        <v>129</v>
      </c>
      <c r="B36" s="26">
        <f>B28/$B$33</f>
        <v>0.12573605551520023</v>
      </c>
      <c r="C36" s="26">
        <f>C28/$C$33</f>
        <v>0.39516799010800052</v>
      </c>
      <c r="D36" s="26">
        <f>D28/$D$33</f>
        <v>0.24196590540491836</v>
      </c>
      <c r="E36" s="26">
        <f>E28/$E$33</f>
        <v>0.6592078671583641</v>
      </c>
      <c r="F36" s="26">
        <f>F28/$F$33</f>
        <v>4.7359398246395748E-2</v>
      </c>
      <c r="G36" s="3">
        <f>G28/$G$33</f>
        <v>0.23205047394844264</v>
      </c>
    </row>
    <row r="37" spans="1:7" x14ac:dyDescent="0.25">
      <c r="A37" s="1" t="s">
        <v>130</v>
      </c>
      <c r="B37" s="26">
        <f>B29/$B$33</f>
        <v>0.12368823702146732</v>
      </c>
      <c r="C37" s="26">
        <f>C29/$C$33</f>
        <v>0.32474545489673295</v>
      </c>
      <c r="D37" s="26">
        <f>D29/$D$33</f>
        <v>0.45693725297036247</v>
      </c>
      <c r="E37" s="26">
        <f>E29/$E$33</f>
        <v>0.14280059170364814</v>
      </c>
      <c r="F37" s="26">
        <f>F29/$F$33</f>
        <v>9.4809422035600735E-2</v>
      </c>
      <c r="G37" s="3">
        <f>G29/$G$33</f>
        <v>0.21560978949721391</v>
      </c>
    </row>
    <row r="38" spans="1:7" x14ac:dyDescent="0.25">
      <c r="A38" s="1" t="s">
        <v>136</v>
      </c>
      <c r="B38" s="26">
        <f>B30/$B$33</f>
        <v>0.22188306570019936</v>
      </c>
      <c r="C38" s="26">
        <f>C30/$C$33</f>
        <v>0.19252690353368496</v>
      </c>
      <c r="D38" s="26">
        <f>D30/$D$33</f>
        <v>0.24297504775405759</v>
      </c>
      <c r="E38" s="26">
        <f>E30/$E$33</f>
        <v>0.12123674396316436</v>
      </c>
      <c r="F38" s="26">
        <f>F30/$F$33</f>
        <v>0.19100088359904238</v>
      </c>
      <c r="G38" s="3">
        <f>G30/$G$33</f>
        <v>0.20133595664685755</v>
      </c>
    </row>
    <row r="39" spans="1:7" x14ac:dyDescent="0.25">
      <c r="A39" s="1" t="s">
        <v>137</v>
      </c>
      <c r="B39" s="26">
        <f>B31/$B$33</f>
        <v>0.36720863020261812</v>
      </c>
      <c r="C39" s="26">
        <f>C31/$C$33</f>
        <v>8.0739581522054141E-2</v>
      </c>
      <c r="D39" s="26">
        <f>D31/$D$33</f>
        <v>5.6992515527577219E-2</v>
      </c>
      <c r="E39" s="26">
        <f>E31/$E$33</f>
        <v>6.9796028918474071E-2</v>
      </c>
      <c r="F39" s="26">
        <f>F31/$F$33</f>
        <v>0.39857868940360841</v>
      </c>
      <c r="G39" s="3">
        <f>G31/$G$33</f>
        <v>0.23510742629985923</v>
      </c>
    </row>
    <row r="40" spans="1:7" x14ac:dyDescent="0.25">
      <c r="A40" s="1" t="s">
        <v>138</v>
      </c>
      <c r="B40" s="26">
        <f>B32/$B$33</f>
        <v>0.16148401156051498</v>
      </c>
      <c r="C40" s="26">
        <f>C32/$C$33</f>
        <v>6.8200699395274253E-3</v>
      </c>
      <c r="D40" s="26">
        <f>D32/$D$33</f>
        <v>1.1292783430843715E-3</v>
      </c>
      <c r="E40" s="26">
        <f>E32/$E$33</f>
        <v>6.9587682563493555E-3</v>
      </c>
      <c r="F40" s="26">
        <f>F32/$F$33</f>
        <v>0.2682516067153527</v>
      </c>
      <c r="G40" s="3">
        <f>G32/$G$33</f>
        <v>0.11589635360762668</v>
      </c>
    </row>
    <row r="41" spans="1:7" x14ac:dyDescent="0.25">
      <c r="A41" s="2" t="s">
        <v>194</v>
      </c>
      <c r="B41" s="3">
        <f t="shared" ref="B41:G41" si="4">SUM(B36:B40)</f>
        <v>1</v>
      </c>
      <c r="C41" s="3">
        <f t="shared" si="4"/>
        <v>1</v>
      </c>
      <c r="D41" s="3">
        <f t="shared" si="4"/>
        <v>1</v>
      </c>
      <c r="E41" s="3">
        <f t="shared" si="4"/>
        <v>0.99999999999999989</v>
      </c>
      <c r="F41" s="3">
        <f t="shared" si="4"/>
        <v>1</v>
      </c>
      <c r="G41" s="3">
        <f t="shared" si="4"/>
        <v>1</v>
      </c>
    </row>
    <row r="43" spans="1:7" x14ac:dyDescent="0.25">
      <c r="A43" s="1" t="s">
        <v>129</v>
      </c>
      <c r="B43" s="26">
        <f t="shared" ref="B43:G45" si="5">B36</f>
        <v>0.12573605551520023</v>
      </c>
      <c r="C43" s="26">
        <f t="shared" si="5"/>
        <v>0.39516799010800052</v>
      </c>
      <c r="D43" s="26">
        <f t="shared" si="5"/>
        <v>0.24196590540491836</v>
      </c>
      <c r="E43" s="26">
        <f t="shared" si="5"/>
        <v>0.6592078671583641</v>
      </c>
      <c r="F43" s="26">
        <f t="shared" si="5"/>
        <v>4.7359398246395748E-2</v>
      </c>
      <c r="G43" s="6">
        <f t="shared" si="5"/>
        <v>0.23205047394844264</v>
      </c>
    </row>
    <row r="44" spans="1:7" x14ac:dyDescent="0.25">
      <c r="A44" s="1" t="s">
        <v>130</v>
      </c>
      <c r="B44" s="26">
        <f t="shared" si="5"/>
        <v>0.12368823702146732</v>
      </c>
      <c r="C44" s="26">
        <f t="shared" si="5"/>
        <v>0.32474545489673295</v>
      </c>
      <c r="D44" s="26">
        <f t="shared" si="5"/>
        <v>0.45693725297036247</v>
      </c>
      <c r="E44" s="26">
        <f t="shared" si="5"/>
        <v>0.14280059170364814</v>
      </c>
      <c r="F44" s="26">
        <f t="shared" si="5"/>
        <v>9.4809422035600735E-2</v>
      </c>
      <c r="G44" s="6">
        <f t="shared" si="5"/>
        <v>0.21560978949721391</v>
      </c>
    </row>
    <row r="45" spans="1:7" x14ac:dyDescent="0.25">
      <c r="A45" s="1" t="s">
        <v>136</v>
      </c>
      <c r="B45" s="26">
        <f t="shared" si="5"/>
        <v>0.22188306570019936</v>
      </c>
      <c r="C45" s="26">
        <f t="shared" si="5"/>
        <v>0.19252690353368496</v>
      </c>
      <c r="D45" s="26">
        <f t="shared" si="5"/>
        <v>0.24297504775405759</v>
      </c>
      <c r="E45" s="26">
        <f t="shared" si="5"/>
        <v>0.12123674396316436</v>
      </c>
      <c r="F45" s="26">
        <f t="shared" si="5"/>
        <v>0.19100088359904238</v>
      </c>
      <c r="G45" s="6">
        <f t="shared" si="5"/>
        <v>0.20133595664685755</v>
      </c>
    </row>
    <row r="46" spans="1:7" x14ac:dyDescent="0.25">
      <c r="A46" s="1" t="s">
        <v>274</v>
      </c>
      <c r="B46" s="26">
        <f t="shared" ref="B46:G46" si="6">SUM(B39:B40)</f>
        <v>0.52869264176313313</v>
      </c>
      <c r="C46" s="26">
        <f t="shared" si="6"/>
        <v>8.7559651461581567E-2</v>
      </c>
      <c r="D46" s="26">
        <f t="shared" si="6"/>
        <v>5.8121793870661589E-2</v>
      </c>
      <c r="E46" s="26">
        <f t="shared" si="6"/>
        <v>7.6754797174823419E-2</v>
      </c>
      <c r="F46" s="26">
        <f t="shared" si="6"/>
        <v>0.66683029611896116</v>
      </c>
      <c r="G46" s="6">
        <f t="shared" si="6"/>
        <v>0.35100377990748588</v>
      </c>
    </row>
    <row r="47" spans="1:7" x14ac:dyDescent="0.25">
      <c r="A47" s="1"/>
      <c r="B47" s="26">
        <f t="shared" ref="B47:G47" si="7">SUM(B43:B46)</f>
        <v>1</v>
      </c>
      <c r="C47" s="26">
        <f t="shared" si="7"/>
        <v>1</v>
      </c>
      <c r="D47" s="26">
        <f t="shared" si="7"/>
        <v>1</v>
      </c>
      <c r="E47" s="26">
        <f t="shared" si="7"/>
        <v>1</v>
      </c>
      <c r="F47" s="26">
        <f t="shared" si="7"/>
        <v>1</v>
      </c>
      <c r="G47" s="26">
        <f t="shared" si="7"/>
        <v>1</v>
      </c>
    </row>
    <row r="48" spans="1:7" x14ac:dyDescent="0.25">
      <c r="A48" s="1"/>
    </row>
    <row r="49" spans="1:6" x14ac:dyDescent="0.25">
      <c r="A49" s="1" t="s">
        <v>135</v>
      </c>
      <c r="B49" s="27" t="s">
        <v>276</v>
      </c>
      <c r="C49" t="s">
        <v>277</v>
      </c>
      <c r="D49" s="27">
        <v>1</v>
      </c>
      <c r="E49" s="27">
        <v>0</v>
      </c>
      <c r="F49" s="27" t="s">
        <v>275</v>
      </c>
    </row>
  </sheetData>
  <conditionalFormatting sqref="B10:F1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F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F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F3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F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F4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F4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:F4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:F4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47"/>
  <sheetViews>
    <sheetView topLeftCell="A31" zoomScale="130" zoomScaleNormal="130" workbookViewId="0">
      <selection activeCell="A25" sqref="A25:XFD25"/>
    </sheetView>
  </sheetViews>
  <sheetFormatPr defaultRowHeight="15" x14ac:dyDescent="0.25"/>
  <cols>
    <col min="1" max="1" width="22.5703125" bestFit="1" customWidth="1"/>
    <col min="7" max="7" width="7.5703125" bestFit="1" customWidth="1"/>
    <col min="9" max="9" width="28.28515625" bestFit="1" customWidth="1"/>
  </cols>
  <sheetData>
    <row r="1" spans="1:14" x14ac:dyDescent="0.25">
      <c r="A1" s="1" t="s">
        <v>139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A20:F20</f>
        <v>fx_reneg_aberto_atraso</v>
      </c>
      <c r="J1" t="str">
        <v>1 ou mais</v>
      </c>
      <c r="K1">
        <v>0</v>
      </c>
      <c r="L1">
        <v>0</v>
      </c>
      <c r="M1" t="str">
        <v>1 ou mais</v>
      </c>
      <c r="N1">
        <v>0</v>
      </c>
    </row>
    <row r="2" spans="1:14" x14ac:dyDescent="0.25">
      <c r="A2" s="1" t="s">
        <v>129</v>
      </c>
      <c r="B2">
        <v>102181</v>
      </c>
      <c r="C2">
        <v>103318</v>
      </c>
      <c r="D2">
        <v>78955</v>
      </c>
      <c r="E2">
        <v>37509</v>
      </c>
      <c r="F2">
        <v>131462</v>
      </c>
      <c r="G2">
        <f>SUM(B2:F2)</f>
        <v>453425</v>
      </c>
    </row>
    <row r="3" spans="1:14" x14ac:dyDescent="0.25">
      <c r="A3" s="1" t="s">
        <v>130</v>
      </c>
      <c r="B3">
        <v>19178</v>
      </c>
      <c r="C3">
        <v>169</v>
      </c>
      <c r="D3">
        <v>3825</v>
      </c>
      <c r="E3">
        <v>7483</v>
      </c>
      <c r="F3">
        <v>670</v>
      </c>
      <c r="G3">
        <f>SUM(B3:F3)</f>
        <v>31325</v>
      </c>
    </row>
    <row r="4" spans="1:14" x14ac:dyDescent="0.25">
      <c r="A4" s="1" t="s">
        <v>131</v>
      </c>
      <c r="B4">
        <v>6420</v>
      </c>
      <c r="C4">
        <v>27</v>
      </c>
      <c r="D4">
        <v>436</v>
      </c>
      <c r="E4">
        <v>2347</v>
      </c>
      <c r="F4">
        <v>217</v>
      </c>
      <c r="G4">
        <f>SUM(B4:F4)</f>
        <v>9447</v>
      </c>
    </row>
    <row r="5" spans="1:14" x14ac:dyDescent="0.25">
      <c r="A5" s="1" t="s">
        <v>132</v>
      </c>
      <c r="B5">
        <v>1627</v>
      </c>
      <c r="C5">
        <v>4</v>
      </c>
      <c r="D5">
        <v>23</v>
      </c>
      <c r="E5">
        <v>658</v>
      </c>
      <c r="F5">
        <v>64</v>
      </c>
      <c r="G5">
        <f>SUM(B5:F5)</f>
        <v>2376</v>
      </c>
    </row>
    <row r="6" spans="1:14" x14ac:dyDescent="0.25">
      <c r="A6" s="2" t="s">
        <v>194</v>
      </c>
      <c r="B6">
        <f>SUM(B2:B5)</f>
        <v>129406</v>
      </c>
      <c r="C6">
        <f>SUM(C2:C5)</f>
        <v>103518</v>
      </c>
      <c r="D6">
        <f>SUM(D2:D5)</f>
        <v>83239</v>
      </c>
      <c r="E6">
        <f>SUM(E2:E5)</f>
        <v>47997</v>
      </c>
      <c r="F6">
        <f>SUM(F2:F5)</f>
        <v>132413</v>
      </c>
      <c r="G6">
        <f>SUM(B6:F6)</f>
        <v>496573</v>
      </c>
    </row>
    <row r="7" spans="1:14" x14ac:dyDescent="0.25">
      <c r="B7">
        <f t="shared" ref="B7:G7" si="0">SUM(B3:B5)</f>
        <v>27225</v>
      </c>
      <c r="C7">
        <f t="shared" si="0"/>
        <v>200</v>
      </c>
      <c r="D7">
        <f t="shared" si="0"/>
        <v>4284</v>
      </c>
      <c r="E7">
        <f t="shared" si="0"/>
        <v>10488</v>
      </c>
      <c r="F7">
        <f t="shared" si="0"/>
        <v>951</v>
      </c>
      <c r="G7">
        <f t="shared" si="0"/>
        <v>43148</v>
      </c>
    </row>
    <row r="9" spans="1:14" x14ac:dyDescent="0.25">
      <c r="A9" s="1" t="s">
        <v>139</v>
      </c>
      <c r="B9" s="1">
        <v>0</v>
      </c>
      <c r="C9" s="1">
        <v>1</v>
      </c>
      <c r="D9" s="1">
        <v>2</v>
      </c>
      <c r="E9" s="1">
        <v>3</v>
      </c>
      <c r="F9" s="1">
        <v>4</v>
      </c>
      <c r="G9" t="s">
        <v>194</v>
      </c>
    </row>
    <row r="10" spans="1:14" x14ac:dyDescent="0.25">
      <c r="A10" s="1" t="s">
        <v>129</v>
      </c>
      <c r="B10" s="3">
        <f>B2/$B$6</f>
        <v>0.78961562833253485</v>
      </c>
      <c r="C10" s="3">
        <f>C2/$C$6</f>
        <v>0.99806796885565796</v>
      </c>
      <c r="D10" s="3">
        <f>D2/$D$6</f>
        <v>0.94853374019389947</v>
      </c>
      <c r="E10" s="3">
        <f>E2/$E$6</f>
        <v>0.78148634289643104</v>
      </c>
      <c r="F10" s="3">
        <f>F2/$F$6</f>
        <v>0.99281792573236771</v>
      </c>
      <c r="G10" s="3">
        <f>G2/$G$6</f>
        <v>0.91310844528397639</v>
      </c>
    </row>
    <row r="11" spans="1:14" x14ac:dyDescent="0.25">
      <c r="A11" s="1" t="s">
        <v>130</v>
      </c>
      <c r="B11" s="3">
        <f>B3/$B$6</f>
        <v>0.14820023801060228</v>
      </c>
      <c r="C11" s="3">
        <f>C3/$C$6</f>
        <v>1.6325663169690296E-3</v>
      </c>
      <c r="D11" s="3">
        <f>D3/$D$6</f>
        <v>4.5952017684018312E-2</v>
      </c>
      <c r="E11" s="3">
        <f>E3/$E$6</f>
        <v>0.15590557743192282</v>
      </c>
      <c r="F11" s="3">
        <f>F3/$F$6</f>
        <v>5.0599261401826105E-3</v>
      </c>
      <c r="G11" s="3">
        <f>G3/$G$6</f>
        <v>6.3082366540266985E-2</v>
      </c>
    </row>
    <row r="12" spans="1:14" x14ac:dyDescent="0.25">
      <c r="A12" s="1" t="s">
        <v>131</v>
      </c>
      <c r="B12" s="3">
        <f>B4/$B$6</f>
        <v>4.9611300867038625E-2</v>
      </c>
      <c r="C12" s="3">
        <f>C4/$C$6</f>
        <v>2.608242044861763E-4</v>
      </c>
      <c r="D12" s="3">
        <f>D4/$D$6</f>
        <v>5.2379293360083614E-3</v>
      </c>
      <c r="E12" s="3">
        <f>E4/$E$6</f>
        <v>4.8898889513927957E-2</v>
      </c>
      <c r="F12" s="3">
        <f>F4/$F$6</f>
        <v>1.6388118991337709E-3</v>
      </c>
      <c r="G12" s="3">
        <f>G4/$G$6</f>
        <v>1.902439319093064E-2</v>
      </c>
    </row>
    <row r="13" spans="1:14" x14ac:dyDescent="0.25">
      <c r="A13" s="1" t="s">
        <v>132</v>
      </c>
      <c r="B13" s="3">
        <f>B5/$B$6</f>
        <v>1.2572832789824274E-2</v>
      </c>
      <c r="C13" s="3">
        <f>C5/$C$6</f>
        <v>3.8640622886840939E-5</v>
      </c>
      <c r="D13" s="3">
        <f>D5/$D$6</f>
        <v>2.763127860738356E-4</v>
      </c>
      <c r="E13" s="3">
        <f>E5/$E$6</f>
        <v>1.3709190157718191E-2</v>
      </c>
      <c r="F13" s="3">
        <f>F5/$F$6</f>
        <v>4.8333622831595084E-4</v>
      </c>
      <c r="G13" s="3">
        <f>G5/$G$6</f>
        <v>4.784794984825997E-3</v>
      </c>
    </row>
    <row r="14" spans="1:14" x14ac:dyDescent="0.25">
      <c r="A14" s="2" t="s">
        <v>194</v>
      </c>
      <c r="B14" s="3">
        <f t="shared" ref="B14:G14" si="1">SUM(B10:B13)</f>
        <v>0.99999999999999989</v>
      </c>
      <c r="C14" s="3">
        <f t="shared" si="1"/>
        <v>1</v>
      </c>
      <c r="D14" s="3">
        <f t="shared" si="1"/>
        <v>1</v>
      </c>
      <c r="E14" s="3">
        <f t="shared" si="1"/>
        <v>1</v>
      </c>
      <c r="F14" s="3">
        <f t="shared" si="1"/>
        <v>1</v>
      </c>
      <c r="G14" s="3">
        <f t="shared" si="1"/>
        <v>1</v>
      </c>
    </row>
    <row r="16" spans="1:14" x14ac:dyDescent="0.25">
      <c r="A16" s="1">
        <v>1</v>
      </c>
      <c r="B16" s="3">
        <f>B3/($B$6-$B$2)</f>
        <v>0.70442607897153353</v>
      </c>
      <c r="C16" s="3">
        <f>C3/($C$6-$C$2)</f>
        <v>0.84499999999999997</v>
      </c>
      <c r="D16" s="3">
        <f>D3/($D$6-$D$2)</f>
        <v>0.8928571428571429</v>
      </c>
      <c r="E16" s="3">
        <f>E3/($E$6-$E$2)</f>
        <v>0.71348207475209768</v>
      </c>
      <c r="F16" s="3">
        <f>F3/($F$6-$F$2)</f>
        <v>0.70452155625657198</v>
      </c>
      <c r="G16" s="6">
        <f>G3/(G6-G2)</f>
        <v>0.7259896171317326</v>
      </c>
    </row>
    <row r="17" spans="1:14" x14ac:dyDescent="0.25">
      <c r="A17" s="1" t="s">
        <v>271</v>
      </c>
      <c r="B17" s="3">
        <f>SUM(B4:B5)/($B$6-$B$2)</f>
        <v>0.29557392102846647</v>
      </c>
      <c r="C17" s="3">
        <f>SUM(C4:C5)/($C$6-$C$2)</f>
        <v>0.155</v>
      </c>
      <c r="D17" s="3">
        <f>SUM(D4:D5)/($D$6-$D$2)</f>
        <v>0.10714285714285714</v>
      </c>
      <c r="E17" s="3">
        <f>SUM(E4:E5)/($E$6-$E$2)</f>
        <v>0.28651792524790237</v>
      </c>
      <c r="F17" s="3">
        <f>SUM(F4:F5)/($F$6-$F$2)</f>
        <v>0.29547844374342797</v>
      </c>
      <c r="G17" s="6">
        <f>SUM(G4:G5)/(G6-G2)</f>
        <v>0.27401038286826734</v>
      </c>
    </row>
    <row r="18" spans="1:14" x14ac:dyDescent="0.25">
      <c r="A18" s="1" t="s">
        <v>194</v>
      </c>
      <c r="B18" s="6">
        <f t="shared" ref="B18:G18" si="2">SUM(B16:B17)</f>
        <v>1</v>
      </c>
      <c r="C18" s="6">
        <f t="shared" si="2"/>
        <v>1</v>
      </c>
      <c r="D18" s="6">
        <f t="shared" si="2"/>
        <v>1</v>
      </c>
      <c r="E18" s="6">
        <f t="shared" si="2"/>
        <v>1</v>
      </c>
      <c r="F18" s="6">
        <f t="shared" si="2"/>
        <v>1</v>
      </c>
      <c r="G18" s="6">
        <f t="shared" si="2"/>
        <v>1</v>
      </c>
    </row>
    <row r="19" spans="1:14" x14ac:dyDescent="0.25">
      <c r="A19" s="1"/>
    </row>
    <row r="20" spans="1:14" x14ac:dyDescent="0.25">
      <c r="A20" s="1" t="s">
        <v>139</v>
      </c>
      <c r="B20" s="21" t="s">
        <v>272</v>
      </c>
      <c r="C20">
        <v>0</v>
      </c>
      <c r="D20">
        <v>0</v>
      </c>
      <c r="E20" s="21" t="s">
        <v>272</v>
      </c>
      <c r="F20" s="25">
        <v>0</v>
      </c>
    </row>
    <row r="22" spans="1:14" x14ac:dyDescent="0.25">
      <c r="B22" s="6">
        <f>SUM(B11:B13)</f>
        <v>0.21038437166746518</v>
      </c>
      <c r="C22" s="6">
        <f>SUM(C11:C13)</f>
        <v>1.9320311443420468E-3</v>
      </c>
      <c r="D22" s="6">
        <f>SUM(D11:D13)</f>
        <v>5.1466259806100513E-2</v>
      </c>
      <c r="E22" s="6">
        <f>SUM(E11:E13)</f>
        <v>0.21851365710356896</v>
      </c>
      <c r="F22" s="6">
        <f>SUM(F11:F13)</f>
        <v>7.1820742676323322E-3</v>
      </c>
      <c r="G22" s="6"/>
    </row>
    <row r="25" spans="1:14" s="43" customFormat="1" x14ac:dyDescent="0.25"/>
    <row r="28" spans="1:14" x14ac:dyDescent="0.25">
      <c r="A28" s="1" t="s">
        <v>140</v>
      </c>
      <c r="B28" s="1">
        <v>0</v>
      </c>
      <c r="C28" s="1">
        <v>1</v>
      </c>
      <c r="D28" s="1">
        <v>2</v>
      </c>
      <c r="E28" s="1">
        <v>3</v>
      </c>
      <c r="F28" s="1">
        <v>4</v>
      </c>
      <c r="G28" t="s">
        <v>194</v>
      </c>
      <c r="I28" t="str" cm="1">
        <f t="array" ref="I28:N28">A47:F47</f>
        <v>fx_reneg_aberto_regular</v>
      </c>
      <c r="J28" t="str">
        <v>1 ou mais</v>
      </c>
      <c r="K28">
        <v>0</v>
      </c>
      <c r="L28">
        <v>0</v>
      </c>
      <c r="M28">
        <v>0</v>
      </c>
      <c r="N28" t="str">
        <v>1 ou mais</v>
      </c>
    </row>
    <row r="29" spans="1:14" x14ac:dyDescent="0.25">
      <c r="A29" s="1" t="s">
        <v>129</v>
      </c>
      <c r="B29">
        <v>112219</v>
      </c>
      <c r="C29">
        <v>102311</v>
      </c>
      <c r="D29">
        <v>83130</v>
      </c>
      <c r="E29">
        <v>47871</v>
      </c>
      <c r="F29">
        <v>124748</v>
      </c>
      <c r="G29">
        <f>SUM(B29:F29)</f>
        <v>470279</v>
      </c>
    </row>
    <row r="30" spans="1:14" x14ac:dyDescent="0.25">
      <c r="A30" s="1" t="s">
        <v>130</v>
      </c>
      <c r="B30">
        <v>12965</v>
      </c>
      <c r="C30">
        <v>948</v>
      </c>
      <c r="D30">
        <v>108</v>
      </c>
      <c r="E30">
        <v>108</v>
      </c>
      <c r="F30">
        <v>5528</v>
      </c>
      <c r="G30">
        <f>SUM(B30:F30)</f>
        <v>19657</v>
      </c>
    </row>
    <row r="31" spans="1:14" x14ac:dyDescent="0.25">
      <c r="A31" s="1" t="s">
        <v>131</v>
      </c>
      <c r="B31">
        <v>3221</v>
      </c>
      <c r="C31">
        <v>208</v>
      </c>
      <c r="D31">
        <v>1</v>
      </c>
      <c r="E31">
        <v>17</v>
      </c>
      <c r="F31">
        <v>1548</v>
      </c>
      <c r="G31">
        <f>SUM(B31:F31)</f>
        <v>4995</v>
      </c>
    </row>
    <row r="32" spans="1:14" x14ac:dyDescent="0.25">
      <c r="A32" s="1" t="s">
        <v>132</v>
      </c>
      <c r="B32">
        <v>1001</v>
      </c>
      <c r="C32">
        <v>51</v>
      </c>
      <c r="D32">
        <v>0</v>
      </c>
      <c r="E32">
        <v>1</v>
      </c>
      <c r="F32">
        <v>589</v>
      </c>
      <c r="G32">
        <f>SUM(B32:F32)</f>
        <v>1642</v>
      </c>
    </row>
    <row r="33" spans="1:7" x14ac:dyDescent="0.25">
      <c r="A33" s="2" t="s">
        <v>194</v>
      </c>
      <c r="B33">
        <f>SUM(B29:B32)</f>
        <v>129406</v>
      </c>
      <c r="C33">
        <f>SUM(C29:C32)</f>
        <v>103518</v>
      </c>
      <c r="D33">
        <f>SUM(D29:D32)</f>
        <v>83239</v>
      </c>
      <c r="E33">
        <f>SUM(E29:E32)</f>
        <v>47997</v>
      </c>
      <c r="F33">
        <f>SUM(F29:F32)</f>
        <v>132413</v>
      </c>
      <c r="G33">
        <f>SUM(B33:F33)</f>
        <v>496573</v>
      </c>
    </row>
    <row r="34" spans="1:7" x14ac:dyDescent="0.25">
      <c r="B34">
        <f t="shared" ref="B34:G34" si="3">SUM(B30:B32)</f>
        <v>17187</v>
      </c>
      <c r="C34">
        <f t="shared" si="3"/>
        <v>1207</v>
      </c>
      <c r="D34">
        <f t="shared" si="3"/>
        <v>109</v>
      </c>
      <c r="E34">
        <f t="shared" si="3"/>
        <v>126</v>
      </c>
      <c r="F34">
        <f t="shared" si="3"/>
        <v>7665</v>
      </c>
      <c r="G34">
        <f t="shared" si="3"/>
        <v>26294</v>
      </c>
    </row>
    <row r="36" spans="1:7" x14ac:dyDescent="0.25">
      <c r="A36" s="1" t="s">
        <v>140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t="s">
        <v>194</v>
      </c>
    </row>
    <row r="37" spans="1:7" x14ac:dyDescent="0.25">
      <c r="A37" s="1" t="s">
        <v>129</v>
      </c>
      <c r="B37" s="3">
        <f>B29/$B$33</f>
        <v>0.86718544735174563</v>
      </c>
      <c r="C37" s="3">
        <f>C29/$C$33</f>
        <v>0.98834019204389578</v>
      </c>
      <c r="D37" s="3">
        <f>D29/$D$33</f>
        <v>0.99869051766599792</v>
      </c>
      <c r="E37" s="3">
        <f>E29/$E$33</f>
        <v>0.99737483592724541</v>
      </c>
      <c r="F37" s="3">
        <f>F29/$F$33</f>
        <v>0.94211293453059741</v>
      </c>
      <c r="G37" s="3">
        <f>G29/$G$33</f>
        <v>0.94704907435563346</v>
      </c>
    </row>
    <row r="38" spans="1:7" x14ac:dyDescent="0.25">
      <c r="A38" s="1" t="s">
        <v>130</v>
      </c>
      <c r="B38" s="3">
        <f>B30/$B$33</f>
        <v>0.10018855385376257</v>
      </c>
      <c r="C38" s="3">
        <f>C30/$C$33</f>
        <v>9.1578276241813025E-3</v>
      </c>
      <c r="D38" s="3">
        <f>D30/$D$33</f>
        <v>1.2974687346075757E-3</v>
      </c>
      <c r="E38" s="3">
        <f>E30/$E$33</f>
        <v>2.2501406337896118E-3</v>
      </c>
      <c r="F38" s="3">
        <f>F30/$F$33</f>
        <v>4.1748166720790257E-2</v>
      </c>
      <c r="G38" s="3">
        <f>G30/$G$33</f>
        <v>3.9585317767981749E-2</v>
      </c>
    </row>
    <row r="39" spans="1:7" x14ac:dyDescent="0.25">
      <c r="A39" s="1" t="s">
        <v>131</v>
      </c>
      <c r="B39" s="3">
        <f>B31/$B$33</f>
        <v>2.4890654220051621E-2</v>
      </c>
      <c r="C39" s="3">
        <f>C31/$C$33</f>
        <v>2.0093123901157289E-3</v>
      </c>
      <c r="D39" s="3">
        <f>D31/$D$33</f>
        <v>1.2013599394514591E-5</v>
      </c>
      <c r="E39" s="3">
        <f>E31/$E$33</f>
        <v>3.5418880346688332E-4</v>
      </c>
      <c r="F39" s="3">
        <f>F31/$F$33</f>
        <v>1.1690695022392061E-2</v>
      </c>
      <c r="G39" s="3">
        <f>G31/$G$33</f>
        <v>1.0058944002191017E-2</v>
      </c>
    </row>
    <row r="40" spans="1:7" x14ac:dyDescent="0.25">
      <c r="A40" s="1" t="s">
        <v>132</v>
      </c>
      <c r="B40" s="3">
        <f>B32/$B$33</f>
        <v>7.7353445744401342E-3</v>
      </c>
      <c r="C40" s="3">
        <f>C32/$C$33</f>
        <v>4.9266794180722196E-4</v>
      </c>
      <c r="D40" s="3">
        <f>D32/$D$33</f>
        <v>0</v>
      </c>
      <c r="E40" s="3">
        <f>E32/$E$33</f>
        <v>2.0834635498051962E-5</v>
      </c>
      <c r="F40" s="3">
        <f>F32/$F$33</f>
        <v>4.4482037262202354E-3</v>
      </c>
      <c r="G40" s="3">
        <f>G32/$G$33</f>
        <v>3.306663874193724E-3</v>
      </c>
    </row>
    <row r="41" spans="1:7" x14ac:dyDescent="0.25">
      <c r="A41" s="2" t="s">
        <v>194</v>
      </c>
      <c r="B41" s="3">
        <f t="shared" ref="B41:G41" si="4">SUM(B37:B40)</f>
        <v>1</v>
      </c>
      <c r="C41" s="3">
        <f t="shared" si="4"/>
        <v>1</v>
      </c>
      <c r="D41" s="3">
        <f t="shared" si="4"/>
        <v>1</v>
      </c>
      <c r="E41" s="3">
        <f t="shared" si="4"/>
        <v>1</v>
      </c>
      <c r="F41" s="3">
        <f t="shared" si="4"/>
        <v>1</v>
      </c>
      <c r="G41" s="3">
        <f t="shared" si="4"/>
        <v>1</v>
      </c>
    </row>
    <row r="43" spans="1:7" x14ac:dyDescent="0.25">
      <c r="A43" s="1">
        <v>1</v>
      </c>
      <c r="B43" s="3">
        <f>B30/($B$33-$B$29)</f>
        <v>0.75434921743177985</v>
      </c>
      <c r="C43" s="3">
        <f>C30/($C$33-$C$29)</f>
        <v>0.78541839270919633</v>
      </c>
      <c r="D43" s="3">
        <f>D30/($D$33-$D$29)</f>
        <v>0.99082568807339455</v>
      </c>
      <c r="E43" s="3">
        <f>E30/($E$33-$E$29)</f>
        <v>0.8571428571428571</v>
      </c>
      <c r="F43" s="3">
        <f>F30/($F$33-$F$29)</f>
        <v>0.72120026092628831</v>
      </c>
      <c r="G43" s="6">
        <f>G30/(G33-G29)</f>
        <v>0.74758500038031495</v>
      </c>
    </row>
    <row r="44" spans="1:7" x14ac:dyDescent="0.25">
      <c r="A44" s="1" t="s">
        <v>271</v>
      </c>
      <c r="B44" s="3">
        <f>SUM(B31:B32)/($B$33-$B$29)</f>
        <v>0.24565078256822018</v>
      </c>
      <c r="C44" s="3">
        <f>SUM(C31:C32)/($C$33-$C$29)</f>
        <v>0.21458160729080364</v>
      </c>
      <c r="D44" s="3">
        <f>SUM(D31:D32)/($D$33-$D$29)</f>
        <v>9.1743119266055051E-3</v>
      </c>
      <c r="E44" s="3">
        <f>SUM(E31:E32)/($E$33-$E$29)</f>
        <v>0.14285714285714285</v>
      </c>
      <c r="F44" s="3">
        <f>SUM(F31:F32)/($F$33-$F$29)</f>
        <v>0.27879973907371169</v>
      </c>
      <c r="G44" s="6">
        <f>SUM(G31:G32)/(G33-G29)</f>
        <v>0.25241499961968511</v>
      </c>
    </row>
    <row r="45" spans="1:7" x14ac:dyDescent="0.25">
      <c r="A45" s="1" t="s">
        <v>194</v>
      </c>
      <c r="B45" s="6">
        <f t="shared" ref="B45:G45" si="5">SUM(B43:B44)</f>
        <v>1</v>
      </c>
      <c r="C45" s="6">
        <f t="shared" si="5"/>
        <v>1</v>
      </c>
      <c r="D45" s="6">
        <f t="shared" si="5"/>
        <v>1</v>
      </c>
      <c r="E45" s="6">
        <f t="shared" si="5"/>
        <v>1</v>
      </c>
      <c r="F45" s="6">
        <f t="shared" si="5"/>
        <v>1</v>
      </c>
      <c r="G45" s="6">
        <f t="shared" si="5"/>
        <v>1</v>
      </c>
    </row>
    <row r="46" spans="1:7" x14ac:dyDescent="0.25">
      <c r="A46" s="1"/>
    </row>
    <row r="47" spans="1:7" x14ac:dyDescent="0.25">
      <c r="A47" s="1" t="s">
        <v>140</v>
      </c>
      <c r="B47" s="21" t="s">
        <v>272</v>
      </c>
      <c r="C47">
        <v>0</v>
      </c>
      <c r="D47">
        <v>0</v>
      </c>
      <c r="E47" s="21">
        <v>0</v>
      </c>
      <c r="F47" s="21" t="s">
        <v>272</v>
      </c>
    </row>
  </sheetData>
  <conditionalFormatting sqref="B10:F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F3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F3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F3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F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F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F4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F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46"/>
  <sheetViews>
    <sheetView topLeftCell="A25" zoomScale="130" zoomScaleNormal="130" workbookViewId="0">
      <selection activeCell="A23" sqref="A23:XFD23"/>
    </sheetView>
  </sheetViews>
  <sheetFormatPr defaultRowHeight="15" x14ac:dyDescent="0.25"/>
  <cols>
    <col min="1" max="1" width="23.85546875" bestFit="1" customWidth="1"/>
    <col min="7" max="7" width="7.5703125" bestFit="1" customWidth="1"/>
    <col min="9" max="9" width="23.85546875" bestFit="1" customWidth="1"/>
  </cols>
  <sheetData>
    <row r="1" spans="1:14" x14ac:dyDescent="0.25">
      <c r="A1" s="1" t="s">
        <v>141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A20:F20</f>
        <v>fx_reneg_fechado_atraso</v>
      </c>
      <c r="J1" t="str">
        <v>1 ou mais</v>
      </c>
      <c r="K1">
        <v>0</v>
      </c>
      <c r="L1">
        <v>0</v>
      </c>
      <c r="M1">
        <v>0</v>
      </c>
      <c r="N1" t="str">
        <v>1 ou mais</v>
      </c>
    </row>
    <row r="2" spans="1:14" x14ac:dyDescent="0.25">
      <c r="A2" s="1" t="s">
        <v>129</v>
      </c>
      <c r="B2">
        <v>94368</v>
      </c>
      <c r="C2">
        <v>102720</v>
      </c>
      <c r="D2">
        <v>79641</v>
      </c>
      <c r="E2">
        <v>45902</v>
      </c>
      <c r="F2">
        <v>125970</v>
      </c>
      <c r="G2">
        <f>SUM(B2:F2)</f>
        <v>448601</v>
      </c>
    </row>
    <row r="3" spans="1:14" x14ac:dyDescent="0.25">
      <c r="A3" s="1" t="s">
        <v>130</v>
      </c>
      <c r="B3">
        <v>15089</v>
      </c>
      <c r="C3">
        <v>521</v>
      </c>
      <c r="D3">
        <v>2491</v>
      </c>
      <c r="E3">
        <v>1306</v>
      </c>
      <c r="F3">
        <v>4093</v>
      </c>
      <c r="G3">
        <f>SUM(B3:F3)</f>
        <v>23500</v>
      </c>
    </row>
    <row r="4" spans="1:14" x14ac:dyDescent="0.25">
      <c r="A4" s="1" t="s">
        <v>131</v>
      </c>
      <c r="B4">
        <v>12179</v>
      </c>
      <c r="C4">
        <v>235</v>
      </c>
      <c r="D4">
        <v>965</v>
      </c>
      <c r="E4">
        <v>635</v>
      </c>
      <c r="F4">
        <v>1888</v>
      </c>
      <c r="G4">
        <f>SUM(B4:F4)</f>
        <v>15902</v>
      </c>
    </row>
    <row r="5" spans="1:14" x14ac:dyDescent="0.25">
      <c r="A5" s="1" t="s">
        <v>132</v>
      </c>
      <c r="B5">
        <v>7770</v>
      </c>
      <c r="C5">
        <v>42</v>
      </c>
      <c r="D5">
        <v>142</v>
      </c>
      <c r="E5">
        <v>154</v>
      </c>
      <c r="F5">
        <v>462</v>
      </c>
      <c r="G5">
        <f>SUM(B5:F5)</f>
        <v>8570</v>
      </c>
    </row>
    <row r="6" spans="1:14" x14ac:dyDescent="0.25">
      <c r="A6" s="2" t="s">
        <v>194</v>
      </c>
      <c r="B6">
        <f>SUM(B2:B5)</f>
        <v>129406</v>
      </c>
      <c r="C6">
        <f>SUM(C2:C5)</f>
        <v>103518</v>
      </c>
      <c r="D6">
        <f>SUM(D2:D5)</f>
        <v>83239</v>
      </c>
      <c r="E6">
        <f>SUM(E2:E5)</f>
        <v>47997</v>
      </c>
      <c r="F6">
        <f>SUM(F2:F5)</f>
        <v>132413</v>
      </c>
      <c r="G6">
        <f>SUM(B6:F6)</f>
        <v>496573</v>
      </c>
    </row>
    <row r="7" spans="1:14" x14ac:dyDescent="0.25">
      <c r="B7">
        <f t="shared" ref="B7:G7" si="0">SUM(B3:B5)</f>
        <v>35038</v>
      </c>
      <c r="C7">
        <f t="shared" si="0"/>
        <v>798</v>
      </c>
      <c r="D7">
        <f t="shared" si="0"/>
        <v>3598</v>
      </c>
      <c r="E7">
        <f t="shared" si="0"/>
        <v>2095</v>
      </c>
      <c r="F7">
        <f t="shared" si="0"/>
        <v>6443</v>
      </c>
      <c r="G7">
        <f t="shared" si="0"/>
        <v>47972</v>
      </c>
    </row>
    <row r="9" spans="1:14" x14ac:dyDescent="0.25">
      <c r="A9" s="1" t="s">
        <v>141</v>
      </c>
      <c r="B9" s="1">
        <v>0</v>
      </c>
      <c r="C9" s="1">
        <v>1</v>
      </c>
      <c r="D9" s="1">
        <v>2</v>
      </c>
      <c r="E9" s="1">
        <v>3</v>
      </c>
      <c r="F9" s="1">
        <v>4</v>
      </c>
      <c r="G9" t="s">
        <v>194</v>
      </c>
    </row>
    <row r="10" spans="1:14" x14ac:dyDescent="0.25">
      <c r="A10" s="1" t="s">
        <v>129</v>
      </c>
      <c r="B10" s="3">
        <f>B2/$B$6</f>
        <v>0.7292397570437229</v>
      </c>
      <c r="C10" s="3">
        <f>C2/$C$6</f>
        <v>0.9922911957340752</v>
      </c>
      <c r="D10" s="3">
        <f>D2/$D$6</f>
        <v>0.95677506937853651</v>
      </c>
      <c r="E10" s="3">
        <f>E2/$E$6</f>
        <v>0.95635143863158112</v>
      </c>
      <c r="F10" s="3">
        <f>F2/$F$6</f>
        <v>0.95134163564000518</v>
      </c>
      <c r="G10" s="3">
        <f>G2/$G$6</f>
        <v>0.90339386152690537</v>
      </c>
    </row>
    <row r="11" spans="1:14" x14ac:dyDescent="0.25">
      <c r="A11" s="1" t="s">
        <v>130</v>
      </c>
      <c r="B11" s="3">
        <f>B3/$B$6</f>
        <v>0.11660201227145572</v>
      </c>
      <c r="C11" s="3">
        <f>C3/$C$6</f>
        <v>5.0329411310110319E-3</v>
      </c>
      <c r="D11" s="3">
        <f>D3/$D$6</f>
        <v>2.9925876091735845E-2</v>
      </c>
      <c r="E11" s="3">
        <f>E3/$E$6</f>
        <v>2.7210033960455862E-2</v>
      </c>
      <c r="F11" s="3">
        <f>F3/$F$6</f>
        <v>3.0910862226518544E-2</v>
      </c>
      <c r="G11" s="3">
        <f>G3/$G$6</f>
        <v>4.7324361171469251E-2</v>
      </c>
    </row>
    <row r="12" spans="1:14" x14ac:dyDescent="0.25">
      <c r="A12" s="1" t="s">
        <v>131</v>
      </c>
      <c r="B12" s="3">
        <f>B4/$B$6</f>
        <v>9.411464692518122E-2</v>
      </c>
      <c r="C12" s="3">
        <f>C4/$C$6</f>
        <v>2.2701365946019049E-3</v>
      </c>
      <c r="D12" s="3">
        <f>D4/$D$6</f>
        <v>1.1593123415706581E-2</v>
      </c>
      <c r="E12" s="3">
        <f>E4/$E$6</f>
        <v>1.3229993541262995E-2</v>
      </c>
      <c r="F12" s="3">
        <f>F4/$F$6</f>
        <v>1.4258418735320549E-2</v>
      </c>
      <c r="G12" s="3">
        <f>G4/$G$6</f>
        <v>3.2023488993561874E-2</v>
      </c>
    </row>
    <row r="13" spans="1:14" x14ac:dyDescent="0.25">
      <c r="A13" s="1" t="s">
        <v>132</v>
      </c>
      <c r="B13" s="3">
        <f>B5/$B$6</f>
        <v>6.0043583759640203E-2</v>
      </c>
      <c r="C13" s="3">
        <f>C5/$C$6</f>
        <v>4.0572654031182981E-4</v>
      </c>
      <c r="D13" s="3">
        <f>D5/$D$6</f>
        <v>1.7059311140210718E-3</v>
      </c>
      <c r="E13" s="3">
        <f>E5/$E$6</f>
        <v>3.2085338667000021E-3</v>
      </c>
      <c r="F13" s="3">
        <f>F5/$F$6</f>
        <v>3.4890833981557701E-3</v>
      </c>
      <c r="G13" s="3">
        <f>G5/$G$6</f>
        <v>1.7258288308063467E-2</v>
      </c>
    </row>
    <row r="14" spans="1:14" x14ac:dyDescent="0.25">
      <c r="A14" s="2" t="s">
        <v>194</v>
      </c>
      <c r="B14" s="3">
        <f t="shared" ref="B14:G14" si="1">SUM(B10:B13)</f>
        <v>1</v>
      </c>
      <c r="C14" s="3">
        <f t="shared" si="1"/>
        <v>1</v>
      </c>
      <c r="D14" s="3">
        <f t="shared" si="1"/>
        <v>1</v>
      </c>
      <c r="E14" s="3">
        <f t="shared" si="1"/>
        <v>0.99999999999999989</v>
      </c>
      <c r="F14" s="3">
        <f t="shared" si="1"/>
        <v>1</v>
      </c>
      <c r="G14" s="3">
        <f t="shared" si="1"/>
        <v>0.99999999999999989</v>
      </c>
    </row>
    <row r="16" spans="1:14" x14ac:dyDescent="0.25">
      <c r="A16" s="1">
        <v>1</v>
      </c>
      <c r="B16" s="3">
        <f>B3/($B$6-$B$2)</f>
        <v>0.43064672641132484</v>
      </c>
      <c r="C16" s="3">
        <f>C3/($C$6-$C$2)</f>
        <v>0.65288220551378451</v>
      </c>
      <c r="D16" s="3">
        <f>D3/($D$6-$D$2)</f>
        <v>0.6923290717065036</v>
      </c>
      <c r="E16" s="3">
        <f>E3/($E$6-$E$2)</f>
        <v>0.62338902147971365</v>
      </c>
      <c r="F16" s="3">
        <f>F3/($F$6-$F$2)</f>
        <v>0.63526307620673594</v>
      </c>
      <c r="G16" s="6">
        <f>G3/(G6-G2)</f>
        <v>0.48986909030267656</v>
      </c>
    </row>
    <row r="17" spans="1:14" x14ac:dyDescent="0.25">
      <c r="A17" s="1" t="s">
        <v>271</v>
      </c>
      <c r="B17" s="3">
        <f>SUM(B4:B5)/($B$6-$B$2)</f>
        <v>0.56935327358867516</v>
      </c>
      <c r="C17" s="3">
        <f>SUM(C4:C5)/($C$6-$C$2)</f>
        <v>0.34711779448621555</v>
      </c>
      <c r="D17" s="3">
        <f>SUM(D4:D5)/($D$6-$D$2)</f>
        <v>0.3076709282934964</v>
      </c>
      <c r="E17" s="3">
        <f>SUM(E4:E5)/($E$6-$E$2)</f>
        <v>0.37661097852028641</v>
      </c>
      <c r="F17" s="3">
        <f>SUM(F4:F5)/($F$6-$F$2)</f>
        <v>0.364736923793264</v>
      </c>
      <c r="G17" s="6">
        <f>SUM(G4:G5)/(G6-G2)</f>
        <v>0.51013090969732344</v>
      </c>
    </row>
    <row r="18" spans="1:14" x14ac:dyDescent="0.25">
      <c r="A18" s="1" t="s">
        <v>194</v>
      </c>
      <c r="B18" s="6">
        <f t="shared" ref="B18:G18" si="2">SUM(B16:B17)</f>
        <v>1</v>
      </c>
      <c r="C18" s="6">
        <f t="shared" si="2"/>
        <v>1</v>
      </c>
      <c r="D18" s="6">
        <f t="shared" si="2"/>
        <v>1</v>
      </c>
      <c r="E18" s="6">
        <f t="shared" si="2"/>
        <v>1</v>
      </c>
      <c r="F18" s="6">
        <f t="shared" si="2"/>
        <v>1</v>
      </c>
      <c r="G18" s="6">
        <f t="shared" si="2"/>
        <v>1</v>
      </c>
    </row>
    <row r="19" spans="1:14" x14ac:dyDescent="0.25">
      <c r="A19" s="1"/>
    </row>
    <row r="20" spans="1:14" x14ac:dyDescent="0.25">
      <c r="A20" s="1" t="s">
        <v>141</v>
      </c>
      <c r="B20" s="21" t="s">
        <v>272</v>
      </c>
      <c r="C20">
        <v>0</v>
      </c>
      <c r="D20">
        <v>0</v>
      </c>
      <c r="E20" s="21">
        <v>0</v>
      </c>
      <c r="F20" s="21" t="s">
        <v>272</v>
      </c>
    </row>
    <row r="21" spans="1:14" x14ac:dyDescent="0.25">
      <c r="B21" s="6">
        <f>SUM(B11:B13)</f>
        <v>0.27076024295627715</v>
      </c>
      <c r="C21" s="6">
        <f>SUM(C11:C13)</f>
        <v>7.7088042659247662E-3</v>
      </c>
      <c r="D21" s="6">
        <f>SUM(D11:D13)</f>
        <v>4.3224930621463493E-2</v>
      </c>
      <c r="E21" s="6">
        <f>SUM(E11:E13)</f>
        <v>4.364856136841886E-2</v>
      </c>
      <c r="F21" s="6">
        <f>SUM(F11:F13)</f>
        <v>4.8658364359994863E-2</v>
      </c>
    </row>
    <row r="23" spans="1:14" s="43" customFormat="1" x14ac:dyDescent="0.25"/>
    <row r="26" spans="1:14" x14ac:dyDescent="0.25">
      <c r="A26" s="1" t="s">
        <v>142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t="s">
        <v>194</v>
      </c>
      <c r="I26" t="str" cm="1">
        <f t="array" ref="I26:N26">A45:F45</f>
        <v>fx_reneg_fechado_regular</v>
      </c>
      <c r="J26" t="str">
        <v>1 ou mais</v>
      </c>
      <c r="K26">
        <v>0</v>
      </c>
      <c r="L26">
        <v>1</v>
      </c>
      <c r="M26" t="str">
        <v>NEUTRO</v>
      </c>
      <c r="N26" t="str">
        <v>1 ou mais</v>
      </c>
    </row>
    <row r="27" spans="1:14" x14ac:dyDescent="0.25">
      <c r="A27" s="1" t="s">
        <v>129</v>
      </c>
      <c r="B27">
        <v>66090</v>
      </c>
      <c r="C27">
        <v>96284</v>
      </c>
      <c r="D27">
        <v>72158</v>
      </c>
      <c r="E27">
        <v>41520</v>
      </c>
      <c r="F27">
        <v>84454</v>
      </c>
      <c r="G27">
        <f>SUM(B27:F27)</f>
        <v>360506</v>
      </c>
    </row>
    <row r="28" spans="1:14" x14ac:dyDescent="0.25">
      <c r="A28" s="1" t="s">
        <v>130</v>
      </c>
      <c r="B28">
        <v>24701</v>
      </c>
      <c r="C28">
        <v>5505</v>
      </c>
      <c r="D28">
        <v>8359</v>
      </c>
      <c r="E28">
        <v>3888</v>
      </c>
      <c r="F28">
        <v>21259</v>
      </c>
      <c r="G28">
        <f>SUM(B28:F28)</f>
        <v>63712</v>
      </c>
    </row>
    <row r="29" spans="1:14" x14ac:dyDescent="0.25">
      <c r="A29" s="1" t="s">
        <v>131</v>
      </c>
      <c r="B29">
        <v>18218</v>
      </c>
      <c r="C29">
        <v>1314</v>
      </c>
      <c r="D29">
        <v>2280</v>
      </c>
      <c r="E29">
        <v>1800</v>
      </c>
      <c r="F29">
        <v>13270</v>
      </c>
      <c r="G29">
        <f>SUM(B29:F29)</f>
        <v>36882</v>
      </c>
    </row>
    <row r="30" spans="1:14" x14ac:dyDescent="0.25">
      <c r="A30" s="1" t="s">
        <v>132</v>
      </c>
      <c r="B30">
        <v>20397</v>
      </c>
      <c r="C30">
        <v>415</v>
      </c>
      <c r="D30">
        <v>442</v>
      </c>
      <c r="E30">
        <v>789</v>
      </c>
      <c r="F30">
        <v>13430</v>
      </c>
      <c r="G30">
        <f>SUM(B30:F30)</f>
        <v>35473</v>
      </c>
    </row>
    <row r="31" spans="1:14" x14ac:dyDescent="0.25">
      <c r="A31" s="2" t="s">
        <v>194</v>
      </c>
      <c r="B31">
        <f>SUM(B27:B30)</f>
        <v>129406</v>
      </c>
      <c r="C31">
        <f>SUM(C27:C30)</f>
        <v>103518</v>
      </c>
      <c r="D31">
        <f>SUM(D27:D30)</f>
        <v>83239</v>
      </c>
      <c r="E31">
        <f>SUM(E27:E30)</f>
        <v>47997</v>
      </c>
      <c r="F31">
        <f>SUM(F27:F30)</f>
        <v>132413</v>
      </c>
      <c r="G31">
        <f>SUM(B31:F31)</f>
        <v>496573</v>
      </c>
    </row>
    <row r="32" spans="1:14" x14ac:dyDescent="0.25">
      <c r="B32">
        <f t="shared" ref="B32:G32" si="3">SUM(B28:B30)</f>
        <v>63316</v>
      </c>
      <c r="C32">
        <f t="shared" si="3"/>
        <v>7234</v>
      </c>
      <c r="D32">
        <f t="shared" si="3"/>
        <v>11081</v>
      </c>
      <c r="E32">
        <f t="shared" si="3"/>
        <v>6477</v>
      </c>
      <c r="F32">
        <f t="shared" si="3"/>
        <v>47959</v>
      </c>
      <c r="G32">
        <f t="shared" si="3"/>
        <v>136067</v>
      </c>
    </row>
    <row r="34" spans="1:7" x14ac:dyDescent="0.25">
      <c r="A34" s="1" t="s">
        <v>142</v>
      </c>
      <c r="B34" s="1">
        <v>0</v>
      </c>
      <c r="C34" s="1">
        <v>1</v>
      </c>
      <c r="D34" s="1">
        <v>2</v>
      </c>
      <c r="E34" s="1">
        <v>3</v>
      </c>
      <c r="F34" s="1">
        <v>4</v>
      </c>
      <c r="G34" t="s">
        <v>194</v>
      </c>
    </row>
    <row r="35" spans="1:7" x14ac:dyDescent="0.25">
      <c r="A35" s="1" t="s">
        <v>129</v>
      </c>
      <c r="B35" s="3">
        <f>B27/$B$31</f>
        <v>0.51071820472002849</v>
      </c>
      <c r="C35" s="3">
        <f>C27/$C$31</f>
        <v>0.93011843350914813</v>
      </c>
      <c r="D35" s="3">
        <f>D27/$D$31</f>
        <v>0.86687730510938388</v>
      </c>
      <c r="E35" s="3">
        <f>E27/$E$31</f>
        <v>0.86505406587911748</v>
      </c>
      <c r="F35" s="3">
        <f>F27/$F$31</f>
        <v>0.63780746603430172</v>
      </c>
      <c r="G35" s="3">
        <f>G27/$G$31</f>
        <v>0.72598792121198696</v>
      </c>
    </row>
    <row r="36" spans="1:7" x14ac:dyDescent="0.25">
      <c r="A36" s="1" t="s">
        <v>130</v>
      </c>
      <c r="B36" s="3">
        <f>B28/$B$31</f>
        <v>0.19087986646677899</v>
      </c>
      <c r="C36" s="3">
        <f>C28/$C$31</f>
        <v>5.3179157248014836E-2</v>
      </c>
      <c r="D36" s="3">
        <f>D28/$D$31</f>
        <v>0.10042167733874746</v>
      </c>
      <c r="E36" s="3">
        <f>E28/$E$31</f>
        <v>8.1005062816426027E-2</v>
      </c>
      <c r="F36" s="3">
        <f>F28/$F$31</f>
        <v>0.16055070121513748</v>
      </c>
      <c r="G36" s="3">
        <f>G28/$G$31</f>
        <v>0.12830339144496378</v>
      </c>
    </row>
    <row r="37" spans="1:7" x14ac:dyDescent="0.25">
      <c r="A37" s="1" t="s">
        <v>131</v>
      </c>
      <c r="B37" s="3">
        <f>B29/$B$31</f>
        <v>0.14078172573141895</v>
      </c>
      <c r="C37" s="3">
        <f>C29/$C$31</f>
        <v>1.2693444618327247E-2</v>
      </c>
      <c r="D37" s="3">
        <f>D29/$D$31</f>
        <v>2.7391006619493265E-2</v>
      </c>
      <c r="E37" s="3">
        <f>E29/$E$31</f>
        <v>3.7502343896493533E-2</v>
      </c>
      <c r="F37" s="3">
        <f>F29/$F$31</f>
        <v>0.10021674608988543</v>
      </c>
      <c r="G37" s="3">
        <f>G29/$G$31</f>
        <v>7.4273067605367185E-2</v>
      </c>
    </row>
    <row r="38" spans="1:7" x14ac:dyDescent="0.25">
      <c r="A38" s="1" t="s">
        <v>132</v>
      </c>
      <c r="B38" s="3">
        <f>B30/$B$31</f>
        <v>0.15762020308177363</v>
      </c>
      <c r="C38" s="3">
        <f>C30/$C$31</f>
        <v>4.0089646245097471E-3</v>
      </c>
      <c r="D38" s="3">
        <f>D30/$D$31</f>
        <v>5.310010932375449E-3</v>
      </c>
      <c r="E38" s="3">
        <f>E30/$E$31</f>
        <v>1.6438527407962998E-2</v>
      </c>
      <c r="F38" s="3">
        <f>F30/$F$31</f>
        <v>0.10142508666067532</v>
      </c>
      <c r="G38" s="3">
        <f>G30/$G$31</f>
        <v>7.1435619737682074E-2</v>
      </c>
    </row>
    <row r="39" spans="1:7" x14ac:dyDescent="0.25">
      <c r="A39" s="2" t="s">
        <v>194</v>
      </c>
      <c r="B39" s="3">
        <f t="shared" ref="B39:G39" si="4">SUM(B35:B38)</f>
        <v>1.0000000000000002</v>
      </c>
      <c r="C39" s="3">
        <f t="shared" si="4"/>
        <v>0.99999999999999989</v>
      </c>
      <c r="D39" s="3">
        <f t="shared" si="4"/>
        <v>1</v>
      </c>
      <c r="E39" s="3">
        <f t="shared" si="4"/>
        <v>1</v>
      </c>
      <c r="F39" s="3">
        <f t="shared" si="4"/>
        <v>0.99999999999999989</v>
      </c>
      <c r="G39" s="3">
        <f t="shared" si="4"/>
        <v>1</v>
      </c>
    </row>
    <row r="41" spans="1:7" x14ac:dyDescent="0.25">
      <c r="A41" s="1">
        <v>1</v>
      </c>
      <c r="B41" s="3">
        <f>B28/($B$31-$B$27)</f>
        <v>0.39012255985848759</v>
      </c>
      <c r="C41" s="3">
        <f>C28/($C$31-$C$27)</f>
        <v>0.76098977052806194</v>
      </c>
      <c r="D41" s="3">
        <f>D28/($D$31-$D$27)</f>
        <v>0.75435430015341576</v>
      </c>
      <c r="E41" s="3">
        <f>E28/($E$31-$E$27)</f>
        <v>0.60027790643816581</v>
      </c>
      <c r="F41" s="3">
        <f>F28/($F$31-$F$27)</f>
        <v>0.44327446360432871</v>
      </c>
      <c r="G41" s="6">
        <f>G28/(G31-G27)</f>
        <v>0.46823991122020769</v>
      </c>
    </row>
    <row r="42" spans="1:7" x14ac:dyDescent="0.25">
      <c r="A42" s="1" t="s">
        <v>271</v>
      </c>
      <c r="B42" s="3">
        <f>SUM(B29:B30)/($B$31-$B$27)</f>
        <v>0.60987744014151246</v>
      </c>
      <c r="C42" s="3">
        <f>SUM(C29:C30)/($C$31-$C$27)</f>
        <v>0.23901022947193806</v>
      </c>
      <c r="D42" s="3">
        <f>SUM(D29:D30)/($D$31-$D$27)</f>
        <v>0.24564569984658424</v>
      </c>
      <c r="E42" s="3">
        <f>SUM(E29:E30)/($E$31-$E$27)</f>
        <v>0.39972209356183419</v>
      </c>
      <c r="F42" s="3">
        <f>SUM(F29:F30)/($F$31-$F$27)</f>
        <v>0.55672553639567135</v>
      </c>
      <c r="G42" s="6">
        <f>SUM(G29:G30)/(G31-G27)</f>
        <v>0.53176008877979231</v>
      </c>
    </row>
    <row r="43" spans="1:7" x14ac:dyDescent="0.25">
      <c r="A43" s="1" t="s">
        <v>194</v>
      </c>
      <c r="B43" s="6">
        <f t="shared" ref="B43:G43" si="5">SUM(B41:B42)</f>
        <v>1</v>
      </c>
      <c r="C43" s="6">
        <f t="shared" si="5"/>
        <v>1</v>
      </c>
      <c r="D43" s="6">
        <f t="shared" si="5"/>
        <v>1</v>
      </c>
      <c r="E43" s="6">
        <f t="shared" si="5"/>
        <v>1</v>
      </c>
      <c r="F43" s="6">
        <f t="shared" si="5"/>
        <v>1</v>
      </c>
      <c r="G43" s="6">
        <f t="shared" si="5"/>
        <v>1</v>
      </c>
    </row>
    <row r="44" spans="1:7" x14ac:dyDescent="0.25">
      <c r="A44" s="1"/>
    </row>
    <row r="45" spans="1:7" x14ac:dyDescent="0.25">
      <c r="A45" s="1" t="s">
        <v>142</v>
      </c>
      <c r="B45" s="21" t="s">
        <v>272</v>
      </c>
      <c r="C45">
        <v>0</v>
      </c>
      <c r="D45">
        <v>1</v>
      </c>
      <c r="E45" s="21" t="s">
        <v>195</v>
      </c>
      <c r="F45" s="21" t="s">
        <v>272</v>
      </c>
    </row>
    <row r="46" spans="1:7" x14ac:dyDescent="0.25">
      <c r="B46" s="6">
        <f>SUM(B36:B38)</f>
        <v>0.48928179527997151</v>
      </c>
      <c r="C46" s="6">
        <f>SUM(C36:C38)</f>
        <v>6.9881566490851837E-2</v>
      </c>
      <c r="D46" s="6">
        <f>SUM(D36:D38)</f>
        <v>0.13312269489061618</v>
      </c>
      <c r="E46" s="6">
        <f>SUM(E36:E38)</f>
        <v>0.13494593412088257</v>
      </c>
      <c r="F46" s="6">
        <f>SUM(F36:F38)</f>
        <v>0.36219253396569817</v>
      </c>
    </row>
  </sheetData>
  <conditionalFormatting sqref="B10:F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F3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F3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F3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F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F4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F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27"/>
  <sheetViews>
    <sheetView topLeftCell="A13" zoomScale="120" zoomScaleNormal="120" workbookViewId="0">
      <selection activeCell="E25" sqref="E25"/>
    </sheetView>
  </sheetViews>
  <sheetFormatPr defaultRowHeight="15" x14ac:dyDescent="0.25"/>
  <cols>
    <col min="1" max="1" width="32" bestFit="1" customWidth="1"/>
    <col min="2" max="2" width="15" bestFit="1" customWidth="1"/>
    <col min="3" max="4" width="19.42578125" bestFit="1" customWidth="1"/>
    <col min="5" max="5" width="19" bestFit="1" customWidth="1"/>
    <col min="6" max="6" width="15" bestFit="1" customWidth="1"/>
    <col min="7" max="7" width="8.42578125" bestFit="1" customWidth="1"/>
    <col min="9" max="9" width="21.7109375" bestFit="1" customWidth="1"/>
    <col min="10" max="10" width="15" customWidth="1"/>
    <col min="11" max="11" width="19.42578125" bestFit="1" customWidth="1"/>
  </cols>
  <sheetData>
    <row r="1" spans="1:14" x14ac:dyDescent="0.25">
      <c r="A1" s="1" t="s">
        <v>143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A27:F27</f>
        <v>fx_valor_da_parcela</v>
      </c>
      <c r="J1" t="str">
        <v>NEUTRO</v>
      </c>
      <c r="K1" t="str">
        <v>De R$100 até R$500</v>
      </c>
      <c r="L1" t="str">
        <v>Sem contrato aberto</v>
      </c>
      <c r="M1" t="str">
        <v>NEUTRO</v>
      </c>
      <c r="N1" t="str">
        <v>Mais que R$250</v>
      </c>
    </row>
    <row r="2" spans="1:14" x14ac:dyDescent="0.25">
      <c r="A2" s="1" t="s">
        <v>144</v>
      </c>
      <c r="B2">
        <v>62103</v>
      </c>
      <c r="C2">
        <v>38293</v>
      </c>
      <c r="D2">
        <v>62320</v>
      </c>
      <c r="E2">
        <v>0</v>
      </c>
      <c r="F2">
        <v>40690</v>
      </c>
      <c r="G2">
        <f t="shared" ref="G2:G7" si="0">SUM(B2:F2)</f>
        <v>203406</v>
      </c>
    </row>
    <row r="3" spans="1:14" x14ac:dyDescent="0.25">
      <c r="A3" s="1" t="s">
        <v>145</v>
      </c>
      <c r="B3">
        <v>6216</v>
      </c>
      <c r="C3">
        <v>6844</v>
      </c>
      <c r="D3">
        <v>9990</v>
      </c>
      <c r="E3">
        <v>4945</v>
      </c>
      <c r="F3">
        <v>4581</v>
      </c>
      <c r="G3">
        <f t="shared" si="0"/>
        <v>32576</v>
      </c>
    </row>
    <row r="4" spans="1:14" x14ac:dyDescent="0.25">
      <c r="A4" s="1" t="s">
        <v>146</v>
      </c>
      <c r="B4">
        <v>24281</v>
      </c>
      <c r="C4">
        <v>29422</v>
      </c>
      <c r="D4">
        <v>8754</v>
      </c>
      <c r="E4">
        <v>18865</v>
      </c>
      <c r="F4">
        <v>24734</v>
      </c>
      <c r="G4">
        <f t="shared" si="0"/>
        <v>106056</v>
      </c>
    </row>
    <row r="5" spans="1:14" x14ac:dyDescent="0.25">
      <c r="A5" s="1" t="s">
        <v>147</v>
      </c>
      <c r="B5">
        <v>20444</v>
      </c>
      <c r="C5">
        <v>22288</v>
      </c>
      <c r="D5">
        <v>1810</v>
      </c>
      <c r="E5">
        <v>15609</v>
      </c>
      <c r="F5">
        <v>31997</v>
      </c>
      <c r="G5">
        <f t="shared" si="0"/>
        <v>92148</v>
      </c>
    </row>
    <row r="6" spans="1:14" x14ac:dyDescent="0.25">
      <c r="A6" s="1" t="s">
        <v>148</v>
      </c>
      <c r="B6">
        <v>12261</v>
      </c>
      <c r="C6">
        <v>6115</v>
      </c>
      <c r="D6">
        <v>308</v>
      </c>
      <c r="E6">
        <v>6946</v>
      </c>
      <c r="F6">
        <v>22891</v>
      </c>
      <c r="G6">
        <f t="shared" si="0"/>
        <v>48521</v>
      </c>
    </row>
    <row r="7" spans="1:14" x14ac:dyDescent="0.25">
      <c r="A7" s="1" t="s">
        <v>149</v>
      </c>
      <c r="B7">
        <v>4101</v>
      </c>
      <c r="C7">
        <v>556</v>
      </c>
      <c r="D7">
        <v>57</v>
      </c>
      <c r="E7">
        <v>1632</v>
      </c>
      <c r="F7">
        <v>7520</v>
      </c>
      <c r="G7">
        <f t="shared" si="0"/>
        <v>13866</v>
      </c>
    </row>
    <row r="8" spans="1:14" x14ac:dyDescent="0.25">
      <c r="A8" s="2" t="s">
        <v>213</v>
      </c>
      <c r="B8">
        <f t="shared" ref="B8:G8" si="1">SUM(B2:B7)</f>
        <v>129406</v>
      </c>
      <c r="C8">
        <f t="shared" si="1"/>
        <v>103518</v>
      </c>
      <c r="D8">
        <f t="shared" si="1"/>
        <v>83239</v>
      </c>
      <c r="E8">
        <f t="shared" si="1"/>
        <v>47997</v>
      </c>
      <c r="F8">
        <f t="shared" si="1"/>
        <v>132413</v>
      </c>
      <c r="G8">
        <f t="shared" si="1"/>
        <v>496573</v>
      </c>
    </row>
    <row r="9" spans="1:14" x14ac:dyDescent="0.25">
      <c r="A9" s="7" t="s">
        <v>290</v>
      </c>
      <c r="B9">
        <f t="shared" ref="B9:G9" si="2">B8-B2</f>
        <v>67303</v>
      </c>
      <c r="C9">
        <f t="shared" si="2"/>
        <v>65225</v>
      </c>
      <c r="D9">
        <f t="shared" si="2"/>
        <v>20919</v>
      </c>
      <c r="E9">
        <f t="shared" si="2"/>
        <v>47997</v>
      </c>
      <c r="F9">
        <f t="shared" si="2"/>
        <v>91723</v>
      </c>
      <c r="G9">
        <f t="shared" si="2"/>
        <v>293167</v>
      </c>
    </row>
    <row r="11" spans="1:14" x14ac:dyDescent="0.25">
      <c r="A11" s="1" t="s">
        <v>143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t="s">
        <v>194</v>
      </c>
    </row>
    <row r="12" spans="1:14" x14ac:dyDescent="0.25">
      <c r="A12" s="1" t="s">
        <v>144</v>
      </c>
      <c r="B12" s="5">
        <f t="shared" ref="B12:B17" si="3">B2/$B$8</f>
        <v>0.47990819591054512</v>
      </c>
      <c r="C12" s="5">
        <f t="shared" ref="C12:C17" si="4">C2/$C$8</f>
        <v>0.36991634305144999</v>
      </c>
      <c r="D12" s="5">
        <f t="shared" ref="D12:D17" si="5">D2/$D$8</f>
        <v>0.74868751426614932</v>
      </c>
      <c r="E12" s="5">
        <f t="shared" ref="E12:E17" si="6">E2/$E$8</f>
        <v>0</v>
      </c>
      <c r="F12" s="5">
        <f t="shared" ref="F12:F17" si="7">F2/$F$8</f>
        <v>0.30729611140900065</v>
      </c>
      <c r="G12" s="5">
        <f t="shared" ref="G12:G17" si="8">G2/$G$8</f>
        <v>0.40961953227420744</v>
      </c>
    </row>
    <row r="13" spans="1:14" x14ac:dyDescent="0.25">
      <c r="A13" s="1" t="s">
        <v>145</v>
      </c>
      <c r="B13" s="5">
        <f t="shared" si="3"/>
        <v>4.8034867007712159E-2</v>
      </c>
      <c r="C13" s="5">
        <f t="shared" si="4"/>
        <v>6.6114105759384839E-2</v>
      </c>
      <c r="D13" s="5">
        <f t="shared" si="5"/>
        <v>0.12001585795120076</v>
      </c>
      <c r="E13" s="5">
        <f t="shared" si="6"/>
        <v>0.10302727253786695</v>
      </c>
      <c r="F13" s="5">
        <f t="shared" si="7"/>
        <v>3.4596300967427669E-2</v>
      </c>
      <c r="G13" s="5">
        <f t="shared" si="8"/>
        <v>6.5601633596671594E-2</v>
      </c>
    </row>
    <row r="14" spans="1:14" x14ac:dyDescent="0.25">
      <c r="A14" s="1" t="s">
        <v>146</v>
      </c>
      <c r="B14" s="5">
        <f t="shared" si="3"/>
        <v>0.18763426734463626</v>
      </c>
      <c r="C14" s="5">
        <f t="shared" si="4"/>
        <v>0.28422110164415848</v>
      </c>
      <c r="D14" s="5">
        <f t="shared" si="5"/>
        <v>0.10516704909958073</v>
      </c>
      <c r="E14" s="5">
        <f t="shared" si="6"/>
        <v>0.39304539867075028</v>
      </c>
      <c r="F14" s="5">
        <f t="shared" si="7"/>
        <v>0.18679434798698014</v>
      </c>
      <c r="G14" s="5">
        <f t="shared" si="8"/>
        <v>0.21357584886814224</v>
      </c>
    </row>
    <row r="15" spans="1:14" x14ac:dyDescent="0.25">
      <c r="A15" s="1" t="s">
        <v>147</v>
      </c>
      <c r="B15" s="5">
        <f t="shared" si="3"/>
        <v>0.15798340107877532</v>
      </c>
      <c r="C15" s="5">
        <f t="shared" si="4"/>
        <v>0.21530555072547769</v>
      </c>
      <c r="D15" s="5">
        <f t="shared" si="5"/>
        <v>2.174461490407141E-2</v>
      </c>
      <c r="E15" s="5">
        <f t="shared" si="6"/>
        <v>0.32520782548909305</v>
      </c>
      <c r="F15" s="5">
        <f t="shared" si="7"/>
        <v>0.24164545777227311</v>
      </c>
      <c r="G15" s="5">
        <f t="shared" si="8"/>
        <v>0.18556788226504461</v>
      </c>
    </row>
    <row r="16" spans="1:14" x14ac:dyDescent="0.25">
      <c r="A16" s="1" t="s">
        <v>148</v>
      </c>
      <c r="B16" s="5">
        <f t="shared" si="3"/>
        <v>9.4748311515694794E-2</v>
      </c>
      <c r="C16" s="5">
        <f t="shared" si="4"/>
        <v>5.9071852238258081E-2</v>
      </c>
      <c r="D16" s="5">
        <f t="shared" si="5"/>
        <v>3.7001886135104938E-3</v>
      </c>
      <c r="E16" s="5">
        <f t="shared" si="6"/>
        <v>0.14471737816946892</v>
      </c>
      <c r="F16" s="5">
        <f t="shared" si="7"/>
        <v>0.17287577503719423</v>
      </c>
      <c r="G16" s="5">
        <f t="shared" si="8"/>
        <v>9.7711716102164239E-2</v>
      </c>
    </row>
    <row r="17" spans="1:7" x14ac:dyDescent="0.25">
      <c r="A17" s="1" t="s">
        <v>149</v>
      </c>
      <c r="B17" s="5">
        <f t="shared" si="3"/>
        <v>3.1690957142636353E-2</v>
      </c>
      <c r="C17" s="5">
        <f t="shared" si="4"/>
        <v>5.3710465812708899E-3</v>
      </c>
      <c r="D17" s="5">
        <f t="shared" si="5"/>
        <v>6.8477516548733162E-4</v>
      </c>
      <c r="E17" s="5">
        <f t="shared" si="6"/>
        <v>3.4002125132820804E-2</v>
      </c>
      <c r="F17" s="5">
        <f t="shared" si="7"/>
        <v>5.6792006827124222E-2</v>
      </c>
      <c r="G17" s="5">
        <f t="shared" si="8"/>
        <v>2.79233868937699E-2</v>
      </c>
    </row>
    <row r="18" spans="1:7" x14ac:dyDescent="0.25">
      <c r="A18" s="2" t="s">
        <v>213</v>
      </c>
      <c r="B18" s="5">
        <f t="shared" ref="B18:G18" si="9">SUM(B12:B17)</f>
        <v>1</v>
      </c>
      <c r="C18" s="5">
        <f t="shared" si="9"/>
        <v>1</v>
      </c>
      <c r="D18" s="5">
        <f t="shared" si="9"/>
        <v>1</v>
      </c>
      <c r="E18" s="5">
        <f t="shared" si="9"/>
        <v>1</v>
      </c>
      <c r="F18" s="5">
        <f t="shared" si="9"/>
        <v>1</v>
      </c>
      <c r="G18" s="5">
        <f t="shared" si="9"/>
        <v>1</v>
      </c>
    </row>
    <row r="20" spans="1:7" x14ac:dyDescent="0.25">
      <c r="A20" s="1" t="s">
        <v>143</v>
      </c>
    </row>
    <row r="21" spans="1:7" x14ac:dyDescent="0.25">
      <c r="A21" s="1" t="s">
        <v>145</v>
      </c>
      <c r="B21" s="17">
        <f t="shared" ref="B21:G21" si="10">B3/B9</f>
        <v>9.2358438702583839E-2</v>
      </c>
      <c r="C21" s="17">
        <f t="shared" si="10"/>
        <v>0.1049290916059793</v>
      </c>
      <c r="D21" s="17">
        <f t="shared" si="10"/>
        <v>0.47755628854151727</v>
      </c>
      <c r="E21" s="17">
        <f t="shared" si="10"/>
        <v>0.10302727253786695</v>
      </c>
      <c r="F21" s="17">
        <f t="shared" si="10"/>
        <v>4.9943852686894233E-2</v>
      </c>
      <c r="G21" s="17">
        <f t="shared" si="10"/>
        <v>0.11111755415855126</v>
      </c>
    </row>
    <row r="22" spans="1:7" x14ac:dyDescent="0.25">
      <c r="A22" s="1" t="s">
        <v>146</v>
      </c>
      <c r="B22" s="17">
        <f t="shared" ref="B22:G22" si="11">B4/B9</f>
        <v>0.36077143663729699</v>
      </c>
      <c r="C22" s="17">
        <f t="shared" si="11"/>
        <v>0.45108470678420853</v>
      </c>
      <c r="D22" s="17">
        <f t="shared" si="11"/>
        <v>0.41847124623547971</v>
      </c>
      <c r="E22" s="17">
        <f t="shared" si="11"/>
        <v>0.39304539867075028</v>
      </c>
      <c r="F22" s="17">
        <f t="shared" si="11"/>
        <v>0.2696597363801882</v>
      </c>
      <c r="G22" s="17">
        <f t="shared" si="11"/>
        <v>0.36175967963652117</v>
      </c>
    </row>
    <row r="23" spans="1:7" x14ac:dyDescent="0.25">
      <c r="A23" s="1" t="s">
        <v>147</v>
      </c>
      <c r="B23" s="17">
        <f t="shared" ref="B23:G23" si="12">B5/B9</f>
        <v>0.30376060502503605</v>
      </c>
      <c r="C23" s="17">
        <f t="shared" si="12"/>
        <v>0.34170946722882328</v>
      </c>
      <c r="D23" s="17">
        <f t="shared" si="12"/>
        <v>8.6524212438453083E-2</v>
      </c>
      <c r="E23" s="17">
        <f t="shared" si="12"/>
        <v>0.32520782548909305</v>
      </c>
      <c r="F23" s="17">
        <f t="shared" si="12"/>
        <v>0.34884380144565702</v>
      </c>
      <c r="G23" s="17">
        <f t="shared" si="12"/>
        <v>0.31431914233184499</v>
      </c>
    </row>
    <row r="24" spans="1:7" x14ac:dyDescent="0.25">
      <c r="A24" s="1" t="s">
        <v>288</v>
      </c>
      <c r="B24" s="17">
        <f t="shared" ref="B24:G24" si="13">SUM(B6:B7)/B9</f>
        <v>0.24310951963508312</v>
      </c>
      <c r="C24" s="17">
        <f t="shared" si="13"/>
        <v>0.10227673438098889</v>
      </c>
      <c r="D24" s="17">
        <f t="shared" si="13"/>
        <v>1.7448252784549929E-2</v>
      </c>
      <c r="E24" s="17">
        <f t="shared" si="13"/>
        <v>0.17871950330228972</v>
      </c>
      <c r="F24" s="17">
        <f t="shared" si="13"/>
        <v>0.33155260948726056</v>
      </c>
      <c r="G24" s="4">
        <f t="shared" si="13"/>
        <v>0.21280362387308258</v>
      </c>
    </row>
    <row r="25" spans="1:7" x14ac:dyDescent="0.25">
      <c r="B25" s="17">
        <f t="shared" ref="B25:G25" si="14">SUM(B21:B24)</f>
        <v>0.99999999999999989</v>
      </c>
      <c r="C25" s="17">
        <f t="shared" si="14"/>
        <v>1</v>
      </c>
      <c r="D25" s="17">
        <f t="shared" si="14"/>
        <v>1</v>
      </c>
      <c r="E25" s="17">
        <f t="shared" si="14"/>
        <v>1</v>
      </c>
      <c r="F25" s="17">
        <f t="shared" si="14"/>
        <v>1</v>
      </c>
      <c r="G25" s="17">
        <f t="shared" si="14"/>
        <v>1</v>
      </c>
    </row>
    <row r="27" spans="1:7" x14ac:dyDescent="0.25">
      <c r="A27" s="1" t="s">
        <v>143</v>
      </c>
      <c r="B27" s="23" t="s">
        <v>195</v>
      </c>
      <c r="C27" t="s">
        <v>291</v>
      </c>
      <c r="D27" s="23" t="s">
        <v>144</v>
      </c>
      <c r="E27" s="23" t="s">
        <v>195</v>
      </c>
      <c r="F27" s="23" t="s">
        <v>289</v>
      </c>
    </row>
  </sheetData>
  <conditionalFormatting sqref="B12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F2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F2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topLeftCell="A10" workbookViewId="0">
      <selection activeCell="A27" sqref="A27:XFD27"/>
    </sheetView>
  </sheetViews>
  <sheetFormatPr defaultRowHeight="15" x14ac:dyDescent="0.25"/>
  <cols>
    <col min="1" max="1" width="21.42578125" bestFit="1" customWidth="1"/>
    <col min="7" max="7" width="8.140625" bestFit="1" customWidth="1"/>
    <col min="8" max="8" width="6.85546875" customWidth="1"/>
    <col min="9" max="9" width="24" bestFit="1" customWidth="1"/>
  </cols>
  <sheetData>
    <row r="1" spans="1:14" x14ac:dyDescent="0.25">
      <c r="A1" s="1" t="s">
        <v>150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A24:F24</f>
        <v>fx_qtd_parcelas_pagas</v>
      </c>
      <c r="J1" t="str">
        <v>Acima 50</v>
      </c>
      <c r="K1" t="str">
        <v>Até 20</v>
      </c>
      <c r="L1" t="str">
        <v>Até 20</v>
      </c>
      <c r="M1" t="str">
        <v>Até 20</v>
      </c>
      <c r="N1" t="str">
        <v>Acima 50</v>
      </c>
    </row>
    <row r="2" spans="1:14" x14ac:dyDescent="0.25">
      <c r="A2" s="1" t="s">
        <v>129</v>
      </c>
      <c r="B2">
        <v>17</v>
      </c>
      <c r="C2">
        <v>5959</v>
      </c>
      <c r="D2">
        <v>3314</v>
      </c>
      <c r="E2">
        <v>10556</v>
      </c>
      <c r="F2">
        <v>42</v>
      </c>
      <c r="G2">
        <f>SUM(B2:F2)</f>
        <v>19888</v>
      </c>
    </row>
    <row r="3" spans="1:14" x14ac:dyDescent="0.25">
      <c r="A3" s="1" t="s">
        <v>151</v>
      </c>
      <c r="B3">
        <v>3737</v>
      </c>
      <c r="C3">
        <v>45179</v>
      </c>
      <c r="D3">
        <v>36673</v>
      </c>
      <c r="E3">
        <v>16666</v>
      </c>
      <c r="F3">
        <v>3210</v>
      </c>
      <c r="G3">
        <f>SUM(B3:F3)</f>
        <v>105465</v>
      </c>
    </row>
    <row r="4" spans="1:14" x14ac:dyDescent="0.25">
      <c r="A4" s="1" t="s">
        <v>152</v>
      </c>
      <c r="B4">
        <v>10432</v>
      </c>
      <c r="C4">
        <v>28796</v>
      </c>
      <c r="D4">
        <v>27056</v>
      </c>
      <c r="E4">
        <v>7379</v>
      </c>
      <c r="F4">
        <v>9328</v>
      </c>
      <c r="G4">
        <f>SUM(B4:F4)</f>
        <v>82991</v>
      </c>
    </row>
    <row r="5" spans="1:14" x14ac:dyDescent="0.25">
      <c r="A5" s="1" t="s">
        <v>153</v>
      </c>
      <c r="B5">
        <v>36800</v>
      </c>
      <c r="C5">
        <v>19862</v>
      </c>
      <c r="D5">
        <v>15248</v>
      </c>
      <c r="E5">
        <v>9157</v>
      </c>
      <c r="F5">
        <v>33591</v>
      </c>
      <c r="G5">
        <f>SUM(B5:F5)</f>
        <v>114658</v>
      </c>
    </row>
    <row r="6" spans="1:14" x14ac:dyDescent="0.25">
      <c r="A6" s="1" t="s">
        <v>154</v>
      </c>
      <c r="B6">
        <v>78420</v>
      </c>
      <c r="C6">
        <v>3722</v>
      </c>
      <c r="D6">
        <v>948</v>
      </c>
      <c r="E6">
        <v>4239</v>
      </c>
      <c r="F6">
        <v>86242</v>
      </c>
      <c r="G6">
        <f>SUM(B6:F6)</f>
        <v>173571</v>
      </c>
    </row>
    <row r="7" spans="1:14" x14ac:dyDescent="0.25">
      <c r="A7" s="2" t="s">
        <v>194</v>
      </c>
      <c r="B7">
        <f t="shared" ref="B7:G7" si="0">SUM(B2:B6)</f>
        <v>129406</v>
      </c>
      <c r="C7">
        <f t="shared" si="0"/>
        <v>103518</v>
      </c>
      <c r="D7">
        <f t="shared" si="0"/>
        <v>83239</v>
      </c>
      <c r="E7">
        <f t="shared" si="0"/>
        <v>47997</v>
      </c>
      <c r="F7">
        <f t="shared" si="0"/>
        <v>132413</v>
      </c>
      <c r="G7">
        <f t="shared" si="0"/>
        <v>496573</v>
      </c>
    </row>
    <row r="9" spans="1:14" x14ac:dyDescent="0.25">
      <c r="A9" s="1" t="s">
        <v>150</v>
      </c>
      <c r="B9" s="1">
        <v>0</v>
      </c>
      <c r="C9" s="1">
        <v>1</v>
      </c>
      <c r="D9" s="1">
        <v>2</v>
      </c>
      <c r="E9" s="1">
        <v>3</v>
      </c>
      <c r="F9" s="1">
        <v>4</v>
      </c>
      <c r="G9" t="s">
        <v>194</v>
      </c>
    </row>
    <row r="10" spans="1:14" x14ac:dyDescent="0.25">
      <c r="A10" s="1" t="s">
        <v>129</v>
      </c>
      <c r="B10" s="5">
        <f>B2/$B$7</f>
        <v>1.3136948827720507E-4</v>
      </c>
      <c r="C10" s="5">
        <f>C2/$C$7</f>
        <v>5.7564867945671283E-2</v>
      </c>
      <c r="D10" s="5">
        <f>D2/$D$7</f>
        <v>3.9813068393421351E-2</v>
      </c>
      <c r="E10" s="5">
        <f>E2/$E$7</f>
        <v>0.21993041231743651</v>
      </c>
      <c r="F10" s="5">
        <f>F2/$F$7</f>
        <v>3.1718939983234275E-4</v>
      </c>
      <c r="G10" s="5">
        <f>G2/$G$7</f>
        <v>4.0050506169284274E-2</v>
      </c>
    </row>
    <row r="11" spans="1:14" x14ac:dyDescent="0.25">
      <c r="A11" s="1" t="s">
        <v>151</v>
      </c>
      <c r="B11" s="5">
        <f>B3/$B$7</f>
        <v>2.8878104570112667E-2</v>
      </c>
      <c r="C11" s="5">
        <f>C3/$C$7</f>
        <v>0.43643617535114665</v>
      </c>
      <c r="D11" s="5">
        <f>D3/$D$7</f>
        <v>0.4405747305950336</v>
      </c>
      <c r="E11" s="5">
        <f>E3/$E$7</f>
        <v>0.34723003521053397</v>
      </c>
      <c r="F11" s="5">
        <f>F3/$F$7</f>
        <v>2.424233270147191E-2</v>
      </c>
      <c r="G11" s="5">
        <f>G3/$G$7</f>
        <v>0.21238569152974487</v>
      </c>
    </row>
    <row r="12" spans="1:14" x14ac:dyDescent="0.25">
      <c r="A12" s="1" t="s">
        <v>152</v>
      </c>
      <c r="B12" s="5">
        <f>B4/$B$7</f>
        <v>8.0614500100459022E-2</v>
      </c>
      <c r="C12" s="5">
        <f>C4/$C$7</f>
        <v>0.2781738441623679</v>
      </c>
      <c r="D12" s="5">
        <f>D4/$D$7</f>
        <v>0.32503994521798674</v>
      </c>
      <c r="E12" s="5">
        <f>E4/$E$7</f>
        <v>0.15373877534012542</v>
      </c>
      <c r="F12" s="5">
        <f>F4/$F$7</f>
        <v>7.0446255277049841E-2</v>
      </c>
      <c r="G12" s="5">
        <f>G4/$G$7</f>
        <v>0.16712749182899594</v>
      </c>
    </row>
    <row r="13" spans="1:14" x14ac:dyDescent="0.25">
      <c r="A13" s="1" t="s">
        <v>153</v>
      </c>
      <c r="B13" s="5">
        <f>B5/$B$7</f>
        <v>0.28437630403536157</v>
      </c>
      <c r="C13" s="5">
        <f>C5/$C$7</f>
        <v>0.19187001294460868</v>
      </c>
      <c r="D13" s="5">
        <f>D5/$D$7</f>
        <v>0.18318336356755849</v>
      </c>
      <c r="E13" s="5">
        <f>E5/$E$7</f>
        <v>0.19078275725566182</v>
      </c>
      <c r="F13" s="5">
        <f>F5/$F$7</f>
        <v>0.25368355070876725</v>
      </c>
      <c r="G13" s="5">
        <f>G5/$G$7</f>
        <v>0.23089857885950305</v>
      </c>
    </row>
    <row r="14" spans="1:14" x14ac:dyDescent="0.25">
      <c r="A14" s="1" t="s">
        <v>154</v>
      </c>
      <c r="B14" s="5">
        <f>B6/$B$7</f>
        <v>0.60599972180578954</v>
      </c>
      <c r="C14" s="5">
        <f>C6/$C$7</f>
        <v>3.5955099596205492E-2</v>
      </c>
      <c r="D14" s="5">
        <f>D6/$D$7</f>
        <v>1.1388892225999831E-2</v>
      </c>
      <c r="E14" s="5">
        <f>E6/$E$7</f>
        <v>8.8318019876242271E-2</v>
      </c>
      <c r="F14" s="5">
        <f>F6/$F$7</f>
        <v>0.65131067191287861</v>
      </c>
      <c r="G14" s="5">
        <f>G6/$G$7</f>
        <v>0.34953773161247187</v>
      </c>
    </row>
    <row r="15" spans="1:14" x14ac:dyDescent="0.25">
      <c r="A15" s="2" t="s">
        <v>194</v>
      </c>
      <c r="B15" s="5">
        <f t="shared" ref="B15:G15" si="1">SUM(B10:B14)</f>
        <v>1</v>
      </c>
      <c r="C15" s="5">
        <f t="shared" si="1"/>
        <v>1</v>
      </c>
      <c r="D15" s="5">
        <f t="shared" si="1"/>
        <v>1</v>
      </c>
      <c r="E15" s="5">
        <f t="shared" si="1"/>
        <v>1</v>
      </c>
      <c r="F15" s="5">
        <f t="shared" si="1"/>
        <v>1</v>
      </c>
      <c r="G15" s="5">
        <f t="shared" si="1"/>
        <v>1</v>
      </c>
    </row>
    <row r="17" spans="1:14" x14ac:dyDescent="0.25">
      <c r="A17" s="1" t="s">
        <v>129</v>
      </c>
      <c r="B17" s="17">
        <f t="shared" ref="B17:G17" si="2">B10</f>
        <v>1.3136948827720507E-4</v>
      </c>
      <c r="C17" s="17">
        <f t="shared" si="2"/>
        <v>5.7564867945671283E-2</v>
      </c>
      <c r="D17" s="17">
        <f t="shared" si="2"/>
        <v>3.9813068393421351E-2</v>
      </c>
      <c r="E17" s="17">
        <f t="shared" si="2"/>
        <v>0.21993041231743651</v>
      </c>
      <c r="F17" s="17">
        <f t="shared" si="2"/>
        <v>3.1718939983234275E-4</v>
      </c>
      <c r="G17" s="17">
        <f t="shared" si="2"/>
        <v>4.0050506169284274E-2</v>
      </c>
    </row>
    <row r="18" spans="1:14" x14ac:dyDescent="0.25">
      <c r="A18" s="1" t="s">
        <v>292</v>
      </c>
      <c r="B18" s="17">
        <f t="shared" ref="B18:G18" si="3">SUM(B11:B12)</f>
        <v>0.10949260467057169</v>
      </c>
      <c r="C18" s="17">
        <f t="shared" si="3"/>
        <v>0.71461001951351455</v>
      </c>
      <c r="D18" s="6">
        <f t="shared" si="3"/>
        <v>0.76561467581302034</v>
      </c>
      <c r="E18" s="17">
        <f t="shared" si="3"/>
        <v>0.50096881055065934</v>
      </c>
      <c r="F18" s="17">
        <f t="shared" si="3"/>
        <v>9.4688587978521754E-2</v>
      </c>
      <c r="G18" s="17">
        <f t="shared" si="3"/>
        <v>0.37951318335874085</v>
      </c>
    </row>
    <row r="19" spans="1:14" x14ac:dyDescent="0.25">
      <c r="A19" s="1" t="s">
        <v>153</v>
      </c>
      <c r="B19" s="17">
        <f>B13</f>
        <v>0.28437630403536157</v>
      </c>
      <c r="C19" s="17">
        <f>C13</f>
        <v>0.19187001294460868</v>
      </c>
      <c r="D19" s="17">
        <f t="shared" ref="D19:G20" si="4">D13</f>
        <v>0.18318336356755849</v>
      </c>
      <c r="E19" s="17">
        <f t="shared" si="4"/>
        <v>0.19078275725566182</v>
      </c>
      <c r="F19" s="17">
        <f t="shared" si="4"/>
        <v>0.25368355070876725</v>
      </c>
      <c r="G19" s="17">
        <f t="shared" si="4"/>
        <v>0.23089857885950305</v>
      </c>
    </row>
    <row r="20" spans="1:14" x14ac:dyDescent="0.25">
      <c r="A20" s="1" t="s">
        <v>154</v>
      </c>
      <c r="B20" s="17">
        <f>B14</f>
        <v>0.60599972180578954</v>
      </c>
      <c r="C20" s="17">
        <f>C14</f>
        <v>3.5955099596205492E-2</v>
      </c>
      <c r="D20" s="17">
        <f t="shared" si="4"/>
        <v>1.1388892225999831E-2</v>
      </c>
      <c r="E20" s="17">
        <f t="shared" si="4"/>
        <v>8.8318019876242271E-2</v>
      </c>
      <c r="F20" s="17">
        <f t="shared" si="4"/>
        <v>0.65131067191287861</v>
      </c>
      <c r="G20" s="17">
        <f t="shared" si="4"/>
        <v>0.34953773161247187</v>
      </c>
    </row>
    <row r="21" spans="1:14" x14ac:dyDescent="0.25">
      <c r="B21" s="17">
        <f t="shared" ref="B21:G21" si="5">SUM(B17:B20)</f>
        <v>1</v>
      </c>
      <c r="C21" s="17">
        <f t="shared" si="5"/>
        <v>1</v>
      </c>
      <c r="D21" s="17">
        <f t="shared" si="5"/>
        <v>1</v>
      </c>
      <c r="E21" s="17">
        <f t="shared" si="5"/>
        <v>1</v>
      </c>
      <c r="F21" s="17">
        <f t="shared" si="5"/>
        <v>1</v>
      </c>
      <c r="G21" s="17">
        <f t="shared" si="5"/>
        <v>1</v>
      </c>
    </row>
    <row r="24" spans="1:14" x14ac:dyDescent="0.25">
      <c r="A24" s="1" t="s">
        <v>150</v>
      </c>
      <c r="B24" s="23" t="s">
        <v>154</v>
      </c>
      <c r="C24" s="23" t="s">
        <v>292</v>
      </c>
      <c r="D24" s="23" t="s">
        <v>292</v>
      </c>
      <c r="E24" s="23" t="s">
        <v>292</v>
      </c>
      <c r="F24" s="23" t="s">
        <v>154</v>
      </c>
    </row>
    <row r="27" spans="1:14" s="43" customFormat="1" x14ac:dyDescent="0.25"/>
    <row r="30" spans="1:14" x14ac:dyDescent="0.25">
      <c r="A30" s="1" t="s">
        <v>155</v>
      </c>
      <c r="B30" s="1">
        <v>0</v>
      </c>
      <c r="C30" s="1">
        <v>1</v>
      </c>
      <c r="D30" s="1">
        <v>2</v>
      </c>
      <c r="E30" s="1">
        <v>3</v>
      </c>
      <c r="F30" s="1">
        <v>4</v>
      </c>
      <c r="G30" t="s">
        <v>194</v>
      </c>
      <c r="I30" t="str" cm="1">
        <f t="array" ref="I30:N30">A54:F54</f>
        <v>fx_qtd_parcelas_abertas</v>
      </c>
      <c r="J30" t="str">
        <v>Acima de 20</v>
      </c>
      <c r="K30" t="str">
        <v>Até 20</v>
      </c>
      <c r="L30">
        <v>0</v>
      </c>
      <c r="M30" t="str">
        <v>21 a 50</v>
      </c>
      <c r="N30" t="str">
        <v>NEUTRO</v>
      </c>
    </row>
    <row r="31" spans="1:14" x14ac:dyDescent="0.25">
      <c r="A31" s="1" t="s">
        <v>129</v>
      </c>
      <c r="B31">
        <v>62103</v>
      </c>
      <c r="C31">
        <v>38293</v>
      </c>
      <c r="D31">
        <v>62320</v>
      </c>
      <c r="E31">
        <v>0</v>
      </c>
      <c r="F31">
        <v>40690</v>
      </c>
      <c r="G31">
        <f>SUM(B31:F31)</f>
        <v>203406</v>
      </c>
    </row>
    <row r="32" spans="1:14" x14ac:dyDescent="0.25">
      <c r="A32" s="1" t="s">
        <v>151</v>
      </c>
      <c r="B32">
        <v>16599</v>
      </c>
      <c r="C32">
        <v>30596</v>
      </c>
      <c r="D32">
        <v>13480</v>
      </c>
      <c r="E32">
        <v>6639</v>
      </c>
      <c r="F32">
        <v>33847</v>
      </c>
      <c r="G32">
        <f>SUM(B32:F32)</f>
        <v>101161</v>
      </c>
    </row>
    <row r="33" spans="1:7" x14ac:dyDescent="0.25">
      <c r="A33" s="1" t="s">
        <v>152</v>
      </c>
      <c r="B33">
        <v>15124</v>
      </c>
      <c r="C33">
        <v>19624</v>
      </c>
      <c r="D33">
        <v>6239</v>
      </c>
      <c r="E33">
        <v>16194</v>
      </c>
      <c r="F33">
        <v>21287</v>
      </c>
      <c r="G33">
        <f>SUM(B33:F33)</f>
        <v>78468</v>
      </c>
    </row>
    <row r="34" spans="1:7" x14ac:dyDescent="0.25">
      <c r="A34" s="1" t="s">
        <v>153</v>
      </c>
      <c r="B34">
        <v>25680</v>
      </c>
      <c r="C34">
        <v>12607</v>
      </c>
      <c r="D34">
        <v>1194</v>
      </c>
      <c r="E34">
        <v>19396</v>
      </c>
      <c r="F34">
        <v>25285</v>
      </c>
      <c r="G34">
        <f>SUM(B34:F34)</f>
        <v>84162</v>
      </c>
    </row>
    <row r="35" spans="1:7" x14ac:dyDescent="0.25">
      <c r="A35" s="1" t="s">
        <v>154</v>
      </c>
      <c r="B35">
        <v>9900</v>
      </c>
      <c r="C35">
        <v>2398</v>
      </c>
      <c r="D35">
        <v>6</v>
      </c>
      <c r="E35">
        <v>5768</v>
      </c>
      <c r="F35">
        <v>11304</v>
      </c>
      <c r="G35">
        <f>SUM(B35:F35)</f>
        <v>29376</v>
      </c>
    </row>
    <row r="36" spans="1:7" x14ac:dyDescent="0.25">
      <c r="A36" s="2" t="s">
        <v>194</v>
      </c>
      <c r="B36">
        <f t="shared" ref="B36:G36" si="6">SUM(B31:B35)</f>
        <v>129406</v>
      </c>
      <c r="C36">
        <f t="shared" si="6"/>
        <v>103518</v>
      </c>
      <c r="D36">
        <f t="shared" si="6"/>
        <v>83239</v>
      </c>
      <c r="E36">
        <f t="shared" si="6"/>
        <v>47997</v>
      </c>
      <c r="F36">
        <f t="shared" si="6"/>
        <v>132413</v>
      </c>
      <c r="G36">
        <f t="shared" si="6"/>
        <v>496573</v>
      </c>
    </row>
    <row r="37" spans="1:7" x14ac:dyDescent="0.25">
      <c r="A37" s="2" t="s">
        <v>293</v>
      </c>
      <c r="B37">
        <f t="shared" ref="B37:G37" si="7">B36-B31</f>
        <v>67303</v>
      </c>
      <c r="C37">
        <f t="shared" si="7"/>
        <v>65225</v>
      </c>
      <c r="D37">
        <f t="shared" si="7"/>
        <v>20919</v>
      </c>
      <c r="E37">
        <f t="shared" si="7"/>
        <v>47997</v>
      </c>
      <c r="F37">
        <f t="shared" si="7"/>
        <v>91723</v>
      </c>
      <c r="G37">
        <f t="shared" si="7"/>
        <v>293167</v>
      </c>
    </row>
    <row r="38" spans="1:7" x14ac:dyDescent="0.25">
      <c r="A38" s="2"/>
    </row>
    <row r="39" spans="1:7" x14ac:dyDescent="0.25">
      <c r="A39" s="2"/>
    </row>
    <row r="40" spans="1:7" x14ac:dyDescent="0.25">
      <c r="A40" s="1" t="s">
        <v>155</v>
      </c>
      <c r="B40" s="1">
        <v>0</v>
      </c>
      <c r="C40" s="1">
        <v>1</v>
      </c>
      <c r="D40" s="1">
        <v>2</v>
      </c>
      <c r="E40" s="1">
        <v>3</v>
      </c>
      <c r="F40" s="1">
        <v>4</v>
      </c>
      <c r="G40" t="s">
        <v>194</v>
      </c>
    </row>
    <row r="41" spans="1:7" x14ac:dyDescent="0.25">
      <c r="A41" s="1" t="s">
        <v>129</v>
      </c>
      <c r="B41" s="5">
        <f>B31/$B$36</f>
        <v>0.47990819591054512</v>
      </c>
      <c r="C41" s="5">
        <f>C31/$C$36</f>
        <v>0.36991634305144999</v>
      </c>
      <c r="D41" s="5">
        <f>D31/$D$36</f>
        <v>0.74868751426614932</v>
      </c>
      <c r="E41" s="5">
        <f>E31/$E$36</f>
        <v>0</v>
      </c>
      <c r="F41" s="5">
        <f>F31/$F$36</f>
        <v>0.30729611140900065</v>
      </c>
      <c r="G41" s="5">
        <f>G31/$G$36</f>
        <v>0.40961953227420744</v>
      </c>
    </row>
    <row r="42" spans="1:7" x14ac:dyDescent="0.25">
      <c r="A42" s="1" t="s">
        <v>151</v>
      </c>
      <c r="B42" s="5">
        <f>B32/$B$36</f>
        <v>0.12827071387725453</v>
      </c>
      <c r="C42" s="5">
        <f>C32/$C$36</f>
        <v>0.29556212446144631</v>
      </c>
      <c r="D42" s="5">
        <f>D32/$D$36</f>
        <v>0.16194331983805668</v>
      </c>
      <c r="E42" s="5">
        <f>E32/$E$36</f>
        <v>0.13832114507156698</v>
      </c>
      <c r="F42" s="5">
        <f>F32/$F$36</f>
        <v>0.25561689562203105</v>
      </c>
      <c r="G42" s="5">
        <f>G32/$G$36</f>
        <v>0.20371828512625537</v>
      </c>
    </row>
    <row r="43" spans="1:7" x14ac:dyDescent="0.25">
      <c r="A43" s="1" t="s">
        <v>152</v>
      </c>
      <c r="B43" s="5">
        <f>B33/$B$36</f>
        <v>0.11687247886496763</v>
      </c>
      <c r="C43" s="5">
        <f>C33/$C$36</f>
        <v>0.18957089588284162</v>
      </c>
      <c r="D43" s="5">
        <f>D33/$D$36</f>
        <v>7.4952846622376529E-2</v>
      </c>
      <c r="E43" s="5">
        <f>E33/$E$36</f>
        <v>0.33739608725545345</v>
      </c>
      <c r="F43" s="5">
        <f>F33/$F$36</f>
        <v>0.16076216081502573</v>
      </c>
      <c r="G43" s="5">
        <f>G33/$G$36</f>
        <v>0.15801906265544038</v>
      </c>
    </row>
    <row r="44" spans="1:7" x14ac:dyDescent="0.25">
      <c r="A44" s="1" t="s">
        <v>153</v>
      </c>
      <c r="B44" s="5">
        <f>B34/$B$36</f>
        <v>0.1984452034681545</v>
      </c>
      <c r="C44" s="5">
        <f>C34/$C$36</f>
        <v>0.12178558318360092</v>
      </c>
      <c r="D44" s="5">
        <f>D34/$D$36</f>
        <v>1.4344237677050422E-2</v>
      </c>
      <c r="E44" s="5">
        <f>E34/$E$36</f>
        <v>0.40410859012021583</v>
      </c>
      <c r="F44" s="5">
        <f>F34/$F$36</f>
        <v>0.19095557082763778</v>
      </c>
      <c r="G44" s="5">
        <f>G34/$G$36</f>
        <v>0.16948565467715723</v>
      </c>
    </row>
    <row r="45" spans="1:7" x14ac:dyDescent="0.25">
      <c r="A45" s="1" t="s">
        <v>154</v>
      </c>
      <c r="B45" s="5">
        <f>B35/$B$36</f>
        <v>7.650340787907825E-2</v>
      </c>
      <c r="C45" s="5">
        <f>C35/$C$36</f>
        <v>2.3165053420661143E-2</v>
      </c>
      <c r="D45" s="5">
        <f>D35/$D$36</f>
        <v>7.2081596367087539E-5</v>
      </c>
      <c r="E45" s="5">
        <f>E35/$E$36</f>
        <v>0.12017417755276372</v>
      </c>
      <c r="F45" s="5">
        <f>F35/$F$36</f>
        <v>8.5369261326304818E-2</v>
      </c>
      <c r="G45" s="5">
        <f>G35/$G$36</f>
        <v>5.9157465266939602E-2</v>
      </c>
    </row>
    <row r="46" spans="1:7" x14ac:dyDescent="0.25">
      <c r="A46" s="2" t="s">
        <v>194</v>
      </c>
      <c r="B46" s="5">
        <f t="shared" ref="B46:G46" si="8">SUM(B41:B45)</f>
        <v>1</v>
      </c>
      <c r="C46" s="5">
        <f t="shared" si="8"/>
        <v>0.99999999999999989</v>
      </c>
      <c r="D46" s="5">
        <f t="shared" si="8"/>
        <v>1</v>
      </c>
      <c r="E46" s="5">
        <f t="shared" si="8"/>
        <v>1</v>
      </c>
      <c r="F46" s="5">
        <f t="shared" si="8"/>
        <v>1</v>
      </c>
      <c r="G46" s="5">
        <f t="shared" si="8"/>
        <v>1</v>
      </c>
    </row>
    <row r="48" spans="1:7" x14ac:dyDescent="0.25">
      <c r="A48" s="1" t="s">
        <v>292</v>
      </c>
      <c r="B48" s="17">
        <f t="shared" ref="B48:G48" si="9">SUM(B32:B33)/B37</f>
        <v>0.47134600240702496</v>
      </c>
      <c r="C48" s="17">
        <f t="shared" si="9"/>
        <v>0.76995017247987729</v>
      </c>
      <c r="D48" s="17">
        <f t="shared" si="9"/>
        <v>0.94263588125627418</v>
      </c>
      <c r="E48" s="17">
        <f t="shared" si="9"/>
        <v>0.47571723232702046</v>
      </c>
      <c r="F48" s="17">
        <f t="shared" si="9"/>
        <v>0.60109241956761117</v>
      </c>
      <c r="G48" s="17">
        <f t="shared" si="9"/>
        <v>0.61271903045022125</v>
      </c>
    </row>
    <row r="49" spans="1:7" x14ac:dyDescent="0.25">
      <c r="A49" s="1" t="s">
        <v>153</v>
      </c>
      <c r="B49" s="17">
        <f t="shared" ref="B49:G49" si="10">B34/B37</f>
        <v>0.38155802861685217</v>
      </c>
      <c r="C49" s="17">
        <f t="shared" si="10"/>
        <v>0.19328478344193178</v>
      </c>
      <c r="D49" s="17">
        <f t="shared" si="10"/>
        <v>5.7077298150007172E-2</v>
      </c>
      <c r="E49" s="17">
        <f t="shared" si="10"/>
        <v>0.40410859012021583</v>
      </c>
      <c r="F49" s="17">
        <f t="shared" si="10"/>
        <v>0.27566695376296024</v>
      </c>
      <c r="G49" s="17">
        <f t="shared" si="10"/>
        <v>0.28707869576043687</v>
      </c>
    </row>
    <row r="50" spans="1:7" x14ac:dyDescent="0.25">
      <c r="A50" s="1" t="s">
        <v>154</v>
      </c>
      <c r="B50" s="17">
        <f t="shared" ref="B50:G50" si="11">B35/B37</f>
        <v>0.1470959689761229</v>
      </c>
      <c r="C50" s="17">
        <f t="shared" si="11"/>
        <v>3.6765044078190881E-2</v>
      </c>
      <c r="D50" s="17">
        <f t="shared" si="11"/>
        <v>2.8682059371862902E-4</v>
      </c>
      <c r="E50" s="17">
        <f t="shared" si="11"/>
        <v>0.12017417755276372</v>
      </c>
      <c r="F50" s="17">
        <f t="shared" si="11"/>
        <v>0.1232406266694286</v>
      </c>
      <c r="G50" s="17">
        <f t="shared" si="11"/>
        <v>0.10020227378934191</v>
      </c>
    </row>
    <row r="51" spans="1:7" x14ac:dyDescent="0.25">
      <c r="B51" s="17">
        <f t="shared" ref="B51:G51" si="12">SUM(B48:B50)</f>
        <v>1</v>
      </c>
      <c r="C51" s="17">
        <f t="shared" si="12"/>
        <v>1</v>
      </c>
      <c r="D51" s="17">
        <f t="shared" si="12"/>
        <v>1</v>
      </c>
      <c r="E51" s="17">
        <f t="shared" si="12"/>
        <v>1</v>
      </c>
      <c r="F51" s="17">
        <f t="shared" si="12"/>
        <v>1</v>
      </c>
      <c r="G51" s="17">
        <f t="shared" si="12"/>
        <v>1</v>
      </c>
    </row>
    <row r="54" spans="1:7" x14ac:dyDescent="0.25">
      <c r="A54" s="1" t="s">
        <v>155</v>
      </c>
      <c r="B54" t="s">
        <v>294</v>
      </c>
      <c r="C54" s="23" t="s">
        <v>292</v>
      </c>
      <c r="D54">
        <v>0</v>
      </c>
      <c r="E54" t="s">
        <v>153</v>
      </c>
      <c r="F54" s="23" t="s">
        <v>195</v>
      </c>
    </row>
  </sheetData>
  <phoneticPr fontId="6" type="noConversion"/>
  <conditionalFormatting sqref="B10:F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F1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1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F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F4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F4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:F4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:F4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:F4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F5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8"/>
  <sheetViews>
    <sheetView workbookViewId="0">
      <selection activeCell="A30" sqref="A30:XFD30"/>
    </sheetView>
  </sheetViews>
  <sheetFormatPr defaultRowHeight="15" x14ac:dyDescent="0.25"/>
  <cols>
    <col min="1" max="1" width="23.85546875" bestFit="1" customWidth="1"/>
    <col min="2" max="2" width="15.7109375" bestFit="1" customWidth="1"/>
    <col min="3" max="3" width="15.85546875" bestFit="1" customWidth="1"/>
    <col min="4" max="4" width="11" bestFit="1" customWidth="1"/>
    <col min="5" max="5" width="15.85546875" bestFit="1" customWidth="1"/>
    <col min="6" max="6" width="15.7109375" bestFit="1" customWidth="1"/>
    <col min="9" max="9" width="22.85546875" bestFit="1" customWidth="1"/>
  </cols>
  <sheetData>
    <row r="1" spans="1:14" x14ac:dyDescent="0.25">
      <c r="A1" s="1" t="s">
        <v>164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A27:F27</f>
        <v>fx_principal_total_aberto</v>
      </c>
      <c r="J1" t="str">
        <v>Acima de R$4mil</v>
      </c>
      <c r="K1" t="str">
        <v>R$1 mil a R$4 mil</v>
      </c>
      <c r="L1" t="str">
        <v>0_Até R$1 mil</v>
      </c>
      <c r="M1" t="str">
        <v>R$1 mil a R$4 mil</v>
      </c>
      <c r="N1" t="str">
        <v>Acima de R$4mil</v>
      </c>
    </row>
    <row r="2" spans="1:14" x14ac:dyDescent="0.25">
      <c r="A2" s="1" t="s">
        <v>129</v>
      </c>
      <c r="B2">
        <v>62103</v>
      </c>
      <c r="C2">
        <v>38293</v>
      </c>
      <c r="D2">
        <v>62320</v>
      </c>
      <c r="E2">
        <v>0</v>
      </c>
      <c r="F2">
        <v>40690</v>
      </c>
      <c r="G2">
        <f>SUM(B2:F2)</f>
        <v>203406</v>
      </c>
    </row>
    <row r="3" spans="1:14" x14ac:dyDescent="0.25">
      <c r="A3" s="1" t="s">
        <v>123</v>
      </c>
      <c r="B3">
        <v>6230</v>
      </c>
      <c r="C3">
        <v>10188</v>
      </c>
      <c r="D3">
        <v>12294</v>
      </c>
      <c r="E3">
        <v>5942</v>
      </c>
      <c r="F3">
        <v>6728</v>
      </c>
      <c r="G3">
        <f t="shared" ref="G3:G9" si="0">SUM(B3:F3)</f>
        <v>41382</v>
      </c>
    </row>
    <row r="4" spans="1:14" x14ac:dyDescent="0.25">
      <c r="A4" s="1" t="s">
        <v>165</v>
      </c>
      <c r="B4">
        <v>11216</v>
      </c>
      <c r="C4">
        <v>18046</v>
      </c>
      <c r="D4">
        <v>7062</v>
      </c>
      <c r="E4">
        <v>11682</v>
      </c>
      <c r="F4">
        <v>14471</v>
      </c>
      <c r="G4">
        <f t="shared" si="0"/>
        <v>62477</v>
      </c>
    </row>
    <row r="5" spans="1:14" x14ac:dyDescent="0.25">
      <c r="A5" s="1" t="s">
        <v>166</v>
      </c>
      <c r="B5">
        <v>10114</v>
      </c>
      <c r="C5">
        <v>14100</v>
      </c>
      <c r="D5">
        <v>1271</v>
      </c>
      <c r="E5">
        <v>10042</v>
      </c>
      <c r="F5">
        <v>14956</v>
      </c>
      <c r="G5">
        <f t="shared" si="0"/>
        <v>50483</v>
      </c>
    </row>
    <row r="6" spans="1:14" x14ac:dyDescent="0.25">
      <c r="A6" s="1" t="s">
        <v>167</v>
      </c>
      <c r="B6">
        <v>15474</v>
      </c>
      <c r="C6">
        <v>14650</v>
      </c>
      <c r="D6">
        <v>287</v>
      </c>
      <c r="E6">
        <v>11834</v>
      </c>
      <c r="F6">
        <v>22057</v>
      </c>
      <c r="G6">
        <f t="shared" si="0"/>
        <v>64302</v>
      </c>
    </row>
    <row r="7" spans="1:14" x14ac:dyDescent="0.25">
      <c r="A7" s="1" t="s">
        <v>125</v>
      </c>
      <c r="B7">
        <v>17692</v>
      </c>
      <c r="C7">
        <v>7544</v>
      </c>
      <c r="D7">
        <v>5</v>
      </c>
      <c r="E7">
        <v>7541</v>
      </c>
      <c r="F7">
        <v>24038</v>
      </c>
      <c r="G7">
        <f t="shared" si="0"/>
        <v>56820</v>
      </c>
    </row>
    <row r="8" spans="1:14" x14ac:dyDescent="0.25">
      <c r="A8" s="1" t="s">
        <v>168</v>
      </c>
      <c r="B8">
        <v>6577</v>
      </c>
      <c r="C8">
        <v>697</v>
      </c>
      <c r="D8">
        <v>0</v>
      </c>
      <c r="E8">
        <v>956</v>
      </c>
      <c r="F8">
        <v>9473</v>
      </c>
      <c r="G8">
        <f t="shared" si="0"/>
        <v>17703</v>
      </c>
    </row>
    <row r="9" spans="1:14" x14ac:dyDescent="0.25">
      <c r="A9" s="2" t="s">
        <v>194</v>
      </c>
      <c r="B9">
        <f>SUM(B2:B8)</f>
        <v>129406</v>
      </c>
      <c r="C9">
        <f>SUM(C2:C8)</f>
        <v>103518</v>
      </c>
      <c r="D9">
        <f>SUM(D2:D8)</f>
        <v>83239</v>
      </c>
      <c r="E9">
        <f>SUM(E2:E8)</f>
        <v>47997</v>
      </c>
      <c r="F9">
        <f>SUM(F2:F8)</f>
        <v>132413</v>
      </c>
      <c r="G9">
        <f t="shared" si="0"/>
        <v>496573</v>
      </c>
    </row>
    <row r="10" spans="1:14" x14ac:dyDescent="0.25">
      <c r="B10">
        <f t="shared" ref="B10:G10" si="1">B9-B2</f>
        <v>67303</v>
      </c>
      <c r="C10">
        <f t="shared" si="1"/>
        <v>65225</v>
      </c>
      <c r="D10">
        <f t="shared" si="1"/>
        <v>20919</v>
      </c>
      <c r="E10">
        <f t="shared" si="1"/>
        <v>47997</v>
      </c>
      <c r="F10">
        <f t="shared" si="1"/>
        <v>91723</v>
      </c>
      <c r="G10">
        <f t="shared" si="1"/>
        <v>293167</v>
      </c>
    </row>
    <row r="12" spans="1:14" x14ac:dyDescent="0.25">
      <c r="A12" s="1" t="s">
        <v>164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t="s">
        <v>194</v>
      </c>
    </row>
    <row r="13" spans="1:14" x14ac:dyDescent="0.25">
      <c r="A13" s="1" t="s">
        <v>129</v>
      </c>
      <c r="B13" s="5">
        <f>B2/$B$9</f>
        <v>0.47990819591054512</v>
      </c>
      <c r="C13" s="5">
        <f>C2/$C$9</f>
        <v>0.36991634305144999</v>
      </c>
      <c r="D13" s="5">
        <f>D2/$D$9</f>
        <v>0.74868751426614932</v>
      </c>
      <c r="E13" s="5">
        <f>E2/$E$9</f>
        <v>0</v>
      </c>
      <c r="F13" s="5">
        <f>F2/$F$9</f>
        <v>0.30729611140900065</v>
      </c>
      <c r="G13" s="5">
        <f>G2/$G$9</f>
        <v>0.40961953227420744</v>
      </c>
    </row>
    <row r="14" spans="1:14" x14ac:dyDescent="0.25">
      <c r="A14" s="1" t="s">
        <v>123</v>
      </c>
      <c r="B14" s="5">
        <f t="shared" ref="B14:B19" si="2">B3/$B$9</f>
        <v>4.8143053645116916E-2</v>
      </c>
      <c r="C14" s="5">
        <f t="shared" ref="C14:C19" si="3">C3/$C$9</f>
        <v>9.841766649278387E-2</v>
      </c>
      <c r="D14" s="5">
        <f t="shared" ref="D14:D19" si="4">D3/$D$9</f>
        <v>0.14769519095616238</v>
      </c>
      <c r="E14" s="5">
        <f t="shared" ref="E14:E19" si="5">E3/$E$9</f>
        <v>0.12379940412942475</v>
      </c>
      <c r="F14" s="5">
        <f t="shared" ref="F14:F19" si="6">F3/$F$9</f>
        <v>5.0810721001714333E-2</v>
      </c>
      <c r="G14" s="5">
        <f t="shared" ref="G14:G19" si="7">G3/$G$9</f>
        <v>8.3335179319052793E-2</v>
      </c>
    </row>
    <row r="15" spans="1:14" x14ac:dyDescent="0.25">
      <c r="A15" s="1" t="s">
        <v>165</v>
      </c>
      <c r="B15" s="5">
        <f t="shared" si="2"/>
        <v>8.6672951795125422E-2</v>
      </c>
      <c r="C15" s="5">
        <f t="shared" si="3"/>
        <v>0.17432717015398289</v>
      </c>
      <c r="D15" s="5">
        <f t="shared" si="4"/>
        <v>8.4840038924062042E-2</v>
      </c>
      <c r="E15" s="5">
        <f t="shared" si="5"/>
        <v>0.243390211888243</v>
      </c>
      <c r="F15" s="5">
        <f t="shared" si="6"/>
        <v>0.10928685249937695</v>
      </c>
      <c r="G15" s="5">
        <f t="shared" si="7"/>
        <v>0.12581634523020785</v>
      </c>
    </row>
    <row r="16" spans="1:14" x14ac:dyDescent="0.25">
      <c r="A16" s="1" t="s">
        <v>166</v>
      </c>
      <c r="B16" s="5">
        <f t="shared" si="2"/>
        <v>7.8157117907979537E-2</v>
      </c>
      <c r="C16" s="5">
        <f t="shared" si="3"/>
        <v>0.13620819567611431</v>
      </c>
      <c r="D16" s="5">
        <f t="shared" si="4"/>
        <v>1.5269284830428045E-2</v>
      </c>
      <c r="E16" s="5">
        <f t="shared" si="5"/>
        <v>0.20922140967143779</v>
      </c>
      <c r="F16" s="5">
        <f t="shared" si="6"/>
        <v>0.11294963485458376</v>
      </c>
      <c r="G16" s="5">
        <f t="shared" si="7"/>
        <v>0.10166279680933116</v>
      </c>
    </row>
    <row r="17" spans="1:14" x14ac:dyDescent="0.25">
      <c r="A17" s="1" t="s">
        <v>167</v>
      </c>
      <c r="B17" s="5">
        <f t="shared" si="2"/>
        <v>0.11957714480008655</v>
      </c>
      <c r="C17" s="5">
        <f t="shared" si="3"/>
        <v>0.14152128132305491</v>
      </c>
      <c r="D17" s="5">
        <f t="shared" si="4"/>
        <v>3.4479030262256874E-3</v>
      </c>
      <c r="E17" s="5">
        <f t="shared" si="5"/>
        <v>0.24655707648394692</v>
      </c>
      <c r="F17" s="5">
        <f t="shared" si="6"/>
        <v>0.16657729981195199</v>
      </c>
      <c r="G17" s="5">
        <f t="shared" si="7"/>
        <v>0.12949153498075811</v>
      </c>
    </row>
    <row r="18" spans="1:14" x14ac:dyDescent="0.25">
      <c r="A18" s="1" t="s">
        <v>125</v>
      </c>
      <c r="B18" s="5">
        <f t="shared" si="2"/>
        <v>0.13671699921178307</v>
      </c>
      <c r="C18" s="5">
        <f t="shared" si="3"/>
        <v>7.2876214764582004E-2</v>
      </c>
      <c r="D18" s="5">
        <f t="shared" si="4"/>
        <v>6.0067996972572951E-5</v>
      </c>
      <c r="E18" s="5">
        <f t="shared" si="5"/>
        <v>0.15711398629080983</v>
      </c>
      <c r="F18" s="5">
        <f t="shared" si="6"/>
        <v>0.18153806650404417</v>
      </c>
      <c r="G18" s="5">
        <f t="shared" si="7"/>
        <v>0.11442426390480352</v>
      </c>
    </row>
    <row r="19" spans="1:14" x14ac:dyDescent="0.25">
      <c r="A19" s="1" t="s">
        <v>168</v>
      </c>
      <c r="B19" s="5">
        <f t="shared" si="2"/>
        <v>5.08245367293634E-2</v>
      </c>
      <c r="C19" s="5">
        <f t="shared" si="3"/>
        <v>6.7331285380320327E-3</v>
      </c>
      <c r="D19" s="5">
        <f t="shared" si="4"/>
        <v>0</v>
      </c>
      <c r="E19" s="5">
        <f t="shared" si="5"/>
        <v>1.9917911536137676E-2</v>
      </c>
      <c r="F19" s="5">
        <f t="shared" si="6"/>
        <v>7.1541313919328164E-2</v>
      </c>
      <c r="G19" s="5">
        <f t="shared" si="7"/>
        <v>3.5650347481639158E-2</v>
      </c>
    </row>
    <row r="20" spans="1:14" x14ac:dyDescent="0.25">
      <c r="A20" s="2" t="s">
        <v>194</v>
      </c>
      <c r="B20">
        <f t="shared" ref="B20:G20" si="8">SUM(B13:B19)</f>
        <v>1</v>
      </c>
      <c r="C20">
        <f t="shared" si="8"/>
        <v>1.0000000000000002</v>
      </c>
      <c r="D20">
        <f t="shared" si="8"/>
        <v>0.99999999999999989</v>
      </c>
      <c r="E20">
        <f t="shared" si="8"/>
        <v>0.99999999999999989</v>
      </c>
      <c r="F20">
        <f t="shared" si="8"/>
        <v>1</v>
      </c>
      <c r="G20">
        <f t="shared" si="8"/>
        <v>1</v>
      </c>
    </row>
    <row r="22" spans="1:14" x14ac:dyDescent="0.25">
      <c r="A22" s="1" t="s">
        <v>123</v>
      </c>
      <c r="B22" s="5">
        <f t="shared" ref="B22:G22" si="9">B3/B10</f>
        <v>9.2566453204166232E-2</v>
      </c>
      <c r="C22" s="5">
        <f t="shared" si="9"/>
        <v>0.15619777692602529</v>
      </c>
      <c r="D22" s="5">
        <f t="shared" si="9"/>
        <v>0.58769539652947078</v>
      </c>
      <c r="E22" s="5">
        <f t="shared" si="9"/>
        <v>0.12379940412942475</v>
      </c>
      <c r="F22" s="5">
        <f t="shared" si="9"/>
        <v>7.3351285937005989E-2</v>
      </c>
      <c r="G22" s="5">
        <f t="shared" si="9"/>
        <v>0.14115504132456927</v>
      </c>
    </row>
    <row r="23" spans="1:14" x14ac:dyDescent="0.25">
      <c r="A23" s="1" t="s">
        <v>299</v>
      </c>
      <c r="B23" s="5">
        <f t="shared" ref="B23:G23" si="10">SUM(B4:B6)/B10</f>
        <v>0.54684040830275027</v>
      </c>
      <c r="C23" s="5">
        <f t="shared" si="10"/>
        <v>0.71745496358758143</v>
      </c>
      <c r="D23" s="5">
        <f t="shared" si="10"/>
        <v>0.41206558630909701</v>
      </c>
      <c r="E23" s="5">
        <f t="shared" si="10"/>
        <v>0.69916869804362769</v>
      </c>
      <c r="F23" s="5">
        <f t="shared" si="10"/>
        <v>0.56129869280333178</v>
      </c>
      <c r="G23" s="5">
        <f t="shared" si="10"/>
        <v>0.60464513400212161</v>
      </c>
    </row>
    <row r="24" spans="1:14" x14ac:dyDescent="0.25">
      <c r="A24" s="1" t="s">
        <v>300</v>
      </c>
      <c r="B24" s="5">
        <f t="shared" ref="B24:G24" si="11">SUM(B7:B8)/B10</f>
        <v>0.3605931384930835</v>
      </c>
      <c r="C24" s="5">
        <f t="shared" si="11"/>
        <v>0.12634725948639325</v>
      </c>
      <c r="D24" s="5">
        <f t="shared" si="11"/>
        <v>2.3901716143219084E-4</v>
      </c>
      <c r="E24" s="5">
        <f t="shared" si="11"/>
        <v>0.1770318978269475</v>
      </c>
      <c r="F24" s="5">
        <f t="shared" si="11"/>
        <v>0.36535002125966226</v>
      </c>
      <c r="G24" s="5">
        <f t="shared" si="11"/>
        <v>0.25419982467330909</v>
      </c>
    </row>
    <row r="25" spans="1:14" x14ac:dyDescent="0.25">
      <c r="B25" s="17">
        <f t="shared" ref="B25:G25" si="12">SUM(B22:B24)</f>
        <v>1</v>
      </c>
      <c r="C25" s="17">
        <f t="shared" si="12"/>
        <v>1</v>
      </c>
      <c r="D25" s="17">
        <f t="shared" si="12"/>
        <v>1</v>
      </c>
      <c r="E25" s="17">
        <f t="shared" si="12"/>
        <v>0.99999999999999989</v>
      </c>
      <c r="F25" s="17">
        <f t="shared" si="12"/>
        <v>1</v>
      </c>
      <c r="G25" s="17">
        <f t="shared" si="12"/>
        <v>1</v>
      </c>
    </row>
    <row r="27" spans="1:14" x14ac:dyDescent="0.25">
      <c r="A27" s="1" t="s">
        <v>164</v>
      </c>
      <c r="B27" s="31" t="s">
        <v>300</v>
      </c>
      <c r="C27" s="31" t="s">
        <v>299</v>
      </c>
      <c r="D27" s="31" t="s">
        <v>301</v>
      </c>
      <c r="E27" s="31" t="s">
        <v>299</v>
      </c>
      <c r="F27" s="31" t="s">
        <v>300</v>
      </c>
    </row>
    <row r="30" spans="1:14" s="43" customFormat="1" x14ac:dyDescent="0.25"/>
    <row r="32" spans="1:14" x14ac:dyDescent="0.25">
      <c r="A32" s="1" t="s">
        <v>169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t="s">
        <v>194</v>
      </c>
      <c r="I32" t="str" cm="1">
        <f t="array" ref="I32:N32">A58:F58</f>
        <v>fx_principal_total_fechado</v>
      </c>
      <c r="J32" t="str">
        <v>Acima de R$4mil</v>
      </c>
      <c r="K32" t="str">
        <v>NEUTRO</v>
      </c>
      <c r="L32" t="str">
        <v>Até R$ 4 mil</v>
      </c>
      <c r="M32" t="str">
        <v>0_ Até R$1 mil</v>
      </c>
      <c r="N32" t="str">
        <v>Acima de R$4mil</v>
      </c>
    </row>
    <row r="33" spans="1:7" x14ac:dyDescent="0.25">
      <c r="A33" s="1" t="s">
        <v>129</v>
      </c>
      <c r="B33">
        <v>1857</v>
      </c>
      <c r="C33">
        <v>38425</v>
      </c>
      <c r="D33">
        <v>10658</v>
      </c>
      <c r="E33">
        <v>26385</v>
      </c>
      <c r="F33">
        <v>3378</v>
      </c>
      <c r="G33">
        <f t="shared" ref="G33:G40" si="13">SUM(B33:F33)</f>
        <v>80703</v>
      </c>
    </row>
    <row r="34" spans="1:7" x14ac:dyDescent="0.25">
      <c r="A34" s="1" t="s">
        <v>123</v>
      </c>
      <c r="B34">
        <v>1850</v>
      </c>
      <c r="C34">
        <v>18585</v>
      </c>
      <c r="D34">
        <v>25534</v>
      </c>
      <c r="E34">
        <v>7819</v>
      </c>
      <c r="F34">
        <v>4006</v>
      </c>
      <c r="G34">
        <f t="shared" si="13"/>
        <v>57794</v>
      </c>
    </row>
    <row r="35" spans="1:7" x14ac:dyDescent="0.25">
      <c r="A35" s="1" t="s">
        <v>165</v>
      </c>
      <c r="B35">
        <v>5345</v>
      </c>
      <c r="C35">
        <v>16409</v>
      </c>
      <c r="D35">
        <v>27279</v>
      </c>
      <c r="E35">
        <v>5269</v>
      </c>
      <c r="F35">
        <v>6851</v>
      </c>
      <c r="G35">
        <f t="shared" si="13"/>
        <v>61153</v>
      </c>
    </row>
    <row r="36" spans="1:7" x14ac:dyDescent="0.25">
      <c r="A36" s="1" t="s">
        <v>166</v>
      </c>
      <c r="B36">
        <v>10844</v>
      </c>
      <c r="C36">
        <v>12108</v>
      </c>
      <c r="D36">
        <v>13264</v>
      </c>
      <c r="E36">
        <v>3199</v>
      </c>
      <c r="F36">
        <v>7762</v>
      </c>
      <c r="G36">
        <f t="shared" si="13"/>
        <v>47177</v>
      </c>
    </row>
    <row r="37" spans="1:7" x14ac:dyDescent="0.25">
      <c r="A37" s="1" t="s">
        <v>167</v>
      </c>
      <c r="B37">
        <v>24490</v>
      </c>
      <c r="C37">
        <v>11611</v>
      </c>
      <c r="D37">
        <v>6096</v>
      </c>
      <c r="E37">
        <v>3053</v>
      </c>
      <c r="F37">
        <v>17472</v>
      </c>
      <c r="G37">
        <f t="shared" si="13"/>
        <v>62722</v>
      </c>
    </row>
    <row r="38" spans="1:7" x14ac:dyDescent="0.25">
      <c r="A38" s="1" t="s">
        <v>125</v>
      </c>
      <c r="B38">
        <v>37878</v>
      </c>
      <c r="C38">
        <v>5439</v>
      </c>
      <c r="D38">
        <v>401</v>
      </c>
      <c r="E38">
        <v>1852</v>
      </c>
      <c r="F38">
        <v>35081</v>
      </c>
      <c r="G38">
        <f t="shared" si="13"/>
        <v>80651</v>
      </c>
    </row>
    <row r="39" spans="1:7" x14ac:dyDescent="0.25">
      <c r="A39" s="1" t="s">
        <v>168</v>
      </c>
      <c r="B39">
        <v>47142</v>
      </c>
      <c r="C39">
        <v>941</v>
      </c>
      <c r="D39">
        <v>7</v>
      </c>
      <c r="E39">
        <v>420</v>
      </c>
      <c r="F39">
        <v>57863</v>
      </c>
      <c r="G39">
        <f t="shared" si="13"/>
        <v>106373</v>
      </c>
    </row>
    <row r="40" spans="1:7" x14ac:dyDescent="0.25">
      <c r="A40" s="2" t="s">
        <v>194</v>
      </c>
      <c r="B40">
        <f>SUM(B33:B39)</f>
        <v>129406</v>
      </c>
      <c r="C40">
        <f>SUM(C33:C39)</f>
        <v>103518</v>
      </c>
      <c r="D40">
        <f>SUM(D33:D39)</f>
        <v>83239</v>
      </c>
      <c r="E40">
        <f>SUM(E33:E39)</f>
        <v>47997</v>
      </c>
      <c r="F40">
        <f>SUM(F33:F39)</f>
        <v>132413</v>
      </c>
      <c r="G40">
        <f t="shared" si="13"/>
        <v>496573</v>
      </c>
    </row>
    <row r="41" spans="1:7" x14ac:dyDescent="0.25">
      <c r="B41">
        <f t="shared" ref="B41:G41" si="14">B40-B33</f>
        <v>127549</v>
      </c>
      <c r="C41">
        <f t="shared" si="14"/>
        <v>65093</v>
      </c>
      <c r="D41">
        <f t="shared" si="14"/>
        <v>72581</v>
      </c>
      <c r="E41">
        <f t="shared" si="14"/>
        <v>21612</v>
      </c>
      <c r="F41">
        <f t="shared" si="14"/>
        <v>129035</v>
      </c>
      <c r="G41">
        <f t="shared" si="14"/>
        <v>415870</v>
      </c>
    </row>
    <row r="43" spans="1:7" x14ac:dyDescent="0.25">
      <c r="A43" s="1" t="s">
        <v>169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t="s">
        <v>194</v>
      </c>
    </row>
    <row r="44" spans="1:7" x14ac:dyDescent="0.25">
      <c r="A44" s="1" t="s">
        <v>129</v>
      </c>
      <c r="B44" s="5">
        <f t="shared" ref="B44:B50" si="15">B33/$B$40</f>
        <v>1.4350184690045283E-2</v>
      </c>
      <c r="C44" s="5">
        <f t="shared" ref="C44:C50" si="16">C33/$C$40</f>
        <v>0.37119148360671572</v>
      </c>
      <c r="D44" s="5">
        <f t="shared" ref="D44:D50" si="17">D33/$D$40</f>
        <v>0.12804094234673652</v>
      </c>
      <c r="E44" s="5">
        <f t="shared" ref="E44:E50" si="18">E33/$E$40</f>
        <v>0.54972185761610104</v>
      </c>
      <c r="F44" s="5">
        <f t="shared" ref="F44:F50" si="19">F33/$F$40</f>
        <v>2.551109030080128E-2</v>
      </c>
      <c r="G44" s="5">
        <f t="shared" ref="G44:G50" si="20">G33/$G$40</f>
        <v>0.16251991147323758</v>
      </c>
    </row>
    <row r="45" spans="1:7" x14ac:dyDescent="0.25">
      <c r="A45" s="1" t="s">
        <v>123</v>
      </c>
      <c r="B45" s="5">
        <f t="shared" si="15"/>
        <v>1.4296091371342905E-2</v>
      </c>
      <c r="C45" s="5">
        <f t="shared" si="16"/>
        <v>0.17953399408798471</v>
      </c>
      <c r="D45" s="5">
        <f t="shared" si="17"/>
        <v>0.30675524693953554</v>
      </c>
      <c r="E45" s="5">
        <f t="shared" si="18"/>
        <v>0.16290601495926829</v>
      </c>
      <c r="F45" s="5">
        <f t="shared" si="19"/>
        <v>3.0253827041151548E-2</v>
      </c>
      <c r="G45" s="5">
        <f t="shared" si="20"/>
        <v>0.11638570764016569</v>
      </c>
    </row>
    <row r="46" spans="1:7" x14ac:dyDescent="0.25">
      <c r="A46" s="1" t="s">
        <v>165</v>
      </c>
      <c r="B46" s="5">
        <f t="shared" si="15"/>
        <v>4.1304112637744771E-2</v>
      </c>
      <c r="C46" s="5">
        <f t="shared" si="16"/>
        <v>0.15851349523754324</v>
      </c>
      <c r="D46" s="5">
        <f t="shared" si="17"/>
        <v>0.3277189778829635</v>
      </c>
      <c r="E46" s="5">
        <f t="shared" si="18"/>
        <v>0.10977769443923578</v>
      </c>
      <c r="F46" s="5">
        <f t="shared" si="19"/>
        <v>5.173963281550905E-2</v>
      </c>
      <c r="G46" s="5">
        <f t="shared" si="20"/>
        <v>0.12315007058378123</v>
      </c>
    </row>
    <row r="47" spans="1:7" x14ac:dyDescent="0.25">
      <c r="A47" s="1" t="s">
        <v>166</v>
      </c>
      <c r="B47" s="5">
        <f t="shared" si="15"/>
        <v>8.3798278286941877E-2</v>
      </c>
      <c r="C47" s="5">
        <f t="shared" si="16"/>
        <v>0.11696516547846751</v>
      </c>
      <c r="D47" s="5">
        <f t="shared" si="17"/>
        <v>0.15934838236884152</v>
      </c>
      <c r="E47" s="5">
        <f t="shared" si="18"/>
        <v>6.6649998958268231E-2</v>
      </c>
      <c r="F47" s="5">
        <f t="shared" si="19"/>
        <v>5.8619621940443914E-2</v>
      </c>
      <c r="G47" s="5">
        <f t="shared" si="20"/>
        <v>9.5005165403676803E-2</v>
      </c>
    </row>
    <row r="48" spans="1:7" x14ac:dyDescent="0.25">
      <c r="A48" s="1" t="s">
        <v>167</v>
      </c>
      <c r="B48" s="5">
        <f t="shared" si="15"/>
        <v>0.18924933928875012</v>
      </c>
      <c r="C48" s="5">
        <f t="shared" si="16"/>
        <v>0.11216406808477752</v>
      </c>
      <c r="D48" s="5">
        <f t="shared" si="17"/>
        <v>7.3234901908960939E-2</v>
      </c>
      <c r="E48" s="5">
        <f t="shared" si="18"/>
        <v>6.3608142175552634E-2</v>
      </c>
      <c r="F48" s="5">
        <f t="shared" si="19"/>
        <v>0.13195079033025459</v>
      </c>
      <c r="G48" s="5">
        <f t="shared" si="20"/>
        <v>0.12630972686795294</v>
      </c>
    </row>
    <row r="49" spans="1:7" x14ac:dyDescent="0.25">
      <c r="A49" s="1" t="s">
        <v>125</v>
      </c>
      <c r="B49" s="5">
        <f t="shared" si="15"/>
        <v>0.29270667511552789</v>
      </c>
      <c r="C49" s="5">
        <f t="shared" si="16"/>
        <v>5.2541586970381964E-2</v>
      </c>
      <c r="D49" s="5">
        <f t="shared" si="17"/>
        <v>4.8174533572003511E-3</v>
      </c>
      <c r="E49" s="5">
        <f t="shared" si="18"/>
        <v>3.8585744942392232E-2</v>
      </c>
      <c r="F49" s="5">
        <f t="shared" si="19"/>
        <v>0.26493622227424801</v>
      </c>
      <c r="G49" s="5">
        <f t="shared" si="20"/>
        <v>0.16241519373787944</v>
      </c>
    </row>
    <row r="50" spans="1:7" x14ac:dyDescent="0.25">
      <c r="A50" s="1" t="s">
        <v>168</v>
      </c>
      <c r="B50" s="5">
        <f t="shared" si="15"/>
        <v>0.36429531860964715</v>
      </c>
      <c r="C50" s="5">
        <f t="shared" si="16"/>
        <v>9.090206534129331E-3</v>
      </c>
      <c r="D50" s="5">
        <f t="shared" si="17"/>
        <v>8.4095195761602133E-5</v>
      </c>
      <c r="E50" s="5">
        <f t="shared" si="18"/>
        <v>8.7505469091818232E-3</v>
      </c>
      <c r="F50" s="5">
        <f t="shared" si="19"/>
        <v>0.43698881529759165</v>
      </c>
      <c r="G50" s="5">
        <f t="shared" si="20"/>
        <v>0.21421422429330633</v>
      </c>
    </row>
    <row r="51" spans="1:7" x14ac:dyDescent="0.25">
      <c r="A51" s="2" t="s">
        <v>194</v>
      </c>
      <c r="B51">
        <f t="shared" ref="B51:G51" si="21">SUM(B44:B50)</f>
        <v>1</v>
      </c>
      <c r="C51">
        <f t="shared" si="21"/>
        <v>0.99999999999999978</v>
      </c>
      <c r="D51">
        <f t="shared" si="21"/>
        <v>1</v>
      </c>
      <c r="E51">
        <f t="shared" si="21"/>
        <v>1</v>
      </c>
      <c r="F51">
        <f t="shared" si="21"/>
        <v>1</v>
      </c>
      <c r="G51">
        <f t="shared" si="21"/>
        <v>1</v>
      </c>
    </row>
    <row r="53" spans="1:7" x14ac:dyDescent="0.25">
      <c r="A53" s="1" t="s">
        <v>123</v>
      </c>
      <c r="B53" s="5">
        <f t="shared" ref="B53:G53" si="22">B34/B41</f>
        <v>1.4504229746999192E-2</v>
      </c>
      <c r="C53" s="5">
        <f t="shared" si="22"/>
        <v>0.28551457145929671</v>
      </c>
      <c r="D53" s="5">
        <f t="shared" si="22"/>
        <v>0.35180005786638374</v>
      </c>
      <c r="E53" s="5">
        <f t="shared" si="22"/>
        <v>0.36178974643716455</v>
      </c>
      <c r="F53" s="5">
        <f t="shared" si="22"/>
        <v>3.1045840275894136E-2</v>
      </c>
      <c r="G53" s="5">
        <f t="shared" si="22"/>
        <v>0.13897131315074424</v>
      </c>
    </row>
    <row r="54" spans="1:7" x14ac:dyDescent="0.25">
      <c r="A54" s="1" t="s">
        <v>299</v>
      </c>
      <c r="B54" s="5">
        <f>SUM(B35:B36)/B41</f>
        <v>0.12692377047252429</v>
      </c>
      <c r="C54" s="5">
        <f>SUM(C35:C36)/C41</f>
        <v>0.4380962622709047</v>
      </c>
      <c r="D54" s="5">
        <f>SUM(D35:D36)/D41</f>
        <v>0.55858971356140041</v>
      </c>
      <c r="E54" s="5">
        <f>SUM(E35:E36)/E41</f>
        <v>0.39181935961502867</v>
      </c>
      <c r="F54" s="5">
        <f>SUM(F35:F36)/F41</f>
        <v>0.1132483434727012</v>
      </c>
      <c r="G54" s="5">
        <f>SUM(G35:G37)/G41</f>
        <v>0.41131122706615048</v>
      </c>
    </row>
    <row r="55" spans="1:7" x14ac:dyDescent="0.25">
      <c r="A55" s="1" t="s">
        <v>300</v>
      </c>
      <c r="B55" s="5">
        <f>SUM(B37:B39)/B41</f>
        <v>0.85857199978047649</v>
      </c>
      <c r="C55" s="5">
        <f>SUM(C37:C39)/C41</f>
        <v>0.27638916626979859</v>
      </c>
      <c r="D55" s="5">
        <f>SUM(D37:D39)/D41</f>
        <v>8.9610228572215872E-2</v>
      </c>
      <c r="E55" s="5">
        <f>SUM(E37:E39)/E41</f>
        <v>0.24639089394780678</v>
      </c>
      <c r="F55" s="5">
        <f>SUM(F37:F39)/F41</f>
        <v>0.85570581625140463</v>
      </c>
      <c r="G55" s="5">
        <f>SUM(G38:G39)/G41</f>
        <v>0.44971745978310529</v>
      </c>
    </row>
    <row r="56" spans="1:7" x14ac:dyDescent="0.25">
      <c r="B56" s="17">
        <f t="shared" ref="B56:G56" si="23">SUM(B53:B55)</f>
        <v>1</v>
      </c>
      <c r="C56" s="17">
        <f t="shared" si="23"/>
        <v>1</v>
      </c>
      <c r="D56" s="17">
        <f t="shared" si="23"/>
        <v>1</v>
      </c>
      <c r="E56" s="17">
        <f t="shared" si="23"/>
        <v>1</v>
      </c>
      <c r="F56" s="17">
        <f t="shared" si="23"/>
        <v>1</v>
      </c>
      <c r="G56" s="17">
        <f t="shared" si="23"/>
        <v>1</v>
      </c>
    </row>
    <row r="58" spans="1:7" x14ac:dyDescent="0.25">
      <c r="A58" s="1" t="s">
        <v>169</v>
      </c>
      <c r="B58" s="31" t="s">
        <v>300</v>
      </c>
      <c r="C58" s="23" t="s">
        <v>195</v>
      </c>
      <c r="D58" s="31" t="s">
        <v>303</v>
      </c>
      <c r="E58" s="31" t="s">
        <v>302</v>
      </c>
      <c r="F58" s="31" t="s">
        <v>300</v>
      </c>
    </row>
  </sheetData>
  <conditionalFormatting sqref="B13:F1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F1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1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F2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F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F4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:F4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:F4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:F4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:F4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:F4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F5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:F5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4:F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:F5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57"/>
  <sheetViews>
    <sheetView topLeftCell="A34" workbookViewId="0">
      <selection activeCell="A28" sqref="A28:XFD28"/>
    </sheetView>
  </sheetViews>
  <sheetFormatPr defaultRowHeight="15" x14ac:dyDescent="0.25"/>
  <cols>
    <col min="1" max="1" width="22.85546875" bestFit="1" customWidth="1"/>
    <col min="2" max="2" width="8.28515625" bestFit="1" customWidth="1"/>
    <col min="3" max="3" width="11" bestFit="1" customWidth="1"/>
    <col min="4" max="4" width="20.5703125" bestFit="1" customWidth="1"/>
    <col min="5" max="5" width="11" bestFit="1" customWidth="1"/>
    <col min="6" max="6" width="15.7109375" bestFit="1" customWidth="1"/>
    <col min="7" max="7" width="8.140625" bestFit="1" customWidth="1"/>
    <col min="9" max="9" width="22.85546875" bestFit="1" customWidth="1"/>
  </cols>
  <sheetData>
    <row r="1" spans="1:14" x14ac:dyDescent="0.25">
      <c r="A1" s="1" t="s">
        <v>170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A25:F25</f>
        <v>fx_creditos_a_vencer</v>
      </c>
      <c r="J1" t="str">
        <v>NEUTRO</v>
      </c>
      <c r="K1" t="str">
        <v>Até R$3 mil</v>
      </c>
      <c r="L1" t="str">
        <v>Sem creditos a vencer</v>
      </c>
      <c r="M1" t="str">
        <v>Até R$1 mil</v>
      </c>
      <c r="N1" t="str">
        <v>Acima de R$3mil</v>
      </c>
    </row>
    <row r="2" spans="1:14" x14ac:dyDescent="0.25">
      <c r="A2" s="1" t="s">
        <v>129</v>
      </c>
      <c r="B2">
        <v>87802</v>
      </c>
      <c r="C2">
        <v>39310</v>
      </c>
      <c r="D2">
        <v>82957</v>
      </c>
      <c r="E2">
        <v>37641</v>
      </c>
      <c r="F2">
        <v>41765</v>
      </c>
      <c r="G2">
        <f t="shared" ref="G2:G8" si="0">SUM(B2:F2)</f>
        <v>289475</v>
      </c>
    </row>
    <row r="3" spans="1:14" x14ac:dyDescent="0.25">
      <c r="A3" s="1" t="s">
        <v>123</v>
      </c>
      <c r="B3">
        <v>10916</v>
      </c>
      <c r="C3">
        <v>17329</v>
      </c>
      <c r="D3">
        <v>266</v>
      </c>
      <c r="E3">
        <v>6174</v>
      </c>
      <c r="F3">
        <v>18128</v>
      </c>
      <c r="G3">
        <f t="shared" si="0"/>
        <v>52813</v>
      </c>
    </row>
    <row r="4" spans="1:14" x14ac:dyDescent="0.25">
      <c r="A4" s="1" t="s">
        <v>165</v>
      </c>
      <c r="B4">
        <v>7502</v>
      </c>
      <c r="C4">
        <v>14738</v>
      </c>
      <c r="D4">
        <v>15</v>
      </c>
      <c r="E4">
        <v>2284</v>
      </c>
      <c r="F4">
        <v>15635</v>
      </c>
      <c r="G4">
        <f t="shared" si="0"/>
        <v>40174</v>
      </c>
    </row>
    <row r="5" spans="1:14" x14ac:dyDescent="0.25">
      <c r="A5" s="1" t="s">
        <v>166</v>
      </c>
      <c r="B5">
        <v>5756</v>
      </c>
      <c r="C5">
        <v>11016</v>
      </c>
      <c r="D5">
        <v>1</v>
      </c>
      <c r="E5">
        <v>907</v>
      </c>
      <c r="F5">
        <v>11798</v>
      </c>
      <c r="G5">
        <f t="shared" si="0"/>
        <v>29478</v>
      </c>
    </row>
    <row r="6" spans="1:14" x14ac:dyDescent="0.25">
      <c r="A6" s="1" t="s">
        <v>171</v>
      </c>
      <c r="B6">
        <v>7422</v>
      </c>
      <c r="C6">
        <v>11267</v>
      </c>
      <c r="D6">
        <v>0</v>
      </c>
      <c r="E6">
        <v>639</v>
      </c>
      <c r="F6">
        <v>16853</v>
      </c>
      <c r="G6">
        <f t="shared" si="0"/>
        <v>36181</v>
      </c>
    </row>
    <row r="7" spans="1:14" x14ac:dyDescent="0.25">
      <c r="A7" s="1" t="s">
        <v>172</v>
      </c>
      <c r="B7">
        <v>10008</v>
      </c>
      <c r="C7">
        <v>9858</v>
      </c>
      <c r="D7">
        <v>0</v>
      </c>
      <c r="E7">
        <v>352</v>
      </c>
      <c r="F7">
        <v>28234</v>
      </c>
      <c r="G7">
        <f t="shared" si="0"/>
        <v>48452</v>
      </c>
    </row>
    <row r="8" spans="1:14" x14ac:dyDescent="0.25">
      <c r="A8" s="2" t="s">
        <v>194</v>
      </c>
      <c r="B8">
        <f>SUM(B2:B7)</f>
        <v>129406</v>
      </c>
      <c r="C8">
        <f>SUM(C2:C7)</f>
        <v>103518</v>
      </c>
      <c r="D8">
        <f>SUM(D2:D7)</f>
        <v>83239</v>
      </c>
      <c r="E8">
        <f>SUM(E2:E7)</f>
        <v>47997</v>
      </c>
      <c r="F8">
        <f>SUM(F2:F7)</f>
        <v>132413</v>
      </c>
      <c r="G8">
        <f t="shared" si="0"/>
        <v>496573</v>
      </c>
    </row>
    <row r="9" spans="1:14" x14ac:dyDescent="0.25">
      <c r="A9" s="7"/>
      <c r="B9">
        <f t="shared" ref="B9:G9" si="1">B8-B2</f>
        <v>41604</v>
      </c>
      <c r="C9">
        <f t="shared" si="1"/>
        <v>64208</v>
      </c>
      <c r="D9">
        <f t="shared" si="1"/>
        <v>282</v>
      </c>
      <c r="E9">
        <f t="shared" si="1"/>
        <v>10356</v>
      </c>
      <c r="F9">
        <f t="shared" si="1"/>
        <v>90648</v>
      </c>
      <c r="G9">
        <f t="shared" si="1"/>
        <v>207098</v>
      </c>
    </row>
    <row r="11" spans="1:14" x14ac:dyDescent="0.25">
      <c r="A11" s="1" t="s">
        <v>170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t="s">
        <v>194</v>
      </c>
    </row>
    <row r="12" spans="1:14" x14ac:dyDescent="0.25">
      <c r="A12" s="1" t="s">
        <v>129</v>
      </c>
      <c r="B12" s="5">
        <f t="shared" ref="B12:B17" si="2">B2/$B$8</f>
        <v>0.67850022410089172</v>
      </c>
      <c r="C12" s="5">
        <f t="shared" ref="C12:C17" si="3">C2/$C$8</f>
        <v>0.37974072142042931</v>
      </c>
      <c r="D12" s="5">
        <f t="shared" ref="D12:D17" si="4">D2/$D$8</f>
        <v>0.99661216497074689</v>
      </c>
      <c r="E12" s="5">
        <f t="shared" ref="E12:E17" si="5">E2/$E$8</f>
        <v>0.78423651478217393</v>
      </c>
      <c r="F12" s="5">
        <f t="shared" ref="F12:F17" si="6">F2/$F$8</f>
        <v>0.31541464961899512</v>
      </c>
      <c r="G12" s="5">
        <f t="shared" ref="G12:G17" si="7">G2/$G$8</f>
        <v>0.58294550851536431</v>
      </c>
    </row>
    <row r="13" spans="1:14" x14ac:dyDescent="0.25">
      <c r="A13" s="1" t="s">
        <v>123</v>
      </c>
      <c r="B13" s="5">
        <f t="shared" si="2"/>
        <v>8.4354666707880624E-2</v>
      </c>
      <c r="C13" s="5">
        <f t="shared" si="3"/>
        <v>0.16740083850151666</v>
      </c>
      <c r="D13" s="5">
        <f t="shared" si="4"/>
        <v>3.195617438940881E-3</v>
      </c>
      <c r="E13" s="5">
        <f t="shared" si="5"/>
        <v>0.12863303956497282</v>
      </c>
      <c r="F13" s="5">
        <f t="shared" si="6"/>
        <v>0.13690498667049308</v>
      </c>
      <c r="G13" s="5">
        <f t="shared" si="7"/>
        <v>0.10635495687441726</v>
      </c>
    </row>
    <row r="14" spans="1:14" x14ac:dyDescent="0.25">
      <c r="A14" s="1" t="s">
        <v>165</v>
      </c>
      <c r="B14" s="5">
        <f t="shared" si="2"/>
        <v>5.7972582415034848E-2</v>
      </c>
      <c r="C14" s="5">
        <f t="shared" si="3"/>
        <v>0.14237137502656544</v>
      </c>
      <c r="D14" s="5">
        <f t="shared" si="4"/>
        <v>1.8020399091771885E-4</v>
      </c>
      <c r="E14" s="5">
        <f t="shared" si="5"/>
        <v>4.7586307477550681E-2</v>
      </c>
      <c r="F14" s="5">
        <f t="shared" si="6"/>
        <v>0.11807753015187331</v>
      </c>
      <c r="G14" s="5">
        <f t="shared" si="7"/>
        <v>8.090250577457897E-2</v>
      </c>
    </row>
    <row r="15" spans="1:14" x14ac:dyDescent="0.25">
      <c r="A15" s="1" t="s">
        <v>166</v>
      </c>
      <c r="B15" s="5">
        <f t="shared" si="2"/>
        <v>4.4480163207270142E-2</v>
      </c>
      <c r="C15" s="5">
        <f t="shared" si="3"/>
        <v>0.10641627543035993</v>
      </c>
      <c r="D15" s="5">
        <f t="shared" si="4"/>
        <v>1.2013599394514591E-5</v>
      </c>
      <c r="E15" s="5">
        <f t="shared" si="5"/>
        <v>1.8897014396733129E-2</v>
      </c>
      <c r="F15" s="5">
        <f t="shared" si="6"/>
        <v>8.910001283861857E-2</v>
      </c>
      <c r="G15" s="5">
        <f t="shared" si="7"/>
        <v>5.9362873132449812E-2</v>
      </c>
    </row>
    <row r="16" spans="1:14" x14ac:dyDescent="0.25">
      <c r="A16" s="1" t="s">
        <v>171</v>
      </c>
      <c r="B16" s="5">
        <f t="shared" si="2"/>
        <v>5.7354373058436242E-2</v>
      </c>
      <c r="C16" s="5">
        <f t="shared" si="3"/>
        <v>0.1088409745165092</v>
      </c>
      <c r="D16" s="5">
        <f t="shared" si="4"/>
        <v>0</v>
      </c>
      <c r="E16" s="5">
        <f t="shared" si="5"/>
        <v>1.3313332083255204E-2</v>
      </c>
      <c r="F16" s="5">
        <f t="shared" si="6"/>
        <v>0.12727602274701125</v>
      </c>
      <c r="G16" s="5">
        <f t="shared" si="7"/>
        <v>7.2861391980635279E-2</v>
      </c>
    </row>
    <row r="17" spans="1:7" x14ac:dyDescent="0.25">
      <c r="A17" s="1" t="s">
        <v>172</v>
      </c>
      <c r="B17" s="5">
        <f t="shared" si="2"/>
        <v>7.7337990510486371E-2</v>
      </c>
      <c r="C17" s="5">
        <f t="shared" si="3"/>
        <v>9.5229815104619489E-2</v>
      </c>
      <c r="D17" s="5">
        <f t="shared" si="4"/>
        <v>0</v>
      </c>
      <c r="E17" s="5">
        <f t="shared" si="5"/>
        <v>7.3337916953142906E-3</v>
      </c>
      <c r="F17" s="5">
        <f t="shared" si="6"/>
        <v>0.2132267979730087</v>
      </c>
      <c r="G17" s="5">
        <f t="shared" si="7"/>
        <v>9.7572763722554384E-2</v>
      </c>
    </row>
    <row r="18" spans="1:7" x14ac:dyDescent="0.25">
      <c r="A18" s="2" t="s">
        <v>194</v>
      </c>
      <c r="B18" s="5">
        <f t="shared" ref="B18:G18" si="8">SUM(B12:B17)</f>
        <v>1</v>
      </c>
      <c r="C18" s="5">
        <f t="shared" si="8"/>
        <v>1</v>
      </c>
      <c r="D18" s="5">
        <f t="shared" si="8"/>
        <v>1</v>
      </c>
      <c r="E18" s="5">
        <f t="shared" si="8"/>
        <v>1</v>
      </c>
      <c r="F18" s="5">
        <f t="shared" si="8"/>
        <v>1</v>
      </c>
      <c r="G18" s="5">
        <f t="shared" si="8"/>
        <v>1</v>
      </c>
    </row>
    <row r="20" spans="1:7" x14ac:dyDescent="0.25">
      <c r="A20" s="1" t="s">
        <v>123</v>
      </c>
      <c r="B20" s="5">
        <f t="shared" ref="B20:G20" si="9">B3/B9</f>
        <v>0.26237861744063073</v>
      </c>
      <c r="C20" s="5">
        <f t="shared" si="9"/>
        <v>0.26988848741589833</v>
      </c>
      <c r="D20" s="5">
        <f t="shared" si="9"/>
        <v>0.94326241134751776</v>
      </c>
      <c r="E20" s="5">
        <f t="shared" si="9"/>
        <v>0.5961761297798378</v>
      </c>
      <c r="F20" s="5">
        <f t="shared" si="9"/>
        <v>0.19998234930721032</v>
      </c>
      <c r="G20" s="5">
        <f t="shared" si="9"/>
        <v>0.25501453418188491</v>
      </c>
    </row>
    <row r="21" spans="1:7" x14ac:dyDescent="0.25">
      <c r="A21" s="1" t="s">
        <v>295</v>
      </c>
      <c r="B21" s="5">
        <f t="shared" ref="B21:G21" si="10">SUM(B4:B5)/B9</f>
        <v>0.31867128160753772</v>
      </c>
      <c r="C21" s="5">
        <f t="shared" si="10"/>
        <v>0.40110266633441316</v>
      </c>
      <c r="D21" s="5">
        <f t="shared" si="10"/>
        <v>5.6737588652482268E-2</v>
      </c>
      <c r="E21" s="5">
        <f t="shared" si="10"/>
        <v>0.30813055233680958</v>
      </c>
      <c r="F21" s="5">
        <f t="shared" si="10"/>
        <v>0.3026321595622628</v>
      </c>
      <c r="G21" s="5">
        <f t="shared" si="10"/>
        <v>0.33632386599580877</v>
      </c>
    </row>
    <row r="22" spans="1:7" x14ac:dyDescent="0.25">
      <c r="A22" s="1" t="s">
        <v>296</v>
      </c>
      <c r="B22" s="5">
        <f t="shared" ref="B22:G22" si="11">SUM(B6:B7)/B9</f>
        <v>0.41895010095183155</v>
      </c>
      <c r="C22" s="5">
        <f t="shared" si="11"/>
        <v>0.32900884624968851</v>
      </c>
      <c r="D22" s="5">
        <f t="shared" si="11"/>
        <v>0</v>
      </c>
      <c r="E22" s="5">
        <f t="shared" si="11"/>
        <v>9.5693317883352641E-2</v>
      </c>
      <c r="F22" s="5">
        <f t="shared" si="11"/>
        <v>0.49738549113052688</v>
      </c>
      <c r="G22" s="5">
        <f t="shared" si="11"/>
        <v>0.40866159982230632</v>
      </c>
    </row>
    <row r="23" spans="1:7" x14ac:dyDescent="0.25">
      <c r="B23" s="17">
        <f t="shared" ref="B23:G23" si="12">SUM(B20:B22)</f>
        <v>1</v>
      </c>
      <c r="C23" s="17">
        <f t="shared" si="12"/>
        <v>1</v>
      </c>
      <c r="D23" s="17">
        <f t="shared" si="12"/>
        <v>1</v>
      </c>
      <c r="E23" s="17">
        <f t="shared" si="12"/>
        <v>1</v>
      </c>
      <c r="F23" s="17">
        <f t="shared" si="12"/>
        <v>1</v>
      </c>
      <c r="G23" s="17">
        <f t="shared" si="12"/>
        <v>1</v>
      </c>
    </row>
    <row r="25" spans="1:7" x14ac:dyDescent="0.25">
      <c r="A25" s="1" t="s">
        <v>170</v>
      </c>
      <c r="B25" s="23" t="s">
        <v>195</v>
      </c>
      <c r="C25" s="23" t="s">
        <v>298</v>
      </c>
      <c r="D25" s="23" t="s">
        <v>297</v>
      </c>
      <c r="E25" t="s">
        <v>123</v>
      </c>
      <c r="F25" s="23" t="s">
        <v>296</v>
      </c>
    </row>
    <row r="28" spans="1:7" s="43" customFormat="1" x14ac:dyDescent="0.25"/>
    <row r="33" spans="1:14" x14ac:dyDescent="0.25">
      <c r="A33" s="1" t="s">
        <v>173</v>
      </c>
      <c r="B33" s="1">
        <v>0</v>
      </c>
      <c r="C33" s="1">
        <v>1</v>
      </c>
      <c r="D33" s="1">
        <v>2</v>
      </c>
      <c r="E33" s="1">
        <v>3</v>
      </c>
      <c r="F33" s="1">
        <v>4</v>
      </c>
      <c r="G33" t="s">
        <v>194</v>
      </c>
      <c r="I33" t="str" cm="1">
        <f t="array" ref="I33:N33">A57:F57</f>
        <v>fx_creditos_vencidos</v>
      </c>
      <c r="J33" t="str">
        <v>Acima de R$1 mil</v>
      </c>
      <c r="K33" t="str">
        <v>Sem creditos vencidos_Até R$1 mil</v>
      </c>
      <c r="L33" t="str">
        <v>Até R$1 mil</v>
      </c>
      <c r="M33" t="str">
        <v>Acima de R$1 mil</v>
      </c>
      <c r="N33" t="str">
        <v>Sem creditos_vencidos_Até R$1 mil</v>
      </c>
    </row>
    <row r="34" spans="1:14" x14ac:dyDescent="0.25">
      <c r="A34" s="1" t="s">
        <v>129</v>
      </c>
      <c r="B34">
        <v>76632</v>
      </c>
      <c r="C34">
        <v>89506</v>
      </c>
      <c r="D34">
        <v>62426</v>
      </c>
      <c r="E34">
        <v>1</v>
      </c>
      <c r="F34">
        <v>112055</v>
      </c>
      <c r="G34">
        <f t="shared" ref="G34:G40" si="13">SUM(B34:F34)</f>
        <v>340620</v>
      </c>
    </row>
    <row r="35" spans="1:14" x14ac:dyDescent="0.25">
      <c r="A35" s="1" t="s">
        <v>123</v>
      </c>
      <c r="B35">
        <v>15780</v>
      </c>
      <c r="C35">
        <v>11958</v>
      </c>
      <c r="D35">
        <v>14331</v>
      </c>
      <c r="E35">
        <v>6798</v>
      </c>
      <c r="F35">
        <v>17096</v>
      </c>
      <c r="G35">
        <f t="shared" si="13"/>
        <v>65963</v>
      </c>
    </row>
    <row r="36" spans="1:14" x14ac:dyDescent="0.25">
      <c r="A36" s="1" t="s">
        <v>165</v>
      </c>
      <c r="B36">
        <v>10123</v>
      </c>
      <c r="C36">
        <v>1486</v>
      </c>
      <c r="D36">
        <v>5819</v>
      </c>
      <c r="E36">
        <v>9522</v>
      </c>
      <c r="F36">
        <v>2075</v>
      </c>
      <c r="G36">
        <f t="shared" si="13"/>
        <v>29025</v>
      </c>
    </row>
    <row r="37" spans="1:14" x14ac:dyDescent="0.25">
      <c r="A37" s="1" t="s">
        <v>166</v>
      </c>
      <c r="B37">
        <v>7263</v>
      </c>
      <c r="C37">
        <v>363</v>
      </c>
      <c r="D37">
        <v>662</v>
      </c>
      <c r="E37">
        <v>9307</v>
      </c>
      <c r="F37">
        <v>626</v>
      </c>
      <c r="G37">
        <f t="shared" si="13"/>
        <v>18221</v>
      </c>
    </row>
    <row r="38" spans="1:14" x14ac:dyDescent="0.25">
      <c r="A38" s="1" t="s">
        <v>171</v>
      </c>
      <c r="B38">
        <v>8914</v>
      </c>
      <c r="C38">
        <v>166</v>
      </c>
      <c r="D38">
        <v>1</v>
      </c>
      <c r="E38">
        <v>11486</v>
      </c>
      <c r="F38">
        <v>378</v>
      </c>
      <c r="G38">
        <f t="shared" si="13"/>
        <v>20945</v>
      </c>
    </row>
    <row r="39" spans="1:14" x14ac:dyDescent="0.25">
      <c r="A39" s="1" t="s">
        <v>172</v>
      </c>
      <c r="B39">
        <v>10694</v>
      </c>
      <c r="C39">
        <v>39</v>
      </c>
      <c r="D39">
        <v>0</v>
      </c>
      <c r="E39">
        <v>10883</v>
      </c>
      <c r="F39">
        <v>183</v>
      </c>
      <c r="G39">
        <f t="shared" si="13"/>
        <v>21799</v>
      </c>
    </row>
    <row r="40" spans="1:14" x14ac:dyDescent="0.25">
      <c r="A40" s="2" t="s">
        <v>194</v>
      </c>
      <c r="B40">
        <f>SUM(B34:B39)</f>
        <v>129406</v>
      </c>
      <c r="C40">
        <f>SUM(C34:C39)</f>
        <v>103518</v>
      </c>
      <c r="D40">
        <f>SUM(D34:D39)</f>
        <v>83239</v>
      </c>
      <c r="E40">
        <f>SUM(E34:E39)</f>
        <v>47997</v>
      </c>
      <c r="F40">
        <f>SUM(F34:F39)</f>
        <v>132413</v>
      </c>
      <c r="G40">
        <f t="shared" si="13"/>
        <v>496573</v>
      </c>
    </row>
    <row r="41" spans="1:14" x14ac:dyDescent="0.25">
      <c r="A41" s="7"/>
      <c r="B41">
        <f t="shared" ref="B41:G41" si="14">B40-B34</f>
        <v>52774</v>
      </c>
      <c r="C41">
        <f t="shared" si="14"/>
        <v>14012</v>
      </c>
      <c r="D41">
        <f t="shared" si="14"/>
        <v>20813</v>
      </c>
      <c r="E41">
        <f t="shared" si="14"/>
        <v>47996</v>
      </c>
      <c r="F41">
        <f t="shared" si="14"/>
        <v>20358</v>
      </c>
      <c r="G41">
        <f t="shared" si="14"/>
        <v>155953</v>
      </c>
    </row>
    <row r="43" spans="1:14" x14ac:dyDescent="0.25">
      <c r="A43" s="1" t="s">
        <v>173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t="s">
        <v>194</v>
      </c>
    </row>
    <row r="44" spans="1:14" x14ac:dyDescent="0.25">
      <c r="A44" s="1" t="s">
        <v>129</v>
      </c>
      <c r="B44" s="5">
        <f t="shared" ref="B44:B49" si="15">B34/$B$40</f>
        <v>0.5921827426858105</v>
      </c>
      <c r="C44" s="5">
        <f t="shared" ref="C44:C49" si="16">C34/$C$40</f>
        <v>0.86464189802739622</v>
      </c>
      <c r="D44" s="5">
        <f t="shared" ref="D44:D49" si="17">D34/$D$40</f>
        <v>0.74996095580196787</v>
      </c>
      <c r="E44" s="5">
        <f t="shared" ref="E44:E49" si="18">E34/$E$40</f>
        <v>2.0834635498051962E-5</v>
      </c>
      <c r="F44" s="5">
        <f t="shared" ref="F44:F49" si="19">F34/$F$40</f>
        <v>0.84625376662412299</v>
      </c>
      <c r="G44" s="5">
        <f t="shared" ref="G44:G49" si="20">G34/$G$40</f>
        <v>0.68594144264790879</v>
      </c>
    </row>
    <row r="45" spans="1:14" x14ac:dyDescent="0.25">
      <c r="A45" s="1" t="s">
        <v>123</v>
      </c>
      <c r="B45" s="5">
        <f t="shared" si="15"/>
        <v>0.12194179558907624</v>
      </c>
      <c r="C45" s="5">
        <f t="shared" si="16"/>
        <v>0.11551614212021098</v>
      </c>
      <c r="D45" s="5">
        <f t="shared" si="17"/>
        <v>0.17216689292278858</v>
      </c>
      <c r="E45" s="5">
        <f t="shared" si="18"/>
        <v>0.14163385211575724</v>
      </c>
      <c r="F45" s="5">
        <f t="shared" si="19"/>
        <v>0.12911118998889837</v>
      </c>
      <c r="G45" s="5">
        <f t="shared" si="20"/>
        <v>0.13283646110440964</v>
      </c>
    </row>
    <row r="46" spans="1:14" x14ac:dyDescent="0.25">
      <c r="A46" s="1" t="s">
        <v>165</v>
      </c>
      <c r="B46" s="5">
        <f t="shared" si="15"/>
        <v>7.822666646059688E-2</v>
      </c>
      <c r="C46" s="5">
        <f t="shared" si="16"/>
        <v>1.4354991402461407E-2</v>
      </c>
      <c r="D46" s="5">
        <f t="shared" si="17"/>
        <v>6.9907134876680405E-2</v>
      </c>
      <c r="E46" s="5">
        <f t="shared" si="18"/>
        <v>0.19838739921245077</v>
      </c>
      <c r="F46" s="5">
        <f t="shared" si="19"/>
        <v>1.567066677743122E-2</v>
      </c>
      <c r="G46" s="5">
        <f t="shared" si="20"/>
        <v>5.8450620553272124E-2</v>
      </c>
      <c r="H46" s="17"/>
    </row>
    <row r="47" spans="1:14" x14ac:dyDescent="0.25">
      <c r="A47" s="1" t="s">
        <v>166</v>
      </c>
      <c r="B47" s="5">
        <f t="shared" si="15"/>
        <v>5.61256819621965E-2</v>
      </c>
      <c r="C47" s="5">
        <f t="shared" si="16"/>
        <v>3.5066365269808149E-3</v>
      </c>
      <c r="D47" s="5">
        <f t="shared" si="17"/>
        <v>7.953002799168659E-3</v>
      </c>
      <c r="E47" s="5">
        <f t="shared" si="18"/>
        <v>0.19390795258036961</v>
      </c>
      <c r="F47" s="5">
        <f t="shared" si="19"/>
        <v>4.7276324832153946E-3</v>
      </c>
      <c r="G47" s="5">
        <f t="shared" si="20"/>
        <v>3.669349723001452E-2</v>
      </c>
      <c r="H47" s="17"/>
    </row>
    <row r="48" spans="1:14" x14ac:dyDescent="0.25">
      <c r="A48" s="1" t="s">
        <v>171</v>
      </c>
      <c r="B48" s="5">
        <f t="shared" si="15"/>
        <v>6.8883977559000359E-2</v>
      </c>
      <c r="C48" s="5">
        <f t="shared" si="16"/>
        <v>1.6035858498038989E-3</v>
      </c>
      <c r="D48" s="5">
        <f t="shared" si="17"/>
        <v>1.2013599394514591E-5</v>
      </c>
      <c r="E48" s="5">
        <f t="shared" si="18"/>
        <v>0.23930662333062483</v>
      </c>
      <c r="F48" s="5">
        <f t="shared" si="19"/>
        <v>2.8547045984910848E-3</v>
      </c>
      <c r="G48" s="5">
        <f t="shared" si="20"/>
        <v>4.2179095520698873E-2</v>
      </c>
      <c r="H48" s="17"/>
    </row>
    <row r="49" spans="1:8" x14ac:dyDescent="0.25">
      <c r="A49" s="1" t="s">
        <v>172</v>
      </c>
      <c r="B49" s="5">
        <f t="shared" si="15"/>
        <v>8.2639135743319478E-2</v>
      </c>
      <c r="C49" s="5">
        <f t="shared" si="16"/>
        <v>3.7674607314669911E-4</v>
      </c>
      <c r="D49" s="5">
        <f t="shared" si="17"/>
        <v>0</v>
      </c>
      <c r="E49" s="5">
        <f t="shared" si="18"/>
        <v>0.22674333812529951</v>
      </c>
      <c r="F49" s="5">
        <f t="shared" si="19"/>
        <v>1.3820395278409221E-3</v>
      </c>
      <c r="G49" s="5">
        <f t="shared" si="20"/>
        <v>4.3898882943696094E-2</v>
      </c>
      <c r="H49" s="17"/>
    </row>
    <row r="50" spans="1:8" x14ac:dyDescent="0.25">
      <c r="A50" s="2" t="s">
        <v>194</v>
      </c>
      <c r="B50" s="5">
        <f t="shared" ref="B50:G50" si="21">SUM(B44:B49)</f>
        <v>0.99999999999999989</v>
      </c>
      <c r="C50" s="5">
        <f t="shared" si="21"/>
        <v>1</v>
      </c>
      <c r="D50" s="5">
        <f t="shared" si="21"/>
        <v>1</v>
      </c>
      <c r="E50" s="5">
        <f t="shared" si="21"/>
        <v>1</v>
      </c>
      <c r="F50" s="5">
        <f t="shared" si="21"/>
        <v>1</v>
      </c>
      <c r="G50" s="5">
        <f t="shared" si="21"/>
        <v>1</v>
      </c>
    </row>
    <row r="52" spans="1:8" x14ac:dyDescent="0.25">
      <c r="A52" s="1" t="s">
        <v>123</v>
      </c>
      <c r="B52" s="5">
        <f t="shared" ref="B52:G52" si="22">B35/B41</f>
        <v>0.29901087656800696</v>
      </c>
      <c r="C52" s="5">
        <f t="shared" si="22"/>
        <v>0.85341136168998</v>
      </c>
      <c r="D52" s="5">
        <f t="shared" si="22"/>
        <v>0.68856003459376347</v>
      </c>
      <c r="E52" s="5">
        <f t="shared" si="22"/>
        <v>0.14163680306692225</v>
      </c>
      <c r="F52" s="5">
        <f t="shared" si="22"/>
        <v>0.83976815011297767</v>
      </c>
      <c r="G52" s="5">
        <f t="shared" si="22"/>
        <v>0.42296717600815631</v>
      </c>
    </row>
    <row r="53" spans="1:8" x14ac:dyDescent="0.25">
      <c r="A53" s="1" t="s">
        <v>295</v>
      </c>
      <c r="B53" s="5">
        <f t="shared" ref="B53:G53" si="23">SUM(B36:B37)/B41</f>
        <v>0.32944252851783073</v>
      </c>
      <c r="C53" s="5">
        <f t="shared" si="23"/>
        <v>0.13195832143876676</v>
      </c>
      <c r="D53" s="5">
        <f t="shared" si="23"/>
        <v>0.31139191851246817</v>
      </c>
      <c r="E53" s="5">
        <f t="shared" si="23"/>
        <v>0.39230352529377449</v>
      </c>
      <c r="F53" s="5">
        <f t="shared" si="23"/>
        <v>0.13267511543373611</v>
      </c>
      <c r="G53" s="5">
        <f t="shared" si="23"/>
        <v>0.30295024783107732</v>
      </c>
    </row>
    <row r="54" spans="1:8" x14ac:dyDescent="0.25">
      <c r="A54" s="1" t="s">
        <v>296</v>
      </c>
      <c r="B54" s="5">
        <f t="shared" ref="B54:G54" si="24">SUM(B38:B39)/B41</f>
        <v>0.37154659491416225</v>
      </c>
      <c r="C54" s="5">
        <f t="shared" si="24"/>
        <v>1.4630316871253211E-2</v>
      </c>
      <c r="D54" s="5">
        <f t="shared" si="24"/>
        <v>4.8046893768317881E-5</v>
      </c>
      <c r="E54" s="5">
        <f t="shared" si="24"/>
        <v>0.46605967163930329</v>
      </c>
      <c r="F54" s="5">
        <f t="shared" si="24"/>
        <v>2.7556734453286179E-2</v>
      </c>
      <c r="G54" s="5">
        <f t="shared" si="24"/>
        <v>0.27408257616076637</v>
      </c>
    </row>
    <row r="55" spans="1:8" x14ac:dyDescent="0.25">
      <c r="B55" s="17">
        <f t="shared" ref="B55:G55" si="25">SUM(B52:B54)</f>
        <v>1</v>
      </c>
      <c r="C55" s="17">
        <f t="shared" si="25"/>
        <v>0.99999999999999989</v>
      </c>
      <c r="D55" s="17">
        <f t="shared" si="25"/>
        <v>1</v>
      </c>
      <c r="E55" s="17">
        <f t="shared" si="25"/>
        <v>1</v>
      </c>
      <c r="F55" s="17">
        <f t="shared" si="25"/>
        <v>1</v>
      </c>
      <c r="G55" s="17">
        <f t="shared" si="25"/>
        <v>1</v>
      </c>
    </row>
    <row r="57" spans="1:8" x14ac:dyDescent="0.25">
      <c r="A57" s="1" t="s">
        <v>173</v>
      </c>
      <c r="B57" t="s">
        <v>304</v>
      </c>
      <c r="C57" s="23" t="s">
        <v>317</v>
      </c>
      <c r="D57" s="23" t="s">
        <v>123</v>
      </c>
      <c r="E57" t="s">
        <v>304</v>
      </c>
      <c r="F57" s="23" t="s">
        <v>318</v>
      </c>
    </row>
  </sheetData>
  <conditionalFormatting sqref="B12:F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F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:F4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:F4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:F4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:F4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:F4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:F5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:F5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4:F5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27"/>
  <sheetViews>
    <sheetView topLeftCell="A8" zoomScale="90" zoomScaleNormal="90" workbookViewId="0">
      <selection activeCell="A22" sqref="A22"/>
    </sheetView>
  </sheetViews>
  <sheetFormatPr defaultRowHeight="15" x14ac:dyDescent="0.25"/>
  <cols>
    <col min="1" max="1" width="20.5703125" bestFit="1" customWidth="1"/>
    <col min="2" max="2" width="10.7109375" customWidth="1"/>
    <col min="3" max="3" width="35.140625" bestFit="1" customWidth="1"/>
    <col min="4" max="4" width="28" customWidth="1"/>
    <col min="5" max="5" width="34.28515625" customWidth="1"/>
    <col min="6" max="6" width="32" bestFit="1" customWidth="1"/>
    <col min="7" max="7" width="8.42578125" bestFit="1" customWidth="1"/>
    <col min="9" max="9" width="22.85546875" bestFit="1" customWidth="1"/>
  </cols>
  <sheetData>
    <row r="1" spans="1:14" x14ac:dyDescent="0.25">
      <c r="A1" s="1" t="s">
        <v>191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A25:F25</f>
        <v>fx_valor_entrada</v>
      </c>
      <c r="J1" t="str">
        <v>NEUTRO</v>
      </c>
      <c r="K1" t="str">
        <v>Acima de R$1 mil</v>
      </c>
      <c r="L1" t="str">
        <v>Não possuem carnê_ De R$ 100 até R$1 mil</v>
      </c>
      <c r="M1" t="str">
        <v>Não possuem carnê_ Até R$ 250</v>
      </c>
      <c r="N1" t="str">
        <v>Até R$250 mil</v>
      </c>
    </row>
    <row r="2" spans="1:14" x14ac:dyDescent="0.25">
      <c r="A2" s="1" t="s">
        <v>129</v>
      </c>
      <c r="B2">
        <v>66293</v>
      </c>
      <c r="C2">
        <v>65386</v>
      </c>
      <c r="D2">
        <v>26090</v>
      </c>
      <c r="E2">
        <v>20202</v>
      </c>
      <c r="F2">
        <v>76200</v>
      </c>
      <c r="G2">
        <f t="shared" ref="G2:G8" si="0">SUM(B2:F2)</f>
        <v>254171</v>
      </c>
    </row>
    <row r="3" spans="1:14" x14ac:dyDescent="0.25">
      <c r="A3" s="1" t="s">
        <v>145</v>
      </c>
      <c r="B3">
        <v>13810</v>
      </c>
      <c r="C3">
        <v>4314</v>
      </c>
      <c r="D3">
        <v>3373</v>
      </c>
      <c r="E3">
        <v>2310</v>
      </c>
      <c r="F3">
        <v>20357</v>
      </c>
      <c r="G3">
        <f t="shared" si="0"/>
        <v>44164</v>
      </c>
    </row>
    <row r="4" spans="1:14" x14ac:dyDescent="0.25">
      <c r="A4" s="1" t="s">
        <v>146</v>
      </c>
      <c r="B4">
        <v>7992</v>
      </c>
      <c r="C4">
        <v>4168</v>
      </c>
      <c r="D4">
        <v>3832</v>
      </c>
      <c r="E4">
        <v>1674</v>
      </c>
      <c r="F4">
        <v>11113</v>
      </c>
      <c r="G4">
        <f t="shared" si="0"/>
        <v>28779</v>
      </c>
    </row>
    <row r="5" spans="1:14" x14ac:dyDescent="0.25">
      <c r="A5" s="1" t="s">
        <v>147</v>
      </c>
      <c r="B5">
        <v>4846</v>
      </c>
      <c r="C5">
        <v>4006</v>
      </c>
      <c r="D5">
        <v>3315</v>
      </c>
      <c r="E5">
        <v>1024</v>
      </c>
      <c r="F5">
        <v>6472</v>
      </c>
      <c r="G5">
        <f t="shared" si="0"/>
        <v>19663</v>
      </c>
      <c r="I5" t="s">
        <v>305</v>
      </c>
    </row>
    <row r="6" spans="1:14" x14ac:dyDescent="0.25">
      <c r="A6" s="1" t="s">
        <v>148</v>
      </c>
      <c r="B6">
        <v>2534</v>
      </c>
      <c r="C6">
        <v>2723</v>
      </c>
      <c r="D6">
        <v>1390</v>
      </c>
      <c r="E6">
        <v>396</v>
      </c>
      <c r="F6">
        <v>3594</v>
      </c>
      <c r="G6">
        <f t="shared" si="0"/>
        <v>10637</v>
      </c>
    </row>
    <row r="7" spans="1:14" x14ac:dyDescent="0.25">
      <c r="A7" s="1" t="s">
        <v>149</v>
      </c>
      <c r="B7">
        <v>1217</v>
      </c>
      <c r="C7">
        <v>1229</v>
      </c>
      <c r="D7">
        <v>344</v>
      </c>
      <c r="E7">
        <v>132</v>
      </c>
      <c r="F7">
        <v>1943</v>
      </c>
      <c r="G7">
        <f t="shared" si="0"/>
        <v>4865</v>
      </c>
    </row>
    <row r="8" spans="1:14" x14ac:dyDescent="0.25">
      <c r="A8" s="2" t="s">
        <v>194</v>
      </c>
      <c r="B8">
        <f>SUM(B2:B7)</f>
        <v>96692</v>
      </c>
      <c r="C8">
        <f>SUM(C2:C7)</f>
        <v>81826</v>
      </c>
      <c r="D8">
        <f>SUM(D2:D7)</f>
        <v>38344</v>
      </c>
      <c r="E8">
        <f>SUM(E2:E7)</f>
        <v>25738</v>
      </c>
      <c r="F8">
        <f>SUM(F2:F7)</f>
        <v>119679</v>
      </c>
      <c r="G8">
        <f t="shared" si="0"/>
        <v>362279</v>
      </c>
    </row>
    <row r="9" spans="1:14" x14ac:dyDescent="0.25">
      <c r="A9" s="7"/>
      <c r="B9">
        <f t="shared" ref="B9:G9" si="1">B8-B2</f>
        <v>30399</v>
      </c>
      <c r="C9">
        <f t="shared" si="1"/>
        <v>16440</v>
      </c>
      <c r="D9">
        <f t="shared" si="1"/>
        <v>12254</v>
      </c>
      <c r="E9">
        <f t="shared" si="1"/>
        <v>5536</v>
      </c>
      <c r="F9">
        <f t="shared" si="1"/>
        <v>43479</v>
      </c>
      <c r="G9">
        <f t="shared" si="1"/>
        <v>108108</v>
      </c>
    </row>
    <row r="11" spans="1:14" x14ac:dyDescent="0.25">
      <c r="A11" s="1" t="s">
        <v>191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t="s">
        <v>194</v>
      </c>
    </row>
    <row r="12" spans="1:14" x14ac:dyDescent="0.25">
      <c r="A12" s="1" t="s">
        <v>129</v>
      </c>
      <c r="B12" s="5">
        <f t="shared" ref="B12:B17" si="2">B2/$B$8</f>
        <v>0.68560997807471147</v>
      </c>
      <c r="C12" s="5">
        <f t="shared" ref="C12:C17" si="3">C2/$C$8</f>
        <v>0.79908586512844326</v>
      </c>
      <c r="D12" s="5">
        <f t="shared" ref="D12:D17" si="4">D2/$D$8</f>
        <v>0.68041936156895477</v>
      </c>
      <c r="E12" s="5">
        <f t="shared" ref="E12:E17" si="5">E2/$E$8</f>
        <v>0.78490947237547593</v>
      </c>
      <c r="F12" s="5">
        <f t="shared" ref="F12:F17" si="6">F2/$F$8</f>
        <v>0.63670318100919965</v>
      </c>
      <c r="G12" s="5">
        <f t="shared" ref="G12:G17" si="7">G2/$G$8</f>
        <v>0.70158910673817698</v>
      </c>
    </row>
    <row r="13" spans="1:14" x14ac:dyDescent="0.25">
      <c r="A13" s="1" t="s">
        <v>145</v>
      </c>
      <c r="B13" s="5">
        <f t="shared" si="2"/>
        <v>0.14282463906010839</v>
      </c>
      <c r="C13" s="5">
        <f t="shared" si="3"/>
        <v>5.2721628822134776E-2</v>
      </c>
      <c r="D13" s="5">
        <f t="shared" si="4"/>
        <v>8.796682662215731E-2</v>
      </c>
      <c r="E13" s="5">
        <f t="shared" si="5"/>
        <v>8.9750563369337163E-2</v>
      </c>
      <c r="F13" s="5">
        <f t="shared" si="6"/>
        <v>0.170096675273022</v>
      </c>
      <c r="G13" s="5">
        <f t="shared" si="7"/>
        <v>0.12190604478868497</v>
      </c>
    </row>
    <row r="14" spans="1:14" x14ac:dyDescent="0.25">
      <c r="A14" s="1" t="s">
        <v>146</v>
      </c>
      <c r="B14" s="5">
        <f t="shared" si="2"/>
        <v>8.2654200968022173E-2</v>
      </c>
      <c r="C14" s="5">
        <f t="shared" si="3"/>
        <v>5.0937354874978615E-2</v>
      </c>
      <c r="D14" s="5">
        <f t="shared" si="4"/>
        <v>9.9937408721051529E-2</v>
      </c>
      <c r="E14" s="5">
        <f t="shared" si="5"/>
        <v>6.5040018649467707E-2</v>
      </c>
      <c r="F14" s="5">
        <f t="shared" si="6"/>
        <v>9.2856725072903351E-2</v>
      </c>
      <c r="G14" s="5">
        <f t="shared" si="7"/>
        <v>7.9438775087708649E-2</v>
      </c>
      <c r="H14" s="17"/>
    </row>
    <row r="15" spans="1:14" x14ac:dyDescent="0.25">
      <c r="A15" s="1" t="s">
        <v>147</v>
      </c>
      <c r="B15" s="5">
        <f t="shared" si="2"/>
        <v>5.0117900136515944E-2</v>
      </c>
      <c r="C15" s="5">
        <f t="shared" si="3"/>
        <v>4.8957544056901232E-2</v>
      </c>
      <c r="D15" s="5">
        <f t="shared" si="4"/>
        <v>8.6454204047569372E-2</v>
      </c>
      <c r="E15" s="5">
        <f t="shared" si="5"/>
        <v>3.9785531121299247E-2</v>
      </c>
      <c r="F15" s="5">
        <f t="shared" si="6"/>
        <v>5.4077991961831232E-2</v>
      </c>
      <c r="G15" s="5">
        <f t="shared" si="7"/>
        <v>5.4275848172265023E-2</v>
      </c>
      <c r="H15" s="17"/>
    </row>
    <row r="16" spans="1:14" x14ac:dyDescent="0.25">
      <c r="A16" s="1" t="s">
        <v>148</v>
      </c>
      <c r="B16" s="5">
        <f t="shared" si="2"/>
        <v>2.6206925081702727E-2</v>
      </c>
      <c r="C16" s="5">
        <f t="shared" si="3"/>
        <v>3.3277931219905653E-2</v>
      </c>
      <c r="D16" s="5">
        <f t="shared" si="4"/>
        <v>3.6250782390986856E-2</v>
      </c>
      <c r="E16" s="5">
        <f t="shared" si="5"/>
        <v>1.5385810863314944E-2</v>
      </c>
      <c r="F16" s="5">
        <f t="shared" si="6"/>
        <v>3.0030331135788235E-2</v>
      </c>
      <c r="G16" s="5">
        <f t="shared" si="7"/>
        <v>2.9361348573889185E-2</v>
      </c>
      <c r="H16" s="17"/>
    </row>
    <row r="17" spans="1:8" x14ac:dyDescent="0.25">
      <c r="A17" s="1" t="s">
        <v>149</v>
      </c>
      <c r="B17" s="5">
        <f t="shared" si="2"/>
        <v>1.2586356678939313E-2</v>
      </c>
      <c r="C17" s="5">
        <f t="shared" si="3"/>
        <v>1.5019675897636448E-2</v>
      </c>
      <c r="D17" s="5">
        <f t="shared" si="4"/>
        <v>8.9714166492802002E-3</v>
      </c>
      <c r="E17" s="5">
        <f t="shared" si="5"/>
        <v>5.1286036211049806E-3</v>
      </c>
      <c r="F17" s="5">
        <f t="shared" si="6"/>
        <v>1.6235095547255576E-2</v>
      </c>
      <c r="G17" s="5">
        <f t="shared" si="7"/>
        <v>1.3428876639275255E-2</v>
      </c>
      <c r="H17" s="17"/>
    </row>
    <row r="18" spans="1:8" x14ac:dyDescent="0.25">
      <c r="A18" s="2" t="s">
        <v>194</v>
      </c>
      <c r="B18" s="5">
        <f t="shared" ref="B18:G18" si="8">SUM(B12:B17)</f>
        <v>1</v>
      </c>
      <c r="C18" s="5">
        <f t="shared" si="8"/>
        <v>1</v>
      </c>
      <c r="D18" s="5">
        <f t="shared" si="8"/>
        <v>1</v>
      </c>
      <c r="E18" s="5">
        <f t="shared" si="8"/>
        <v>1</v>
      </c>
      <c r="F18" s="5">
        <f t="shared" si="8"/>
        <v>1</v>
      </c>
      <c r="G18" s="5">
        <f t="shared" si="8"/>
        <v>1</v>
      </c>
    </row>
    <row r="20" spans="1:8" x14ac:dyDescent="0.25">
      <c r="A20" s="1" t="s">
        <v>307</v>
      </c>
      <c r="B20" s="5">
        <f t="shared" ref="B20:G20" si="9">SUM(B3:B4)/B9</f>
        <v>0.71719464456067639</v>
      </c>
      <c r="C20" s="5">
        <f t="shared" si="9"/>
        <v>0.51593673965936737</v>
      </c>
      <c r="D20" s="5">
        <f t="shared" si="9"/>
        <v>0.58797127468581689</v>
      </c>
      <c r="E20" s="5">
        <f t="shared" si="9"/>
        <v>0.71965317919075145</v>
      </c>
      <c r="F20" s="5">
        <f t="shared" si="9"/>
        <v>0.72379769543917749</v>
      </c>
      <c r="G20" s="5">
        <f t="shared" si="9"/>
        <v>0.67472342472342473</v>
      </c>
    </row>
    <row r="21" spans="1:8" x14ac:dyDescent="0.25">
      <c r="A21" s="1" t="s">
        <v>366</v>
      </c>
      <c r="B21" s="5">
        <f t="shared" ref="B21:G21" si="10">SUM(B5:B6)/B9</f>
        <v>0.2427711437876246</v>
      </c>
      <c r="C21" s="5">
        <f t="shared" si="10"/>
        <v>0.4093065693430657</v>
      </c>
      <c r="D21" s="5">
        <f t="shared" si="10"/>
        <v>0.38395625918067572</v>
      </c>
      <c r="E21" s="5">
        <f t="shared" si="10"/>
        <v>0.25650289017341038</v>
      </c>
      <c r="F21" s="5">
        <f t="shared" si="10"/>
        <v>0.23151406426090756</v>
      </c>
      <c r="G21" s="5">
        <f t="shared" si="10"/>
        <v>0.28027528027528026</v>
      </c>
    </row>
    <row r="22" spans="1:8" x14ac:dyDescent="0.25">
      <c r="A22" s="1" t="s">
        <v>306</v>
      </c>
      <c r="B22" s="5">
        <f t="shared" ref="B22:G22" si="11">SUM(B7)/B9</f>
        <v>4.003421165169907E-2</v>
      </c>
      <c r="C22" s="5">
        <f t="shared" si="11"/>
        <v>7.4756690997566905E-2</v>
      </c>
      <c r="D22" s="5">
        <f t="shared" si="11"/>
        <v>2.8072466133507425E-2</v>
      </c>
      <c r="E22" s="5">
        <f t="shared" si="11"/>
        <v>2.3843930635838149E-2</v>
      </c>
      <c r="F22" s="5">
        <f t="shared" si="11"/>
        <v>4.4688240299914903E-2</v>
      </c>
      <c r="G22" s="5">
        <f t="shared" si="11"/>
        <v>4.5001295001295002E-2</v>
      </c>
    </row>
    <row r="23" spans="1:8" x14ac:dyDescent="0.25">
      <c r="B23" s="17">
        <f t="shared" ref="B23:G23" si="12">SUM(B20:B22)</f>
        <v>1</v>
      </c>
      <c r="C23" s="17">
        <f t="shared" si="12"/>
        <v>0.99999999999999989</v>
      </c>
      <c r="D23" s="17">
        <f t="shared" si="12"/>
        <v>1</v>
      </c>
      <c r="E23" s="17">
        <f t="shared" si="12"/>
        <v>0.99999999999999989</v>
      </c>
      <c r="F23" s="17">
        <f t="shared" si="12"/>
        <v>1</v>
      </c>
      <c r="G23" s="17">
        <f t="shared" si="12"/>
        <v>1</v>
      </c>
    </row>
    <row r="25" spans="1:8" x14ac:dyDescent="0.25">
      <c r="A25" s="1" t="s">
        <v>191</v>
      </c>
      <c r="B25" s="23" t="s">
        <v>195</v>
      </c>
      <c r="C25" t="s">
        <v>304</v>
      </c>
      <c r="D25" s="23" t="s">
        <v>310</v>
      </c>
      <c r="E25" t="s">
        <v>308</v>
      </c>
      <c r="F25" s="23" t="s">
        <v>309</v>
      </c>
    </row>
    <row r="27" spans="1:8" x14ac:dyDescent="0.25">
      <c r="B27" s="17">
        <f>SUM(B13:B17)</f>
        <v>0.31439002192528859</v>
      </c>
      <c r="C27" s="17">
        <f t="shared" ref="C27:F27" si="13">SUM(C13:C17)</f>
        <v>0.20091413487155674</v>
      </c>
      <c r="D27" s="17">
        <f t="shared" si="13"/>
        <v>0.31958063843104523</v>
      </c>
      <c r="E27" s="17">
        <f t="shared" si="13"/>
        <v>0.21509052762452402</v>
      </c>
      <c r="F27" s="17">
        <f t="shared" si="13"/>
        <v>0.36329681899080035</v>
      </c>
    </row>
  </sheetData>
  <conditionalFormatting sqref="B12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A3A2-D866-43F7-919A-02BEF8C62113}">
  <dimension ref="A1:N51"/>
  <sheetViews>
    <sheetView topLeftCell="A34" zoomScale="110" zoomScaleNormal="110" workbookViewId="0">
      <selection activeCell="E46" sqref="E46:E47"/>
    </sheetView>
  </sheetViews>
  <sheetFormatPr defaultRowHeight="15" x14ac:dyDescent="0.25"/>
  <cols>
    <col min="1" max="1" width="14.7109375" customWidth="1"/>
    <col min="2" max="2" width="11.85546875" customWidth="1"/>
    <col min="3" max="3" width="13.42578125" bestFit="1" customWidth="1"/>
    <col min="4" max="4" width="11" bestFit="1" customWidth="1"/>
    <col min="5" max="5" width="14.42578125" bestFit="1" customWidth="1"/>
    <col min="6" max="6" width="11" bestFit="1" customWidth="1"/>
    <col min="7" max="7" width="11.42578125" bestFit="1" customWidth="1"/>
    <col min="9" max="9" width="15.28515625" bestFit="1" customWidth="1"/>
    <col min="11" max="11" width="13.42578125" bestFit="1" customWidth="1"/>
    <col min="12" max="12" width="11" bestFit="1" customWidth="1"/>
    <col min="13" max="13" width="14.42578125" bestFit="1" customWidth="1"/>
    <col min="14" max="14" width="11" bestFit="1" customWidth="1"/>
  </cols>
  <sheetData>
    <row r="1" spans="1:14" x14ac:dyDescent="0.25">
      <c r="A1" s="28" t="s">
        <v>278</v>
      </c>
      <c r="B1" s="28">
        <v>0</v>
      </c>
      <c r="C1" s="28">
        <v>1</v>
      </c>
      <c r="D1" s="28">
        <v>2</v>
      </c>
      <c r="E1" s="28">
        <v>3</v>
      </c>
      <c r="F1" s="28">
        <v>4</v>
      </c>
      <c r="G1" t="s">
        <v>194</v>
      </c>
      <c r="I1" t="str" cm="1">
        <f t="array" ref="I1:N1">A24:F24</f>
        <v>fx_renda_valida</v>
      </c>
      <c r="J1" t="str">
        <v>Neutro</v>
      </c>
      <c r="K1" t="str">
        <v>Acima de 2SM</v>
      </c>
      <c r="L1" t="str">
        <v>Até de 1SM</v>
      </c>
      <c r="M1" t="str">
        <v>De 1 SM a 2 SM</v>
      </c>
      <c r="N1" t="str">
        <v>Até de 1SM</v>
      </c>
    </row>
    <row r="2" spans="1:14" x14ac:dyDescent="0.25">
      <c r="A2" s="28" t="s">
        <v>279</v>
      </c>
      <c r="B2">
        <v>42713</v>
      </c>
      <c r="C2">
        <v>34393</v>
      </c>
      <c r="D2">
        <v>28798</v>
      </c>
      <c r="E2">
        <v>14506</v>
      </c>
      <c r="F2">
        <v>46314</v>
      </c>
      <c r="G2">
        <f t="shared" ref="G2:G7" si="0">SUM(B2:F2)</f>
        <v>166724</v>
      </c>
    </row>
    <row r="3" spans="1:14" x14ac:dyDescent="0.25">
      <c r="A3" s="28" t="s">
        <v>280</v>
      </c>
      <c r="B3">
        <v>76630</v>
      </c>
      <c r="C3">
        <v>58272</v>
      </c>
      <c r="D3">
        <v>48541</v>
      </c>
      <c r="E3">
        <v>29836</v>
      </c>
      <c r="F3">
        <v>76062</v>
      </c>
      <c r="G3">
        <f t="shared" si="0"/>
        <v>289341</v>
      </c>
    </row>
    <row r="4" spans="1:14" x14ac:dyDescent="0.25">
      <c r="A4" s="28" t="s">
        <v>281</v>
      </c>
      <c r="B4">
        <v>6512</v>
      </c>
      <c r="C4">
        <v>7214</v>
      </c>
      <c r="D4">
        <v>3712</v>
      </c>
      <c r="E4">
        <v>2270</v>
      </c>
      <c r="F4">
        <v>6744</v>
      </c>
      <c r="G4">
        <f t="shared" si="0"/>
        <v>26452</v>
      </c>
    </row>
    <row r="5" spans="1:14" x14ac:dyDescent="0.25">
      <c r="A5" s="28" t="s">
        <v>282</v>
      </c>
      <c r="B5">
        <v>1227</v>
      </c>
      <c r="C5">
        <v>1779</v>
      </c>
      <c r="D5">
        <v>768</v>
      </c>
      <c r="E5">
        <v>445</v>
      </c>
      <c r="F5">
        <v>1258</v>
      </c>
      <c r="G5">
        <f t="shared" si="0"/>
        <v>5477</v>
      </c>
    </row>
    <row r="6" spans="1:14" x14ac:dyDescent="0.25">
      <c r="A6" s="28" t="s">
        <v>283</v>
      </c>
      <c r="B6">
        <v>753</v>
      </c>
      <c r="C6">
        <v>756</v>
      </c>
      <c r="D6">
        <v>374</v>
      </c>
      <c r="E6">
        <v>146</v>
      </c>
      <c r="F6">
        <v>673</v>
      </c>
      <c r="G6">
        <f t="shared" si="0"/>
        <v>2702</v>
      </c>
    </row>
    <row r="7" spans="1:14" x14ac:dyDescent="0.25">
      <c r="A7" s="28" t="s">
        <v>194</v>
      </c>
      <c r="B7" s="29">
        <f>SUM(B2:B6)</f>
        <v>127835</v>
      </c>
      <c r="C7" s="29">
        <f>SUM(C2:C6)</f>
        <v>102414</v>
      </c>
      <c r="D7" s="29">
        <f>SUM(D2:D6)</f>
        <v>82193</v>
      </c>
      <c r="E7" s="29">
        <f>SUM(E2:E6)</f>
        <v>47203</v>
      </c>
      <c r="F7" s="29">
        <f>SUM(F2:F6)</f>
        <v>131051</v>
      </c>
      <c r="G7">
        <f t="shared" si="0"/>
        <v>490696</v>
      </c>
    </row>
    <row r="9" spans="1:14" x14ac:dyDescent="0.25">
      <c r="A9" s="28" t="s">
        <v>278</v>
      </c>
      <c r="B9" s="28">
        <v>0</v>
      </c>
      <c r="C9" s="28">
        <v>1</v>
      </c>
      <c r="D9" s="28">
        <v>2</v>
      </c>
      <c r="E9" s="28">
        <v>3</v>
      </c>
      <c r="F9" s="28">
        <v>4</v>
      </c>
      <c r="G9" s="28" t="s">
        <v>194</v>
      </c>
    </row>
    <row r="10" spans="1:14" x14ac:dyDescent="0.25">
      <c r="A10" s="28" t="s">
        <v>279</v>
      </c>
      <c r="B10" s="30">
        <f>B2/$B$7</f>
        <v>0.33412602182500878</v>
      </c>
      <c r="C10" s="30">
        <f>C2/$C$7</f>
        <v>0.33582322729314351</v>
      </c>
      <c r="D10" s="30">
        <f>D2/$D$7</f>
        <v>0.35037046950470235</v>
      </c>
      <c r="E10" s="30">
        <f>E2/$E$7</f>
        <v>0.30731097599728829</v>
      </c>
      <c r="F10" s="30">
        <f>F2/$F$7</f>
        <v>0.35340439981381294</v>
      </c>
      <c r="G10" s="30">
        <f>G2/$G$7</f>
        <v>0.33977044850579585</v>
      </c>
      <c r="H10" s="4"/>
    </row>
    <row r="11" spans="1:14" x14ac:dyDescent="0.25">
      <c r="A11" s="28" t="s">
        <v>280</v>
      </c>
      <c r="B11" s="30">
        <f>B3/$B$7</f>
        <v>0.59944459655024052</v>
      </c>
      <c r="C11" s="30">
        <f>C3/$C$7</f>
        <v>0.56898470912179977</v>
      </c>
      <c r="D11" s="30">
        <f>D3/$D$7</f>
        <v>0.59057340649447032</v>
      </c>
      <c r="E11" s="30">
        <f>E3/$E$7</f>
        <v>0.63207846958879732</v>
      </c>
      <c r="F11" s="30">
        <f>F3/$F$7</f>
        <v>0.58039999694775313</v>
      </c>
      <c r="G11" s="30">
        <f>G3/$G$7</f>
        <v>0.58965428697197453</v>
      </c>
      <c r="H11" s="4"/>
    </row>
    <row r="12" spans="1:14" x14ac:dyDescent="0.25">
      <c r="A12" s="28" t="s">
        <v>281</v>
      </c>
      <c r="B12" s="30">
        <f>B4/$B$7</f>
        <v>5.0940665701881334E-2</v>
      </c>
      <c r="C12" s="30">
        <f>C4/$C$7</f>
        <v>7.0439588337531972E-2</v>
      </c>
      <c r="D12" s="30">
        <f>D4/$D$7</f>
        <v>4.5161996763714671E-2</v>
      </c>
      <c r="E12" s="30">
        <f>E4/$E$7</f>
        <v>4.8090163760777918E-2</v>
      </c>
      <c r="F12" s="30">
        <f>F4/$F$7</f>
        <v>5.1460881641498347E-2</v>
      </c>
      <c r="G12" s="30">
        <f>G4/$G$7</f>
        <v>5.3907103379689257E-2</v>
      </c>
      <c r="H12" s="4"/>
    </row>
    <row r="13" spans="1:14" x14ac:dyDescent="0.25">
      <c r="A13" s="28" t="s">
        <v>282</v>
      </c>
      <c r="B13" s="30">
        <f>B5/$B$7</f>
        <v>9.5983103218993237E-3</v>
      </c>
      <c r="C13" s="30">
        <f>C5/$C$7</f>
        <v>1.7370671978440447E-2</v>
      </c>
      <c r="D13" s="30">
        <f>D5/$D$7</f>
        <v>9.3438613993892423E-3</v>
      </c>
      <c r="E13" s="30">
        <f>E5/$E$7</f>
        <v>9.4273669046458907E-3</v>
      </c>
      <c r="F13" s="30">
        <f>F5/$F$7</f>
        <v>9.5993162967089145E-3</v>
      </c>
      <c r="G13" s="30">
        <f>G5/$G$7</f>
        <v>1.1161696855079315E-2</v>
      </c>
      <c r="H13" s="4"/>
    </row>
    <row r="14" spans="1:14" x14ac:dyDescent="0.25">
      <c r="A14" s="28" t="s">
        <v>283</v>
      </c>
      <c r="B14" s="30">
        <f>B6/$B$7</f>
        <v>5.8904056009700008E-3</v>
      </c>
      <c r="C14" s="30">
        <f>C6/$C$7</f>
        <v>7.3818032690843045E-3</v>
      </c>
      <c r="D14" s="30">
        <f>D6/$D$7</f>
        <v>4.5502658377234075E-3</v>
      </c>
      <c r="E14" s="30">
        <f>E6/$E$7</f>
        <v>3.0930237484905619E-3</v>
      </c>
      <c r="F14" s="30">
        <f>F6/$F$7</f>
        <v>5.1354053002266292E-3</v>
      </c>
      <c r="G14" s="30">
        <f>G6/$G$7</f>
        <v>5.5064642874610758E-3</v>
      </c>
      <c r="H14" s="4"/>
    </row>
    <row r="15" spans="1:14" x14ac:dyDescent="0.25">
      <c r="A15" s="28" t="s">
        <v>194</v>
      </c>
      <c r="B15" s="30">
        <f t="shared" ref="B15:G15" si="1">SUM(B10:B14)</f>
        <v>0.99999999999999989</v>
      </c>
      <c r="C15" s="30">
        <f t="shared" si="1"/>
        <v>1</v>
      </c>
      <c r="D15" s="30">
        <f t="shared" si="1"/>
        <v>1</v>
      </c>
      <c r="E15" s="30">
        <f t="shared" si="1"/>
        <v>0.99999999999999989</v>
      </c>
      <c r="F15" s="30">
        <f t="shared" si="1"/>
        <v>1</v>
      </c>
      <c r="G15" s="30">
        <f t="shared" si="1"/>
        <v>1</v>
      </c>
      <c r="H15" s="4"/>
    </row>
    <row r="17" spans="1:14" x14ac:dyDescent="0.25">
      <c r="A17" s="28" t="s">
        <v>278</v>
      </c>
      <c r="B17" s="28">
        <v>0</v>
      </c>
      <c r="C17" s="28">
        <v>1</v>
      </c>
      <c r="D17" s="28">
        <v>2</v>
      </c>
      <c r="E17" s="28">
        <v>3</v>
      </c>
      <c r="F17" s="28">
        <v>4</v>
      </c>
      <c r="G17" s="28" t="s">
        <v>194</v>
      </c>
    </row>
    <row r="18" spans="1:14" x14ac:dyDescent="0.25">
      <c r="A18" s="28" t="s">
        <v>279</v>
      </c>
      <c r="B18" s="30">
        <f t="shared" ref="B18:G19" si="2">B10</f>
        <v>0.33412602182500878</v>
      </c>
      <c r="C18" s="30">
        <f t="shared" si="2"/>
        <v>0.33582322729314351</v>
      </c>
      <c r="D18" s="30">
        <f t="shared" si="2"/>
        <v>0.35037046950470235</v>
      </c>
      <c r="E18" s="30">
        <f t="shared" si="2"/>
        <v>0.30731097599728829</v>
      </c>
      <c r="F18" s="30">
        <f t="shared" si="2"/>
        <v>0.35340439981381294</v>
      </c>
      <c r="G18" s="30">
        <f t="shared" si="2"/>
        <v>0.33977044850579585</v>
      </c>
    </row>
    <row r="19" spans="1:14" x14ac:dyDescent="0.25">
      <c r="A19" s="28" t="s">
        <v>280</v>
      </c>
      <c r="B19" s="30">
        <f t="shared" si="2"/>
        <v>0.59944459655024052</v>
      </c>
      <c r="C19" s="30">
        <f t="shared" si="2"/>
        <v>0.56898470912179977</v>
      </c>
      <c r="D19" s="30">
        <f t="shared" si="2"/>
        <v>0.59057340649447032</v>
      </c>
      <c r="E19" s="30">
        <f t="shared" si="2"/>
        <v>0.63207846958879732</v>
      </c>
      <c r="F19" s="30">
        <f t="shared" si="2"/>
        <v>0.58039999694775313</v>
      </c>
      <c r="G19" s="30">
        <f t="shared" si="2"/>
        <v>0.58965428697197453</v>
      </c>
    </row>
    <row r="20" spans="1:14" x14ac:dyDescent="0.25">
      <c r="A20" s="28" t="s">
        <v>284</v>
      </c>
      <c r="B20" s="30">
        <f t="shared" ref="B20:G20" si="3">SUM(B12:B14)</f>
        <v>6.6429381624750664E-2</v>
      </c>
      <c r="C20" s="30">
        <f t="shared" si="3"/>
        <v>9.5192063585056719E-2</v>
      </c>
      <c r="D20" s="30">
        <f t="shared" si="3"/>
        <v>5.9056124000827319E-2</v>
      </c>
      <c r="E20" s="30">
        <f t="shared" si="3"/>
        <v>6.0610554413914372E-2</v>
      </c>
      <c r="F20" s="30">
        <f t="shared" si="3"/>
        <v>6.6195603238433889E-2</v>
      </c>
      <c r="G20" s="30">
        <f t="shared" si="3"/>
        <v>7.0575264522229647E-2</v>
      </c>
    </row>
    <row r="21" spans="1:14" x14ac:dyDescent="0.25">
      <c r="A21" s="28" t="s">
        <v>194</v>
      </c>
      <c r="B21" s="30">
        <f t="shared" ref="B21:G21" si="4">SUM(B18:B20)</f>
        <v>0.99999999999999989</v>
      </c>
      <c r="C21" s="30">
        <f t="shared" si="4"/>
        <v>1</v>
      </c>
      <c r="D21" s="30">
        <f t="shared" si="4"/>
        <v>0.99999999999999989</v>
      </c>
      <c r="E21" s="30">
        <f t="shared" si="4"/>
        <v>1</v>
      </c>
      <c r="F21" s="30">
        <f t="shared" si="4"/>
        <v>1</v>
      </c>
      <c r="G21" s="30">
        <f t="shared" si="4"/>
        <v>1</v>
      </c>
    </row>
    <row r="24" spans="1:14" x14ac:dyDescent="0.25">
      <c r="A24" s="28" t="s">
        <v>278</v>
      </c>
      <c r="B24" t="s">
        <v>285</v>
      </c>
      <c r="C24" t="s">
        <v>286</v>
      </c>
      <c r="D24" t="s">
        <v>287</v>
      </c>
      <c r="E24" t="s">
        <v>280</v>
      </c>
      <c r="F24" t="s">
        <v>287</v>
      </c>
    </row>
    <row r="26" spans="1:14" s="43" customFormat="1" x14ac:dyDescent="0.25"/>
    <row r="30" spans="1:14" x14ac:dyDescent="0.25">
      <c r="A30" s="1" t="s">
        <v>331</v>
      </c>
      <c r="B30" s="1">
        <v>0</v>
      </c>
      <c r="C30" s="1">
        <v>1</v>
      </c>
      <c r="D30" s="1">
        <v>2</v>
      </c>
      <c r="E30" s="1">
        <v>3</v>
      </c>
      <c r="F30" s="1">
        <v>4</v>
      </c>
      <c r="G30" t="s">
        <v>194</v>
      </c>
      <c r="I30" t="str" cm="1">
        <f t="array" ref="I30:N30">A51:F51</f>
        <v>fx_renda_comprometida</v>
      </c>
      <c r="J30" t="str">
        <v>Neutro</v>
      </c>
      <c r="K30" t="str">
        <v xml:space="preserve">10% a 30% </v>
      </c>
      <c r="L30" t="str">
        <v>Até 10%</v>
      </c>
      <c r="M30" t="str">
        <v>Até 30%</v>
      </c>
      <c r="N30" t="str">
        <v>Acima de 30%</v>
      </c>
    </row>
    <row r="31" spans="1:14" x14ac:dyDescent="0.25">
      <c r="A31" s="1" t="s">
        <v>332</v>
      </c>
      <c r="B31">
        <v>20017</v>
      </c>
      <c r="C31">
        <v>21867</v>
      </c>
      <c r="D31">
        <v>15529</v>
      </c>
      <c r="E31">
        <v>14743</v>
      </c>
      <c r="F31">
        <v>16699</v>
      </c>
      <c r="G31">
        <f>SUM(B31:F31)</f>
        <v>88855</v>
      </c>
    </row>
    <row r="32" spans="1:14" x14ac:dyDescent="0.25">
      <c r="A32" s="1" t="s">
        <v>358</v>
      </c>
      <c r="B32">
        <v>20320</v>
      </c>
      <c r="C32">
        <v>26498</v>
      </c>
      <c r="D32">
        <v>4039</v>
      </c>
      <c r="E32">
        <v>16902</v>
      </c>
      <c r="F32">
        <v>27157</v>
      </c>
      <c r="G32">
        <f>SUM(B32:F32)</f>
        <v>94916</v>
      </c>
    </row>
    <row r="33" spans="1:7" x14ac:dyDescent="0.25">
      <c r="A33" s="1" t="s">
        <v>359</v>
      </c>
      <c r="B33">
        <v>10814</v>
      </c>
      <c r="C33">
        <v>10382</v>
      </c>
      <c r="D33">
        <v>706</v>
      </c>
      <c r="E33">
        <v>7801</v>
      </c>
      <c r="F33">
        <v>18072</v>
      </c>
      <c r="G33">
        <f>SUM(B33:F33)</f>
        <v>47775</v>
      </c>
    </row>
    <row r="34" spans="1:7" x14ac:dyDescent="0.25">
      <c r="A34" s="1" t="s">
        <v>360</v>
      </c>
      <c r="B34">
        <v>12581</v>
      </c>
      <c r="C34">
        <v>5693</v>
      </c>
      <c r="D34">
        <v>347</v>
      </c>
      <c r="E34">
        <v>6731</v>
      </c>
      <c r="F34">
        <v>23792</v>
      </c>
      <c r="G34">
        <f>SUM(B34:F34)</f>
        <v>49144</v>
      </c>
    </row>
    <row r="35" spans="1:7" x14ac:dyDescent="0.25">
      <c r="A35" s="1" t="s">
        <v>333</v>
      </c>
      <c r="B35">
        <v>2666</v>
      </c>
      <c r="C35">
        <v>241</v>
      </c>
      <c r="D35">
        <v>30</v>
      </c>
      <c r="E35">
        <v>1026</v>
      </c>
      <c r="F35">
        <v>5085</v>
      </c>
      <c r="G35">
        <f>SUM(B35:F35)</f>
        <v>9048</v>
      </c>
    </row>
    <row r="36" spans="1:7" x14ac:dyDescent="0.25">
      <c r="A36" s="2" t="s">
        <v>194</v>
      </c>
      <c r="B36">
        <f t="shared" ref="B36:G36" si="5">SUM(B31:B35)</f>
        <v>66398</v>
      </c>
      <c r="C36">
        <f t="shared" si="5"/>
        <v>64681</v>
      </c>
      <c r="D36">
        <f t="shared" si="5"/>
        <v>20651</v>
      </c>
      <c r="E36">
        <f t="shared" si="5"/>
        <v>47203</v>
      </c>
      <c r="F36">
        <f t="shared" si="5"/>
        <v>90805</v>
      </c>
      <c r="G36">
        <f t="shared" si="5"/>
        <v>289738</v>
      </c>
    </row>
    <row r="38" spans="1:7" x14ac:dyDescent="0.25">
      <c r="A38" s="1" t="s">
        <v>331</v>
      </c>
      <c r="B38" s="1">
        <v>0</v>
      </c>
      <c r="C38" s="1">
        <v>1</v>
      </c>
      <c r="D38" s="1">
        <v>2</v>
      </c>
      <c r="E38" s="1">
        <v>3</v>
      </c>
      <c r="F38" s="1">
        <v>4</v>
      </c>
      <c r="G38" t="s">
        <v>194</v>
      </c>
    </row>
    <row r="39" spans="1:7" x14ac:dyDescent="0.25">
      <c r="A39" s="1" t="s">
        <v>332</v>
      </c>
      <c r="B39" s="4">
        <f>B31/$B$36</f>
        <v>0.30146992379288534</v>
      </c>
      <c r="C39" s="4">
        <f>C31/$C$36</f>
        <v>0.33807455048623242</v>
      </c>
      <c r="D39" s="4">
        <f>D31/$D$36</f>
        <v>0.75197327005956127</v>
      </c>
      <c r="E39" s="4">
        <f>E31/$E$36</f>
        <v>0.31233184331504354</v>
      </c>
      <c r="F39" s="4">
        <f>F31/$F$36</f>
        <v>0.1838995650019272</v>
      </c>
      <c r="G39" s="4">
        <f>G31/$G$36</f>
        <v>0.30667361547328964</v>
      </c>
    </row>
    <row r="40" spans="1:7" x14ac:dyDescent="0.25">
      <c r="A40" s="1" t="s">
        <v>361</v>
      </c>
      <c r="B40" s="4">
        <f>B32/$B$36</f>
        <v>0.30603331425645353</v>
      </c>
      <c r="C40" s="4">
        <f>C32/$C$36</f>
        <v>0.40967208299191415</v>
      </c>
      <c r="D40" s="4">
        <f>D32/$D$36</f>
        <v>0.19558374897099415</v>
      </c>
      <c r="E40" s="4">
        <f>E32/$E$36</f>
        <v>0.35807046162320194</v>
      </c>
      <c r="F40" s="4">
        <f>F32/$F$36</f>
        <v>0.29906943450250539</v>
      </c>
      <c r="G40" s="4">
        <f>G32/$G$36</f>
        <v>0.32759251461665367</v>
      </c>
    </row>
    <row r="41" spans="1:7" x14ac:dyDescent="0.25">
      <c r="A41" s="1" t="s">
        <v>362</v>
      </c>
      <c r="B41" s="4">
        <f>B33/$B$36</f>
        <v>0.1628663513961264</v>
      </c>
      <c r="C41" s="4">
        <f>C33/$C$36</f>
        <v>0.16051081461325584</v>
      </c>
      <c r="D41" s="4">
        <f>D33/$D$36</f>
        <v>3.4187206430681322E-2</v>
      </c>
      <c r="E41" s="4">
        <f>E33/$E$36</f>
        <v>0.16526491960256764</v>
      </c>
      <c r="F41" s="4">
        <f>F33/$F$36</f>
        <v>0.19901987776003524</v>
      </c>
      <c r="G41" s="4">
        <f>G33/$G$36</f>
        <v>0.16489034921204673</v>
      </c>
    </row>
    <row r="42" spans="1:7" x14ac:dyDescent="0.25">
      <c r="A42" s="1" t="s">
        <v>363</v>
      </c>
      <c r="B42" s="4">
        <f>B34/$B$36</f>
        <v>0.18947859875297449</v>
      </c>
      <c r="C42" s="4">
        <f>C34/$C$36</f>
        <v>8.8016573646047522E-2</v>
      </c>
      <c r="D42" s="4">
        <f>D34/$D$36</f>
        <v>1.6803060384485011E-2</v>
      </c>
      <c r="E42" s="4">
        <f>E34/$E$36</f>
        <v>0.14259686884308201</v>
      </c>
      <c r="F42" s="4">
        <f>F34/$F$36</f>
        <v>0.26201200374428724</v>
      </c>
      <c r="G42" s="4">
        <f>G34/$G$36</f>
        <v>0.16961530762274882</v>
      </c>
    </row>
    <row r="43" spans="1:7" x14ac:dyDescent="0.25">
      <c r="A43" s="1" t="s">
        <v>333</v>
      </c>
      <c r="B43" s="4">
        <f>B35/$B$36</f>
        <v>4.0151811801560286E-2</v>
      </c>
      <c r="C43" s="4">
        <f>C35/$C$36</f>
        <v>3.7259782625500533E-3</v>
      </c>
      <c r="D43" s="4">
        <f>D35/$D$36</f>
        <v>1.4527141542782431E-3</v>
      </c>
      <c r="E43" s="4">
        <f>E35/$E$36</f>
        <v>2.1735906616104909E-2</v>
      </c>
      <c r="F43" s="4">
        <f>F35/$F$36</f>
        <v>5.5999118991244975E-2</v>
      </c>
      <c r="G43" s="4">
        <f>G35/$G$36</f>
        <v>3.1228213075261097E-2</v>
      </c>
    </row>
    <row r="44" spans="1:7" x14ac:dyDescent="0.25">
      <c r="A44" s="2" t="s">
        <v>194</v>
      </c>
      <c r="B44" s="4">
        <f t="shared" ref="B44:G44" si="6">SUM(B39:B43)</f>
        <v>0.99999999999999989</v>
      </c>
      <c r="C44" s="4">
        <f t="shared" si="6"/>
        <v>1</v>
      </c>
      <c r="D44" s="4">
        <f t="shared" si="6"/>
        <v>1</v>
      </c>
      <c r="E44" s="4">
        <f t="shared" si="6"/>
        <v>1</v>
      </c>
      <c r="F44" s="4">
        <f t="shared" si="6"/>
        <v>1</v>
      </c>
      <c r="G44" s="4">
        <f t="shared" si="6"/>
        <v>0.99999999999999989</v>
      </c>
    </row>
    <row r="46" spans="1:7" x14ac:dyDescent="0.25">
      <c r="A46" s="1" t="s">
        <v>332</v>
      </c>
      <c r="B46" s="11">
        <f t="shared" ref="B46:G46" si="7">B39</f>
        <v>0.30146992379288534</v>
      </c>
      <c r="C46" s="11">
        <f t="shared" si="7"/>
        <v>0.33807455048623242</v>
      </c>
      <c r="D46" s="11">
        <f t="shared" si="7"/>
        <v>0.75197327005956127</v>
      </c>
      <c r="E46" s="11">
        <f t="shared" si="7"/>
        <v>0.31233184331504354</v>
      </c>
      <c r="F46" s="11">
        <f t="shared" si="7"/>
        <v>0.1838995650019272</v>
      </c>
      <c r="G46" s="11">
        <f t="shared" si="7"/>
        <v>0.30667361547328964</v>
      </c>
    </row>
    <row r="47" spans="1:7" x14ac:dyDescent="0.25">
      <c r="A47" s="1" t="s">
        <v>342</v>
      </c>
      <c r="B47" s="11">
        <f t="shared" ref="B47:G47" si="8">SUM(B40:B41)</f>
        <v>0.4688996656525799</v>
      </c>
      <c r="C47" s="11">
        <f t="shared" si="8"/>
        <v>0.57018289760516994</v>
      </c>
      <c r="D47" s="11">
        <f t="shared" si="8"/>
        <v>0.22977095540167547</v>
      </c>
      <c r="E47" s="11">
        <f t="shared" si="8"/>
        <v>0.52333538122576961</v>
      </c>
      <c r="F47" s="11">
        <f t="shared" si="8"/>
        <v>0.49808931226254061</v>
      </c>
      <c r="G47" s="11">
        <f t="shared" si="8"/>
        <v>0.49248286382870043</v>
      </c>
    </row>
    <row r="48" spans="1:7" x14ac:dyDescent="0.25">
      <c r="A48" s="1" t="s">
        <v>343</v>
      </c>
      <c r="B48" s="11">
        <f t="shared" ref="B48:G48" si="9">SUM(B42:B43)</f>
        <v>0.22963041055453476</v>
      </c>
      <c r="C48" s="11">
        <f t="shared" si="9"/>
        <v>9.1742551908597578E-2</v>
      </c>
      <c r="D48" s="11">
        <f t="shared" si="9"/>
        <v>1.8255774538763255E-2</v>
      </c>
      <c r="E48" s="11">
        <f t="shared" si="9"/>
        <v>0.16433277545918692</v>
      </c>
      <c r="F48" s="11">
        <f t="shared" si="9"/>
        <v>0.31801112273553223</v>
      </c>
      <c r="G48" s="11">
        <f t="shared" si="9"/>
        <v>0.20084352069800993</v>
      </c>
    </row>
    <row r="49" spans="1:7" x14ac:dyDescent="0.25">
      <c r="A49" s="7"/>
      <c r="B49" s="11">
        <f t="shared" ref="B49:G49" si="10">SUM(B46:B48)</f>
        <v>1</v>
      </c>
      <c r="C49" s="11">
        <f t="shared" si="10"/>
        <v>0.99999999999999989</v>
      </c>
      <c r="D49" s="11">
        <f t="shared" si="10"/>
        <v>1</v>
      </c>
      <c r="E49" s="11">
        <f t="shared" si="10"/>
        <v>1.0000000000000002</v>
      </c>
      <c r="F49" s="11">
        <f t="shared" si="10"/>
        <v>1</v>
      </c>
      <c r="G49" s="11">
        <f t="shared" si="10"/>
        <v>1</v>
      </c>
    </row>
    <row r="51" spans="1:7" x14ac:dyDescent="0.25">
      <c r="A51" s="1" t="s">
        <v>331</v>
      </c>
      <c r="B51" t="s">
        <v>285</v>
      </c>
      <c r="C51" t="s">
        <v>364</v>
      </c>
      <c r="D51" t="s">
        <v>332</v>
      </c>
      <c r="E51" t="s">
        <v>344</v>
      </c>
      <c r="F51" t="s">
        <v>343</v>
      </c>
    </row>
  </sheetData>
  <conditionalFormatting sqref="B10:F1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F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1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F3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F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F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F4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F4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:F4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:F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:F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7AB-A4C3-431B-9321-69D29B5A7053}">
  <dimension ref="A1:N100"/>
  <sheetViews>
    <sheetView topLeftCell="A56" workbookViewId="0">
      <selection activeCell="F21" sqref="F21:F22"/>
    </sheetView>
  </sheetViews>
  <sheetFormatPr defaultRowHeight="15" x14ac:dyDescent="0.25"/>
  <cols>
    <col min="1" max="1" width="23.140625" bestFit="1" customWidth="1"/>
    <col min="2" max="2" width="31.5703125" bestFit="1" customWidth="1"/>
    <col min="3" max="5" width="11" bestFit="1" customWidth="1"/>
    <col min="6" max="6" width="16.7109375" bestFit="1" customWidth="1"/>
    <col min="7" max="7" width="8.140625" bestFit="1" customWidth="1"/>
    <col min="9" max="10" width="16.42578125" bestFit="1" customWidth="1"/>
    <col min="11" max="12" width="11" bestFit="1" customWidth="1"/>
    <col min="13" max="13" width="2" bestFit="1" customWidth="1"/>
    <col min="14" max="14" width="16.7109375" bestFit="1" customWidth="1"/>
  </cols>
  <sheetData>
    <row r="1" spans="1:14" x14ac:dyDescent="0.25">
      <c r="A1" s="1" t="s">
        <v>334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194</v>
      </c>
      <c r="I1" t="str" cm="1">
        <f t="array" ref="I1:N1">A25:F25</f>
        <v>fx_valor_pago_nr</v>
      </c>
      <c r="J1" t="str">
        <v>R$5 mil a R$10mil</v>
      </c>
      <c r="K1" t="str">
        <v>Até R$5 mil</v>
      </c>
      <c r="L1" t="str">
        <v>Até R$5 mil</v>
      </c>
      <c r="M1">
        <v>0</v>
      </c>
      <c r="N1" t="str">
        <v>Acima de R$10mil</v>
      </c>
    </row>
    <row r="2" spans="1:14" x14ac:dyDescent="0.25">
      <c r="A2" s="1" t="s">
        <v>129</v>
      </c>
      <c r="B2">
        <v>80</v>
      </c>
      <c r="C2">
        <v>5395</v>
      </c>
      <c r="D2">
        <v>3913</v>
      </c>
      <c r="E2">
        <v>10263</v>
      </c>
      <c r="F2">
        <v>0</v>
      </c>
      <c r="G2">
        <f>SUM(B2:F2)</f>
        <v>19651</v>
      </c>
    </row>
    <row r="3" spans="1:14" x14ac:dyDescent="0.25">
      <c r="A3" s="1" t="s">
        <v>335</v>
      </c>
      <c r="B3">
        <v>6266</v>
      </c>
      <c r="C3">
        <v>48711</v>
      </c>
      <c r="D3">
        <v>54390</v>
      </c>
      <c r="E3">
        <v>22291</v>
      </c>
      <c r="F3">
        <v>5475</v>
      </c>
      <c r="G3">
        <f t="shared" ref="G3:G8" si="0">SUM(B3:F3)</f>
        <v>137133</v>
      </c>
    </row>
    <row r="4" spans="1:14" x14ac:dyDescent="0.25">
      <c r="A4" s="1" t="s">
        <v>336</v>
      </c>
      <c r="B4">
        <v>29781</v>
      </c>
      <c r="C4">
        <v>35975</v>
      </c>
      <c r="D4">
        <v>24705</v>
      </c>
      <c r="E4">
        <v>10452</v>
      </c>
      <c r="F4">
        <v>16633</v>
      </c>
      <c r="G4">
        <f t="shared" si="0"/>
        <v>117546</v>
      </c>
    </row>
    <row r="5" spans="1:14" x14ac:dyDescent="0.25">
      <c r="A5" s="1" t="s">
        <v>125</v>
      </c>
      <c r="B5">
        <v>40239</v>
      </c>
      <c r="C5">
        <v>11858</v>
      </c>
      <c r="D5">
        <v>231</v>
      </c>
      <c r="E5">
        <v>4022</v>
      </c>
      <c r="F5">
        <v>32916</v>
      </c>
      <c r="G5">
        <f t="shared" si="0"/>
        <v>89266</v>
      </c>
    </row>
    <row r="6" spans="1:14" x14ac:dyDescent="0.25">
      <c r="A6" s="1" t="s">
        <v>126</v>
      </c>
      <c r="B6">
        <v>30572</v>
      </c>
      <c r="C6">
        <v>1400</v>
      </c>
      <c r="D6">
        <v>0</v>
      </c>
      <c r="E6">
        <v>883</v>
      </c>
      <c r="F6">
        <v>38661</v>
      </c>
      <c r="G6">
        <f t="shared" si="0"/>
        <v>71516</v>
      </c>
    </row>
    <row r="7" spans="1:14" x14ac:dyDescent="0.25">
      <c r="A7" s="1" t="s">
        <v>127</v>
      </c>
      <c r="B7">
        <v>22468</v>
      </c>
      <c r="C7">
        <v>179</v>
      </c>
      <c r="D7">
        <v>0</v>
      </c>
      <c r="E7">
        <v>86</v>
      </c>
      <c r="F7">
        <v>38728</v>
      </c>
      <c r="G7">
        <f t="shared" si="0"/>
        <v>61461</v>
      </c>
    </row>
    <row r="8" spans="1:14" x14ac:dyDescent="0.25">
      <c r="A8" s="2" t="s">
        <v>194</v>
      </c>
      <c r="B8">
        <f>SUM(B2:B7)</f>
        <v>129406</v>
      </c>
      <c r="C8">
        <f>SUM(C2:C7)</f>
        <v>103518</v>
      </c>
      <c r="D8">
        <f>SUM(D2:D7)</f>
        <v>83239</v>
      </c>
      <c r="E8">
        <f>SUM(E2:E7)</f>
        <v>47997</v>
      </c>
      <c r="F8">
        <f>SUM(F2:F7)</f>
        <v>132413</v>
      </c>
      <c r="G8">
        <f t="shared" si="0"/>
        <v>496573</v>
      </c>
    </row>
    <row r="10" spans="1:14" x14ac:dyDescent="0.25">
      <c r="A10" s="1" t="s">
        <v>334</v>
      </c>
      <c r="B10" s="1">
        <v>0</v>
      </c>
      <c r="C10" s="1">
        <v>1</v>
      </c>
      <c r="D10" s="1">
        <v>2</v>
      </c>
      <c r="E10" s="1">
        <v>3</v>
      </c>
      <c r="F10" s="1">
        <v>4</v>
      </c>
      <c r="G10" t="s">
        <v>194</v>
      </c>
    </row>
    <row r="11" spans="1:14" x14ac:dyDescent="0.25">
      <c r="A11" s="1" t="s">
        <v>129</v>
      </c>
      <c r="B11" s="4">
        <f t="shared" ref="B11:B16" si="1">B2/$B$8</f>
        <v>6.1820935659861217E-4</v>
      </c>
      <c r="C11" s="4">
        <f t="shared" ref="C11:C16" si="2">C2/$C$8</f>
        <v>5.2116540118626715E-2</v>
      </c>
      <c r="D11" s="4">
        <f t="shared" ref="D11:D16" si="3">D2/$D$8</f>
        <v>4.7009214430735594E-2</v>
      </c>
      <c r="E11" s="4">
        <f t="shared" ref="E11:E16" si="4">E2/$E$8</f>
        <v>0.21382586411650728</v>
      </c>
      <c r="F11" s="4">
        <f t="shared" ref="F11:F16" si="5">F2/$F$8</f>
        <v>0</v>
      </c>
      <c r="G11" s="4">
        <f t="shared" ref="G11:G16" si="6">G2/$G$8</f>
        <v>3.9573234952363499E-2</v>
      </c>
    </row>
    <row r="12" spans="1:14" x14ac:dyDescent="0.25">
      <c r="A12" s="1" t="s">
        <v>335</v>
      </c>
      <c r="B12" s="4">
        <f t="shared" si="1"/>
        <v>4.8421247855586297E-2</v>
      </c>
      <c r="C12" s="4">
        <f t="shared" si="2"/>
        <v>0.47055584536022721</v>
      </c>
      <c r="D12" s="4">
        <f t="shared" si="3"/>
        <v>0.65341967106764853</v>
      </c>
      <c r="E12" s="4">
        <f t="shared" si="4"/>
        <v>0.46442485988707627</v>
      </c>
      <c r="F12" s="4">
        <f t="shared" si="5"/>
        <v>4.134790390671611E-2</v>
      </c>
      <c r="G12" s="4">
        <f t="shared" si="6"/>
        <v>0.27615879236285501</v>
      </c>
    </row>
    <row r="13" spans="1:14" x14ac:dyDescent="0.25">
      <c r="A13" s="1" t="s">
        <v>336</v>
      </c>
      <c r="B13" s="4">
        <f t="shared" si="1"/>
        <v>0.23013616061079084</v>
      </c>
      <c r="C13" s="4">
        <f t="shared" si="2"/>
        <v>0.34752410208852569</v>
      </c>
      <c r="D13" s="4">
        <f t="shared" si="3"/>
        <v>0.29679597304148297</v>
      </c>
      <c r="E13" s="4">
        <f t="shared" si="4"/>
        <v>0.21776361022563911</v>
      </c>
      <c r="F13" s="4">
        <f t="shared" si="5"/>
        <v>0.12561455446217518</v>
      </c>
      <c r="G13" s="4">
        <f t="shared" si="6"/>
        <v>0.23671444077708614</v>
      </c>
    </row>
    <row r="14" spans="1:14" x14ac:dyDescent="0.25">
      <c r="A14" s="1" t="s">
        <v>125</v>
      </c>
      <c r="B14" s="4">
        <f t="shared" si="1"/>
        <v>0.31095157875214441</v>
      </c>
      <c r="C14" s="4">
        <f t="shared" si="2"/>
        <v>0.11455012654803995</v>
      </c>
      <c r="D14" s="4">
        <f t="shared" si="3"/>
        <v>2.7751414601328702E-3</v>
      </c>
      <c r="E14" s="4">
        <f t="shared" si="4"/>
        <v>8.3796903973164985E-2</v>
      </c>
      <c r="F14" s="4">
        <f t="shared" si="5"/>
        <v>0.24858586392574747</v>
      </c>
      <c r="G14" s="4">
        <f t="shared" si="6"/>
        <v>0.17976410316307975</v>
      </c>
    </row>
    <row r="15" spans="1:14" x14ac:dyDescent="0.25">
      <c r="A15" s="1" t="s">
        <v>126</v>
      </c>
      <c r="B15" s="4">
        <f t="shared" si="1"/>
        <v>0.23624870562415962</v>
      </c>
      <c r="C15" s="4">
        <f t="shared" si="2"/>
        <v>1.3524218010394327E-2</v>
      </c>
      <c r="D15" s="4">
        <f t="shared" si="3"/>
        <v>0</v>
      </c>
      <c r="E15" s="4">
        <f t="shared" si="4"/>
        <v>1.8396983144779881E-2</v>
      </c>
      <c r="F15" s="4">
        <f t="shared" si="5"/>
        <v>0.29197284254567152</v>
      </c>
      <c r="G15" s="4">
        <f t="shared" si="6"/>
        <v>0.14401910695909764</v>
      </c>
    </row>
    <row r="16" spans="1:14" x14ac:dyDescent="0.25">
      <c r="A16" s="1" t="s">
        <v>127</v>
      </c>
      <c r="B16" s="4">
        <f t="shared" si="1"/>
        <v>0.17362409780072022</v>
      </c>
      <c r="C16" s="4">
        <f t="shared" si="2"/>
        <v>1.7291678741861319E-3</v>
      </c>
      <c r="D16" s="4">
        <f t="shared" si="3"/>
        <v>0</v>
      </c>
      <c r="E16" s="4">
        <f t="shared" si="4"/>
        <v>1.7917786528324688E-3</v>
      </c>
      <c r="F16" s="4">
        <f t="shared" si="5"/>
        <v>0.29247883515968975</v>
      </c>
      <c r="G16" s="4">
        <f t="shared" si="6"/>
        <v>0.12377032178551794</v>
      </c>
    </row>
    <row r="17" spans="1:14" x14ac:dyDescent="0.25">
      <c r="A17" s="2" t="s">
        <v>194</v>
      </c>
      <c r="B17" s="4">
        <f t="shared" ref="B17:G17" si="7">SUM(B11:B16)</f>
        <v>1</v>
      </c>
      <c r="C17" s="4">
        <f t="shared" si="7"/>
        <v>1</v>
      </c>
      <c r="D17" s="4">
        <f t="shared" si="7"/>
        <v>1</v>
      </c>
      <c r="E17" s="4">
        <f t="shared" si="7"/>
        <v>0.99999999999999989</v>
      </c>
      <c r="F17" s="4">
        <f t="shared" si="7"/>
        <v>1</v>
      </c>
      <c r="G17" s="4">
        <f t="shared" si="7"/>
        <v>1</v>
      </c>
    </row>
    <row r="19" spans="1:14" x14ac:dyDescent="0.25">
      <c r="A19" s="1">
        <v>0</v>
      </c>
      <c r="B19" s="11">
        <f t="shared" ref="B19:G19" si="8">B11</f>
        <v>6.1820935659861217E-4</v>
      </c>
      <c r="C19" s="11">
        <f t="shared" si="8"/>
        <v>5.2116540118626715E-2</v>
      </c>
      <c r="D19" s="11">
        <f t="shared" si="8"/>
        <v>4.7009214430735594E-2</v>
      </c>
      <c r="E19" s="11">
        <f t="shared" si="8"/>
        <v>0.21382586411650728</v>
      </c>
      <c r="F19" s="11">
        <f t="shared" si="8"/>
        <v>0</v>
      </c>
      <c r="G19" s="11">
        <f t="shared" si="8"/>
        <v>3.9573234952363499E-2</v>
      </c>
    </row>
    <row r="20" spans="1:14" x14ac:dyDescent="0.25">
      <c r="A20" s="1" t="s">
        <v>345</v>
      </c>
      <c r="B20" s="11">
        <f t="shared" ref="B20:G20" si="9">SUM(B12:B13)</f>
        <v>0.27855740846637711</v>
      </c>
      <c r="C20" s="11">
        <f t="shared" si="9"/>
        <v>0.8180799474487529</v>
      </c>
      <c r="D20" s="11">
        <f t="shared" si="9"/>
        <v>0.95021564410913151</v>
      </c>
      <c r="E20" s="11">
        <f t="shared" si="9"/>
        <v>0.68218847011271544</v>
      </c>
      <c r="F20" s="11">
        <f t="shared" si="9"/>
        <v>0.16696245836889129</v>
      </c>
      <c r="G20" s="11">
        <f t="shared" si="9"/>
        <v>0.51287323313994115</v>
      </c>
    </row>
    <row r="21" spans="1:14" x14ac:dyDescent="0.25">
      <c r="A21" s="1" t="s">
        <v>125</v>
      </c>
      <c r="B21" s="11">
        <f t="shared" ref="B21:G21" si="10">SUM(B14)</f>
        <v>0.31095157875214441</v>
      </c>
      <c r="C21" s="11">
        <f t="shared" si="10"/>
        <v>0.11455012654803995</v>
      </c>
      <c r="D21" s="11">
        <f t="shared" si="10"/>
        <v>2.7751414601328702E-3</v>
      </c>
      <c r="E21" s="11">
        <f t="shared" si="10"/>
        <v>8.3796903973164985E-2</v>
      </c>
      <c r="F21" s="11">
        <f t="shared" si="10"/>
        <v>0.24858586392574747</v>
      </c>
      <c r="G21" s="11">
        <f t="shared" si="10"/>
        <v>0.17976410316307975</v>
      </c>
    </row>
    <row r="22" spans="1:14" x14ac:dyDescent="0.25">
      <c r="A22" s="1" t="s">
        <v>168</v>
      </c>
      <c r="B22" s="11">
        <f t="shared" ref="B22:G22" si="11">SUM(B15:B16)</f>
        <v>0.40987280342487986</v>
      </c>
      <c r="C22" s="11">
        <f t="shared" si="11"/>
        <v>1.5253385884580459E-2</v>
      </c>
      <c r="D22" s="11">
        <f t="shared" si="11"/>
        <v>0</v>
      </c>
      <c r="E22" s="11">
        <f t="shared" si="11"/>
        <v>2.0188761797612351E-2</v>
      </c>
      <c r="F22" s="11">
        <f t="shared" si="11"/>
        <v>0.58445167770536122</v>
      </c>
      <c r="G22" s="11">
        <f t="shared" si="11"/>
        <v>0.26778942874461559</v>
      </c>
    </row>
    <row r="23" spans="1:14" x14ac:dyDescent="0.25">
      <c r="A23" s="2" t="s">
        <v>194</v>
      </c>
      <c r="B23" s="11">
        <f t="shared" ref="B23:G23" si="12">SUM(B19:B22)</f>
        <v>1</v>
      </c>
      <c r="C23" s="11">
        <f t="shared" si="12"/>
        <v>1</v>
      </c>
      <c r="D23" s="11">
        <f t="shared" si="12"/>
        <v>1</v>
      </c>
      <c r="E23" s="11">
        <f t="shared" si="12"/>
        <v>1</v>
      </c>
      <c r="F23" s="11">
        <f t="shared" si="12"/>
        <v>1</v>
      </c>
      <c r="G23" s="11">
        <f t="shared" si="12"/>
        <v>1</v>
      </c>
    </row>
    <row r="25" spans="1:14" x14ac:dyDescent="0.25">
      <c r="A25" s="1" t="s">
        <v>334</v>
      </c>
      <c r="B25" t="s">
        <v>125</v>
      </c>
      <c r="C25" t="s">
        <v>345</v>
      </c>
      <c r="D25" t="s">
        <v>345</v>
      </c>
      <c r="E25">
        <v>0</v>
      </c>
      <c r="F25" t="s">
        <v>168</v>
      </c>
    </row>
    <row r="27" spans="1:14" s="43" customFormat="1" x14ac:dyDescent="0.25"/>
    <row r="29" spans="1:14" x14ac:dyDescent="0.25">
      <c r="A29" s="1" t="s">
        <v>337</v>
      </c>
      <c r="B29" s="1">
        <v>0</v>
      </c>
      <c r="C29" s="1">
        <v>1</v>
      </c>
      <c r="D29" s="1">
        <v>2</v>
      </c>
      <c r="E29" s="1">
        <v>3</v>
      </c>
      <c r="F29" s="1">
        <v>4</v>
      </c>
      <c r="G29" t="s">
        <v>194</v>
      </c>
      <c r="I29" t="str" cm="1">
        <f t="array" ref="I29:N29">A53:F53</f>
        <v>fx_principal_total_nr</v>
      </c>
      <c r="J29" t="str">
        <v>R$5 mil a R$10mil</v>
      </c>
      <c r="K29" t="str">
        <v>Até R$5 mil</v>
      </c>
      <c r="L29" t="str">
        <v>Até R$5 mil</v>
      </c>
      <c r="M29" t="str">
        <v>Até R$5 mil</v>
      </c>
      <c r="N29" t="str">
        <v>Acima de R$10mil</v>
      </c>
    </row>
    <row r="30" spans="1:14" x14ac:dyDescent="0.25">
      <c r="A30" s="1" t="s">
        <v>129</v>
      </c>
      <c r="B30">
        <v>78</v>
      </c>
      <c r="C30">
        <v>110</v>
      </c>
      <c r="D30">
        <v>786</v>
      </c>
      <c r="E30">
        <v>222</v>
      </c>
      <c r="F30">
        <v>0</v>
      </c>
      <c r="G30">
        <f t="shared" ref="G30:G35" si="13">SUM(B30:F30)</f>
        <v>1196</v>
      </c>
    </row>
    <row r="31" spans="1:14" x14ac:dyDescent="0.25">
      <c r="A31" s="1" t="s">
        <v>335</v>
      </c>
      <c r="B31">
        <v>9495</v>
      </c>
      <c r="C31">
        <v>40882</v>
      </c>
      <c r="D31">
        <v>62761</v>
      </c>
      <c r="E31">
        <v>16714</v>
      </c>
      <c r="F31">
        <v>6110</v>
      </c>
      <c r="G31">
        <f t="shared" si="13"/>
        <v>135962</v>
      </c>
    </row>
    <row r="32" spans="1:14" x14ac:dyDescent="0.25">
      <c r="A32" s="1" t="s">
        <v>336</v>
      </c>
      <c r="B32">
        <v>38983</v>
      </c>
      <c r="C32">
        <v>43993</v>
      </c>
      <c r="D32">
        <v>19488</v>
      </c>
      <c r="E32">
        <v>20051</v>
      </c>
      <c r="F32">
        <v>19776</v>
      </c>
      <c r="G32">
        <f t="shared" si="13"/>
        <v>142291</v>
      </c>
    </row>
    <row r="33" spans="1:7" x14ac:dyDescent="0.25">
      <c r="A33" s="1" t="s">
        <v>125</v>
      </c>
      <c r="B33">
        <v>39195</v>
      </c>
      <c r="C33">
        <v>15863</v>
      </c>
      <c r="D33">
        <v>204</v>
      </c>
      <c r="E33">
        <v>8867</v>
      </c>
      <c r="F33">
        <v>35829</v>
      </c>
      <c r="G33">
        <f t="shared" si="13"/>
        <v>99958</v>
      </c>
    </row>
    <row r="34" spans="1:7" x14ac:dyDescent="0.25">
      <c r="A34" s="1" t="s">
        <v>126</v>
      </c>
      <c r="B34">
        <v>27112</v>
      </c>
      <c r="C34">
        <v>2463</v>
      </c>
      <c r="D34">
        <v>0</v>
      </c>
      <c r="E34">
        <v>1944</v>
      </c>
      <c r="F34">
        <v>40385</v>
      </c>
      <c r="G34">
        <f t="shared" si="13"/>
        <v>71904</v>
      </c>
    </row>
    <row r="35" spans="1:7" x14ac:dyDescent="0.25">
      <c r="A35" s="1" t="s">
        <v>127</v>
      </c>
      <c r="B35">
        <v>14543</v>
      </c>
      <c r="C35">
        <v>207</v>
      </c>
      <c r="D35">
        <v>0</v>
      </c>
      <c r="E35">
        <v>199</v>
      </c>
      <c r="F35">
        <v>30313</v>
      </c>
      <c r="G35">
        <f t="shared" si="13"/>
        <v>45262</v>
      </c>
    </row>
    <row r="36" spans="1:7" x14ac:dyDescent="0.25">
      <c r="A36" s="2" t="s">
        <v>194</v>
      </c>
      <c r="B36">
        <f t="shared" ref="B36:G36" si="14">SUM(B30:B35)</f>
        <v>129406</v>
      </c>
      <c r="C36">
        <f t="shared" si="14"/>
        <v>103518</v>
      </c>
      <c r="D36">
        <f t="shared" si="14"/>
        <v>83239</v>
      </c>
      <c r="E36">
        <f t="shared" si="14"/>
        <v>47997</v>
      </c>
      <c r="F36">
        <f t="shared" si="14"/>
        <v>132413</v>
      </c>
      <c r="G36">
        <f t="shared" si="14"/>
        <v>496573</v>
      </c>
    </row>
    <row r="38" spans="1:7" x14ac:dyDescent="0.25">
      <c r="A38" s="1" t="s">
        <v>337</v>
      </c>
      <c r="B38" s="1">
        <v>0</v>
      </c>
      <c r="C38" s="1">
        <v>1</v>
      </c>
      <c r="D38" s="1">
        <v>2</v>
      </c>
      <c r="E38" s="1">
        <v>3</v>
      </c>
      <c r="F38" s="1">
        <v>4</v>
      </c>
      <c r="G38" t="s">
        <v>194</v>
      </c>
    </row>
    <row r="39" spans="1:7" x14ac:dyDescent="0.25">
      <c r="A39" s="1" t="s">
        <v>129</v>
      </c>
      <c r="B39" s="5">
        <f t="shared" ref="B39:B44" si="15">B30/$B$36</f>
        <v>6.0275412268364682E-4</v>
      </c>
      <c r="C39" s="5">
        <f t="shared" ref="C39:C44" si="16">C30/$C$36</f>
        <v>1.0626171293881257E-3</v>
      </c>
      <c r="D39" s="5">
        <f t="shared" ref="D39:D44" si="17">D30/$D$36</f>
        <v>9.4426891240884676E-3</v>
      </c>
      <c r="E39" s="5">
        <f t="shared" ref="E39:E44" si="18">E30/$E$36</f>
        <v>4.6252890805675356E-3</v>
      </c>
      <c r="F39" s="5">
        <f t="shared" ref="F39:F44" si="19">F30/$F$36</f>
        <v>0</v>
      </c>
      <c r="G39" s="5">
        <f t="shared" ref="G39:G44" si="20">G30/$G$36</f>
        <v>2.4085079132373285E-3</v>
      </c>
    </row>
    <row r="40" spans="1:7" x14ac:dyDescent="0.25">
      <c r="A40" s="1" t="s">
        <v>335</v>
      </c>
      <c r="B40" s="5">
        <f t="shared" si="15"/>
        <v>7.337372301129777E-2</v>
      </c>
      <c r="C40" s="5">
        <f t="shared" si="16"/>
        <v>0.39492648621495779</v>
      </c>
      <c r="D40" s="5">
        <f t="shared" si="17"/>
        <v>0.75398551159913019</v>
      </c>
      <c r="E40" s="5">
        <f t="shared" si="18"/>
        <v>0.34823009771444047</v>
      </c>
      <c r="F40" s="5">
        <f t="shared" si="19"/>
        <v>4.614350554703843E-2</v>
      </c>
      <c r="G40" s="5">
        <f t="shared" si="20"/>
        <v>0.27380062951469369</v>
      </c>
    </row>
    <row r="41" spans="1:7" x14ac:dyDescent="0.25">
      <c r="A41" s="1" t="s">
        <v>336</v>
      </c>
      <c r="B41" s="5">
        <f t="shared" si="15"/>
        <v>0.30124569185354622</v>
      </c>
      <c r="C41" s="5">
        <f t="shared" si="16"/>
        <v>0.42497923066519833</v>
      </c>
      <c r="D41" s="5">
        <f t="shared" si="17"/>
        <v>0.23412102500030035</v>
      </c>
      <c r="E41" s="5">
        <f t="shared" si="18"/>
        <v>0.41775527637143989</v>
      </c>
      <c r="F41" s="5">
        <f t="shared" si="19"/>
        <v>0.14935089454962883</v>
      </c>
      <c r="G41" s="5">
        <f t="shared" si="20"/>
        <v>0.28654598618934174</v>
      </c>
    </row>
    <row r="42" spans="1:7" x14ac:dyDescent="0.25">
      <c r="A42" s="1" t="s">
        <v>125</v>
      </c>
      <c r="B42" s="5">
        <f t="shared" si="15"/>
        <v>0.30288394664853252</v>
      </c>
      <c r="C42" s="5">
        <f t="shared" si="16"/>
        <v>0.15323905021348944</v>
      </c>
      <c r="D42" s="5">
        <f t="shared" si="17"/>
        <v>2.4507742764809763E-3</v>
      </c>
      <c r="E42" s="5">
        <f t="shared" si="18"/>
        <v>0.18474071296122674</v>
      </c>
      <c r="F42" s="5">
        <f t="shared" si="19"/>
        <v>0.27058521444269068</v>
      </c>
      <c r="G42" s="5">
        <f t="shared" si="20"/>
        <v>0.20129568059479674</v>
      </c>
    </row>
    <row r="43" spans="1:7" x14ac:dyDescent="0.25">
      <c r="A43" s="1" t="s">
        <v>126</v>
      </c>
      <c r="B43" s="5">
        <f t="shared" si="15"/>
        <v>0.20951115095126965</v>
      </c>
      <c r="C43" s="5">
        <f t="shared" si="16"/>
        <v>2.3792963542572307E-2</v>
      </c>
      <c r="D43" s="5">
        <f t="shared" si="17"/>
        <v>0</v>
      </c>
      <c r="E43" s="5">
        <f t="shared" si="18"/>
        <v>4.0502531408213013E-2</v>
      </c>
      <c r="F43" s="5">
        <f t="shared" si="19"/>
        <v>0.30499271219593244</v>
      </c>
      <c r="G43" s="5">
        <f t="shared" si="20"/>
        <v>0.14480046236907765</v>
      </c>
    </row>
    <row r="44" spans="1:7" x14ac:dyDescent="0.25">
      <c r="A44" s="1" t="s">
        <v>127</v>
      </c>
      <c r="B44" s="5">
        <f t="shared" si="15"/>
        <v>0.1123827334126702</v>
      </c>
      <c r="C44" s="5">
        <f t="shared" si="16"/>
        <v>1.9996522343940183E-3</v>
      </c>
      <c r="D44" s="5">
        <f t="shared" si="17"/>
        <v>0</v>
      </c>
      <c r="E44" s="5">
        <f t="shared" si="18"/>
        <v>4.1460924641123402E-3</v>
      </c>
      <c r="F44" s="5">
        <f t="shared" si="19"/>
        <v>0.22892767326470967</v>
      </c>
      <c r="G44" s="5">
        <f t="shared" si="20"/>
        <v>9.1148733418852823E-2</v>
      </c>
    </row>
    <row r="45" spans="1:7" x14ac:dyDescent="0.25">
      <c r="A45" s="2" t="s">
        <v>194</v>
      </c>
      <c r="B45" s="5">
        <f t="shared" ref="B45:G45" si="21">SUM(B39:B44)</f>
        <v>1</v>
      </c>
      <c r="C45" s="5">
        <f t="shared" si="21"/>
        <v>1</v>
      </c>
      <c r="D45" s="5">
        <f t="shared" si="21"/>
        <v>1</v>
      </c>
      <c r="E45" s="5">
        <f t="shared" si="21"/>
        <v>1</v>
      </c>
      <c r="F45" s="5">
        <f t="shared" si="21"/>
        <v>1</v>
      </c>
      <c r="G45" s="5">
        <f t="shared" si="21"/>
        <v>1</v>
      </c>
    </row>
    <row r="47" spans="1:7" x14ac:dyDescent="0.25">
      <c r="A47" s="1" t="s">
        <v>129</v>
      </c>
      <c r="B47" s="17">
        <f t="shared" ref="B47:G47" si="22">B39</f>
        <v>6.0275412268364682E-4</v>
      </c>
      <c r="C47" s="17">
        <f t="shared" si="22"/>
        <v>1.0626171293881257E-3</v>
      </c>
      <c r="D47" s="17">
        <f t="shared" si="22"/>
        <v>9.4426891240884676E-3</v>
      </c>
      <c r="E47" s="17">
        <f t="shared" si="22"/>
        <v>4.6252890805675356E-3</v>
      </c>
      <c r="F47" s="17">
        <f t="shared" si="22"/>
        <v>0</v>
      </c>
      <c r="G47" s="17">
        <f t="shared" si="22"/>
        <v>2.4085079132373285E-3</v>
      </c>
    </row>
    <row r="48" spans="1:7" x14ac:dyDescent="0.25">
      <c r="A48" s="1" t="s">
        <v>345</v>
      </c>
      <c r="B48" s="17">
        <f t="shared" ref="B48:G48" si="23">SUM(B40:B41)</f>
        <v>0.37461941486484396</v>
      </c>
      <c r="C48" s="17">
        <f t="shared" si="23"/>
        <v>0.81990571688015612</v>
      </c>
      <c r="D48" s="17">
        <f t="shared" si="23"/>
        <v>0.9881065365994306</v>
      </c>
      <c r="E48" s="17">
        <f t="shared" si="23"/>
        <v>0.76598537408588041</v>
      </c>
      <c r="F48" s="17">
        <f t="shared" si="23"/>
        <v>0.19549440009666724</v>
      </c>
      <c r="G48" s="17">
        <f t="shared" si="23"/>
        <v>0.56034661570403543</v>
      </c>
    </row>
    <row r="49" spans="1:14" x14ac:dyDescent="0.25">
      <c r="A49" s="1" t="s">
        <v>125</v>
      </c>
      <c r="B49" s="17">
        <f t="shared" ref="B49:G49" si="24">B42</f>
        <v>0.30288394664853252</v>
      </c>
      <c r="C49" s="17">
        <f t="shared" si="24"/>
        <v>0.15323905021348944</v>
      </c>
      <c r="D49" s="17">
        <f t="shared" si="24"/>
        <v>2.4507742764809763E-3</v>
      </c>
      <c r="E49" s="17">
        <f t="shared" si="24"/>
        <v>0.18474071296122674</v>
      </c>
      <c r="F49" s="17">
        <f t="shared" si="24"/>
        <v>0.27058521444269068</v>
      </c>
      <c r="G49" s="17">
        <f t="shared" si="24"/>
        <v>0.20129568059479674</v>
      </c>
    </row>
    <row r="50" spans="1:14" x14ac:dyDescent="0.25">
      <c r="A50" s="1" t="s">
        <v>168</v>
      </c>
      <c r="B50" s="17">
        <f t="shared" ref="B50:G50" si="25">SUM(B43:B44)</f>
        <v>0.32189388436393984</v>
      </c>
      <c r="C50" s="17">
        <f t="shared" si="25"/>
        <v>2.5792615776966326E-2</v>
      </c>
      <c r="D50" s="17">
        <f t="shared" si="25"/>
        <v>0</v>
      </c>
      <c r="E50" s="17">
        <f t="shared" si="25"/>
        <v>4.4648623872325356E-2</v>
      </c>
      <c r="F50" s="17">
        <f t="shared" si="25"/>
        <v>0.53392038546064213</v>
      </c>
      <c r="G50" s="17">
        <f t="shared" si="25"/>
        <v>0.23594919578793047</v>
      </c>
    </row>
    <row r="51" spans="1:14" x14ac:dyDescent="0.25">
      <c r="A51" s="7" t="s">
        <v>194</v>
      </c>
      <c r="B51" s="17">
        <f t="shared" ref="B51:G51" si="26">SUM(B47:B50)</f>
        <v>1</v>
      </c>
      <c r="C51" s="17">
        <f t="shared" si="26"/>
        <v>1</v>
      </c>
      <c r="D51" s="17">
        <f t="shared" si="26"/>
        <v>1</v>
      </c>
      <c r="E51" s="17">
        <f t="shared" si="26"/>
        <v>1</v>
      </c>
      <c r="F51" s="17">
        <f t="shared" si="26"/>
        <v>1</v>
      </c>
      <c r="G51" s="17">
        <f t="shared" si="26"/>
        <v>1</v>
      </c>
    </row>
    <row r="53" spans="1:14" x14ac:dyDescent="0.25">
      <c r="A53" s="1" t="s">
        <v>337</v>
      </c>
      <c r="B53" t="s">
        <v>125</v>
      </c>
      <c r="C53" t="s">
        <v>345</v>
      </c>
      <c r="D53" t="s">
        <v>345</v>
      </c>
      <c r="E53" t="s">
        <v>345</v>
      </c>
      <c r="F53" t="s">
        <v>168</v>
      </c>
    </row>
    <row r="55" spans="1:14" s="43" customFormat="1" x14ac:dyDescent="0.25"/>
    <row r="58" spans="1:14" x14ac:dyDescent="0.25">
      <c r="A58" s="1" t="s">
        <v>338</v>
      </c>
      <c r="B58" s="1">
        <v>0</v>
      </c>
      <c r="C58" s="1">
        <v>1</v>
      </c>
      <c r="D58" s="1">
        <v>2</v>
      </c>
      <c r="E58" s="1">
        <v>3</v>
      </c>
      <c r="F58" s="1">
        <v>4</v>
      </c>
      <c r="G58" t="s">
        <v>194</v>
      </c>
      <c r="I58" t="str" cm="1">
        <f t="array" ref="I58:N58">A79:F79</f>
        <v>fx_principal_total_reneg</v>
      </c>
      <c r="J58" t="str">
        <v>R$1 mil a R$5mil_Acima de R$5mil</v>
      </c>
      <c r="K58">
        <v>0</v>
      </c>
      <c r="L58">
        <v>0</v>
      </c>
      <c r="M58" t="str">
        <v>NEUTRO</v>
      </c>
      <c r="N58" t="str">
        <v>Até R$1 mil</v>
      </c>
    </row>
    <row r="59" spans="1:14" x14ac:dyDescent="0.25">
      <c r="A59" s="1" t="s">
        <v>129</v>
      </c>
      <c r="B59">
        <v>47546</v>
      </c>
      <c r="C59">
        <v>95070</v>
      </c>
      <c r="D59">
        <v>67944</v>
      </c>
      <c r="E59">
        <v>34229</v>
      </c>
      <c r="F59">
        <v>80474</v>
      </c>
      <c r="G59">
        <f>SUM(B59:F59)</f>
        <v>325263</v>
      </c>
    </row>
    <row r="60" spans="1:14" x14ac:dyDescent="0.25">
      <c r="A60" s="1" t="s">
        <v>123</v>
      </c>
      <c r="B60">
        <v>17041</v>
      </c>
      <c r="C60">
        <v>6120</v>
      </c>
      <c r="D60">
        <v>11246</v>
      </c>
      <c r="E60">
        <v>6667</v>
      </c>
      <c r="F60">
        <v>23499</v>
      </c>
      <c r="G60">
        <f>SUM(B60:F60)</f>
        <v>64573</v>
      </c>
    </row>
    <row r="61" spans="1:14" x14ac:dyDescent="0.25">
      <c r="A61" s="1" t="s">
        <v>339</v>
      </c>
      <c r="B61">
        <v>11721</v>
      </c>
      <c r="C61">
        <v>1233</v>
      </c>
      <c r="D61">
        <v>2871</v>
      </c>
      <c r="E61">
        <v>2860</v>
      </c>
      <c r="F61">
        <v>9048</v>
      </c>
      <c r="G61">
        <f>SUM(B61:F61)</f>
        <v>27733</v>
      </c>
    </row>
    <row r="62" spans="1:14" x14ac:dyDescent="0.25">
      <c r="A62" s="1" t="s">
        <v>336</v>
      </c>
      <c r="B62">
        <v>20811</v>
      </c>
      <c r="C62">
        <v>882</v>
      </c>
      <c r="D62">
        <v>1043</v>
      </c>
      <c r="E62">
        <v>3002</v>
      </c>
      <c r="F62">
        <v>11301</v>
      </c>
      <c r="G62">
        <f>SUM(B62:F62)</f>
        <v>37039</v>
      </c>
    </row>
    <row r="63" spans="1:14" x14ac:dyDescent="0.25">
      <c r="A63" s="1" t="s">
        <v>172</v>
      </c>
      <c r="B63">
        <v>32287</v>
      </c>
      <c r="C63">
        <v>213</v>
      </c>
      <c r="D63">
        <v>135</v>
      </c>
      <c r="E63">
        <v>1239</v>
      </c>
      <c r="F63">
        <v>8091</v>
      </c>
      <c r="G63">
        <f>SUM(B63:F63)</f>
        <v>41965</v>
      </c>
    </row>
    <row r="64" spans="1:14" x14ac:dyDescent="0.25">
      <c r="A64" s="2" t="s">
        <v>194</v>
      </c>
      <c r="B64">
        <f t="shared" ref="B64:G64" si="27">SUM(B59:B63)</f>
        <v>129406</v>
      </c>
      <c r="C64">
        <f t="shared" si="27"/>
        <v>103518</v>
      </c>
      <c r="D64">
        <f t="shared" si="27"/>
        <v>83239</v>
      </c>
      <c r="E64">
        <f t="shared" si="27"/>
        <v>47997</v>
      </c>
      <c r="F64">
        <f t="shared" si="27"/>
        <v>132413</v>
      </c>
      <c r="G64">
        <f t="shared" si="27"/>
        <v>496573</v>
      </c>
    </row>
    <row r="66" spans="1:7" x14ac:dyDescent="0.25">
      <c r="A66" s="1" t="s">
        <v>338</v>
      </c>
      <c r="B66" s="1">
        <v>0</v>
      </c>
      <c r="C66" s="1">
        <v>1</v>
      </c>
      <c r="D66" s="1">
        <v>2</v>
      </c>
      <c r="E66" s="1">
        <v>3</v>
      </c>
      <c r="F66" s="1">
        <v>4</v>
      </c>
      <c r="G66" t="s">
        <v>194</v>
      </c>
    </row>
    <row r="67" spans="1:7" x14ac:dyDescent="0.25">
      <c r="A67" s="1" t="s">
        <v>129</v>
      </c>
      <c r="B67" s="5">
        <f>B59/$B$64</f>
        <v>0.36741727586047013</v>
      </c>
      <c r="C67" s="5">
        <f>C59/$C$64</f>
        <v>0.91839100446299193</v>
      </c>
      <c r="D67" s="5">
        <f>D59/$D$64</f>
        <v>0.81625199726089936</v>
      </c>
      <c r="E67" s="5">
        <f>E59/$E$64</f>
        <v>0.71314873846282056</v>
      </c>
      <c r="F67" s="5">
        <f>F59/$F$64</f>
        <v>0.6077499943359036</v>
      </c>
      <c r="G67" s="5">
        <f>G59/$G$64</f>
        <v>0.65501547607300437</v>
      </c>
    </row>
    <row r="68" spans="1:7" x14ac:dyDescent="0.25">
      <c r="A68" s="1" t="s">
        <v>123</v>
      </c>
      <c r="B68" s="5">
        <f>B60/$B$64</f>
        <v>0.13168632057246185</v>
      </c>
      <c r="C68" s="5">
        <f>C60/$C$64</f>
        <v>5.9120153016866635E-2</v>
      </c>
      <c r="D68" s="5">
        <f>D60/$D$64</f>
        <v>0.13510493879071109</v>
      </c>
      <c r="E68" s="5">
        <f>E60/$E$64</f>
        <v>0.13890451486551242</v>
      </c>
      <c r="F68" s="5">
        <f>F60/$F$64</f>
        <v>0.17746746920619577</v>
      </c>
      <c r="G68" s="5">
        <f>G60/$G$64</f>
        <v>0.1300372754861823</v>
      </c>
    </row>
    <row r="69" spans="1:7" x14ac:dyDescent="0.25">
      <c r="A69" s="1" t="s">
        <v>339</v>
      </c>
      <c r="B69" s="5">
        <f>B61/$B$64</f>
        <v>9.0575398358654163E-2</v>
      </c>
      <c r="C69" s="5">
        <f>C61/$C$64</f>
        <v>1.1910972004868719E-2</v>
      </c>
      <c r="D69" s="5">
        <f>D61/$D$64</f>
        <v>3.4491043861651388E-2</v>
      </c>
      <c r="E69" s="5">
        <f>E61/$E$64</f>
        <v>5.958705752442861E-2</v>
      </c>
      <c r="F69" s="5">
        <f>F61/$F$64</f>
        <v>6.8331659278167547E-2</v>
      </c>
      <c r="G69" s="5">
        <f>G61/$G$64</f>
        <v>5.5848787590142841E-2</v>
      </c>
    </row>
    <row r="70" spans="1:7" x14ac:dyDescent="0.25">
      <c r="A70" s="1" t="s">
        <v>336</v>
      </c>
      <c r="B70" s="5">
        <f>B62/$B$64</f>
        <v>0.16081943650217145</v>
      </c>
      <c r="C70" s="5">
        <f>C62/$C$64</f>
        <v>8.5202573465484269E-3</v>
      </c>
      <c r="D70" s="5">
        <f>D62/$D$64</f>
        <v>1.2530184168478719E-2</v>
      </c>
      <c r="E70" s="5">
        <f>E62/$E$64</f>
        <v>6.2545575765151989E-2</v>
      </c>
      <c r="F70" s="5">
        <f>F62/$F$64</f>
        <v>8.5346604940602505E-2</v>
      </c>
      <c r="G70" s="5">
        <f>G62/$G$64</f>
        <v>7.4589234614044667E-2</v>
      </c>
    </row>
    <row r="71" spans="1:7" x14ac:dyDescent="0.25">
      <c r="A71" s="1" t="s">
        <v>172</v>
      </c>
      <c r="B71" s="5">
        <f>B63/$B$64</f>
        <v>0.24950156870624238</v>
      </c>
      <c r="C71" s="5">
        <f>C63/$C$64</f>
        <v>2.05761316872428E-3</v>
      </c>
      <c r="D71" s="5">
        <f>D63/$D$64</f>
        <v>1.6218359182594696E-3</v>
      </c>
      <c r="E71" s="5">
        <f>E63/$E$64</f>
        <v>2.581411338208638E-2</v>
      </c>
      <c r="F71" s="5">
        <f>F63/$F$64</f>
        <v>6.1104272239130598E-2</v>
      </c>
      <c r="G71" s="5">
        <f>G63/$G$64</f>
        <v>8.4509226236625837E-2</v>
      </c>
    </row>
    <row r="72" spans="1:7" x14ac:dyDescent="0.25">
      <c r="A72" s="2" t="s">
        <v>194</v>
      </c>
      <c r="B72" s="5">
        <f t="shared" ref="B72:G72" si="28">SUM(B67:B71)</f>
        <v>1</v>
      </c>
      <c r="C72" s="5">
        <f t="shared" si="28"/>
        <v>1</v>
      </c>
      <c r="D72" s="5">
        <f t="shared" si="28"/>
        <v>1</v>
      </c>
      <c r="E72" s="5">
        <f t="shared" si="28"/>
        <v>0.99999999999999989</v>
      </c>
      <c r="F72" s="5">
        <f t="shared" si="28"/>
        <v>1</v>
      </c>
      <c r="G72" s="5">
        <f t="shared" si="28"/>
        <v>1</v>
      </c>
    </row>
    <row r="74" spans="1:7" x14ac:dyDescent="0.25">
      <c r="A74" s="1" t="s">
        <v>129</v>
      </c>
      <c r="B74" s="17">
        <f t="shared" ref="B74:G74" si="29">B67</f>
        <v>0.36741727586047013</v>
      </c>
      <c r="C74" s="17">
        <f t="shared" si="29"/>
        <v>0.91839100446299193</v>
      </c>
      <c r="D74" s="17">
        <f t="shared" si="29"/>
        <v>0.81625199726089936</v>
      </c>
      <c r="E74" s="17">
        <f t="shared" si="29"/>
        <v>0.71314873846282056</v>
      </c>
      <c r="F74" s="17">
        <f t="shared" si="29"/>
        <v>0.6077499943359036</v>
      </c>
      <c r="G74" s="17">
        <f t="shared" si="29"/>
        <v>0.65501547607300437</v>
      </c>
    </row>
    <row r="75" spans="1:7" x14ac:dyDescent="0.25">
      <c r="A75" s="1" t="s">
        <v>123</v>
      </c>
      <c r="B75" s="17">
        <f t="shared" ref="B75:G75" si="30">SUM(B68)</f>
        <v>0.13168632057246185</v>
      </c>
      <c r="C75" s="17">
        <f t="shared" si="30"/>
        <v>5.9120153016866635E-2</v>
      </c>
      <c r="D75" s="17">
        <f t="shared" si="30"/>
        <v>0.13510493879071109</v>
      </c>
      <c r="E75" s="17">
        <f t="shared" si="30"/>
        <v>0.13890451486551242</v>
      </c>
      <c r="F75" s="17">
        <f t="shared" si="30"/>
        <v>0.17746746920619577</v>
      </c>
      <c r="G75" s="17">
        <f t="shared" si="30"/>
        <v>0.1300372754861823</v>
      </c>
    </row>
    <row r="76" spans="1:7" x14ac:dyDescent="0.25">
      <c r="A76" s="1" t="s">
        <v>352</v>
      </c>
      <c r="B76" s="17">
        <f t="shared" ref="B76:G76" si="31">SUM(B69:B70)</f>
        <v>0.25139483486082559</v>
      </c>
      <c r="C76" s="17">
        <f t="shared" si="31"/>
        <v>2.0431229351417148E-2</v>
      </c>
      <c r="D76" s="17">
        <f t="shared" si="31"/>
        <v>4.7021228030130105E-2</v>
      </c>
      <c r="E76" s="17">
        <f t="shared" si="31"/>
        <v>0.1221326332895806</v>
      </c>
      <c r="F76" s="17">
        <f t="shared" si="31"/>
        <v>0.15367826421877007</v>
      </c>
      <c r="G76" s="17">
        <f t="shared" si="31"/>
        <v>0.13043802220418751</v>
      </c>
    </row>
    <row r="77" spans="1:7" x14ac:dyDescent="0.25">
      <c r="A77" s="1" t="s">
        <v>172</v>
      </c>
      <c r="B77" s="17">
        <f t="shared" ref="B77:G77" si="32">B71</f>
        <v>0.24950156870624238</v>
      </c>
      <c r="C77" s="17">
        <f t="shared" si="32"/>
        <v>2.05761316872428E-3</v>
      </c>
      <c r="D77" s="17">
        <f t="shared" si="32"/>
        <v>1.6218359182594696E-3</v>
      </c>
      <c r="E77" s="17">
        <f t="shared" si="32"/>
        <v>2.581411338208638E-2</v>
      </c>
      <c r="F77" s="17">
        <f t="shared" si="32"/>
        <v>6.1104272239130598E-2</v>
      </c>
      <c r="G77" s="17">
        <f t="shared" si="32"/>
        <v>8.4509226236625837E-2</v>
      </c>
    </row>
    <row r="79" spans="1:7" x14ac:dyDescent="0.25">
      <c r="A79" s="1" t="s">
        <v>338</v>
      </c>
      <c r="B79" t="s">
        <v>353</v>
      </c>
      <c r="C79">
        <v>0</v>
      </c>
      <c r="D79">
        <v>0</v>
      </c>
      <c r="E79" t="s">
        <v>195</v>
      </c>
      <c r="F79" t="s">
        <v>123</v>
      </c>
    </row>
    <row r="82" spans="1:14" s="43" customFormat="1" x14ac:dyDescent="0.25"/>
    <row r="84" spans="1:14" x14ac:dyDescent="0.25">
      <c r="A84" s="1" t="s">
        <v>340</v>
      </c>
      <c r="B84" s="1">
        <v>0</v>
      </c>
      <c r="C84" s="1">
        <v>1</v>
      </c>
      <c r="D84" s="1">
        <v>2</v>
      </c>
      <c r="E84" s="1">
        <v>3</v>
      </c>
      <c r="F84" s="1">
        <v>4</v>
      </c>
      <c r="G84" t="s">
        <v>194</v>
      </c>
      <c r="I84" t="str" cm="1">
        <f t="array" ref="I84:N84">A100:F100</f>
        <v>fx_amortizacao</v>
      </c>
      <c r="J84" t="str">
        <v>Negativo</v>
      </c>
      <c r="K84" t="str">
        <v>R$2 mil a R$5mil</v>
      </c>
      <c r="L84" t="str">
        <v>Até R$2 mil</v>
      </c>
      <c r="M84">
        <v>0</v>
      </c>
      <c r="N84" t="str">
        <v>Acima de R$5mil</v>
      </c>
    </row>
    <row r="85" spans="1:14" x14ac:dyDescent="0.25">
      <c r="A85" s="1" t="s">
        <v>341</v>
      </c>
      <c r="B85">
        <v>14489</v>
      </c>
      <c r="C85">
        <v>672</v>
      </c>
      <c r="D85">
        <v>2910</v>
      </c>
      <c r="E85">
        <v>2748</v>
      </c>
      <c r="F85">
        <v>616</v>
      </c>
      <c r="G85">
        <f>SUM(B85:F85)</f>
        <v>21435</v>
      </c>
    </row>
    <row r="86" spans="1:14" x14ac:dyDescent="0.25">
      <c r="A86" s="1" t="s">
        <v>129</v>
      </c>
      <c r="B86">
        <v>202</v>
      </c>
      <c r="C86">
        <v>5315</v>
      </c>
      <c r="D86">
        <v>3434</v>
      </c>
      <c r="E86">
        <v>10066</v>
      </c>
      <c r="F86">
        <v>19</v>
      </c>
      <c r="G86">
        <f>SUM(B86:F86)</f>
        <v>19036</v>
      </c>
    </row>
    <row r="87" spans="1:14" x14ac:dyDescent="0.25">
      <c r="A87" s="1" t="s">
        <v>335</v>
      </c>
      <c r="B87">
        <v>13988</v>
      </c>
      <c r="C87">
        <v>49395</v>
      </c>
      <c r="D87">
        <v>53851</v>
      </c>
      <c r="E87">
        <v>23469</v>
      </c>
      <c r="F87">
        <v>6948</v>
      </c>
      <c r="G87">
        <f>SUM(B87:F87)</f>
        <v>147651</v>
      </c>
    </row>
    <row r="88" spans="1:14" x14ac:dyDescent="0.25">
      <c r="A88" s="1" t="s">
        <v>336</v>
      </c>
      <c r="B88">
        <v>28716</v>
      </c>
      <c r="C88">
        <v>35321</v>
      </c>
      <c r="D88">
        <v>22825</v>
      </c>
      <c r="E88">
        <v>8301</v>
      </c>
      <c r="F88">
        <v>17866</v>
      </c>
      <c r="G88">
        <f>SUM(B88:F88)</f>
        <v>113029</v>
      </c>
    </row>
    <row r="89" spans="1:14" x14ac:dyDescent="0.25">
      <c r="A89" s="1" t="s">
        <v>172</v>
      </c>
      <c r="B89">
        <v>72011</v>
      </c>
      <c r="C89">
        <v>12815</v>
      </c>
      <c r="D89">
        <v>219</v>
      </c>
      <c r="E89">
        <v>3413</v>
      </c>
      <c r="F89">
        <v>106964</v>
      </c>
      <c r="G89">
        <f>SUM(B89:F89)</f>
        <v>195422</v>
      </c>
    </row>
    <row r="90" spans="1:14" x14ac:dyDescent="0.25">
      <c r="A90" s="2" t="s">
        <v>194</v>
      </c>
      <c r="B90">
        <f t="shared" ref="B90:G90" si="33">SUM(B85:B89)</f>
        <v>129406</v>
      </c>
      <c r="C90">
        <f t="shared" si="33"/>
        <v>103518</v>
      </c>
      <c r="D90">
        <f t="shared" si="33"/>
        <v>83239</v>
      </c>
      <c r="E90">
        <f t="shared" si="33"/>
        <v>47997</v>
      </c>
      <c r="F90">
        <f t="shared" si="33"/>
        <v>132413</v>
      </c>
      <c r="G90">
        <f t="shared" si="33"/>
        <v>496573</v>
      </c>
    </row>
    <row r="92" spans="1:14" x14ac:dyDescent="0.25">
      <c r="A92" s="1" t="s">
        <v>340</v>
      </c>
      <c r="B92" s="1">
        <v>0</v>
      </c>
      <c r="C92" s="1">
        <v>1</v>
      </c>
      <c r="D92" s="1">
        <v>2</v>
      </c>
      <c r="E92" s="1">
        <v>3</v>
      </c>
      <c r="F92" s="1">
        <v>4</v>
      </c>
      <c r="G92" t="s">
        <v>194</v>
      </c>
    </row>
    <row r="93" spans="1:14" x14ac:dyDescent="0.25">
      <c r="A93" s="1" t="s">
        <v>341</v>
      </c>
      <c r="B93" s="5">
        <f>B85/$B$90</f>
        <v>0.11196544209696614</v>
      </c>
      <c r="C93" s="5">
        <f>C85/$C$90</f>
        <v>6.4916246449892769E-3</v>
      </c>
      <c r="D93" s="5">
        <f>D85/$D$90</f>
        <v>3.4959574238037458E-2</v>
      </c>
      <c r="E93" s="5">
        <f>E85/$E$90</f>
        <v>5.7253578348646791E-2</v>
      </c>
      <c r="F93" s="5">
        <f>F85/$F$90</f>
        <v>4.6521111975410265E-3</v>
      </c>
      <c r="G93" s="5">
        <f>G85/$G$90</f>
        <v>4.3165858796189081E-2</v>
      </c>
    </row>
    <row r="94" spans="1:14" x14ac:dyDescent="0.25">
      <c r="A94" s="1" t="s">
        <v>129</v>
      </c>
      <c r="B94" s="5">
        <f>B86/$B$90</f>
        <v>1.5609786254114956E-3</v>
      </c>
      <c r="C94" s="5">
        <f>C86/$C$90</f>
        <v>5.134372766088989E-2</v>
      </c>
      <c r="D94" s="5">
        <f>D86/$D$90</f>
        <v>4.1254700320763102E-2</v>
      </c>
      <c r="E94" s="5">
        <f>E86/$E$90</f>
        <v>0.20972144092339104</v>
      </c>
      <c r="F94" s="5">
        <f>F86/$F$90</f>
        <v>1.434904427812979E-4</v>
      </c>
      <c r="G94" s="5">
        <f>G86/$G$90</f>
        <v>3.8334746351493136E-2</v>
      </c>
    </row>
    <row r="95" spans="1:14" x14ac:dyDescent="0.25">
      <c r="A95" s="1" t="s">
        <v>335</v>
      </c>
      <c r="B95" s="5">
        <f>B87/$B$90</f>
        <v>0.10809390600126732</v>
      </c>
      <c r="C95" s="5">
        <f>C87/$C$90</f>
        <v>0.47716339187387702</v>
      </c>
      <c r="D95" s="5">
        <f>D87/$D$90</f>
        <v>0.64694434099400522</v>
      </c>
      <c r="E95" s="5">
        <f>E87/$E$90</f>
        <v>0.4889680605037815</v>
      </c>
      <c r="F95" s="5">
        <f>F87/$F$90</f>
        <v>5.2472189286550411E-2</v>
      </c>
      <c r="G95" s="5">
        <f>G87/$G$90</f>
        <v>0.29733996814164282</v>
      </c>
    </row>
    <row r="96" spans="1:14" x14ac:dyDescent="0.25">
      <c r="A96" s="1" t="s">
        <v>336</v>
      </c>
      <c r="B96" s="5">
        <f>B88/$B$90</f>
        <v>0.22190624855107183</v>
      </c>
      <c r="C96" s="5">
        <f>C88/$C$90</f>
        <v>0.34120636024652717</v>
      </c>
      <c r="D96" s="5">
        <f>D88/$D$90</f>
        <v>0.27421040617979553</v>
      </c>
      <c r="E96" s="5">
        <f>E88/$E$90</f>
        <v>0.17294830926932933</v>
      </c>
      <c r="F96" s="5">
        <f>F88/$F$90</f>
        <v>0.13492632898582466</v>
      </c>
      <c r="G96" s="5">
        <f>G88/$G$90</f>
        <v>0.22761809441914885</v>
      </c>
    </row>
    <row r="97" spans="1:7" x14ac:dyDescent="0.25">
      <c r="A97" s="1" t="s">
        <v>172</v>
      </c>
      <c r="B97" s="5">
        <f>B89/$B$90</f>
        <v>0.55647342472528327</v>
      </c>
      <c r="C97" s="5">
        <f>C89/$C$90</f>
        <v>0.12379489557371665</v>
      </c>
      <c r="D97" s="5">
        <f>D89/$D$90</f>
        <v>2.6309782673986952E-3</v>
      </c>
      <c r="E97" s="5">
        <f>E89/$E$90</f>
        <v>7.110861095485134E-2</v>
      </c>
      <c r="F97" s="5">
        <f>F89/$F$90</f>
        <v>0.80780588008730259</v>
      </c>
      <c r="G97" s="5">
        <f>G89/$G$90</f>
        <v>0.3935413322915261</v>
      </c>
    </row>
    <row r="98" spans="1:7" x14ac:dyDescent="0.25">
      <c r="A98" s="2" t="s">
        <v>194</v>
      </c>
      <c r="B98" s="5">
        <f t="shared" ref="B98:G98" si="34">SUM(B93:B97)</f>
        <v>1</v>
      </c>
      <c r="C98" s="5">
        <f t="shared" si="34"/>
        <v>1</v>
      </c>
      <c r="D98" s="5">
        <f t="shared" si="34"/>
        <v>1</v>
      </c>
      <c r="E98" s="5">
        <f t="shared" si="34"/>
        <v>1</v>
      </c>
      <c r="F98" s="5">
        <f t="shared" si="34"/>
        <v>1</v>
      </c>
      <c r="G98" s="5">
        <f t="shared" si="34"/>
        <v>1</v>
      </c>
    </row>
    <row r="100" spans="1:7" x14ac:dyDescent="0.25">
      <c r="A100" t="s">
        <v>340</v>
      </c>
      <c r="B100" t="s">
        <v>341</v>
      </c>
      <c r="C100" t="s">
        <v>336</v>
      </c>
      <c r="D100" t="s">
        <v>335</v>
      </c>
      <c r="E100">
        <v>0</v>
      </c>
      <c r="F100" t="s">
        <v>172</v>
      </c>
    </row>
  </sheetData>
  <conditionalFormatting sqref="B11:F1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1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F3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F4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F4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F4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F4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F4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:F4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:F4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:F4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F5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:F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:F6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:F6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0:F7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1:F7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4:F7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5:F7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6:F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7:F7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3:F9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4:F9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5:F9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6:F9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7:F9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F790-ABD0-48F1-A6DA-1F12C2ADDC9B}">
  <dimension ref="A1:N71"/>
  <sheetViews>
    <sheetView tabSelected="1" topLeftCell="A40" workbookViewId="0">
      <selection activeCell="G53" sqref="G53"/>
    </sheetView>
  </sheetViews>
  <sheetFormatPr defaultRowHeight="15" x14ac:dyDescent="0.25"/>
  <cols>
    <col min="1" max="1" width="27.85546875" bestFit="1" customWidth="1"/>
    <col min="2" max="3" width="7" bestFit="1" customWidth="1"/>
    <col min="4" max="5" width="8.28515625" bestFit="1" customWidth="1"/>
    <col min="6" max="7" width="7" bestFit="1" customWidth="1"/>
    <col min="9" max="9" width="26.85546875" bestFit="1" customWidth="1"/>
  </cols>
  <sheetData>
    <row r="1" spans="1:14" x14ac:dyDescent="0.25">
      <c r="A1" s="38" t="s">
        <v>350</v>
      </c>
      <c r="B1" s="39">
        <v>0</v>
      </c>
      <c r="C1" s="39">
        <v>1</v>
      </c>
      <c r="D1" s="39">
        <v>2</v>
      </c>
      <c r="E1" s="39">
        <v>3</v>
      </c>
      <c r="F1" s="39">
        <v>4</v>
      </c>
      <c r="G1" s="40" t="s">
        <v>194</v>
      </c>
      <c r="I1" t="str" cm="1">
        <f t="array" ref="I1:N1">A12:F12</f>
        <v>CARTAO_A_VISTA_atraso</v>
      </c>
      <c r="J1">
        <v>0</v>
      </c>
      <c r="K1">
        <v>0</v>
      </c>
      <c r="L1">
        <v>0</v>
      </c>
      <c r="M1">
        <v>1</v>
      </c>
      <c r="N1">
        <v>0</v>
      </c>
    </row>
    <row r="2" spans="1:14" x14ac:dyDescent="0.25">
      <c r="A2" s="39">
        <v>0</v>
      </c>
      <c r="B2">
        <v>127884</v>
      </c>
      <c r="C2">
        <v>103301</v>
      </c>
      <c r="D2">
        <v>82394</v>
      </c>
      <c r="E2">
        <v>44954</v>
      </c>
      <c r="F2">
        <v>132221</v>
      </c>
      <c r="G2" s="40">
        <f>SUM(B2:F2)</f>
        <v>490754</v>
      </c>
    </row>
    <row r="3" spans="1:14" x14ac:dyDescent="0.25">
      <c r="A3" s="39">
        <v>1</v>
      </c>
      <c r="B3">
        <v>1522</v>
      </c>
      <c r="C3">
        <v>217</v>
      </c>
      <c r="D3">
        <v>845</v>
      </c>
      <c r="E3">
        <v>3043</v>
      </c>
      <c r="F3">
        <v>192</v>
      </c>
      <c r="G3" s="40">
        <f>SUM(B3:F3)</f>
        <v>5819</v>
      </c>
    </row>
    <row r="4" spans="1:14" x14ac:dyDescent="0.25">
      <c r="A4" s="40" t="s">
        <v>194</v>
      </c>
      <c r="B4" s="40">
        <f>SUM(B2:B3)</f>
        <v>129406</v>
      </c>
      <c r="C4" s="40">
        <f>SUM(C2:C3)</f>
        <v>103518</v>
      </c>
      <c r="D4" s="40">
        <f>SUM(D2:D3)</f>
        <v>83239</v>
      </c>
      <c r="E4" s="40">
        <f>SUM(E2:E3)</f>
        <v>47997</v>
      </c>
      <c r="F4" s="40">
        <f>SUM(F2:F3)</f>
        <v>132413</v>
      </c>
      <c r="G4" s="40">
        <f t="shared" ref="G4" si="0">SUM(G2:G3)</f>
        <v>496573</v>
      </c>
    </row>
    <row r="5" spans="1:14" x14ac:dyDescent="0.25">
      <c r="A5" s="40"/>
      <c r="B5" s="40"/>
      <c r="C5" s="40"/>
      <c r="D5" s="40"/>
      <c r="E5" s="40"/>
      <c r="F5" s="40"/>
      <c r="G5" s="40"/>
    </row>
    <row r="6" spans="1:14" x14ac:dyDescent="0.25">
      <c r="A6" s="40"/>
      <c r="B6" s="40"/>
      <c r="C6" s="40"/>
      <c r="D6" s="40"/>
      <c r="E6" s="40"/>
      <c r="F6" s="40"/>
      <c r="G6" s="40"/>
    </row>
    <row r="7" spans="1:14" x14ac:dyDescent="0.25">
      <c r="A7" s="38" t="s">
        <v>350</v>
      </c>
      <c r="B7" s="39">
        <v>0</v>
      </c>
      <c r="C7" s="39">
        <v>1</v>
      </c>
      <c r="D7" s="39">
        <v>2</v>
      </c>
      <c r="E7" s="39">
        <v>3</v>
      </c>
      <c r="F7" s="39">
        <v>4</v>
      </c>
      <c r="G7" s="40" t="s">
        <v>194</v>
      </c>
    </row>
    <row r="8" spans="1:14" x14ac:dyDescent="0.25">
      <c r="A8" s="39">
        <v>0</v>
      </c>
      <c r="B8" s="41">
        <f t="shared" ref="B8:G8" si="1">B2/B4</f>
        <v>0.98823856699071144</v>
      </c>
      <c r="C8" s="41">
        <f t="shared" si="1"/>
        <v>0.99790374620838884</v>
      </c>
      <c r="D8" s="41">
        <f t="shared" si="1"/>
        <v>0.98984850851163519</v>
      </c>
      <c r="E8" s="41">
        <f t="shared" si="1"/>
        <v>0.93660020417942791</v>
      </c>
      <c r="F8" s="41">
        <f t="shared" si="1"/>
        <v>0.99854999131505218</v>
      </c>
      <c r="G8" s="41">
        <f t="shared" si="1"/>
        <v>0.98828168265290295</v>
      </c>
    </row>
    <row r="9" spans="1:14" x14ac:dyDescent="0.25">
      <c r="A9" s="39">
        <v>1</v>
      </c>
      <c r="B9" s="47">
        <f t="shared" ref="B9:G9" si="2">B3/B4</f>
        <v>1.1761433009288596E-2</v>
      </c>
      <c r="C9" s="47">
        <f t="shared" si="2"/>
        <v>2.0962537916111206E-3</v>
      </c>
      <c r="D9" s="47">
        <f t="shared" si="2"/>
        <v>1.015149148836483E-2</v>
      </c>
      <c r="E9" s="47">
        <f t="shared" si="2"/>
        <v>6.3399795820572119E-2</v>
      </c>
      <c r="F9" s="47">
        <f t="shared" si="2"/>
        <v>1.4500086849478526E-3</v>
      </c>
      <c r="G9" s="41">
        <f t="shared" si="2"/>
        <v>1.1718317347097003E-2</v>
      </c>
    </row>
    <row r="10" spans="1:14" x14ac:dyDescent="0.25">
      <c r="A10" s="40" t="s">
        <v>194</v>
      </c>
      <c r="B10" s="41">
        <f>SUM(B8:B9)</f>
        <v>1</v>
      </c>
      <c r="C10" s="41">
        <f t="shared" ref="C10:G10" si="3">SUM(C8:C9)</f>
        <v>1</v>
      </c>
      <c r="D10" s="41">
        <f t="shared" si="3"/>
        <v>1</v>
      </c>
      <c r="E10" s="41">
        <f t="shared" si="3"/>
        <v>1</v>
      </c>
      <c r="F10" s="41">
        <f t="shared" si="3"/>
        <v>1</v>
      </c>
      <c r="G10" s="41">
        <f t="shared" si="3"/>
        <v>1</v>
      </c>
    </row>
    <row r="11" spans="1:14" x14ac:dyDescent="0.25">
      <c r="A11" s="40"/>
      <c r="B11" s="40"/>
      <c r="C11" s="40"/>
      <c r="D11" s="40"/>
      <c r="E11" s="40"/>
      <c r="F11" s="40"/>
      <c r="G11" s="40"/>
    </row>
    <row r="12" spans="1:14" x14ac:dyDescent="0.25">
      <c r="A12" s="38" t="s">
        <v>350</v>
      </c>
      <c r="B12" s="40">
        <v>0</v>
      </c>
      <c r="C12" s="40">
        <v>0</v>
      </c>
      <c r="D12" s="40">
        <v>0</v>
      </c>
      <c r="E12" s="40">
        <v>1</v>
      </c>
      <c r="F12" s="40">
        <v>0</v>
      </c>
      <c r="G12" s="40"/>
    </row>
    <row r="13" spans="1:14" x14ac:dyDescent="0.25">
      <c r="A13" s="40"/>
      <c r="B13" s="40"/>
      <c r="C13" s="40"/>
      <c r="D13" s="40"/>
      <c r="E13" s="40"/>
      <c r="F13" s="40"/>
      <c r="G13" s="40"/>
    </row>
    <row r="14" spans="1:14" s="43" customFormat="1" x14ac:dyDescent="0.25">
      <c r="A14" s="45"/>
      <c r="B14" s="45"/>
      <c r="C14" s="45"/>
      <c r="D14" s="45"/>
      <c r="E14" s="45"/>
      <c r="F14" s="45"/>
      <c r="G14" s="45"/>
    </row>
    <row r="15" spans="1:14" x14ac:dyDescent="0.25">
      <c r="A15" s="40"/>
      <c r="B15" s="40"/>
      <c r="C15" s="40"/>
      <c r="D15" s="40"/>
      <c r="E15" s="40"/>
      <c r="F15" s="40"/>
      <c r="G15" s="40"/>
    </row>
    <row r="16" spans="1:14" x14ac:dyDescent="0.25">
      <c r="A16" s="38" t="s">
        <v>351</v>
      </c>
      <c r="B16" s="39">
        <v>0</v>
      </c>
      <c r="C16" s="39">
        <v>1</v>
      </c>
      <c r="D16" s="39">
        <v>2</v>
      </c>
      <c r="E16" s="39">
        <v>3</v>
      </c>
      <c r="F16" s="39">
        <v>4</v>
      </c>
      <c r="G16" s="40" t="s">
        <v>194</v>
      </c>
      <c r="I16" t="str" cm="1">
        <f t="array" ref="I16:N16">A27:F27</f>
        <v>CARTAO_PARCELADO_atraso</v>
      </c>
      <c r="J16">
        <v>1</v>
      </c>
      <c r="K16">
        <v>0</v>
      </c>
      <c r="L16" t="str">
        <v>NEUTRO</v>
      </c>
      <c r="M16">
        <v>1</v>
      </c>
      <c r="N16">
        <v>0</v>
      </c>
    </row>
    <row r="17" spans="1:14" x14ac:dyDescent="0.25">
      <c r="A17" s="39">
        <v>0</v>
      </c>
      <c r="B17">
        <v>66081</v>
      </c>
      <c r="C17">
        <v>101321</v>
      </c>
      <c r="D17">
        <v>63733</v>
      </c>
      <c r="E17">
        <v>13012</v>
      </c>
      <c r="F17">
        <v>119810</v>
      </c>
      <c r="G17" s="40">
        <f>SUM(B17:F17)</f>
        <v>363957</v>
      </c>
    </row>
    <row r="18" spans="1:14" x14ac:dyDescent="0.25">
      <c r="A18" s="39">
        <v>1</v>
      </c>
      <c r="B18">
        <v>63325</v>
      </c>
      <c r="C18">
        <v>2197</v>
      </c>
      <c r="D18">
        <v>19506</v>
      </c>
      <c r="E18">
        <v>34985</v>
      </c>
      <c r="F18">
        <v>12603</v>
      </c>
      <c r="G18" s="40">
        <f>SUM(B18:F18)</f>
        <v>132616</v>
      </c>
    </row>
    <row r="19" spans="1:14" x14ac:dyDescent="0.25">
      <c r="A19" s="40" t="s">
        <v>194</v>
      </c>
      <c r="B19" s="40">
        <f>SUM(B17:B18)</f>
        <v>129406</v>
      </c>
      <c r="C19" s="40">
        <f>SUM(C17:C18)</f>
        <v>103518</v>
      </c>
      <c r="D19" s="40">
        <f>SUM(D17:D18)</f>
        <v>83239</v>
      </c>
      <c r="E19" s="40">
        <f>SUM(E17:E18)</f>
        <v>47997</v>
      </c>
      <c r="F19" s="40">
        <f>SUM(F17:F18)</f>
        <v>132413</v>
      </c>
      <c r="G19" s="40">
        <f t="shared" ref="G19" si="4">SUM(G17:G18)</f>
        <v>496573</v>
      </c>
    </row>
    <row r="20" spans="1:14" x14ac:dyDescent="0.25">
      <c r="A20" s="40"/>
      <c r="B20" s="40"/>
      <c r="C20" s="40"/>
      <c r="D20" s="40"/>
      <c r="E20" s="40"/>
      <c r="F20" s="40"/>
      <c r="G20" s="40"/>
    </row>
    <row r="21" spans="1:14" x14ac:dyDescent="0.25">
      <c r="A21" s="40"/>
      <c r="B21" s="40"/>
      <c r="C21" s="40"/>
      <c r="D21" s="40"/>
      <c r="E21" s="40"/>
      <c r="F21" s="40"/>
      <c r="G21" s="40"/>
    </row>
    <row r="22" spans="1:14" x14ac:dyDescent="0.25">
      <c r="A22" s="38" t="s">
        <v>351</v>
      </c>
      <c r="B22" s="39">
        <v>0</v>
      </c>
      <c r="C22" s="39">
        <v>1</v>
      </c>
      <c r="D22" s="39">
        <v>2</v>
      </c>
      <c r="E22" s="39">
        <v>3</v>
      </c>
      <c r="F22" s="39">
        <v>4</v>
      </c>
      <c r="G22" s="40" t="s">
        <v>194</v>
      </c>
    </row>
    <row r="23" spans="1:14" x14ac:dyDescent="0.25">
      <c r="A23" s="39">
        <v>0</v>
      </c>
      <c r="B23" s="41">
        <f t="shared" ref="B23:G23" si="5">B17/B19</f>
        <v>0.51064865616741106</v>
      </c>
      <c r="C23" s="41">
        <f t="shared" si="5"/>
        <v>0.97877663787940261</v>
      </c>
      <c r="D23" s="41">
        <f t="shared" si="5"/>
        <v>0.76566273021059839</v>
      </c>
      <c r="E23" s="41">
        <f t="shared" si="5"/>
        <v>0.2711002771006521</v>
      </c>
      <c r="F23" s="41">
        <f t="shared" si="5"/>
        <v>0.90482052366459487</v>
      </c>
      <c r="G23" s="41">
        <f t="shared" si="5"/>
        <v>0.73293755399508231</v>
      </c>
    </row>
    <row r="24" spans="1:14" x14ac:dyDescent="0.25">
      <c r="A24" s="39">
        <v>1</v>
      </c>
      <c r="B24" s="41">
        <f t="shared" ref="B24:G24" si="6">B18/B19</f>
        <v>0.48935134383258888</v>
      </c>
      <c r="C24" s="41">
        <f t="shared" si="6"/>
        <v>2.1223362120597385E-2</v>
      </c>
      <c r="D24" s="41">
        <f t="shared" si="6"/>
        <v>0.23433726978940161</v>
      </c>
      <c r="E24" s="41">
        <f t="shared" si="6"/>
        <v>0.7288997228993479</v>
      </c>
      <c r="F24" s="41">
        <f t="shared" si="6"/>
        <v>9.5179476335405133E-2</v>
      </c>
      <c r="G24" s="41">
        <f t="shared" si="6"/>
        <v>0.26706244600491769</v>
      </c>
    </row>
    <row r="25" spans="1:14" x14ac:dyDescent="0.25">
      <c r="A25" s="40" t="s">
        <v>194</v>
      </c>
      <c r="B25" s="41">
        <f>SUM(B23:B24)</f>
        <v>1</v>
      </c>
      <c r="C25" s="41">
        <f t="shared" ref="C25" si="7">SUM(C23:C24)</f>
        <v>1</v>
      </c>
      <c r="D25" s="41">
        <f t="shared" ref="D25" si="8">SUM(D23:D24)</f>
        <v>1</v>
      </c>
      <c r="E25" s="41">
        <f t="shared" ref="E25" si="9">SUM(E23:E24)</f>
        <v>1</v>
      </c>
      <c r="F25" s="41">
        <f t="shared" ref="F25" si="10">SUM(F23:F24)</f>
        <v>1</v>
      </c>
      <c r="G25" s="41">
        <f t="shared" ref="G25" si="11">SUM(G23:G24)</f>
        <v>1</v>
      </c>
    </row>
    <row r="26" spans="1:14" x14ac:dyDescent="0.25">
      <c r="A26" s="40"/>
      <c r="B26" s="40"/>
      <c r="C26" s="40"/>
      <c r="D26" s="40"/>
      <c r="E26" s="40"/>
      <c r="F26" s="40"/>
      <c r="G26" s="40"/>
    </row>
    <row r="27" spans="1:14" x14ac:dyDescent="0.25">
      <c r="A27" s="38" t="s">
        <v>351</v>
      </c>
      <c r="B27" s="40">
        <v>1</v>
      </c>
      <c r="C27" s="40">
        <v>0</v>
      </c>
      <c r="D27" s="40" t="s">
        <v>195</v>
      </c>
      <c r="E27" s="40">
        <v>1</v>
      </c>
      <c r="F27" s="40">
        <v>0</v>
      </c>
      <c r="G27" s="40"/>
    </row>
    <row r="30" spans="1:14" s="43" customFormat="1" x14ac:dyDescent="0.25"/>
    <row r="32" spans="1:14" x14ac:dyDescent="0.25">
      <c r="A32" s="38" t="s">
        <v>348</v>
      </c>
      <c r="B32" s="39">
        <v>0</v>
      </c>
      <c r="C32" s="39">
        <v>1</v>
      </c>
      <c r="D32" s="39">
        <v>2</v>
      </c>
      <c r="E32" s="39">
        <v>3</v>
      </c>
      <c r="F32" s="39">
        <v>4</v>
      </c>
      <c r="G32" s="40" t="s">
        <v>194</v>
      </c>
      <c r="I32" t="str" cm="1">
        <f t="array" ref="I32:N32">A42:F42</f>
        <v>CP_atraso</v>
      </c>
      <c r="J32">
        <v>1</v>
      </c>
      <c r="K32">
        <v>0</v>
      </c>
      <c r="L32" t="str">
        <v>NEUTRO</v>
      </c>
      <c r="M32">
        <v>1</v>
      </c>
      <c r="N32" t="str">
        <v>NEUTRO</v>
      </c>
    </row>
    <row r="33" spans="1:14" x14ac:dyDescent="0.25">
      <c r="A33" s="39">
        <v>0</v>
      </c>
      <c r="B33">
        <v>108959</v>
      </c>
      <c r="C33">
        <v>102386</v>
      </c>
      <c r="D33">
        <v>80234</v>
      </c>
      <c r="E33">
        <v>38681</v>
      </c>
      <c r="F33">
        <v>126523</v>
      </c>
      <c r="G33" s="40">
        <f>SUM(B33:F33)</f>
        <v>456783</v>
      </c>
    </row>
    <row r="34" spans="1:14" x14ac:dyDescent="0.25">
      <c r="A34" s="39">
        <v>1</v>
      </c>
      <c r="B34">
        <v>20447</v>
      </c>
      <c r="C34">
        <v>1132</v>
      </c>
      <c r="D34">
        <v>3005</v>
      </c>
      <c r="E34">
        <v>9316</v>
      </c>
      <c r="F34">
        <v>5890</v>
      </c>
      <c r="G34" s="40">
        <f>SUM(B34:F34)</f>
        <v>39790</v>
      </c>
    </row>
    <row r="35" spans="1:14" x14ac:dyDescent="0.25">
      <c r="A35" s="40" t="s">
        <v>194</v>
      </c>
      <c r="B35" s="40">
        <f t="shared" ref="B35:G35" si="12">SUM(B33:B34)</f>
        <v>129406</v>
      </c>
      <c r="C35" s="40">
        <f t="shared" si="12"/>
        <v>103518</v>
      </c>
      <c r="D35" s="40">
        <f t="shared" si="12"/>
        <v>83239</v>
      </c>
      <c r="E35" s="40">
        <f t="shared" si="12"/>
        <v>47997</v>
      </c>
      <c r="F35" s="40">
        <f t="shared" si="12"/>
        <v>132413</v>
      </c>
      <c r="G35" s="40">
        <f t="shared" si="12"/>
        <v>496573</v>
      </c>
    </row>
    <row r="36" spans="1:14" x14ac:dyDescent="0.25">
      <c r="A36" s="40"/>
      <c r="B36" s="40"/>
      <c r="C36" s="40"/>
      <c r="D36" s="40"/>
      <c r="E36" s="40"/>
      <c r="F36" s="40"/>
      <c r="G36" s="40"/>
    </row>
    <row r="37" spans="1:14" x14ac:dyDescent="0.25">
      <c r="A37" s="38" t="s">
        <v>348</v>
      </c>
      <c r="B37" s="39">
        <v>0</v>
      </c>
      <c r="C37" s="39">
        <v>1</v>
      </c>
      <c r="D37" s="39">
        <v>2</v>
      </c>
      <c r="E37" s="39">
        <v>3</v>
      </c>
      <c r="F37" s="39">
        <v>4</v>
      </c>
      <c r="G37" s="40" t="s">
        <v>194</v>
      </c>
    </row>
    <row r="38" spans="1:14" x14ac:dyDescent="0.25">
      <c r="A38" s="39">
        <v>0</v>
      </c>
      <c r="B38" s="41">
        <f t="shared" ref="B38:G38" si="13">B33/B35</f>
        <v>0.84199341607035227</v>
      </c>
      <c r="C38" s="41">
        <f t="shared" si="13"/>
        <v>0.98906470372302402</v>
      </c>
      <c r="D38" s="41">
        <f t="shared" si="13"/>
        <v>0.96389913381948367</v>
      </c>
      <c r="E38" s="41">
        <f t="shared" si="13"/>
        <v>0.80590453570014797</v>
      </c>
      <c r="F38" s="41">
        <f t="shared" si="13"/>
        <v>0.95551796273779765</v>
      </c>
      <c r="G38" s="41">
        <f t="shared" si="13"/>
        <v>0.91987079442498887</v>
      </c>
    </row>
    <row r="39" spans="1:14" x14ac:dyDescent="0.25">
      <c r="A39" s="39">
        <v>1</v>
      </c>
      <c r="B39" s="41">
        <f t="shared" ref="B39:G39" si="14">B34/B35</f>
        <v>0.15800658392964778</v>
      </c>
      <c r="C39" s="41">
        <f t="shared" si="14"/>
        <v>1.0935296276975984E-2</v>
      </c>
      <c r="D39" s="41">
        <f t="shared" si="14"/>
        <v>3.6100866180516347E-2</v>
      </c>
      <c r="E39" s="41">
        <f t="shared" si="14"/>
        <v>0.19409546429985208</v>
      </c>
      <c r="F39" s="41">
        <f t="shared" si="14"/>
        <v>4.4482037262202352E-2</v>
      </c>
      <c r="G39" s="41">
        <f t="shared" si="14"/>
        <v>8.0129205575011131E-2</v>
      </c>
    </row>
    <row r="40" spans="1:14" x14ac:dyDescent="0.25">
      <c r="A40" s="40" t="s">
        <v>194</v>
      </c>
      <c r="B40" s="41">
        <f t="shared" ref="B40:G40" si="15">SUM(B38:B39)</f>
        <v>1</v>
      </c>
      <c r="C40" s="41">
        <f t="shared" si="15"/>
        <v>1</v>
      </c>
      <c r="D40" s="41">
        <f t="shared" si="15"/>
        <v>1</v>
      </c>
      <c r="E40" s="41">
        <f t="shared" si="15"/>
        <v>1</v>
      </c>
      <c r="F40" s="41">
        <f t="shared" si="15"/>
        <v>1</v>
      </c>
      <c r="G40" s="41">
        <f t="shared" si="15"/>
        <v>1</v>
      </c>
    </row>
    <row r="41" spans="1:14" x14ac:dyDescent="0.25">
      <c r="A41" s="40"/>
      <c r="B41" s="40"/>
      <c r="C41" s="40"/>
      <c r="D41" s="40"/>
      <c r="E41" s="40"/>
      <c r="F41" s="40"/>
      <c r="G41" s="40"/>
    </row>
    <row r="42" spans="1:14" x14ac:dyDescent="0.25">
      <c r="A42" s="38" t="s">
        <v>348</v>
      </c>
      <c r="B42" s="40">
        <v>1</v>
      </c>
      <c r="C42" s="40">
        <v>0</v>
      </c>
      <c r="D42" s="40" t="s">
        <v>195</v>
      </c>
      <c r="E42" s="40">
        <v>1</v>
      </c>
      <c r="F42" s="40" t="s">
        <v>195</v>
      </c>
      <c r="G42" s="40"/>
    </row>
    <row r="44" spans="1:14" s="43" customFormat="1" x14ac:dyDescent="0.25"/>
    <row r="46" spans="1:14" x14ac:dyDescent="0.25">
      <c r="A46" s="38" t="s">
        <v>349</v>
      </c>
      <c r="B46" s="39">
        <v>0</v>
      </c>
      <c r="C46" s="39">
        <v>1</v>
      </c>
      <c r="D46" s="39">
        <v>2</v>
      </c>
      <c r="E46" s="39">
        <v>3</v>
      </c>
      <c r="F46" s="39">
        <v>4</v>
      </c>
      <c r="G46" s="40" t="s">
        <v>194</v>
      </c>
      <c r="I46" t="str" cm="1">
        <f t="array" ref="I46:N46">A56:F56</f>
        <v>CREDIARIO_atraso</v>
      </c>
      <c r="J46">
        <v>1</v>
      </c>
      <c r="K46">
        <v>0</v>
      </c>
      <c r="L46" t="str">
        <v>NEUTRO</v>
      </c>
      <c r="M46">
        <v>1</v>
      </c>
      <c r="N46" t="str">
        <v>NEUTRO</v>
      </c>
    </row>
    <row r="47" spans="1:14" x14ac:dyDescent="0.25">
      <c r="A47" s="39">
        <v>0</v>
      </c>
      <c r="B47">
        <v>111317</v>
      </c>
      <c r="C47">
        <v>99644</v>
      </c>
      <c r="D47">
        <v>78693</v>
      </c>
      <c r="E47">
        <v>37111</v>
      </c>
      <c r="F47">
        <v>123189</v>
      </c>
      <c r="G47" s="40">
        <f>SUM(B47:F47)</f>
        <v>449954</v>
      </c>
    </row>
    <row r="48" spans="1:14" x14ac:dyDescent="0.25">
      <c r="A48" s="39">
        <v>1</v>
      </c>
      <c r="B48">
        <v>18089</v>
      </c>
      <c r="C48">
        <v>3874</v>
      </c>
      <c r="D48">
        <v>4546</v>
      </c>
      <c r="E48">
        <v>10886</v>
      </c>
      <c r="F48">
        <v>9224</v>
      </c>
      <c r="G48" s="40">
        <f>SUM(B48:F48)</f>
        <v>46619</v>
      </c>
    </row>
    <row r="49" spans="1:14" x14ac:dyDescent="0.25">
      <c r="A49" s="40" t="s">
        <v>194</v>
      </c>
      <c r="B49" s="40">
        <f t="shared" ref="B49:G49" si="16">SUM(B47:B48)</f>
        <v>129406</v>
      </c>
      <c r="C49" s="40">
        <f t="shared" si="16"/>
        <v>103518</v>
      </c>
      <c r="D49" s="40">
        <f t="shared" si="16"/>
        <v>83239</v>
      </c>
      <c r="E49" s="40">
        <f t="shared" si="16"/>
        <v>47997</v>
      </c>
      <c r="F49" s="40">
        <f t="shared" si="16"/>
        <v>132413</v>
      </c>
      <c r="G49" s="40">
        <f t="shared" si="16"/>
        <v>496573</v>
      </c>
    </row>
    <row r="50" spans="1:14" x14ac:dyDescent="0.25">
      <c r="A50" s="40"/>
      <c r="B50" s="40"/>
      <c r="C50" s="40"/>
      <c r="D50" s="40"/>
      <c r="E50" s="40"/>
      <c r="F50" s="40"/>
      <c r="G50" s="40"/>
    </row>
    <row r="51" spans="1:14" x14ac:dyDescent="0.25">
      <c r="A51" s="38" t="s">
        <v>349</v>
      </c>
      <c r="B51" s="39">
        <v>0</v>
      </c>
      <c r="C51" s="39">
        <v>1</v>
      </c>
      <c r="D51" s="39">
        <v>2</v>
      </c>
      <c r="E51" s="39">
        <v>3</v>
      </c>
      <c r="F51" s="39">
        <v>4</v>
      </c>
      <c r="G51" s="40" t="s">
        <v>194</v>
      </c>
    </row>
    <row r="52" spans="1:14" x14ac:dyDescent="0.25">
      <c r="A52" s="39">
        <v>0</v>
      </c>
      <c r="B52" s="41">
        <f t="shared" ref="B52:G52" si="17">B47/B49</f>
        <v>0.8602151368560963</v>
      </c>
      <c r="C52" s="41">
        <f t="shared" si="17"/>
        <v>0.96257655673409459</v>
      </c>
      <c r="D52" s="41">
        <f t="shared" si="17"/>
        <v>0.9453861771525367</v>
      </c>
      <c r="E52" s="41">
        <f t="shared" si="17"/>
        <v>0.77319415796820634</v>
      </c>
      <c r="F52" s="41">
        <f t="shared" si="17"/>
        <v>0.93033916609396361</v>
      </c>
      <c r="G52" s="41">
        <f t="shared" si="17"/>
        <v>0.90611853644882023</v>
      </c>
    </row>
    <row r="53" spans="1:14" x14ac:dyDescent="0.25">
      <c r="A53" s="39">
        <v>1</v>
      </c>
      <c r="B53" s="41">
        <f t="shared" ref="B53:G53" si="18">B48/B49</f>
        <v>0.13978486314390368</v>
      </c>
      <c r="C53" s="41">
        <f t="shared" si="18"/>
        <v>3.7423443265905444E-2</v>
      </c>
      <c r="D53" s="41">
        <f t="shared" si="18"/>
        <v>5.4613822847463328E-2</v>
      </c>
      <c r="E53" s="41">
        <f t="shared" si="18"/>
        <v>0.22680584203179366</v>
      </c>
      <c r="F53" s="41">
        <f t="shared" si="18"/>
        <v>6.9660833906036418E-2</v>
      </c>
      <c r="G53" s="41">
        <f t="shared" si="18"/>
        <v>9.3881463551179781E-2</v>
      </c>
    </row>
    <row r="54" spans="1:14" x14ac:dyDescent="0.25">
      <c r="A54" s="40" t="s">
        <v>194</v>
      </c>
      <c r="B54" s="41">
        <f t="shared" ref="B54:G54" si="19">SUM(B52:B53)</f>
        <v>1</v>
      </c>
      <c r="C54" s="41">
        <f t="shared" si="19"/>
        <v>1</v>
      </c>
      <c r="D54" s="41">
        <f t="shared" si="19"/>
        <v>1</v>
      </c>
      <c r="E54" s="41">
        <f t="shared" si="19"/>
        <v>1</v>
      </c>
      <c r="F54" s="41">
        <f t="shared" si="19"/>
        <v>1</v>
      </c>
      <c r="G54" s="41">
        <f t="shared" si="19"/>
        <v>1</v>
      </c>
    </row>
    <row r="55" spans="1:14" x14ac:dyDescent="0.25">
      <c r="A55" s="40"/>
      <c r="B55" s="40"/>
      <c r="C55" s="40"/>
      <c r="D55" s="40"/>
      <c r="E55" s="40"/>
      <c r="F55" s="40"/>
      <c r="G55" s="40"/>
    </row>
    <row r="56" spans="1:14" x14ac:dyDescent="0.25">
      <c r="A56" s="38" t="s">
        <v>349</v>
      </c>
      <c r="B56" s="40">
        <v>1</v>
      </c>
      <c r="C56" s="40">
        <v>0</v>
      </c>
      <c r="D56" s="40" t="s">
        <v>195</v>
      </c>
      <c r="E56" s="40">
        <v>1</v>
      </c>
      <c r="F56" s="40" t="s">
        <v>195</v>
      </c>
      <c r="G56" s="40"/>
    </row>
    <row r="59" spans="1:14" s="43" customFormat="1" ht="15.75" customHeight="1" x14ac:dyDescent="0.25"/>
    <row r="61" spans="1:14" x14ac:dyDescent="0.25">
      <c r="A61" s="38" t="s">
        <v>347</v>
      </c>
      <c r="B61" s="39">
        <v>0</v>
      </c>
      <c r="C61" s="39">
        <v>1</v>
      </c>
      <c r="D61" s="39">
        <v>2</v>
      </c>
      <c r="E61" s="39">
        <v>3</v>
      </c>
      <c r="F61" s="39">
        <v>4</v>
      </c>
      <c r="G61" s="40" t="s">
        <v>194</v>
      </c>
      <c r="I61" t="str" cm="1">
        <f t="array" ref="I61:N61">A71:F71</f>
        <v xml:space="preserve">CDC_atraso                                      </v>
      </c>
      <c r="J61">
        <v>1</v>
      </c>
      <c r="K61">
        <v>0</v>
      </c>
      <c r="L61" t="str">
        <v>NEUTRO</v>
      </c>
      <c r="M61">
        <v>1</v>
      </c>
      <c r="N61" t="str">
        <v>NEUTRO</v>
      </c>
    </row>
    <row r="62" spans="1:14" x14ac:dyDescent="0.25">
      <c r="A62" s="39">
        <v>0</v>
      </c>
      <c r="B62">
        <v>111240</v>
      </c>
      <c r="C62">
        <v>102331</v>
      </c>
      <c r="D62">
        <v>77712</v>
      </c>
      <c r="E62">
        <v>40758</v>
      </c>
      <c r="F62">
        <v>125608</v>
      </c>
      <c r="G62" s="40">
        <f>SUM(B62:F62)</f>
        <v>457649</v>
      </c>
    </row>
    <row r="63" spans="1:14" x14ac:dyDescent="0.25">
      <c r="A63" s="39">
        <v>1</v>
      </c>
      <c r="B63">
        <v>18166</v>
      </c>
      <c r="C63">
        <v>1187</v>
      </c>
      <c r="D63">
        <v>5527</v>
      </c>
      <c r="E63">
        <v>7239</v>
      </c>
      <c r="F63">
        <v>6805</v>
      </c>
      <c r="G63" s="40">
        <f>SUM(B63:F63)</f>
        <v>38924</v>
      </c>
    </row>
    <row r="64" spans="1:14" x14ac:dyDescent="0.25">
      <c r="A64" s="40" t="s">
        <v>194</v>
      </c>
      <c r="B64" s="40">
        <f t="shared" ref="B64:G64" si="20">SUM(B62:B63)</f>
        <v>129406</v>
      </c>
      <c r="C64" s="40">
        <f t="shared" si="20"/>
        <v>103518</v>
      </c>
      <c r="D64" s="40">
        <f t="shared" si="20"/>
        <v>83239</v>
      </c>
      <c r="E64" s="40">
        <f t="shared" si="20"/>
        <v>47997</v>
      </c>
      <c r="F64" s="40">
        <f t="shared" si="20"/>
        <v>132413</v>
      </c>
      <c r="G64" s="40">
        <f t="shared" si="20"/>
        <v>496573</v>
      </c>
    </row>
    <row r="65" spans="1:9" x14ac:dyDescent="0.25">
      <c r="A65" s="40"/>
      <c r="B65" s="40"/>
      <c r="C65" s="40"/>
      <c r="D65" s="40"/>
      <c r="E65" s="40"/>
      <c r="F65" s="40"/>
      <c r="G65" s="40"/>
    </row>
    <row r="66" spans="1:9" x14ac:dyDescent="0.25">
      <c r="A66" s="38" t="s">
        <v>347</v>
      </c>
      <c r="B66" s="39">
        <v>0</v>
      </c>
      <c r="C66" s="39">
        <v>1</v>
      </c>
      <c r="D66" s="39">
        <v>2</v>
      </c>
      <c r="E66" s="39">
        <v>3</v>
      </c>
      <c r="F66" s="39">
        <v>4</v>
      </c>
      <c r="G66" s="40" t="s">
        <v>194</v>
      </c>
      <c r="I66">
        <f>SUM(F47+F62)</f>
        <v>248797</v>
      </c>
    </row>
    <row r="67" spans="1:9" x14ac:dyDescent="0.25">
      <c r="A67" s="39">
        <v>0</v>
      </c>
      <c r="B67" s="41">
        <f t="shared" ref="B67:G67" si="21">B62/B64</f>
        <v>0.85962011035037011</v>
      </c>
      <c r="C67" s="41">
        <f t="shared" si="21"/>
        <v>0.98853339515832994</v>
      </c>
      <c r="D67" s="41">
        <f t="shared" si="21"/>
        <v>0.9336008361465179</v>
      </c>
      <c r="E67" s="41">
        <f t="shared" si="21"/>
        <v>0.84917807362960185</v>
      </c>
      <c r="F67" s="41">
        <f t="shared" si="21"/>
        <v>0.94860776509859301</v>
      </c>
      <c r="G67" s="41">
        <f t="shared" si="21"/>
        <v>0.92161474747922256</v>
      </c>
      <c r="I67" s="48">
        <f>F48+F63</f>
        <v>16029</v>
      </c>
    </row>
    <row r="68" spans="1:9" x14ac:dyDescent="0.25">
      <c r="A68" s="39">
        <v>1</v>
      </c>
      <c r="B68" s="41">
        <f t="shared" ref="B68:G68" si="22">B63/B64</f>
        <v>0.14037988964962986</v>
      </c>
      <c r="C68" s="41">
        <f t="shared" si="22"/>
        <v>1.1466604841670048E-2</v>
      </c>
      <c r="D68" s="41">
        <f t="shared" si="22"/>
        <v>6.6399163853482143E-2</v>
      </c>
      <c r="E68" s="41">
        <f t="shared" si="22"/>
        <v>0.15082192637039815</v>
      </c>
      <c r="F68" s="41">
        <f t="shared" si="22"/>
        <v>5.1392234901406965E-2</v>
      </c>
      <c r="G68" s="41">
        <f t="shared" si="22"/>
        <v>7.838525252077741E-2</v>
      </c>
      <c r="I68" s="4">
        <f>I67/I66</f>
        <v>6.4426017998609308E-2</v>
      </c>
    </row>
    <row r="69" spans="1:9" x14ac:dyDescent="0.25">
      <c r="A69" s="40" t="s">
        <v>194</v>
      </c>
      <c r="B69" s="41">
        <f t="shared" ref="B69:G69" si="23">SUM(B67:B68)</f>
        <v>1</v>
      </c>
      <c r="C69" s="41">
        <f t="shared" si="23"/>
        <v>1</v>
      </c>
      <c r="D69" s="41">
        <f t="shared" si="23"/>
        <v>1</v>
      </c>
      <c r="E69" s="41">
        <f t="shared" si="23"/>
        <v>1</v>
      </c>
      <c r="F69" s="41">
        <f t="shared" si="23"/>
        <v>1</v>
      </c>
      <c r="G69" s="41">
        <f t="shared" si="23"/>
        <v>1</v>
      </c>
    </row>
    <row r="70" spans="1:9" x14ac:dyDescent="0.25">
      <c r="A70" s="40"/>
      <c r="B70" s="40"/>
      <c r="C70" s="40"/>
      <c r="D70" s="40"/>
      <c r="E70" s="40"/>
      <c r="F70" s="40"/>
      <c r="G70" s="40"/>
    </row>
    <row r="71" spans="1:9" x14ac:dyDescent="0.25">
      <c r="A71" s="38" t="s">
        <v>347</v>
      </c>
      <c r="B71" s="40">
        <v>1</v>
      </c>
      <c r="C71" s="40">
        <v>0</v>
      </c>
      <c r="D71" s="40" t="s">
        <v>195</v>
      </c>
      <c r="E71" s="40">
        <v>1</v>
      </c>
      <c r="F71" s="40" t="s">
        <v>195</v>
      </c>
      <c r="G71" s="40"/>
    </row>
  </sheetData>
  <conditionalFormatting sqref="B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F2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F2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F2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F3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F3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F3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:F5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:F5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:F5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:F67 I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:F68 I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:F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EA8E-A756-438B-BB56-1682EB4C401E}">
  <dimension ref="A1:K55"/>
  <sheetViews>
    <sheetView topLeftCell="A40" workbookViewId="0">
      <selection activeCell="A51" sqref="A51"/>
    </sheetView>
  </sheetViews>
  <sheetFormatPr defaultRowHeight="15" x14ac:dyDescent="0.25"/>
  <cols>
    <col min="1" max="1" width="28" bestFit="1" customWidth="1"/>
    <col min="2" max="2" width="35" bestFit="1" customWidth="1"/>
    <col min="3" max="3" width="32.42578125" bestFit="1" customWidth="1"/>
    <col min="4" max="4" width="39.28515625" bestFit="1" customWidth="1"/>
    <col min="5" max="5" width="29.42578125" bestFit="1" customWidth="1"/>
    <col min="6" max="6" width="33" bestFit="1" customWidth="1"/>
    <col min="7" max="7" width="16" bestFit="1" customWidth="1"/>
    <col min="11" max="11" width="35" bestFit="1" customWidth="1"/>
  </cols>
  <sheetData>
    <row r="1" spans="1:11" x14ac:dyDescent="0.25">
      <c r="A1" s="32" t="s">
        <v>311</v>
      </c>
      <c r="B1" s="32" t="s">
        <v>312</v>
      </c>
      <c r="C1" s="32" t="s">
        <v>313</v>
      </c>
      <c r="D1" s="32" t="s">
        <v>314</v>
      </c>
      <c r="E1" s="32" t="s">
        <v>315</v>
      </c>
      <c r="F1" s="32" t="s">
        <v>316</v>
      </c>
      <c r="K1" s="33"/>
    </row>
    <row r="2" spans="1:11" x14ac:dyDescent="0.25">
      <c r="A2" s="32" t="str" cm="1">
        <f t="array" ref="A2:F2">_xlfn.ANCHORARRAY(Inad_e_reneg!I1)</f>
        <v>Inad_e_reneg</v>
      </c>
      <c r="B2" t="str">
        <v>SIM</v>
      </c>
      <c r="C2" t="str">
        <v>NAO</v>
      </c>
      <c r="D2" t="str">
        <v>NEUTRO</v>
      </c>
      <c r="E2" t="str">
        <v>SIM</v>
      </c>
      <c r="F2" t="str">
        <v>NÃO</v>
      </c>
      <c r="K2" s="33"/>
    </row>
    <row r="3" spans="1:11" x14ac:dyDescent="0.25">
      <c r="A3" s="32" t="str" cm="1">
        <f t="array" ref="A3:F3">_xlfn.ANCHORARRAY(fx_atraso!I1)</f>
        <v>faixa_media_atraso</v>
      </c>
      <c r="B3" t="str">
        <v>8 a 60</v>
      </c>
      <c r="C3" t="str">
        <v>1 a 7</v>
      </c>
      <c r="D3" t="str">
        <v>NEUTRO</v>
      </c>
      <c r="E3" t="str">
        <v>Acima de 60</v>
      </c>
      <c r="F3" t="str">
        <v>1 a 60</v>
      </c>
      <c r="G3" s="34"/>
      <c r="K3" s="33"/>
    </row>
    <row r="4" spans="1:11" x14ac:dyDescent="0.25">
      <c r="A4" s="32" t="str" cm="1">
        <f t="array" ref="A4:F4">_xlfn.ANCHORARRAY(fx_atraso!I35)</f>
        <v>fx_dias_maior_atraso</v>
      </c>
      <c r="B4" t="str">
        <v>Acima de 60</v>
      </c>
      <c r="C4" t="str">
        <v>Até  15</v>
      </c>
      <c r="D4" t="str">
        <v>NEUTRO</v>
      </c>
      <c r="E4" t="str">
        <v>Acima de 60</v>
      </c>
      <c r="F4" t="str">
        <v>16 a 60</v>
      </c>
      <c r="G4" s="34"/>
      <c r="K4" s="33"/>
    </row>
    <row r="5" spans="1:11" x14ac:dyDescent="0.25">
      <c r="A5" s="32" t="str" cm="1">
        <f t="array" ref="A5:F5">_xlfn.ANCHORARRAY(fax_tempo_contratos!I1)</f>
        <v>med_entre_contratos_comb</v>
      </c>
      <c r="B5" t="str">
        <v>Até 180</v>
      </c>
      <c r="C5" t="str">
        <v>Acima de 1 ano</v>
      </c>
      <c r="D5" t="str">
        <v>NEUTRO</v>
      </c>
      <c r="E5" t="str">
        <v>Até 90</v>
      </c>
      <c r="F5" t="str">
        <v>Acima de 90</v>
      </c>
      <c r="K5" s="33"/>
    </row>
    <row r="6" spans="1:11" x14ac:dyDescent="0.25">
      <c r="A6" s="32" t="str" cm="1">
        <f t="array" ref="A6:F6">_xlfn.ANCHORARRAY(fax_tempo_contratos!I31)</f>
        <v>med_dias_contratos_reneg</v>
      </c>
      <c r="B6" t="str">
        <v>90 a 1 ano</v>
      </c>
      <c r="C6" t="str">
        <v>Até 90 dias</v>
      </c>
      <c r="D6" t="str">
        <v>Acima 180</v>
      </c>
      <c r="E6" t="str">
        <v>Até 90 dias</v>
      </c>
      <c r="F6" t="str">
        <v>NEUTRO</v>
      </c>
      <c r="K6" s="33"/>
    </row>
    <row r="7" spans="1:11" x14ac:dyDescent="0.25">
      <c r="A7" s="32" t="str" cm="1">
        <f t="array" ref="A7:F7">_xlfn.ANCHORARRAY(fax_tempo_contratos!I60)</f>
        <v>fx_ultimo_atraso</v>
      </c>
      <c r="B7" t="str">
        <v>Entre 1 e 4</v>
      </c>
      <c r="C7" t="str">
        <v>Sem atraso</v>
      </c>
      <c r="D7" t="str">
        <v>Mais de 4 anos</v>
      </c>
      <c r="E7" t="str">
        <v>Entre 1 e 4</v>
      </c>
      <c r="F7" t="str">
        <v>NEUTRO</v>
      </c>
      <c r="K7" s="33"/>
    </row>
    <row r="8" spans="1:11" x14ac:dyDescent="0.25">
      <c r="A8" s="32" t="str" cm="1">
        <f t="array" ref="A8:F8">_xlfn.ANCHORARRAY(fx_Idade!I1)</f>
        <v>faixa_Idade</v>
      </c>
      <c r="B8" t="str">
        <v>Acima de 30</v>
      </c>
      <c r="C8" t="str">
        <v>Até 30</v>
      </c>
      <c r="D8" t="str">
        <v>NEUTRO</v>
      </c>
      <c r="E8" t="str">
        <v>Até 45</v>
      </c>
      <c r="F8" t="str">
        <v>Acima de 45</v>
      </c>
      <c r="K8" s="33"/>
    </row>
    <row r="9" spans="1:11" x14ac:dyDescent="0.25">
      <c r="A9" s="32" t="str" cm="1">
        <f t="array" ref="A9:F9">_xlfn.ANCHORARRAY(Perfil!I1)</f>
        <v>SEXO</v>
      </c>
      <c r="B9" t="str">
        <v>NEUTRO</v>
      </c>
      <c r="C9" t="str">
        <v>NEUTRO</v>
      </c>
      <c r="D9" t="str">
        <v>M_F</v>
      </c>
      <c r="E9" t="str">
        <v>M</v>
      </c>
      <c r="F9" t="str">
        <v>F</v>
      </c>
      <c r="K9" s="33"/>
    </row>
    <row r="10" spans="1:11" x14ac:dyDescent="0.25">
      <c r="A10" s="32" t="str" cm="1">
        <f t="array" ref="A10:F10">_xlfn.ANCHORARRAY(Perfil!I15)</f>
        <v>ESTADO_CIVIL</v>
      </c>
      <c r="B10" t="str">
        <v>CASADO_UNIAO ESTAVEL</v>
      </c>
      <c r="C10" t="str">
        <v>SOLTEIRO</v>
      </c>
      <c r="D10" t="str">
        <v>NEUTRO</v>
      </c>
      <c r="E10" t="str">
        <v>SOLTEIRO</v>
      </c>
      <c r="F10" t="str">
        <v>CASADO_DIVORCIADO_VIUVO</v>
      </c>
      <c r="K10" s="33"/>
    </row>
    <row r="11" spans="1:11" x14ac:dyDescent="0.25">
      <c r="A11" s="32" t="str" cm="1">
        <f t="array" ref="A11:F11">_xlfn.ANCHORARRAY(Perfil!I38)</f>
        <v>GRAU_ESCOLARIDADE</v>
      </c>
      <c r="B11" t="str">
        <v>+Superior_+Fundamental'</v>
      </c>
      <c r="C11" t="str">
        <v>+Superior+Médio Técnico'</v>
      </c>
      <c r="D11" t="str">
        <v>NEUTRO</v>
      </c>
      <c r="E11" t="str">
        <v>-Superior+Sem instrução'</v>
      </c>
      <c r="F11" t="str">
        <v>+Fundamenta'</v>
      </c>
      <c r="K11" s="33"/>
    </row>
    <row r="12" spans="1:11" x14ac:dyDescent="0.25">
      <c r="A12" s="32" t="str" cm="1">
        <f t="array" ref="A12:F12">_xlfn.ANCHORARRAY(natureza_ocupacao!I1)</f>
        <v>natureza_ocupacao</v>
      </c>
      <c r="B12">
        <v>0</v>
      </c>
      <c r="C12">
        <v>0</v>
      </c>
      <c r="D12">
        <v>0</v>
      </c>
      <c r="E12">
        <v>0</v>
      </c>
      <c r="F12">
        <v>0</v>
      </c>
      <c r="K12" s="33"/>
    </row>
    <row r="13" spans="1:11" x14ac:dyDescent="0.25">
      <c r="A13" s="32" t="str" cm="1">
        <f t="array" ref="A13:F13">_xlfn.ANCHORARRAY(nacionalidade!I1)</f>
        <v>NACIONALIDADE</v>
      </c>
      <c r="B13" t="str">
        <v>NEUTRO</v>
      </c>
      <c r="C13" t="str">
        <v>Estrangeiro</v>
      </c>
      <c r="D13" t="str">
        <v>Brasileiro</v>
      </c>
      <c r="E13" t="str">
        <v>Brasileiro</v>
      </c>
      <c r="F13" t="str">
        <v>NEUTRO</v>
      </c>
      <c r="K13" s="33"/>
    </row>
    <row r="14" spans="1:11" x14ac:dyDescent="0.25">
      <c r="A14" s="32" t="str" cm="1">
        <f t="array" ref="A14:F14">_xlfn.ANCHORARRAY(situacao_conta!I1)</f>
        <v>SITUACAO_CONTA</v>
      </c>
      <c r="B14" t="str">
        <v>Desativada</v>
      </c>
      <c r="C14" t="str">
        <v>Ativa</v>
      </c>
      <c r="D14" t="str">
        <v>Desativada</v>
      </c>
      <c r="E14" t="str">
        <v>Desativada</v>
      </c>
      <c r="F14" t="str">
        <v>Ativa</v>
      </c>
      <c r="K14" s="33"/>
    </row>
    <row r="15" spans="1:11" x14ac:dyDescent="0.25">
      <c r="A15" s="32" t="str" cm="1">
        <f t="array" ref="A15:F15">_xlfn.ANCHORARRAY(situacao_conta!I22)</f>
        <v>MOTIVO_SITUACAO_CONTA</v>
      </c>
      <c r="B15" t="str">
        <v>INATIVIDADE_ATRASO B_CANCELADO</v>
      </c>
      <c r="C15" t="str">
        <v xml:space="preserve">   PAGTO_ATRASO</v>
      </c>
      <c r="D15" t="str">
        <v>INATIVIDADE</v>
      </c>
      <c r="E15" t="str">
        <v>ATRASO_LBERA/BLOQ CARTAO</v>
      </c>
      <c r="F15" t="str">
        <v xml:space="preserve">   PAGTO</v>
      </c>
      <c r="K15" s="33"/>
    </row>
    <row r="16" spans="1:11" x14ac:dyDescent="0.25">
      <c r="A16" s="32" t="str" cm="1">
        <f t="array" ref="A16:F16">_xlfn.ANCHORARRAY(situacao_conta!I48)</f>
        <v>CANAL_ORIGEM</v>
      </c>
      <c r="B16" t="str">
        <v>NEUTRO</v>
      </c>
      <c r="C16" t="str">
        <v>FISICO_DIGITAL</v>
      </c>
      <c r="D16" t="str">
        <v>FISICO</v>
      </c>
      <c r="E16" t="str">
        <v>DIGITAL</v>
      </c>
      <c r="F16" t="str">
        <v>FISICO</v>
      </c>
      <c r="K16" s="33"/>
    </row>
    <row r="17" spans="1:11" x14ac:dyDescent="0.25">
      <c r="A17" s="32" t="str" cm="1">
        <f t="array" ref="A17:F17">_xlfn.ANCHORARRAY(situacao_conta!I65)</f>
        <v>SITUACAO_FATURA</v>
      </c>
      <c r="B17" t="str">
        <v>Atraso</v>
      </c>
      <c r="C17" t="str">
        <v>Liq. ou Parcialmente Liq.</v>
      </c>
      <c r="D17" t="str">
        <v>NEUTRO</v>
      </c>
      <c r="E17" t="str">
        <v>Atraso</v>
      </c>
      <c r="F17" t="str">
        <v>Liq. ou Parcialmente Liq.</v>
      </c>
      <c r="K17" s="33"/>
    </row>
    <row r="18" spans="1:11" x14ac:dyDescent="0.25">
      <c r="A18" s="32" t="str" cm="1">
        <f t="array" ref="A18:F18">_xlfn.ANCHORARRAY(fx_Relacionamento!I1)</f>
        <v>faixa_Relacionamento</v>
      </c>
      <c r="B18" t="str">
        <v>Mais de 6 anos</v>
      </c>
      <c r="C18" t="str">
        <v>Até 2 anos</v>
      </c>
      <c r="D18" t="str">
        <v>Mais de 4 anos</v>
      </c>
      <c r="E18" t="str">
        <v>Até 4 anos</v>
      </c>
      <c r="F18" t="str">
        <v>NEUTRO</v>
      </c>
    </row>
    <row r="19" spans="1:11" x14ac:dyDescent="0.25">
      <c r="A19" s="32" t="str" cm="1">
        <f t="array" ref="A19:F19">_xlfn.ANCHORARRAY(fx_Relacionamento!I39)</f>
        <v>fx_dias_ultimo_contrato</v>
      </c>
      <c r="B19" t="str">
        <v>NEUTRO</v>
      </c>
      <c r="C19" t="str">
        <v>Até 1 ano e meio</v>
      </c>
      <c r="D19" t="str">
        <v>Maior que  1 ano e meio</v>
      </c>
      <c r="E19" t="str">
        <v>Maior que  1 ano e meio</v>
      </c>
      <c r="F19" t="str">
        <v>Até 1 ano e meio</v>
      </c>
      <c r="K19" s="33"/>
    </row>
    <row r="20" spans="1:11" x14ac:dyDescent="0.25">
      <c r="A20" s="32" t="str" cm="1">
        <f t="array" ref="A20:F20">_xlfn.ANCHORARRAY(fx_Relacionamento!I67)</f>
        <v>fx_entre_prim_ult_contrato</v>
      </c>
      <c r="B20" t="str">
        <v>1 a 5 anos</v>
      </c>
      <c r="C20" t="str">
        <v>NEUTRO</v>
      </c>
      <c r="D20" t="str">
        <v>Até 5 anos</v>
      </c>
      <c r="E20" t="str">
        <v>Até 1 ano</v>
      </c>
      <c r="F20" t="str">
        <v>Acima de 5 anos</v>
      </c>
      <c r="K20" s="33"/>
    </row>
    <row r="21" spans="1:11" x14ac:dyDescent="0.25">
      <c r="A21" s="32" t="str" cm="1">
        <f t="array" ref="A21:F21">_xlfn.ANCHORARRAY(fx_Limite!I1)</f>
        <v>faixa_Limite</v>
      </c>
      <c r="B21" t="str">
        <v>Sem limite</v>
      </c>
      <c r="C21" t="str">
        <v>Até de R$ 1 mil</v>
      </c>
      <c r="D21" t="str">
        <v>Sem limite</v>
      </c>
      <c r="E21" t="str">
        <v>Sem limite</v>
      </c>
      <c r="F21" t="str">
        <v>Acima de R$ 5 mil</v>
      </c>
      <c r="K21" s="33"/>
    </row>
    <row r="22" spans="1:11" x14ac:dyDescent="0.25">
      <c r="A22" s="32" t="str" cm="1">
        <f t="array" ref="A22:F22">_xlfn.ANCHORARRAY(Produtos!I1)</f>
        <v>CDC</v>
      </c>
      <c r="B22">
        <v>1</v>
      </c>
      <c r="C22" t="str">
        <v>NEUTRO</v>
      </c>
      <c r="D22">
        <v>0</v>
      </c>
      <c r="E22">
        <v>0</v>
      </c>
      <c r="F22">
        <v>1</v>
      </c>
      <c r="K22" s="33"/>
    </row>
    <row r="23" spans="1:11" x14ac:dyDescent="0.25">
      <c r="A23" s="32" t="str" cm="1">
        <f t="array" ref="A23:F23">_xlfn.ANCHORARRAY(Produtos!I15)</f>
        <v>CP</v>
      </c>
      <c r="B23" t="str">
        <v>NEUTRO</v>
      </c>
      <c r="C23" t="str">
        <v>NEUTRO</v>
      </c>
      <c r="D23">
        <v>0</v>
      </c>
      <c r="E23">
        <v>0</v>
      </c>
      <c r="F23">
        <v>1</v>
      </c>
      <c r="K23" s="33"/>
    </row>
    <row r="24" spans="1:11" x14ac:dyDescent="0.25">
      <c r="A24" s="32" t="str" cm="1">
        <f t="array" ref="A24:F24">_xlfn.ANCHORARRAY(Produtos!I29)</f>
        <v>CREDIARIO</v>
      </c>
      <c r="B24" t="str">
        <v>NEUTRO</v>
      </c>
      <c r="C24">
        <v>1</v>
      </c>
      <c r="D24">
        <v>0</v>
      </c>
      <c r="E24">
        <v>0</v>
      </c>
      <c r="F24">
        <v>1</v>
      </c>
      <c r="K24" s="33"/>
    </row>
    <row r="25" spans="1:11" x14ac:dyDescent="0.25">
      <c r="A25" s="32" t="str" cm="1">
        <f t="array" ref="A25:F25">_xlfn.ANCHORARRAY(Produtos!I43)</f>
        <v>CARTAO_A_VISTA</v>
      </c>
      <c r="B25">
        <v>1</v>
      </c>
      <c r="C25">
        <v>0</v>
      </c>
      <c r="D25" t="str">
        <v>NEUTRO</v>
      </c>
      <c r="E25">
        <v>0</v>
      </c>
      <c r="F25">
        <v>1</v>
      </c>
      <c r="K25" s="33"/>
    </row>
    <row r="26" spans="1:11" x14ac:dyDescent="0.25">
      <c r="A26" s="32" t="str" cm="1">
        <f t="array" ref="A26:F26">_xlfn.ANCHORARRAY(Produtos!I57)</f>
        <v>CARTAO_PARCELADO</v>
      </c>
      <c r="B26">
        <v>1</v>
      </c>
      <c r="C26">
        <v>0</v>
      </c>
      <c r="D26" t="str">
        <v>NEUTRO</v>
      </c>
      <c r="E26">
        <v>0</v>
      </c>
      <c r="F26">
        <v>1</v>
      </c>
      <c r="K26" s="33"/>
    </row>
    <row r="27" spans="1:11" x14ac:dyDescent="0.25">
      <c r="A27" s="32" t="str" cm="1">
        <f t="array" ref="A27:F27">_xlfn.ANCHORARRAY(Produtos!I71)</f>
        <v>RENEG</v>
      </c>
      <c r="B27">
        <v>1</v>
      </c>
      <c r="C27">
        <v>0</v>
      </c>
      <c r="D27" t="str">
        <v>NEUTRO</v>
      </c>
      <c r="E27" t="str">
        <v>NEUTRO</v>
      </c>
      <c r="F27">
        <v>1</v>
      </c>
      <c r="K27" s="33"/>
    </row>
    <row r="28" spans="1:11" x14ac:dyDescent="0.25">
      <c r="A28" s="32" t="str" cm="1">
        <f t="array" ref="A28:F28">_xlfn.ANCHORARRAY(Qtd_produtos_ativos!I1)</f>
        <v>Qtd_produtos_ativos</v>
      </c>
      <c r="B28" t="str">
        <v>NEUTRO</v>
      </c>
      <c r="C28">
        <v>1</v>
      </c>
      <c r="D28">
        <v>0</v>
      </c>
      <c r="E28">
        <v>0</v>
      </c>
      <c r="F28" t="str">
        <v>1 a 4</v>
      </c>
      <c r="K28" s="33"/>
    </row>
    <row r="29" spans="1:11" x14ac:dyDescent="0.25">
      <c r="A29" s="32" t="str" cm="1">
        <f t="array" ref="A29:F29">_xlfn.ANCHORARRAY(fx_contratos_aberto!I1)</f>
        <v>fx_contratos_aberto_atraso</v>
      </c>
      <c r="B29" t="str">
        <v>+1'</v>
      </c>
      <c r="C29">
        <v>0</v>
      </c>
      <c r="D29">
        <v>1</v>
      </c>
      <c r="E29" t="str">
        <v>+1'</v>
      </c>
      <c r="F29">
        <v>0</v>
      </c>
      <c r="K29" s="33"/>
    </row>
    <row r="30" spans="1:11" x14ac:dyDescent="0.25">
      <c r="A30" s="32" t="str" cm="1">
        <f t="array" ref="A30:F30">_xlfn.ANCHORARRAY(fx_contratos_aberto!I25)</f>
        <v>fx_contratos_aberto_regular</v>
      </c>
      <c r="B30">
        <v>0</v>
      </c>
      <c r="C30">
        <v>1</v>
      </c>
      <c r="D30">
        <v>0</v>
      </c>
      <c r="E30">
        <v>0</v>
      </c>
      <c r="F30" t="str">
        <v>+1'</v>
      </c>
      <c r="K30" s="33"/>
    </row>
    <row r="31" spans="1:11" x14ac:dyDescent="0.25">
      <c r="A31" s="32" t="str" cm="1">
        <f t="array" ref="A31:F31">_xlfn.ANCHORARRAY(fx_contratos_fechado!I1)</f>
        <v>fx_contratos_fechado_atraso</v>
      </c>
      <c r="B31" t="str">
        <v>+1'</v>
      </c>
      <c r="C31">
        <v>0</v>
      </c>
      <c r="D31">
        <v>1</v>
      </c>
      <c r="E31">
        <v>1</v>
      </c>
      <c r="F31" t="str">
        <v>NEUTRO</v>
      </c>
      <c r="K31" s="33"/>
    </row>
    <row r="32" spans="1:11" x14ac:dyDescent="0.25">
      <c r="A32" s="32" t="str" cm="1">
        <f t="array" ref="A32:F32">_xlfn.ANCHORARRAY(fx_contratos_fechado!I27)</f>
        <v>fx_contratos_fechado_regular</v>
      </c>
      <c r="B32" t="str">
        <v>1+</v>
      </c>
      <c r="C32" t="str">
        <v>0_1</v>
      </c>
      <c r="D32">
        <v>1</v>
      </c>
      <c r="E32">
        <v>0</v>
      </c>
      <c r="F32" t="str">
        <v>4+</v>
      </c>
      <c r="K32" s="33"/>
    </row>
    <row r="33" spans="1:11" x14ac:dyDescent="0.25">
      <c r="A33" s="32" t="str" cm="1">
        <f t="array" ref="A33:F33">_xlfn.ANCHORARRAY(fx_reneg_aberto!I1)</f>
        <v>fx_reneg_aberto_atraso</v>
      </c>
      <c r="B33" t="str">
        <v>1 ou mais</v>
      </c>
      <c r="C33">
        <v>0</v>
      </c>
      <c r="D33">
        <v>0</v>
      </c>
      <c r="E33" t="str">
        <v>1 ou mais</v>
      </c>
      <c r="F33">
        <v>0</v>
      </c>
      <c r="K33" s="33"/>
    </row>
    <row r="34" spans="1:11" x14ac:dyDescent="0.25">
      <c r="A34" s="32" t="str" cm="1">
        <f t="array" ref="A34:F34">_xlfn.ANCHORARRAY(fx_reneg_aberto!I28)</f>
        <v>fx_reneg_aberto_regular</v>
      </c>
      <c r="B34" t="str">
        <v>1 ou mais</v>
      </c>
      <c r="C34">
        <v>0</v>
      </c>
      <c r="D34">
        <v>0</v>
      </c>
      <c r="E34">
        <v>0</v>
      </c>
      <c r="F34" t="str">
        <v>1 ou mais</v>
      </c>
      <c r="K34" s="33"/>
    </row>
    <row r="35" spans="1:11" x14ac:dyDescent="0.25">
      <c r="A35" s="32" t="str" cm="1">
        <f t="array" ref="A35:F35">_xlfn.ANCHORARRAY(fx_reneg_fechado!I1)</f>
        <v>fx_reneg_fechado_atraso</v>
      </c>
      <c r="B35" t="str">
        <v>1 ou mais</v>
      </c>
      <c r="C35">
        <v>0</v>
      </c>
      <c r="D35">
        <v>0</v>
      </c>
      <c r="E35">
        <v>0</v>
      </c>
      <c r="F35" t="str">
        <v>1 ou mais</v>
      </c>
      <c r="K35" s="33"/>
    </row>
    <row r="36" spans="1:11" x14ac:dyDescent="0.25">
      <c r="A36" s="32" t="str" cm="1">
        <f t="array" ref="A36:F36">_xlfn.ANCHORARRAY(fx_reneg_fechado!I26)</f>
        <v>fx_reneg_fechado_regular</v>
      </c>
      <c r="B36" t="str">
        <v>1 ou mais</v>
      </c>
      <c r="C36">
        <v>0</v>
      </c>
      <c r="D36">
        <v>1</v>
      </c>
      <c r="E36" t="str">
        <v>NEUTRO</v>
      </c>
      <c r="F36" t="str">
        <v>1 ou mais</v>
      </c>
      <c r="K36" s="33"/>
    </row>
    <row r="37" spans="1:11" x14ac:dyDescent="0.25">
      <c r="A37" s="32" t="str" cm="1">
        <f t="array" ref="A37:F37">_xlfn.ANCHORARRAY(fx_valor_da_parcela!I1)</f>
        <v>fx_valor_da_parcela</v>
      </c>
      <c r="B37" t="str">
        <v>NEUTRO</v>
      </c>
      <c r="C37" t="str">
        <v>De R$100 até R$500</v>
      </c>
      <c r="D37" t="str">
        <v>Sem contrato aberto</v>
      </c>
      <c r="E37" t="str">
        <v>NEUTRO</v>
      </c>
      <c r="F37" t="str">
        <v>Mais que R$250</v>
      </c>
      <c r="K37" s="33"/>
    </row>
    <row r="38" spans="1:11" x14ac:dyDescent="0.25">
      <c r="A38" s="32" t="str" cm="1">
        <f t="array" ref="A38:F38">_xlfn.ANCHORARRAY(fx_qtd_parcela!I1)</f>
        <v>fx_qtd_parcelas_pagas</v>
      </c>
      <c r="B38" t="str">
        <v>Acima 50</v>
      </c>
      <c r="C38" t="str">
        <v>Até 20</v>
      </c>
      <c r="D38" t="str">
        <v>Até 20</v>
      </c>
      <c r="E38" t="str">
        <v>Até 20</v>
      </c>
      <c r="F38" t="str">
        <v>Acima 50</v>
      </c>
      <c r="K38" s="33"/>
    </row>
    <row r="39" spans="1:11" x14ac:dyDescent="0.25">
      <c r="A39" s="32" t="str" cm="1">
        <f t="array" ref="A39:F39">_xlfn.ANCHORARRAY(fx_qtd_parcela!I30)</f>
        <v>fx_qtd_parcelas_abertas</v>
      </c>
      <c r="B39" t="str">
        <v>Acima de 20</v>
      </c>
      <c r="C39" t="str">
        <v>Até 20</v>
      </c>
      <c r="D39">
        <v>0</v>
      </c>
      <c r="E39" t="str">
        <v>21 a 50</v>
      </c>
      <c r="F39" t="str">
        <v>NEUTRO</v>
      </c>
      <c r="K39" s="33"/>
    </row>
    <row r="40" spans="1:11" x14ac:dyDescent="0.25">
      <c r="A40" s="32" t="str" cm="1">
        <f t="array" ref="A40:F40">_xlfn.ANCHORARRAY(fx_principal_total!I1)</f>
        <v>fx_principal_total_aberto</v>
      </c>
      <c r="B40" t="str">
        <v>Acima de R$4mil</v>
      </c>
      <c r="C40" t="str">
        <v>R$1 mil a R$4 mil</v>
      </c>
      <c r="D40" t="str">
        <v>0_Até R$1 mil</v>
      </c>
      <c r="E40" t="str">
        <v>R$1 mil a R$4 mil</v>
      </c>
      <c r="F40" t="str">
        <v>Acima de R$4mil</v>
      </c>
      <c r="K40" s="33"/>
    </row>
    <row r="41" spans="1:11" x14ac:dyDescent="0.25">
      <c r="A41" s="32" t="str" cm="1">
        <f t="array" ref="A41:F41">_xlfn.ANCHORARRAY(fx_principal_total!I32)</f>
        <v>fx_principal_total_fechado</v>
      </c>
      <c r="B41" t="str">
        <v>Acima de R$4mil</v>
      </c>
      <c r="C41" t="str">
        <v>NEUTRO</v>
      </c>
      <c r="D41" t="str">
        <v>Até R$ 4 mil</v>
      </c>
      <c r="E41" t="str">
        <v>0_ Até R$1 mil</v>
      </c>
      <c r="F41" t="str">
        <v>Acima de R$4mil</v>
      </c>
      <c r="K41" s="33"/>
    </row>
    <row r="42" spans="1:11" x14ac:dyDescent="0.25">
      <c r="A42" s="32" t="str" cm="1">
        <f t="array" ref="A42:F42">_xlfn.ANCHORARRAY(fx_creditos!I1)</f>
        <v>fx_creditos_a_vencer</v>
      </c>
      <c r="B42" t="str">
        <v>NEUTRO</v>
      </c>
      <c r="C42" t="str">
        <v>Até R$3 mil</v>
      </c>
      <c r="D42" t="str">
        <v>Sem creditos a vencer</v>
      </c>
      <c r="E42" t="str">
        <v>Até R$1 mil</v>
      </c>
      <c r="F42" t="str">
        <v>Acima de R$3mil</v>
      </c>
      <c r="K42" s="33"/>
    </row>
    <row r="43" spans="1:11" x14ac:dyDescent="0.25">
      <c r="A43" s="32" t="str" cm="1">
        <f t="array" ref="A43:F43">_xlfn.ANCHORARRAY(fx_creditos!I33)</f>
        <v>fx_creditos_vencidos</v>
      </c>
      <c r="B43" t="str">
        <v>Acima de R$1 mil</v>
      </c>
      <c r="C43" t="str">
        <v>Sem creditos vencidos_Até R$1 mil</v>
      </c>
      <c r="D43" t="str">
        <v>Até R$1 mil</v>
      </c>
      <c r="E43" t="str">
        <v>Acima de R$1 mil</v>
      </c>
      <c r="F43" t="str">
        <v>Sem creditos_vencidos_Até R$1 mil</v>
      </c>
      <c r="K43" s="33"/>
    </row>
    <row r="44" spans="1:11" x14ac:dyDescent="0.25">
      <c r="A44" s="32" t="str" cm="1">
        <f t="array" ref="A44:F44">_xlfn.ANCHORARRAY(fx_valor_entrada!I1)</f>
        <v>fx_valor_entrada</v>
      </c>
      <c r="B44" t="str">
        <v>NEUTRO</v>
      </c>
      <c r="C44" t="str">
        <v>Acima de R$1 mil</v>
      </c>
      <c r="D44" t="str">
        <v>Não possuem carnê_ De R$ 100 até R$1 mil</v>
      </c>
      <c r="E44" t="str">
        <v>Não possuem carnê_ Até R$ 250</v>
      </c>
      <c r="F44" t="str">
        <v>Até R$250 mil</v>
      </c>
      <c r="K44" s="33"/>
    </row>
    <row r="45" spans="1:11" x14ac:dyDescent="0.25">
      <c r="A45" s="32" t="str" cm="1">
        <f t="array" ref="A45:F45">_xlfn.ANCHORARRAY(fx_renda_valida!I1)</f>
        <v>fx_renda_valida</v>
      </c>
      <c r="B45" t="str">
        <v>Neutro</v>
      </c>
      <c r="C45" t="str">
        <v>Acima de 2SM</v>
      </c>
      <c r="D45" t="str">
        <v>Até de 1SM</v>
      </c>
      <c r="E45" t="str">
        <v>De 1 SM a 2 SM</v>
      </c>
      <c r="F45" t="str">
        <v>Até de 1SM</v>
      </c>
      <c r="K45" s="33"/>
    </row>
    <row r="46" spans="1:11" x14ac:dyDescent="0.25">
      <c r="A46" s="32" t="str" cm="1">
        <f t="array" ref="A46:F46">_xlfn.ANCHORARRAY(fx_renda_valida!I30)</f>
        <v>fx_renda_comprometida</v>
      </c>
      <c r="B46" t="str">
        <v>Neutro</v>
      </c>
      <c r="C46" t="str">
        <v xml:space="preserve">10% a 30% </v>
      </c>
      <c r="D46" t="str">
        <v>Até 10%</v>
      </c>
      <c r="E46" t="str">
        <v>Até 30%</v>
      </c>
      <c r="F46" t="str">
        <v>Acima de 30%</v>
      </c>
      <c r="K46" s="33"/>
    </row>
    <row r="47" spans="1:11" x14ac:dyDescent="0.25">
      <c r="A47" s="32" t="str" cm="1">
        <f t="array" ref="A47:F47">_xlfn.ANCHORARRAY(fx_valor_pago!I1)</f>
        <v>fx_valor_pago_nr</v>
      </c>
      <c r="B47" t="str">
        <v>R$5 mil a R$10mil</v>
      </c>
      <c r="C47" t="str">
        <v>Até R$5 mil</v>
      </c>
      <c r="D47" t="str">
        <v>Até R$5 mil</v>
      </c>
      <c r="E47">
        <v>0</v>
      </c>
      <c r="F47" t="str">
        <v>Acima de R$10mil</v>
      </c>
    </row>
    <row r="48" spans="1:11" x14ac:dyDescent="0.25">
      <c r="A48" s="32" t="str" cm="1">
        <f t="array" ref="A48:F48">_xlfn.ANCHORARRAY(fx_valor_pago!I29)</f>
        <v>fx_principal_total_nr</v>
      </c>
      <c r="B48" t="str">
        <v>R$5 mil a R$10mil</v>
      </c>
      <c r="C48" t="str">
        <v>Até R$5 mil</v>
      </c>
      <c r="D48" t="str">
        <v>Até R$5 mil</v>
      </c>
      <c r="E48" t="str">
        <v>Até R$5 mil</v>
      </c>
      <c r="F48" t="str">
        <v>Acima de R$10mil</v>
      </c>
    </row>
    <row r="49" spans="1:6" x14ac:dyDescent="0.25">
      <c r="A49" s="32" t="str" cm="1">
        <f t="array" ref="A49:F49">_xlfn.ANCHORARRAY(fx_valor_pago!I58)</f>
        <v>fx_principal_total_reneg</v>
      </c>
      <c r="B49" t="str">
        <v>R$1 mil a R$5mil_Acima de R$5mil</v>
      </c>
      <c r="C49">
        <v>0</v>
      </c>
      <c r="D49">
        <v>0</v>
      </c>
      <c r="E49" t="str">
        <v>NEUTRO</v>
      </c>
      <c r="F49" t="str">
        <v>Até R$1 mil</v>
      </c>
    </row>
    <row r="50" spans="1:6" x14ac:dyDescent="0.25">
      <c r="A50" s="32" t="str" cm="1">
        <f t="array" ref="A50:F50">_xlfn.ANCHORARRAY(fx_valor_pago!I84)</f>
        <v>fx_amortizacao</v>
      </c>
      <c r="B50" t="str">
        <v>Negativo</v>
      </c>
      <c r="C50" t="str">
        <v>R$2 mil a R$5mil</v>
      </c>
      <c r="D50" t="str">
        <v>Até R$2 mil</v>
      </c>
      <c r="E50">
        <v>0</v>
      </c>
      <c r="F50" t="str">
        <v>Acima de R$5mil</v>
      </c>
    </row>
    <row r="51" spans="1:6" x14ac:dyDescent="0.25">
      <c r="A51" s="32" t="str" cm="1">
        <f t="array" ref="A51:F51">_xlfn.ANCHORARRAY(PRODUTOS_atraso!I1)</f>
        <v>CARTAO_A_VISTA_atraso</v>
      </c>
      <c r="B51">
        <v>0</v>
      </c>
      <c r="C51">
        <v>0</v>
      </c>
      <c r="D51">
        <v>0</v>
      </c>
      <c r="E51">
        <v>1</v>
      </c>
      <c r="F51">
        <v>0</v>
      </c>
    </row>
    <row r="52" spans="1:6" x14ac:dyDescent="0.25">
      <c r="A52" s="32" t="str" cm="1">
        <f t="array" ref="A52:F52">_xlfn.ANCHORARRAY(PRODUTOS_atraso!I16)</f>
        <v>CARTAO_PARCELADO_atraso</v>
      </c>
      <c r="B52">
        <v>1</v>
      </c>
      <c r="C52">
        <v>0</v>
      </c>
      <c r="D52" t="str">
        <v>NEUTRO</v>
      </c>
      <c r="E52">
        <v>1</v>
      </c>
      <c r="F52">
        <v>0</v>
      </c>
    </row>
    <row r="53" spans="1:6" x14ac:dyDescent="0.25">
      <c r="A53" s="32" t="str" cm="1">
        <f t="array" ref="A53:F53">_xlfn.ANCHORARRAY(PRODUTOS_atraso!I32)</f>
        <v>CP_atraso</v>
      </c>
      <c r="B53">
        <v>1</v>
      </c>
      <c r="C53">
        <v>0</v>
      </c>
      <c r="D53" t="str">
        <v>NEUTRO</v>
      </c>
      <c r="E53">
        <v>1</v>
      </c>
      <c r="F53" t="str">
        <v>NEUTRO</v>
      </c>
    </row>
    <row r="54" spans="1:6" x14ac:dyDescent="0.25">
      <c r="A54" s="32" t="str" cm="1">
        <f t="array" ref="A54:F54">_xlfn.ANCHORARRAY(PRODUTOS_atraso!I46)</f>
        <v>CREDIARIO_atraso</v>
      </c>
      <c r="B54">
        <v>1</v>
      </c>
      <c r="C54">
        <v>0</v>
      </c>
      <c r="D54" t="str">
        <v>NEUTRO</v>
      </c>
      <c r="E54">
        <v>1</v>
      </c>
      <c r="F54" t="str">
        <v>NEUTRO</v>
      </c>
    </row>
    <row r="55" spans="1:6" x14ac:dyDescent="0.25">
      <c r="A55" s="32" t="str" cm="1">
        <f t="array" ref="A55:F55">_xlfn.ANCHORARRAY(PRODUTOS_atraso!I61)</f>
        <v xml:space="preserve">CDC_atraso                                      </v>
      </c>
      <c r="B55">
        <v>1</v>
      </c>
      <c r="C55">
        <v>0</v>
      </c>
      <c r="D55" t="str">
        <v>NEUTRO</v>
      </c>
      <c r="E55">
        <v>1</v>
      </c>
      <c r="F55" t="str">
        <v>NEUTRO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CE98-05DF-469D-BD9B-FA682AF6338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2CE5-E52B-484B-B9E9-A1F56022D990}">
  <dimension ref="A1:F55"/>
  <sheetViews>
    <sheetView topLeftCell="A28" workbookViewId="0">
      <selection activeCell="E32" sqref="E32"/>
    </sheetView>
  </sheetViews>
  <sheetFormatPr defaultRowHeight="15" x14ac:dyDescent="0.25"/>
  <cols>
    <col min="1" max="1" width="28" style="22" bestFit="1" customWidth="1"/>
    <col min="2" max="2" width="35" style="35" bestFit="1" customWidth="1"/>
    <col min="3" max="3" width="32" style="35" bestFit="1" customWidth="1"/>
    <col min="4" max="4" width="39.28515625" style="35" bestFit="1" customWidth="1"/>
    <col min="5" max="5" width="29.42578125" style="35" bestFit="1" customWidth="1"/>
    <col min="6" max="6" width="32" style="35" bestFit="1" customWidth="1"/>
  </cols>
  <sheetData>
    <row r="1" spans="1:6" x14ac:dyDescent="0.25">
      <c r="A1" s="22" t="s">
        <v>311</v>
      </c>
      <c r="B1" s="22" t="s">
        <v>312</v>
      </c>
      <c r="C1" s="22" t="s">
        <v>313</v>
      </c>
      <c r="D1" s="22" t="s">
        <v>314</v>
      </c>
      <c r="E1" s="22" t="s">
        <v>315</v>
      </c>
      <c r="F1" s="22" t="s">
        <v>316</v>
      </c>
    </row>
    <row r="2" spans="1:6" x14ac:dyDescent="0.25">
      <c r="A2" s="22" t="s">
        <v>98</v>
      </c>
      <c r="B2" s="35" t="s">
        <v>100</v>
      </c>
      <c r="C2" s="35" t="s">
        <v>99</v>
      </c>
      <c r="D2" s="35" t="s">
        <v>195</v>
      </c>
      <c r="E2" s="35" t="s">
        <v>100</v>
      </c>
      <c r="F2" s="35" t="s">
        <v>196</v>
      </c>
    </row>
    <row r="3" spans="1:6" x14ac:dyDescent="0.25">
      <c r="A3" s="22" t="s">
        <v>197</v>
      </c>
      <c r="B3" s="35" t="s">
        <v>199</v>
      </c>
      <c r="C3" s="35" t="s">
        <v>198</v>
      </c>
      <c r="D3" s="35" t="s">
        <v>195</v>
      </c>
      <c r="E3" s="35" t="s">
        <v>201</v>
      </c>
      <c r="F3" s="35" t="s">
        <v>200</v>
      </c>
    </row>
    <row r="4" spans="1:6" x14ac:dyDescent="0.25">
      <c r="A4" s="22" t="s">
        <v>163</v>
      </c>
      <c r="B4" s="35" t="s">
        <v>201</v>
      </c>
      <c r="C4" s="35" t="s">
        <v>204</v>
      </c>
      <c r="D4" s="35" t="s">
        <v>195</v>
      </c>
      <c r="E4" s="35" t="s">
        <v>201</v>
      </c>
      <c r="F4" s="35" t="s">
        <v>203</v>
      </c>
    </row>
    <row r="5" spans="1:6" x14ac:dyDescent="0.25">
      <c r="A5" s="22" t="s">
        <v>174</v>
      </c>
      <c r="B5" s="35" t="s">
        <v>208</v>
      </c>
      <c r="C5" s="35" t="s">
        <v>179</v>
      </c>
      <c r="D5" s="35" t="s">
        <v>195</v>
      </c>
      <c r="E5" s="35" t="s">
        <v>205</v>
      </c>
      <c r="F5" s="35" t="s">
        <v>209</v>
      </c>
    </row>
    <row r="6" spans="1:6" x14ac:dyDescent="0.25">
      <c r="A6" s="22" t="s">
        <v>180</v>
      </c>
      <c r="B6" s="35" t="s">
        <v>211</v>
      </c>
      <c r="C6" s="35" t="s">
        <v>210</v>
      </c>
      <c r="D6" s="35" t="s">
        <v>207</v>
      </c>
      <c r="E6" s="35" t="s">
        <v>210</v>
      </c>
      <c r="F6" s="35" t="s">
        <v>195</v>
      </c>
    </row>
    <row r="7" spans="1:6" x14ac:dyDescent="0.25">
      <c r="A7" s="22" t="s">
        <v>192</v>
      </c>
      <c r="B7" s="35" t="s">
        <v>321</v>
      </c>
      <c r="C7" s="35" t="s">
        <v>322</v>
      </c>
      <c r="D7" s="35" t="s">
        <v>259</v>
      </c>
      <c r="E7" s="35" t="s">
        <v>321</v>
      </c>
      <c r="F7" s="35" t="s">
        <v>195</v>
      </c>
    </row>
    <row r="8" spans="1:6" x14ac:dyDescent="0.25">
      <c r="A8" s="22" t="s">
        <v>212</v>
      </c>
      <c r="B8" s="35" t="s">
        <v>236</v>
      </c>
      <c r="C8" s="35" t="s">
        <v>175</v>
      </c>
      <c r="D8" s="35" t="s">
        <v>195</v>
      </c>
      <c r="E8" s="35" t="s">
        <v>237</v>
      </c>
      <c r="F8" s="35" t="s">
        <v>238</v>
      </c>
    </row>
    <row r="9" spans="1:6" x14ac:dyDescent="0.25">
      <c r="A9" s="22" t="s">
        <v>214</v>
      </c>
      <c r="B9" s="35" t="s">
        <v>195</v>
      </c>
      <c r="C9" s="35" t="s">
        <v>195</v>
      </c>
      <c r="D9" s="35" t="s">
        <v>215</v>
      </c>
      <c r="E9" s="35" t="s">
        <v>2</v>
      </c>
      <c r="F9" s="35" t="s">
        <v>1</v>
      </c>
    </row>
    <row r="10" spans="1:6" x14ac:dyDescent="0.25">
      <c r="A10" s="22" t="s">
        <v>216</v>
      </c>
      <c r="B10" s="35" t="s">
        <v>217</v>
      </c>
      <c r="C10" s="35" t="s">
        <v>6</v>
      </c>
      <c r="D10" s="35" t="s">
        <v>195</v>
      </c>
      <c r="E10" s="35" t="s">
        <v>6</v>
      </c>
      <c r="F10" s="35" t="s">
        <v>218</v>
      </c>
    </row>
    <row r="11" spans="1:6" x14ac:dyDescent="0.25">
      <c r="A11" s="22" t="s">
        <v>219</v>
      </c>
      <c r="B11" s="35" t="s">
        <v>225</v>
      </c>
      <c r="C11" s="35" t="s">
        <v>224</v>
      </c>
      <c r="D11" s="35" t="s">
        <v>195</v>
      </c>
      <c r="E11" s="35" t="s">
        <v>325</v>
      </c>
      <c r="F11" s="35" t="s">
        <v>326</v>
      </c>
    </row>
    <row r="12" spans="1:6" x14ac:dyDescent="0.25">
      <c r="A12" s="22" t="s">
        <v>18</v>
      </c>
      <c r="B12" s="35">
        <v>0</v>
      </c>
      <c r="C12" s="35">
        <v>0</v>
      </c>
      <c r="D12" s="35">
        <v>0</v>
      </c>
      <c r="E12" s="35">
        <v>0</v>
      </c>
      <c r="F12" s="35">
        <v>0</v>
      </c>
    </row>
    <row r="13" spans="1:6" x14ac:dyDescent="0.25">
      <c r="A13" s="22" t="s">
        <v>226</v>
      </c>
      <c r="B13" s="35" t="s">
        <v>195</v>
      </c>
      <c r="C13" s="35" t="s">
        <v>227</v>
      </c>
      <c r="D13" s="35" t="s">
        <v>228</v>
      </c>
      <c r="E13" s="35" t="s">
        <v>228</v>
      </c>
      <c r="F13" s="35" t="s">
        <v>195</v>
      </c>
    </row>
    <row r="14" spans="1:6" x14ac:dyDescent="0.25">
      <c r="A14" s="22" t="s">
        <v>230</v>
      </c>
      <c r="B14" s="35" t="s">
        <v>231</v>
      </c>
      <c r="C14" s="35" t="s">
        <v>73</v>
      </c>
      <c r="D14" s="35" t="s">
        <v>231</v>
      </c>
      <c r="E14" s="35" t="s">
        <v>231</v>
      </c>
      <c r="F14" s="35" t="s">
        <v>73</v>
      </c>
    </row>
    <row r="15" spans="1:6" x14ac:dyDescent="0.25">
      <c r="A15" s="22" t="s">
        <v>239</v>
      </c>
      <c r="B15" s="35" t="s">
        <v>248</v>
      </c>
      <c r="C15" s="35" t="s">
        <v>247</v>
      </c>
      <c r="D15" s="35" t="s">
        <v>82</v>
      </c>
      <c r="E15" s="35" t="s">
        <v>249</v>
      </c>
      <c r="F15" s="35" t="s">
        <v>246</v>
      </c>
    </row>
    <row r="16" spans="1:6" x14ac:dyDescent="0.25">
      <c r="A16" s="22" t="s">
        <v>229</v>
      </c>
      <c r="B16" s="35" t="s">
        <v>195</v>
      </c>
      <c r="C16" s="35" t="s">
        <v>251</v>
      </c>
      <c r="D16" s="35" t="s">
        <v>250</v>
      </c>
      <c r="E16" s="35" t="s">
        <v>252</v>
      </c>
      <c r="F16" s="35" t="s">
        <v>250</v>
      </c>
    </row>
    <row r="17" spans="1:6" x14ac:dyDescent="0.25">
      <c r="A17" s="22" t="s">
        <v>253</v>
      </c>
      <c r="B17" s="35" t="s">
        <v>257</v>
      </c>
      <c r="C17" s="35" t="s">
        <v>256</v>
      </c>
      <c r="D17" s="35" t="s">
        <v>195</v>
      </c>
      <c r="E17" s="35" t="s">
        <v>257</v>
      </c>
      <c r="F17" s="35" t="s">
        <v>256</v>
      </c>
    </row>
    <row r="18" spans="1:6" x14ac:dyDescent="0.25">
      <c r="A18" s="22" t="s">
        <v>260</v>
      </c>
      <c r="B18" s="35" t="s">
        <v>266</v>
      </c>
      <c r="C18" s="35" t="s">
        <v>261</v>
      </c>
      <c r="D18" s="35" t="s">
        <v>259</v>
      </c>
      <c r="E18" s="35" t="s">
        <v>265</v>
      </c>
      <c r="F18" s="35" t="s">
        <v>195</v>
      </c>
    </row>
    <row r="19" spans="1:6" x14ac:dyDescent="0.25">
      <c r="A19" s="22" t="s">
        <v>182</v>
      </c>
      <c r="B19" s="35" t="s">
        <v>195</v>
      </c>
      <c r="C19" s="35" t="s">
        <v>327</v>
      </c>
      <c r="D19" s="35" t="s">
        <v>328</v>
      </c>
      <c r="E19" s="35" t="s">
        <v>328</v>
      </c>
      <c r="F19" s="35" t="s">
        <v>327</v>
      </c>
    </row>
    <row r="20" spans="1:6" x14ac:dyDescent="0.25">
      <c r="A20" s="22" t="s">
        <v>189</v>
      </c>
      <c r="B20" s="35" t="s">
        <v>329</v>
      </c>
      <c r="C20" s="35" t="s">
        <v>195</v>
      </c>
      <c r="D20" s="35" t="s">
        <v>330</v>
      </c>
      <c r="E20" s="35" t="s">
        <v>111</v>
      </c>
      <c r="F20" s="35" t="s">
        <v>193</v>
      </c>
    </row>
    <row r="21" spans="1:6" x14ac:dyDescent="0.25">
      <c r="A21" s="22" t="s">
        <v>267</v>
      </c>
      <c r="B21" s="35" t="s">
        <v>269</v>
      </c>
      <c r="C21" s="35" t="s">
        <v>323</v>
      </c>
      <c r="D21" s="35" t="s">
        <v>269</v>
      </c>
      <c r="E21" s="35" t="s">
        <v>269</v>
      </c>
      <c r="F21" s="35" t="s">
        <v>268</v>
      </c>
    </row>
    <row r="22" spans="1:6" x14ac:dyDescent="0.25">
      <c r="A22" s="22" t="s">
        <v>93</v>
      </c>
      <c r="B22" s="35">
        <v>1</v>
      </c>
      <c r="C22" s="35" t="s">
        <v>195</v>
      </c>
      <c r="D22" s="35">
        <v>0</v>
      </c>
      <c r="E22" s="35">
        <v>0</v>
      </c>
      <c r="F22" s="35">
        <v>1</v>
      </c>
    </row>
    <row r="23" spans="1:6" x14ac:dyDescent="0.25">
      <c r="A23" s="22" t="s">
        <v>94</v>
      </c>
      <c r="B23" s="35" t="s">
        <v>195</v>
      </c>
      <c r="C23" s="35" t="s">
        <v>195</v>
      </c>
      <c r="D23" s="35">
        <v>0</v>
      </c>
      <c r="E23" s="35">
        <v>0</v>
      </c>
      <c r="F23" s="35">
        <v>1</v>
      </c>
    </row>
    <row r="24" spans="1:6" x14ac:dyDescent="0.25">
      <c r="A24" s="22" t="s">
        <v>95</v>
      </c>
      <c r="B24" s="35" t="s">
        <v>195</v>
      </c>
      <c r="C24" s="35">
        <v>1</v>
      </c>
      <c r="D24" s="35">
        <v>0</v>
      </c>
      <c r="E24" s="35">
        <v>0</v>
      </c>
      <c r="F24" s="35">
        <v>1</v>
      </c>
    </row>
    <row r="25" spans="1:6" x14ac:dyDescent="0.25">
      <c r="A25" s="22" t="s">
        <v>96</v>
      </c>
      <c r="B25" s="35">
        <v>1</v>
      </c>
      <c r="C25" s="35">
        <v>0</v>
      </c>
      <c r="D25" s="35" t="s">
        <v>195</v>
      </c>
      <c r="E25" s="35">
        <v>0</v>
      </c>
      <c r="F25" s="35">
        <v>1</v>
      </c>
    </row>
    <row r="26" spans="1:6" x14ac:dyDescent="0.25">
      <c r="A26" s="22" t="s">
        <v>97</v>
      </c>
      <c r="B26" s="35">
        <v>1</v>
      </c>
      <c r="C26" s="35">
        <v>0</v>
      </c>
      <c r="D26" s="35" t="s">
        <v>195</v>
      </c>
      <c r="E26" s="35">
        <v>0</v>
      </c>
      <c r="F26" s="35">
        <v>1</v>
      </c>
    </row>
    <row r="27" spans="1:6" x14ac:dyDescent="0.25">
      <c r="A27" s="22" t="s">
        <v>346</v>
      </c>
      <c r="B27" s="35">
        <v>1</v>
      </c>
      <c r="C27" s="35">
        <v>0</v>
      </c>
      <c r="D27" s="35" t="s">
        <v>195</v>
      </c>
      <c r="E27" s="35" t="s">
        <v>195</v>
      </c>
      <c r="F27" s="35">
        <v>1</v>
      </c>
    </row>
    <row r="28" spans="1:6" x14ac:dyDescent="0.25">
      <c r="A28" s="22" t="s">
        <v>258</v>
      </c>
      <c r="B28" s="35" t="s">
        <v>195</v>
      </c>
      <c r="C28" s="35">
        <v>1</v>
      </c>
      <c r="D28" s="35">
        <v>0</v>
      </c>
      <c r="E28" s="35">
        <v>0</v>
      </c>
      <c r="F28" s="35" t="s">
        <v>270</v>
      </c>
    </row>
    <row r="29" spans="1:6" x14ac:dyDescent="0.25">
      <c r="A29" s="22" t="s">
        <v>128</v>
      </c>
      <c r="B29" s="35" t="s">
        <v>273</v>
      </c>
      <c r="C29" s="35">
        <v>0</v>
      </c>
      <c r="D29" s="35">
        <v>1</v>
      </c>
      <c r="E29" s="35" t="s">
        <v>273</v>
      </c>
      <c r="F29" s="35">
        <v>0</v>
      </c>
    </row>
    <row r="30" spans="1:6" x14ac:dyDescent="0.25">
      <c r="A30" s="22" t="s">
        <v>133</v>
      </c>
      <c r="B30" s="35">
        <v>0</v>
      </c>
      <c r="C30" s="35">
        <v>1</v>
      </c>
      <c r="D30" s="35">
        <v>0</v>
      </c>
      <c r="E30" s="35">
        <v>0</v>
      </c>
      <c r="F30" s="35" t="s">
        <v>273</v>
      </c>
    </row>
    <row r="31" spans="1:6" x14ac:dyDescent="0.25">
      <c r="A31" s="22" t="s">
        <v>134</v>
      </c>
      <c r="B31" s="35" t="s">
        <v>273</v>
      </c>
      <c r="C31" s="35">
        <v>0</v>
      </c>
      <c r="D31" s="35">
        <v>1</v>
      </c>
      <c r="E31" s="35">
        <v>1</v>
      </c>
      <c r="F31" s="35" t="s">
        <v>195</v>
      </c>
    </row>
    <row r="32" spans="1:6" x14ac:dyDescent="0.25">
      <c r="A32" s="22" t="s">
        <v>135</v>
      </c>
      <c r="B32" s="35" t="s">
        <v>276</v>
      </c>
      <c r="C32" s="35" t="s">
        <v>277</v>
      </c>
      <c r="D32" s="35">
        <v>1</v>
      </c>
      <c r="E32" s="35">
        <v>0</v>
      </c>
      <c r="F32" s="35" t="s">
        <v>275</v>
      </c>
    </row>
    <row r="33" spans="1:6" x14ac:dyDescent="0.25">
      <c r="A33" s="22" t="s">
        <v>139</v>
      </c>
      <c r="B33" s="35" t="s">
        <v>272</v>
      </c>
      <c r="C33" s="35">
        <v>0</v>
      </c>
      <c r="D33" s="35">
        <v>0</v>
      </c>
      <c r="E33" s="35" t="s">
        <v>272</v>
      </c>
      <c r="F33" s="35">
        <v>0</v>
      </c>
    </row>
    <row r="34" spans="1:6" x14ac:dyDescent="0.25">
      <c r="A34" s="22" t="s">
        <v>140</v>
      </c>
      <c r="B34" s="35" t="s">
        <v>272</v>
      </c>
      <c r="C34" s="35">
        <v>0</v>
      </c>
      <c r="D34" s="35">
        <v>0</v>
      </c>
      <c r="E34" s="35">
        <v>0</v>
      </c>
      <c r="F34" s="35" t="s">
        <v>272</v>
      </c>
    </row>
    <row r="35" spans="1:6" x14ac:dyDescent="0.25">
      <c r="A35" s="22" t="s">
        <v>141</v>
      </c>
      <c r="B35" s="35" t="s">
        <v>272</v>
      </c>
      <c r="C35" s="35">
        <v>0</v>
      </c>
      <c r="D35" s="35">
        <v>0</v>
      </c>
      <c r="E35" s="35">
        <v>0</v>
      </c>
      <c r="F35" s="35" t="s">
        <v>272</v>
      </c>
    </row>
    <row r="36" spans="1:6" x14ac:dyDescent="0.25">
      <c r="A36" s="22" t="s">
        <v>142</v>
      </c>
      <c r="B36" s="35" t="s">
        <v>272</v>
      </c>
      <c r="C36" s="35">
        <v>0</v>
      </c>
      <c r="D36" s="35">
        <v>1</v>
      </c>
      <c r="E36" s="35" t="s">
        <v>195</v>
      </c>
      <c r="F36" s="35" t="s">
        <v>272</v>
      </c>
    </row>
    <row r="37" spans="1:6" x14ac:dyDescent="0.25">
      <c r="A37" s="22" t="s">
        <v>143</v>
      </c>
      <c r="B37" s="35" t="s">
        <v>195</v>
      </c>
      <c r="C37" s="35" t="s">
        <v>291</v>
      </c>
      <c r="D37" s="35" t="s">
        <v>144</v>
      </c>
      <c r="E37" s="35" t="s">
        <v>195</v>
      </c>
      <c r="F37" s="35" t="s">
        <v>289</v>
      </c>
    </row>
    <row r="38" spans="1:6" x14ac:dyDescent="0.25">
      <c r="A38" s="22" t="s">
        <v>150</v>
      </c>
      <c r="B38" s="35" t="s">
        <v>154</v>
      </c>
      <c r="C38" s="35" t="s">
        <v>292</v>
      </c>
      <c r="D38" s="35" t="s">
        <v>292</v>
      </c>
      <c r="E38" s="35" t="s">
        <v>292</v>
      </c>
      <c r="F38" s="35" t="s">
        <v>154</v>
      </c>
    </row>
    <row r="39" spans="1:6" x14ac:dyDescent="0.25">
      <c r="A39" s="22" t="s">
        <v>155</v>
      </c>
      <c r="B39" s="35" t="s">
        <v>294</v>
      </c>
      <c r="C39" s="35" t="s">
        <v>292</v>
      </c>
      <c r="D39" s="35">
        <v>0</v>
      </c>
      <c r="E39" s="35" t="s">
        <v>153</v>
      </c>
      <c r="F39" s="35" t="s">
        <v>195</v>
      </c>
    </row>
    <row r="40" spans="1:6" x14ac:dyDescent="0.25">
      <c r="A40" s="22" t="s">
        <v>164</v>
      </c>
      <c r="B40" s="35" t="s">
        <v>300</v>
      </c>
      <c r="C40" s="35" t="s">
        <v>299</v>
      </c>
      <c r="D40" s="35" t="s">
        <v>301</v>
      </c>
      <c r="E40" s="35" t="s">
        <v>299</v>
      </c>
      <c r="F40" s="35" t="s">
        <v>300</v>
      </c>
    </row>
    <row r="41" spans="1:6" x14ac:dyDescent="0.25">
      <c r="A41" s="22" t="s">
        <v>169</v>
      </c>
      <c r="B41" s="35" t="s">
        <v>300</v>
      </c>
      <c r="C41" s="35" t="s">
        <v>195</v>
      </c>
      <c r="D41" s="35" t="s">
        <v>303</v>
      </c>
      <c r="E41" s="35" t="s">
        <v>302</v>
      </c>
      <c r="F41" s="35" t="s">
        <v>300</v>
      </c>
    </row>
    <row r="42" spans="1:6" x14ac:dyDescent="0.25">
      <c r="A42" s="22" t="s">
        <v>170</v>
      </c>
      <c r="B42" s="35" t="s">
        <v>195</v>
      </c>
      <c r="C42" s="35" t="s">
        <v>298</v>
      </c>
      <c r="D42" s="35" t="s">
        <v>297</v>
      </c>
      <c r="E42" s="35" t="s">
        <v>123</v>
      </c>
      <c r="F42" s="35" t="s">
        <v>296</v>
      </c>
    </row>
    <row r="43" spans="1:6" x14ac:dyDescent="0.25">
      <c r="A43" s="22" t="s">
        <v>173</v>
      </c>
      <c r="B43" s="35" t="s">
        <v>304</v>
      </c>
      <c r="C43" s="35" t="s">
        <v>317</v>
      </c>
      <c r="D43" s="35" t="s">
        <v>123</v>
      </c>
      <c r="E43" s="35" t="s">
        <v>304</v>
      </c>
      <c r="F43" s="35" t="s">
        <v>318</v>
      </c>
    </row>
    <row r="44" spans="1:6" x14ac:dyDescent="0.25">
      <c r="A44" s="22" t="s">
        <v>191</v>
      </c>
      <c r="B44" s="35" t="s">
        <v>195</v>
      </c>
      <c r="C44" s="35" t="s">
        <v>304</v>
      </c>
      <c r="D44" s="35" t="s">
        <v>310</v>
      </c>
      <c r="E44" s="35" t="s">
        <v>308</v>
      </c>
      <c r="F44" s="35" t="s">
        <v>309</v>
      </c>
    </row>
    <row r="45" spans="1:6" x14ac:dyDescent="0.25">
      <c r="A45" s="22" t="s">
        <v>278</v>
      </c>
      <c r="B45" s="35" t="s">
        <v>285</v>
      </c>
      <c r="C45" s="35" t="s">
        <v>286</v>
      </c>
      <c r="D45" s="35" t="s">
        <v>287</v>
      </c>
      <c r="E45" s="35" t="s">
        <v>280</v>
      </c>
      <c r="F45" s="35" t="s">
        <v>287</v>
      </c>
    </row>
    <row r="46" spans="1:6" x14ac:dyDescent="0.25">
      <c r="A46" s="22" t="s">
        <v>331</v>
      </c>
      <c r="B46" s="35" t="s">
        <v>285</v>
      </c>
      <c r="C46" s="35" t="s">
        <v>365</v>
      </c>
      <c r="D46" s="35" t="s">
        <v>332</v>
      </c>
      <c r="E46" s="35" t="s">
        <v>344</v>
      </c>
      <c r="F46" s="35" t="s">
        <v>343</v>
      </c>
    </row>
    <row r="47" spans="1:6" x14ac:dyDescent="0.25">
      <c r="A47" s="22" t="s">
        <v>334</v>
      </c>
      <c r="B47" s="35" t="s">
        <v>125</v>
      </c>
      <c r="C47" s="35" t="s">
        <v>345</v>
      </c>
      <c r="D47" s="35" t="s">
        <v>345</v>
      </c>
      <c r="E47" s="35">
        <v>0</v>
      </c>
      <c r="F47" s="35" t="s">
        <v>168</v>
      </c>
    </row>
    <row r="48" spans="1:6" x14ac:dyDescent="0.25">
      <c r="A48" s="22" t="s">
        <v>337</v>
      </c>
      <c r="B48" s="35" t="s">
        <v>125</v>
      </c>
      <c r="C48" s="35" t="s">
        <v>345</v>
      </c>
      <c r="D48" s="35" t="s">
        <v>345</v>
      </c>
      <c r="E48" s="35" t="s">
        <v>345</v>
      </c>
      <c r="F48" s="35" t="s">
        <v>168</v>
      </c>
    </row>
    <row r="49" spans="1:6" x14ac:dyDescent="0.25">
      <c r="A49" s="22" t="s">
        <v>338</v>
      </c>
      <c r="B49" s="35" t="s">
        <v>353</v>
      </c>
      <c r="C49" s="35">
        <v>0</v>
      </c>
      <c r="D49" s="35">
        <v>0</v>
      </c>
      <c r="E49" s="35" t="s">
        <v>195</v>
      </c>
      <c r="F49" s="35" t="s">
        <v>123</v>
      </c>
    </row>
    <row r="50" spans="1:6" x14ac:dyDescent="0.25">
      <c r="A50" s="22" t="s">
        <v>340</v>
      </c>
      <c r="B50" s="35" t="s">
        <v>341</v>
      </c>
      <c r="C50" s="35" t="s">
        <v>336</v>
      </c>
      <c r="D50" s="35" t="s">
        <v>335</v>
      </c>
      <c r="E50" s="35">
        <v>0</v>
      </c>
      <c r="F50" s="35" t="s">
        <v>172</v>
      </c>
    </row>
    <row r="51" spans="1:6" x14ac:dyDescent="0.25">
      <c r="A51" s="22" t="s">
        <v>350</v>
      </c>
      <c r="B51" s="35">
        <v>0</v>
      </c>
      <c r="C51" s="35">
        <v>0</v>
      </c>
      <c r="D51" s="35">
        <v>0</v>
      </c>
      <c r="E51" s="35">
        <v>1</v>
      </c>
      <c r="F51" s="35">
        <v>0</v>
      </c>
    </row>
    <row r="52" spans="1:6" x14ac:dyDescent="0.25">
      <c r="A52" s="22" t="s">
        <v>351</v>
      </c>
      <c r="B52" s="35">
        <v>1</v>
      </c>
      <c r="C52" s="35">
        <v>0</v>
      </c>
      <c r="D52" s="35" t="s">
        <v>195</v>
      </c>
      <c r="E52" s="35">
        <v>1</v>
      </c>
      <c r="F52" s="35">
        <v>0</v>
      </c>
    </row>
    <row r="53" spans="1:6" x14ac:dyDescent="0.25">
      <c r="A53" s="46" t="s">
        <v>348</v>
      </c>
      <c r="B53" s="35">
        <v>1</v>
      </c>
      <c r="C53" s="35">
        <v>0</v>
      </c>
      <c r="D53" s="35" t="s">
        <v>195</v>
      </c>
      <c r="E53" s="35">
        <v>1</v>
      </c>
      <c r="F53" s="35" t="s">
        <v>195</v>
      </c>
    </row>
    <row r="54" spans="1:6" x14ac:dyDescent="0.25">
      <c r="A54" s="22" t="s">
        <v>349</v>
      </c>
      <c r="B54" s="35">
        <v>1</v>
      </c>
      <c r="C54" s="35">
        <v>0</v>
      </c>
      <c r="D54" s="35" t="s">
        <v>195</v>
      </c>
      <c r="E54" s="35">
        <v>1</v>
      </c>
      <c r="F54" s="35" t="s">
        <v>195</v>
      </c>
    </row>
    <row r="55" spans="1:6" x14ac:dyDescent="0.25">
      <c r="A55" s="22" t="s">
        <v>354</v>
      </c>
      <c r="B55" s="35">
        <v>1</v>
      </c>
      <c r="C55" s="35">
        <v>0</v>
      </c>
      <c r="D55" s="35" t="s">
        <v>195</v>
      </c>
      <c r="E55" s="35">
        <v>1</v>
      </c>
      <c r="F55" s="35" t="s">
        <v>195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41396a5e-896f-4fb0-a49d-79c32d27bd4e}" enabled="1" method="Privileged" siteId="{92247c24-8a8c-47f3-a7f1-85df939ad4b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Inad_e_reneg</vt:lpstr>
      <vt:lpstr>fx_atraso</vt:lpstr>
      <vt:lpstr>fax_tempo_contratos</vt:lpstr>
      <vt:lpstr>fx_Idade</vt:lpstr>
      <vt:lpstr>Perfil</vt:lpstr>
      <vt:lpstr>natureza_ocupacao</vt:lpstr>
      <vt:lpstr>nacionalidade</vt:lpstr>
      <vt:lpstr>situacao_conta</vt:lpstr>
      <vt:lpstr>fx_Relacionamento</vt:lpstr>
      <vt:lpstr>fx_Limite</vt:lpstr>
      <vt:lpstr>Produtos</vt:lpstr>
      <vt:lpstr>Qtd_produtos_ativos</vt:lpstr>
      <vt:lpstr>fx_contratos_aberto</vt:lpstr>
      <vt:lpstr>fx_contratos_fechado</vt:lpstr>
      <vt:lpstr>fx_reneg_aberto</vt:lpstr>
      <vt:lpstr>fx_reneg_fechado</vt:lpstr>
      <vt:lpstr>fx_valor_da_parcela</vt:lpstr>
      <vt:lpstr>fx_qtd_parcela</vt:lpstr>
      <vt:lpstr>fx_principal_total</vt:lpstr>
      <vt:lpstr>fx_creditos</vt:lpstr>
      <vt:lpstr>fx_valor_entrada</vt:lpstr>
      <vt:lpstr>fx_renda_valida</vt:lpstr>
      <vt:lpstr>fx_valor_pago</vt:lpstr>
      <vt:lpstr>PRODUTOS_atraso</vt:lpstr>
      <vt:lpstr>Descricao_formula</vt:lpstr>
      <vt:lpstr>Planilha1</vt:lpstr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Monteiro</dc:creator>
  <cp:lastModifiedBy>Fernando Monteiro</cp:lastModifiedBy>
  <dcterms:created xsi:type="dcterms:W3CDTF">2025-06-25T21:12:42Z</dcterms:created>
  <dcterms:modified xsi:type="dcterms:W3CDTF">2025-08-09T12:01:46Z</dcterms:modified>
</cp:coreProperties>
</file>