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Modelos\"/>
    </mc:Choice>
  </mc:AlternateContent>
  <xr:revisionPtr revIDLastSave="0" documentId="13_ncr:1_{CDAB4B5D-A7B8-4F34-94EE-36F20947E591}" xr6:coauthVersionLast="47" xr6:coauthVersionMax="47" xr10:uidLastSave="{00000000-0000-0000-0000-000000000000}"/>
  <bookViews>
    <workbookView xWindow="-120" yWindow="-120" windowWidth="20730" windowHeight="11040" xr2:uid="{064EE5DC-0815-403B-935E-339E9DCBA542}"/>
  </bookViews>
  <sheets>
    <sheet name="Geral" sheetId="3" r:id="rId1"/>
    <sheet name="fa comparacao" sheetId="4" r:id="rId2"/>
    <sheet name="FIN" sheetId="2" r:id="rId3"/>
    <sheet name="EMP_FIN" sheetId="1" r:id="rId4"/>
  </sheets>
  <definedNames>
    <definedName name="_xlnm._FilterDatabase" localSheetId="3" hidden="1">EMP_FIN!$A$1:$W$12</definedName>
    <definedName name="_xlnm._FilterDatabase" localSheetId="2" hidden="1">FIN!$A$1:$W$13</definedName>
    <definedName name="_xlnm._FilterDatabase" localSheetId="0" hidden="1">Geral!$A$1:$W$19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3" l="1"/>
  <c r="T27" i="3"/>
  <c r="F27" i="3"/>
  <c r="E27" i="3"/>
  <c r="U26" i="3"/>
  <c r="T26" i="3"/>
  <c r="V26" i="3" s="1"/>
  <c r="W26" i="3" s="1"/>
  <c r="F26" i="3"/>
  <c r="E26" i="3"/>
  <c r="U25" i="3"/>
  <c r="T25" i="3"/>
  <c r="F25" i="3"/>
  <c r="E25" i="3"/>
  <c r="D25" i="3" s="1"/>
  <c r="U24" i="3"/>
  <c r="T24" i="3"/>
  <c r="F24" i="3"/>
  <c r="E24" i="3"/>
  <c r="U23" i="3"/>
  <c r="T23" i="3"/>
  <c r="F23" i="3"/>
  <c r="E23" i="3"/>
  <c r="E21" i="3"/>
  <c r="F21" i="3"/>
  <c r="U22" i="3"/>
  <c r="T22" i="3"/>
  <c r="F22" i="3"/>
  <c r="E22" i="3"/>
  <c r="U21" i="3"/>
  <c r="T21" i="3"/>
  <c r="T20" i="3"/>
  <c r="U20" i="3"/>
  <c r="F20" i="3"/>
  <c r="E20" i="3"/>
  <c r="U19" i="3"/>
  <c r="T19" i="3"/>
  <c r="F19" i="3"/>
  <c r="E19" i="3"/>
  <c r="U18" i="3"/>
  <c r="T18" i="3"/>
  <c r="F18" i="3"/>
  <c r="E18" i="3"/>
  <c r="U17" i="3"/>
  <c r="T17" i="3"/>
  <c r="F17" i="3"/>
  <c r="E17" i="3"/>
  <c r="V27" i="3" l="1"/>
  <c r="W27" i="3" s="1"/>
  <c r="D27" i="3"/>
  <c r="D26" i="3"/>
  <c r="D23" i="3"/>
  <c r="D24" i="3"/>
  <c r="V25" i="3"/>
  <c r="W25" i="3" s="1"/>
  <c r="V24" i="3"/>
  <c r="W24" i="3" s="1"/>
  <c r="V19" i="3"/>
  <c r="W19" i="3" s="1"/>
  <c r="V23" i="3"/>
  <c r="W23" i="3" s="1"/>
  <c r="V22" i="3"/>
  <c r="W22" i="3" s="1"/>
  <c r="D21" i="3"/>
  <c r="V21" i="3"/>
  <c r="W21" i="3" s="1"/>
  <c r="D22" i="3"/>
  <c r="V20" i="3"/>
  <c r="W20" i="3" s="1"/>
  <c r="D20" i="3"/>
  <c r="V18" i="3"/>
  <c r="W18" i="3" s="1"/>
  <c r="D19" i="3"/>
  <c r="D18" i="3"/>
  <c r="V17" i="3"/>
  <c r="W17" i="3" s="1"/>
  <c r="D17" i="3"/>
  <c r="U16" i="3" l="1"/>
  <c r="T16" i="3"/>
  <c r="F16" i="3"/>
  <c r="E16" i="3"/>
  <c r="U15" i="3"/>
  <c r="T15" i="3"/>
  <c r="F15" i="3"/>
  <c r="E15" i="3"/>
  <c r="U14" i="3"/>
  <c r="T14" i="3"/>
  <c r="F14" i="3"/>
  <c r="E14" i="3"/>
  <c r="D14" i="3" l="1"/>
  <c r="D15" i="3"/>
  <c r="V16" i="3"/>
  <c r="W16" i="3" s="1"/>
  <c r="V14" i="3"/>
  <c r="W14" i="3" s="1"/>
  <c r="D16" i="3"/>
  <c r="V15" i="3"/>
  <c r="W15" i="3" s="1"/>
  <c r="F11" i="3" l="1"/>
  <c r="U13" i="3"/>
  <c r="T13" i="3"/>
  <c r="F13" i="3"/>
  <c r="E13" i="3"/>
  <c r="U12" i="3"/>
  <c r="T12" i="3"/>
  <c r="F12" i="3"/>
  <c r="E12" i="3"/>
  <c r="U11" i="3"/>
  <c r="T11" i="3"/>
  <c r="E11" i="3"/>
  <c r="U10" i="3"/>
  <c r="T10" i="3"/>
  <c r="F10" i="3"/>
  <c r="E10" i="3"/>
  <c r="U9" i="3"/>
  <c r="T9" i="3"/>
  <c r="F9" i="3"/>
  <c r="E9" i="3"/>
  <c r="U8" i="3"/>
  <c r="T8" i="3"/>
  <c r="F8" i="3"/>
  <c r="E8" i="3"/>
  <c r="U7" i="3"/>
  <c r="T7" i="3"/>
  <c r="F7" i="3"/>
  <c r="E7" i="3"/>
  <c r="U6" i="3"/>
  <c r="T6" i="3"/>
  <c r="F6" i="3"/>
  <c r="E6" i="3"/>
  <c r="U5" i="3"/>
  <c r="T5" i="3"/>
  <c r="F5" i="3"/>
  <c r="E5" i="3"/>
  <c r="U4" i="3"/>
  <c r="T4" i="3"/>
  <c r="F4" i="3"/>
  <c r="E4" i="3"/>
  <c r="U3" i="3"/>
  <c r="T3" i="3"/>
  <c r="F3" i="3"/>
  <c r="E3" i="3"/>
  <c r="U2" i="3"/>
  <c r="T2" i="3"/>
  <c r="F2" i="3"/>
  <c r="E2" i="3"/>
  <c r="V13" i="3" l="1"/>
  <c r="W13" i="3" s="1"/>
  <c r="D2" i="3"/>
  <c r="D4" i="3"/>
  <c r="D13" i="3"/>
  <c r="D5" i="3"/>
  <c r="D12" i="3"/>
  <c r="V12" i="3"/>
  <c r="W12" i="3" s="1"/>
  <c r="D11" i="3"/>
  <c r="V11" i="3"/>
  <c r="W11" i="3" s="1"/>
  <c r="D6" i="3"/>
  <c r="D10" i="3"/>
  <c r="D9" i="3"/>
  <c r="V7" i="3"/>
  <c r="W7" i="3" s="1"/>
  <c r="V5" i="3"/>
  <c r="W5" i="3" s="1"/>
  <c r="V9" i="3"/>
  <c r="W9" i="3" s="1"/>
  <c r="D8" i="3"/>
  <c r="V8" i="3"/>
  <c r="W8" i="3" s="1"/>
  <c r="V10" i="3"/>
  <c r="W10" i="3" s="1"/>
  <c r="V2" i="3"/>
  <c r="W2" i="3" s="1"/>
  <c r="V4" i="3"/>
  <c r="W4" i="3" s="1"/>
  <c r="V3" i="3"/>
  <c r="W3" i="3" s="1"/>
  <c r="V6" i="3"/>
  <c r="W6" i="3" s="1"/>
  <c r="D7" i="3"/>
  <c r="D3" i="3"/>
  <c r="T4" i="1" l="1"/>
  <c r="F10" i="1"/>
  <c r="F11" i="1"/>
  <c r="F12" i="1"/>
  <c r="U12" i="1"/>
  <c r="T12" i="1"/>
  <c r="E12" i="1"/>
  <c r="U11" i="1"/>
  <c r="T11" i="1"/>
  <c r="E11" i="1"/>
  <c r="U10" i="1"/>
  <c r="T10" i="1"/>
  <c r="E10" i="1"/>
  <c r="U9" i="1"/>
  <c r="T9" i="1"/>
  <c r="F9" i="1"/>
  <c r="E9" i="1"/>
  <c r="U8" i="1"/>
  <c r="T8" i="1"/>
  <c r="F8" i="1"/>
  <c r="E8" i="1"/>
  <c r="F5" i="1"/>
  <c r="F6" i="1"/>
  <c r="F7" i="1"/>
  <c r="U7" i="1"/>
  <c r="T7" i="1"/>
  <c r="E7" i="1"/>
  <c r="U6" i="1"/>
  <c r="T6" i="1"/>
  <c r="E6" i="1"/>
  <c r="U5" i="1"/>
  <c r="T5" i="1"/>
  <c r="E5" i="1"/>
  <c r="U13" i="2"/>
  <c r="T13" i="2"/>
  <c r="F13" i="2"/>
  <c r="E13" i="2"/>
  <c r="U12" i="2"/>
  <c r="T12" i="2"/>
  <c r="F12" i="2"/>
  <c r="E12" i="2"/>
  <c r="U11" i="2"/>
  <c r="T11" i="2"/>
  <c r="F11" i="2"/>
  <c r="E11" i="2"/>
  <c r="U10" i="2"/>
  <c r="T10" i="2"/>
  <c r="F10" i="2"/>
  <c r="E10" i="2"/>
  <c r="U9" i="2"/>
  <c r="T9" i="2"/>
  <c r="F9" i="2"/>
  <c r="E9" i="2"/>
  <c r="U8" i="2"/>
  <c r="T8" i="2"/>
  <c r="F8" i="2"/>
  <c r="E8" i="2"/>
  <c r="U7" i="2"/>
  <c r="T7" i="2"/>
  <c r="F7" i="2"/>
  <c r="E7" i="2"/>
  <c r="U6" i="2"/>
  <c r="T6" i="2"/>
  <c r="F6" i="2"/>
  <c r="E6" i="2"/>
  <c r="U5" i="2"/>
  <c r="T5" i="2"/>
  <c r="F5" i="2"/>
  <c r="E5" i="2"/>
  <c r="D8" i="2" l="1"/>
  <c r="V11" i="2"/>
  <c r="W11" i="2" s="1"/>
  <c r="V13" i="2"/>
  <c r="W13" i="2" s="1"/>
  <c r="D10" i="1"/>
  <c r="D12" i="1"/>
  <c r="V12" i="1"/>
  <c r="W12" i="1" s="1"/>
  <c r="D9" i="1"/>
  <c r="V9" i="1"/>
  <c r="W9" i="1" s="1"/>
  <c r="D11" i="1"/>
  <c r="V10" i="1"/>
  <c r="W10" i="1" s="1"/>
  <c r="V11" i="1"/>
  <c r="W11" i="1" s="1"/>
  <c r="D8" i="1"/>
  <c r="V8" i="1"/>
  <c r="W8" i="1" s="1"/>
  <c r="D11" i="2"/>
  <c r="D13" i="2"/>
  <c r="V12" i="2"/>
  <c r="W12" i="2" s="1"/>
  <c r="D6" i="1"/>
  <c r="D5" i="1"/>
  <c r="D7" i="1"/>
  <c r="V5" i="1"/>
  <c r="W5" i="1" s="1"/>
  <c r="V6" i="1"/>
  <c r="W6" i="1" s="1"/>
  <c r="V7" i="1"/>
  <c r="W7" i="1" s="1"/>
  <c r="D12" i="2"/>
  <c r="V5" i="2"/>
  <c r="W5" i="2" s="1"/>
  <c r="V9" i="2"/>
  <c r="W9" i="2" s="1"/>
  <c r="V6" i="2"/>
  <c r="W6" i="2" s="1"/>
  <c r="V10" i="2"/>
  <c r="W10" i="2" s="1"/>
  <c r="D9" i="2"/>
  <c r="D5" i="2"/>
  <c r="D10" i="2"/>
  <c r="V8" i="2"/>
  <c r="W8" i="2" s="1"/>
  <c r="D7" i="2"/>
  <c r="D6" i="2"/>
  <c r="V7" i="2"/>
  <c r="W7" i="2" s="1"/>
  <c r="E3" i="1" l="1"/>
  <c r="F3" i="1"/>
  <c r="E4" i="1"/>
  <c r="F4" i="1"/>
  <c r="F2" i="1"/>
  <c r="E2" i="1"/>
  <c r="F3" i="2"/>
  <c r="F4" i="2"/>
  <c r="F2" i="2"/>
  <c r="E4" i="2"/>
  <c r="E3" i="2"/>
  <c r="E2" i="2"/>
  <c r="U4" i="2"/>
  <c r="T4" i="2"/>
  <c r="U3" i="2"/>
  <c r="T3" i="2"/>
  <c r="U2" i="2"/>
  <c r="T2" i="2"/>
  <c r="U4" i="1"/>
  <c r="U3" i="1"/>
  <c r="T3" i="1"/>
  <c r="U2" i="1"/>
  <c r="T2" i="1"/>
  <c r="D2" i="1" l="1"/>
  <c r="D4" i="1"/>
  <c r="D3" i="2"/>
  <c r="D4" i="2"/>
  <c r="D2" i="2"/>
  <c r="D3" i="1"/>
  <c r="V3" i="1"/>
  <c r="W3" i="1" s="1"/>
  <c r="V2" i="2"/>
  <c r="W2" i="2" s="1"/>
  <c r="V4" i="2"/>
  <c r="W4" i="2" s="1"/>
  <c r="V3" i="2"/>
  <c r="W3" i="2" s="1"/>
  <c r="V4" i="1"/>
  <c r="W4" i="1" s="1"/>
  <c r="V2" i="1"/>
  <c r="W2" i="1" s="1"/>
</calcChain>
</file>

<file path=xl/sharedStrings.xml><?xml version="1.0" encoding="utf-8"?>
<sst xmlns="http://schemas.openxmlformats.org/spreadsheetml/2006/main" count="617" uniqueCount="253">
  <si>
    <t>Modelo</t>
  </si>
  <si>
    <t>Total_Clientes</t>
  </si>
  <si>
    <t xml:space="preserve">Real_0 </t>
  </si>
  <si>
    <t>Real_1</t>
  </si>
  <si>
    <t>VN (Real_0_Previsto_0)</t>
  </si>
  <si>
    <t>FP (Real_0_Previsto_1)</t>
  </si>
  <si>
    <t>FN (Real_1_Previsto_0)</t>
  </si>
  <si>
    <t>VP (Real_1_Previsto_1)</t>
  </si>
  <si>
    <t>Especificidade</t>
  </si>
  <si>
    <t>Taxa</t>
  </si>
  <si>
    <t>Prazo</t>
  </si>
  <si>
    <t>Ticket Médio</t>
  </si>
  <si>
    <t>Carteira Aprovada</t>
  </si>
  <si>
    <t>Inadimplência Esperada</t>
  </si>
  <si>
    <t>Juros Carteira</t>
  </si>
  <si>
    <t>Rentabilidade</t>
  </si>
  <si>
    <t>XGB</t>
  </si>
  <si>
    <t>Logística</t>
  </si>
  <si>
    <t>Floresta Aleatória</t>
  </si>
  <si>
    <t>Variáveis</t>
  </si>
  <si>
    <t>KS</t>
  </si>
  <si>
    <t>Recall/Sensibilidade</t>
  </si>
  <si>
    <t>Acurácia</t>
  </si>
  <si>
    <t>AUC</t>
  </si>
  <si>
    <t>F1</t>
  </si>
  <si>
    <t>0.77</t>
  </si>
  <si>
    <t>0.75</t>
  </si>
  <si>
    <t>0.70</t>
  </si>
  <si>
    <t>0.64</t>
  </si>
  <si>
    <t>0.86</t>
  </si>
  <si>
    <t>0.74</t>
  </si>
  <si>
    <t>0.69</t>
  </si>
  <si>
    <t>0.66</t>
  </si>
  <si>
    <t>0.71</t>
  </si>
  <si>
    <t>0.61</t>
  </si>
  <si>
    <t>0.68</t>
  </si>
  <si>
    <t>0.67</t>
  </si>
  <si>
    <t>0.80</t>
  </si>
  <si>
    <t>['idade',
 'media_meses_entre_contratos_combinado',
 'meses_ultimo_pagamento',
 'meses_entre_primeiro_e_ultimo_pagamento',
 'valor_pago_nr',
 'mean_dias_maior_atraso',
 'qtd_contratos',
 'sexo_M',
 'estado_civil_DIVORCIADO',
 'estado_civil_SOLTEIRO',
 'estado_civil_UNIAO ESTAVEL',
 'estado_civil_VIUVO',
 'canal_origem_Fisico',
 'ocupacao_EMPREGADO_PRIVADO_AUTONOMO',
 'ocupacao_OUTROS',
 'ocupacao_RENDA_PASSIVA_PENSAO',
 'ocupacao_SERVIDOR_PUBLICO',
 'grau_escolaridade_cat_ENSINO_MEDIO',
 'grau_escolaridade_cat_TECNICO_SUPERIOR',
 'regiao_Grande_Florianópolis',
 'regiao_Norte_Catarinense',
 'regiao_Oeste_Catarinense',
 'regiao_Serrana',
 'regiao_Sul_Catarinense',
 'regiao_Vale_do_Itajaí',
 'possui_contratos_a_vista_SIM',
 'tipo_valor_entrada_Paga_entrada',
 'fx_renda_valida_Até 1 SM',
 'fx_renda_valida_De 1 SM a 1,25 SM',
 'fx_renda_valida_De 1,25 SM a 1,5 SM',
 'fx_renda_valida_De 1,5 SM a 2 SM',
 'fx_renda_valida_De 2 SM a 3 SM',
 'fx_ult_limite_Até R$1 mil',
 'fx_ult_limite_R$1 mil a R$2,5 mil',
 'fx_ult_limite_R$10 mil a R$15mil',
 'fx_ult_limite_R$15 mil a R$20mil',
 'fx_ult_limite_R$2,5 mil a R$5 mil',
 'fx_ult_limite_R$5 mil a R$7,5 mil',
 'fx_ult_limite_R$7,5 mil a R$10mil']</t>
  </si>
  <si>
    <t>['idade', 'media_meses_entre_contratos_combinado', 'meses_ultimo_pagamento', 'meses_entre_primeiro_e_ultimo_pagamento', 'valor_pago_nr', 'mean_dias_maior_atraso', 'qtd_contratos', 'canal_origem_Fisico', 'regiao_Grande_Florianópolis', 'regiao_Norte_Catarinense', 'regiao_Oeste_Catarinense', 'regiao_Serrana', 'regiao_Sul_Catarinense', 'regiao_Vale_do_Itajaí', 'possui_contratos_a_vista_SIM', 'tipo_valor_entrada_Paga_entrada', 'fx_ult_limite_Até R$1 mil', 'fx_ult_limite_R$10 mil a R$15mil', 'fx_ult_limite_R$15 mil a R$20mil', 'fx_ult_limite_R$7,5 mil a R$10mil']</t>
  </si>
  <si>
    <t>0.89</t>
  </si>
  <si>
    <t>0.73</t>
  </si>
  <si>
    <t>0.60</t>
  </si>
  <si>
    <t>0.48</t>
  </si>
  <si>
    <t>0.97</t>
  </si>
  <si>
    <t>0.63</t>
  </si>
  <si>
    <t>0.41</t>
  </si>
  <si>
    <t>0.28</t>
  </si>
  <si>
    <t>0.98</t>
  </si>
  <si>
    <t>0.87</t>
  </si>
  <si>
    <t>0.53</t>
  </si>
  <si>
    <t>0.84</t>
  </si>
  <si>
    <t>0.88</t>
  </si>
  <si>
    <t>0.40</t>
  </si>
  <si>
    <t>0.49</t>
  </si>
  <si>
    <t>Arquivo</t>
  </si>
  <si>
    <t>fa_FIN.pkl</t>
  </si>
  <si>
    <t>xgb_FIN.pkl</t>
  </si>
  <si>
    <t>log_FIN.pkl</t>
  </si>
  <si>
    <t>xgb_EMP_FIN.pkl</t>
  </si>
  <si>
    <t>log_EMP_FIN.pkl</t>
  </si>
  <si>
    <t>fa_EMP_FIN.pkl</t>
  </si>
  <si>
    <t>xgb_FIN_2.pkl</t>
  </si>
  <si>
    <t>log_FIN_2.pkl</t>
  </si>
  <si>
    <t>fa_FIN_2.pkl</t>
  </si>
  <si>
    <t>0.91</t>
  </si>
  <si>
    <t>0.54</t>
  </si>
  <si>
    <t>0.99</t>
  </si>
  <si>
    <t>0.90</t>
  </si>
  <si>
    <t>0.96</t>
  </si>
  <si>
    <t>0.59</t>
  </si>
  <si>
    <t>0.72</t>
  </si>
  <si>
    <t>0.82</t>
  </si>
  <si>
    <t>0.76</t>
  </si>
  <si>
    <t>['idade', 
'media_meses_entre_contratos_combinado',
'mean_dias_maior_atraso', 
'meses_ultimo_pagamento', 
#'meses_entre_primeiro_e_ultimo_pagamento',
'qtd_contratos',
'valor_pago_nr',
'sexo_M',
'canal_origem_Fisico',
'possui_contratos_a_vista_SIM',
'fx_renda_valida_Até 1 SM',
'fx_renda_valida_De 1 SM a 1,25 SM',
'fx_renda_valida_De 1,25 SM a 1,5 SM',
'fx_renda_valida_De 1,5 SM a 2 SM',
'fx_renda_valida_De 2 SM a 3 SM',
'regiao_Norte_Catarinense',
'regiao_Sul_Catarinense',
'regiao_Grande_Florianópolis',
#'regiao_Vale_do_Itajaí',
# 'regiao_Oeste_Catarinense',
# 'regiao_Serrana',
'fx_ult_limite_Até R$1 mil',
'fx_ult_limite_R$1 mil a R$2,5 mil',
'fx_ult_limite_R$10 mil a R$15mil',
'fx_ult_limite_R$15 mil a R$20mil',
'fx_ult_limite_R$2,5 mil a R$5 mil',
'fx_ult_limite_R$5 mil a R$7,5 mil',
#'fx_ult_limite_R$7,5 mil a R$10mil'
"tipo_valor_entrada_Paga_entrada",
#'estado_civil_DIVORCIADO',
'estado_civil_SOLTEIRO',
'estado_civil_UNIAO ESTAVEL',
#'estado_civil_VIUVO',
'ocupacao_EMPREGADO_PRIVADO_AUTONOMO',
#'ocupacao_OUTROS',
#'ocupacao_RENDA_PASSIVA_PENSAO',
#'ocupacao_SERVIDOR_PUBLICO',
'grau_escolaridade_cat_ENSINO_MEDIO',
'grau_escolaridade_cat_TECNICO_SUPERIOR']</t>
  </si>
  <si>
    <t>['idade', 'media_meses_entre_contratos_combinado', 'mean_dias_maior_atraso', 'meses_ultimo_pagamento', 'qtd_contratos', 'valor_pago_nr', 'sexo_M', 'canal_origem_Fisico', 'possui_contratos_a_vista_SIM', 'fx_ult_limite_Até R$1 mil', 'fx_ult_limite_R$1 mil a R$2,5 mil', 'fx_ult_limite_R$2,5 mil a R$5 mil', 'fx_ult_limite_R$5 mil a R$7,5 mil', 'tipo_valor_entrada_Paga_entrada']</t>
  </si>
  <si>
    <t>0.39</t>
  </si>
  <si>
    <t>0.95</t>
  </si>
  <si>
    <t>xgb_FIN_3.pkl</t>
  </si>
  <si>
    <t>log_FIN_3.pkl</t>
  </si>
  <si>
    <t>fa_FIN_3.pkl</t>
  </si>
  <si>
    <t>0.65</t>
  </si>
  <si>
    <t>0.51</t>
  </si>
  <si>
    <t>0.45</t>
  </si>
  <si>
    <t>0.35</t>
  </si>
  <si>
    <t>0.81</t>
  </si>
  <si>
    <t>0.57</t>
  </si>
  <si>
    <t>[#'idade', #
                          'media_meses_entre_contratos_combinado',#
                          'mean_dias_maior_atraso', #
                          'meses_ultimo_pagamento', #
                          #'meses_entre_primeiro_e_ultimo_pagamento',
                          'qtd_contratos',#
                          'valor_pago_nr',#
                          'sexo_M',#
                          #'canal_origem_Fisico',#
                          'possui_contratos_a_vista_SIM',#
                          'fx_renda_valida_Até 1 SM',#
                          #'fx_renda_valida_De 1 SM a 1,25 SM',
                          'fx_renda_valida_De 1,25 SM a 1,5 SM',#
                          'fx_renda_valida_De 1,5 SM a 2 SM',#
                          'fx_renda_valida_De 2 SM a 3 SM',#
                          'regiao_Norte_Catarinense',#
                          'regiao_Sul_Catarinense',#
                          'regiao_Grande_Florianópolis',#
                          #'regiao_Vale_do_Itajaí',
                          # 'regiao_Oeste_Catarinense',
                          # 'regiao_Serrana',
                           'fx_ult_limite_Até R$1 mil',#
                           'fx_ult_limite_R$1 mil a R$2,5 mil',#
                           'fx_ult_limite_R$10 mil a R$15mil',#
                           'fx_ult_limite_R$15 mil a R$20mil',#
                           'fx_ult_limite_R$2,5 mil a R$5 mil',#
                           'fx_ult_limite_R$5 mil a R$7,5 mil',#
                           #'fx_ult_limite_R$7,5 mil a R$10mil'
                           "tipo_valor_entrada_Paga_entrada",#
                           #'estado_civil_DIVORCIADO',
                            'estado_civil_SOLTEIRO',#
                            'estado_civil_UNIAO ESTAVEL',#
                            #'estado_civil_VIUVO',
                            'ocupacao_EMPREGADO_PRIVADO_AUTONOMO',#
                            #'ocupacao_OUTROS',
                            #'ocupacao_RENDA_PASSIVA_PENSAO',
                            #'ocupacao_SERVIDOR_PUBLICO',
                            'grau_escolaridade_cat_ENSINO_MEDIO',#
                            'grau_escolaridade_cat_TECNICO_SUPERIOR',#
                          ]</t>
  </si>
  <si>
    <t>['media_meses_entre_contratos_combinado', 'mean_dias_maior_atraso', 'meses_ultimo_pagamento', 'qtd_contratos', 'valor_pago_nr', 'sexo_M', 'possui_contratos_a_vista_SIM', 'fx_ult_limite_Até R$1 mil', 'fx_ult_limite_R$1 mil a R$2,5 mil', 'fx_ult_limite_R$2,5 mil a R$5 mil', 'fx_ult_limite_R$5 mil a R$7,5 mil', 'estado_civil_SOLTEIRO', 'ocupacao_EMPREGADO_PRIVADO_AUTONOMO']</t>
  </si>
  <si>
    <t>xgb_FIN_4.pkl</t>
  </si>
  <si>
    <t>log_FIN_4.pkl</t>
  </si>
  <si>
    <t>fa_FIN_4.pkl</t>
  </si>
  <si>
    <t>['idade', #
                          'media_meses_entre_contratos_combinado',#
                          'mean_dias_maior_atraso', #
                          'meses_ultimo_pagamento', #
                          #'meses_entre_primeiro_e_ultimo_pagamento',
                          'qtd_contratos',#
                          'valor_pago_nr',#
                          'sexo_M',#
                          'canal_origem_Fisico',#
                          'possui_contratos_a_vista_SIM',#
                          'fx_renda_valida_Até 1 SM',#
                          'fx_renda_valida_De 1 SM a 1,25 SM',
                          'fx_renda_valida_De 1,25 SM a 1,5 SM',#
                          'fx_renda_valida_De 1,5 SM a 2 SM',#
                          'fx_renda_valida_De 2 SM a 3 SM',#
                          'regiao_Norte_Catarinense',#
                          'regiao_Sul_Catarinense',#
                          'regiao_Grande_Florianópolis',#
                          #'regiao_Vale_do_Itajaí',
                          # 'regiao_Oeste_Catarinense',
                          # 'regiao_Serrana',
                          # 'fx_ult_limite_Até R$1 mil',#
                          # 'fx_ult_limite_R$1 mil a R$2,5 mil',#
                          # 'fx_ult_limite_R$10 mil a R$15mil',#
                          # 'fx_ult_limite_R$15 mil a R$20mil',#
                          # 'fx_ult_limite_R$2,5 mil a R$5 mil',#
                          # 'fx_ult_limite_R$5 mil a R$7,5 mil',#
                           #'fx_ult_limite_R$7,5 mil a R$10mil'
                           "tipo_valor_entrada_Paga_entrada",#
                           #'estado_civil_DIVORCIADO',
                            'estado_civil_SOLTEIRO',#
                            'estado_civil_UNIAO ESTAVEL',#
                            #'estado_civil_VIUVO',
                            'ocupacao_EMPREGADO_PRIVADO_AUTONOMO',#
                            #'ocupacao_OUTROS',
                            #'ocupacao_RENDA_PASSIVA_PENSAO',
                            #'ocupacao_SERVIDOR_PUBLICO',
                            'grau_escolaridade_cat_ENSINO_MEDIO',#
                            'grau_escolaridade_cat_TECNICO_SUPERIOR',#
                          ]</t>
  </si>
  <si>
    <t>['idade', 'meses_ultimo_pagamento', 'meses_entre_primeiro_e_ultimo_pagamento', 'valor_pago_nr', 'mean_dias_maior_atraso', 'qtd_contratos', 'sexo_M', 'estado_civil_DIVORCIADO', 'estado_civil_SOLTEIRO', 'estado_civil_UNIAO ESTAVEL', 'estado_civil_VIUVO', 'canal_origem_Fisico', 'grau_escolaridade_cat_TECNICO_SUPERIOR', 'possui_contratos_a_vista_SIM', 'tipo_valor_entrada_Paga_entrada', 'fx_ult_limite_Até R$1 mil', 'fx_ult_limite_R$1 mil a R$2,5 mil', 'fx_ult_limite_R$2,5 mil a R$5 mil', 'fx_ult_limite_R$5 mil a R$7,5 mil', 'fx_ult_limite_R$7,5 mil a R$10mil']\nX_train_selected_FIN = X_final_FIN[selected_features]</t>
  </si>
  <si>
    <t>0.93</t>
  </si>
  <si>
    <t>0.83</t>
  </si>
  <si>
    <t>0.85</t>
  </si>
  <si>
    <t>xgb_EMP_FIN_2.pkl</t>
  </si>
  <si>
    <t>log_EMP_FIN_2.pkl</t>
  </si>
  <si>
    <t>fa_EMP_FIN_2.pkl</t>
  </si>
  <si>
    <t>0.515</t>
  </si>
  <si>
    <t>['idade',
 'media_meses_entre_contratos_combinado',
 'meses_ultimo_pagamento',
 #'meses_entre_primeiro_e_ultimo_pagamento',
 'valor_pago_nr',
 'mean_dias_maior_atraso',
 'qtd_contratos',
 'sexo_M',
# 'estado_civil_DIVORCIADO',
 'estado_civil_SOLTEIRO',
 'estado_civil_UNIAO ESTAVEL',
# 'estado_civil_VIUVO',
 'canal_origem_Fisico',
 'produtos_EMPRESTIMO/FINANCIAMENTO',
 #'ocupacao_EMPREGADO_PRIVADO_AUTONOMO',
 #'ocupacao_OUTROS',
 #'ocupacao_RENDA_PASSIVA_PENSAO',
 #'ocupacao_SERVIDOR_PUBLICO',
 'grau_escolaridade_cat_ENSINO_MEDIO',
 'grau_escolaridade_cat_TECNICO_SUPERIOR',
 'regiao_Grande_Florianópolis',
 'regiao_Norte_Catarinense',
 'regiao_Oeste_Catarinense',
 #'regiao_Serrana',
 'regiao_Sul_Catarinense',
 'regiao_Vale_do_Itajaí',
 'possui_contratos_a_vista_SIM',
 'tipo_valor_entrada_Paga_entrada',
 'fx_renda_valida_Até 1 SM',
 'fx_renda_valida_De 1 SM a 1,25 SM',
 'fx_renda_valida_De 1,25 SM a 1,5 SM',
 'fx_renda_valida_De 1,5 SM a 2 SM',
 #'fx_renda_valida_De 2 SM a 3 SM',
 #'fx_ult_limite_Até R$1 mil',
 'fx_ult_limite_R$1 mil a R$2,5 mil',
 'fx_ult_limite_R$10 mil a R$15mil',
 'fx_ult_limite_R$15 mil a R$20mil',
 #'fx_ult_limite_R$2,5 mil a R$5 mil',
 #'fx_ult_limite_R$5 mil a R$7,5 mil',
 #'fx_ult_limite_R$7,5 mil a R$10mil'
 ]</t>
  </si>
  <si>
    <t>['idade', 'media_meses_entre_contratos_combinado', 'meses_ultimo_pagamento', 'valor_pago_nr', 'mean_dias_maior_atraso', 'qtd_contratos', 'canal_origem_Fisico', 'regiao_Grande_Florianópolis', 'regiao_Norte_Catarinense', 'regiao_Sul_Catarinense', 'regiao_Vale_do_Itajaí', 'possui_contratos_a_vista_SIM', 'tipo_valor_entrada_Paga_entrada', 'fx_ult_limite_R$1 mil a R$2,5 mil']</t>
  </si>
  <si>
    <t>log_EMP_FIN_3.pkl</t>
  </si>
  <si>
    <t>fa_EMP_FIN_3.pkl</t>
  </si>
  <si>
    <t>0.55</t>
  </si>
  <si>
    <t>xgb_EMP_FIN_4.pkl</t>
  </si>
  <si>
    <t>log_EMP_FIN_4.pkl</t>
  </si>
  <si>
    <t>fa_EMP_FIN_4.pkl</t>
  </si>
  <si>
    <t>[
                          'produtos_EMPRESTIMO/FINANCIAMENTO',
                          'idade', #
                          'media_meses_entre_contratos_combinado',#
                          'mean_dias_maior_atraso', #
                          'meses_ultimo_pagamento', #
                          #'meses_entre_primeiro_e_ultimo_pagamento',
                          'qtd_contratos',#
                          'valor_pago_nr',#
                          'sexo_M',#
                          'canal_origem_Fisico',#
                          'possui_contratos_a_vista_SIM',#
                          'fx_renda_valida_Até 1 SM',#
                          'fx_renda_valida_De 1 SM a 1,25 SM',
                          'fx_renda_valida_De 1,25 SM a 1,5 SM',#
                          'fx_renda_valida_De 1,5 SM a 2 SM',#
                          'fx_renda_valida_De 2 SM a 3 SM',#
                          'regiao_Norte_Catarinense',#
                          'regiao_Sul_Catarinense',#
                          'regiao_Grande_Florianópolis',#
                          #'regiao_Vale_do_Itajaí',
                          # 'regiao_Oeste_Catarinense',
                          # 'regiao_Serrana',
                          # 'fx_ult_limite_Até R$1 mil',#
                          # 'fx_ult_limite_R$1 mil a R$2,5 mil',#
                          # 'fx_ult_limite_R$10 mil a R$15mil',#
                          # 'fx_ult_limite_R$15 mil a R$20mil',#
                          # 'fx_ult_limite_R$2,5 mil a R$5 mil',#
                          # 'fx_ult_limite_R$5 mil a R$7,5 mil',#
                           #'fx_ult_limite_R$7,5 mil a R$10mil'
                           "tipo_valor_entrada_Paga_entrada",#
                           #'estado_civil_DIVORCIADO',
                            'estado_civil_SOLTEIRO',#
                            'estado_civil_UNIAO ESTAVEL',#
                            #'estado_civil_VIUVO',
                            'ocupacao_EMPREGADO_PRIVADO_AUTONOMO',#
                            #'ocupacao_OUTROS',
                            #'ocupacao_RENDA_PASSIVA_PENSAO',
                            #'ocupacao_SERVIDOR_PUBLICO',
                            'grau_escolaridade_cat_ENSINO_MEDIO',#
                            'grau_escolaridade_cat_TECNICO_SUPERIOR',#
]</t>
  </si>
  <si>
    <t>['idade', 'media_meses_entre_contratos_combinado', 'mean_dias_maior_atraso', 'meses_ultimo_pagamento', 'qtd_contratos', 'valor_pago_nr', 'sexo_M', 'canal_origem_Fisico', 'possui_contratos_a_vista_SIM', 'fx_renda_valida_Até 1 SM', 'fx_renda_valida_De 1,25 SM a 1,5 SM', 'tipo_valor_entrada_Paga_entrada']</t>
  </si>
  <si>
    <t>0.78</t>
  </si>
  <si>
    <t>0.52</t>
  </si>
  <si>
    <t>0.79</t>
  </si>
  <si>
    <t>0.62</t>
  </si>
  <si>
    <t>['idade', 'media_meses_entre_contratos_combinado', 'meses_ultimo_pagamento', 
 'meses_entre_primeiro_e_ultimo_pagamento', 'valor_pago_nr', 'mean_dias_maior_atraso', 
 'qtd_contratos', 'sexo_M', 'estado_civil_VIUVO', 'canal_origem_Fisico', 'produtos_FINANCIAMENTO',  
 'regiao_Grande_Florianópolis',
 'regiao_Norte_Catarinense',
 'regiao_Oeste_Catarinense',
 'regiao_Serrana',
 'regiao_Sul_Catarinense',
 'regiao_Vale_do_Itajaí', 'possui_contratos_a_vista_SIM', 'tipo_valor_entrada_Paga_entrada', 
 'fx_ult_limite_Até R$1 mil', 'fx_ult_limite_R$1 mil a R$2,5 mil', 'fx_ult_limite_R$10 mil a R$15mil', 
 'fx_ult_limite_R$15 mil a R$20mil', 'fx_ult_limite_R$2,5 mil a R$5 mil', 'fx_ult_limite_R$7,5 mil a R$10mil']</t>
  </si>
  <si>
    <t>['idade', 'media_meses_entre_contratos_combinado', 'meses_ultimo_pagamento', 'meses_entre_primeiro_e_ultimo_pagamento', 'valor_pago_nr', 'mean_dias_maior_atraso', 'qtd_contratos', 'sexo_M', 'estado_civil_VIUVO', 'canal_origem_Fisico', 'produtos_FINANCIAMENTO', 'regiao_Norte_Catarinense', 'regiao_Sul_Catarinense', 'possui_contratos_a_vista_SIM', 'tipo_valor_entrada_Paga_entrada', 'fx_ult_limite_Até R$1 mil', 'fx_ult_limite_R$1 mil a R$2,5 mil', 'fx_ult_limite_R$10 mil a R$15mil', 'fx_ult_limite_R$15 mil a R$20mil', 'fx_ult_limite_R$2,5 mil a R$5 mil', 'fx_ult_limite_R$7,5 mil a R$10mil']</t>
  </si>
  <si>
    <t>xgb_regiao.pkl</t>
  </si>
  <si>
    <t>log_regiao.pkl</t>
  </si>
  <si>
    <t>fa_regiao.pkl</t>
  </si>
  <si>
    <t>xgb.pkl</t>
  </si>
  <si>
    <t>log.pkl</t>
  </si>
  <si>
    <t>fa.pkl</t>
  </si>
  <si>
    <t>['idade', 
 'canal_origem_Fisico', 
 'media_meses_entre_contratos_combinado', 
 'meses_ultimo_pagamento', 
 'meses_entre_primeiro_e_ultimo_pagamento', 
 'valor_pago_nr',
 'mean_dias_maior_atraso', 
 'qtd_contratos', 
 'sexo_M', 
 'produtos_FINANCIAMENTO', 
 'grau_escolaridade_cat_TECNICO_SUPERIOR', 
 'possui_contratos_a_vista_SIM', 
 'tipo_valor_entrada_Paga_entrada', 
 'fx_ult_limite_Até R$1 mil', 
 'fx_ult_limite_R$1 mil a R$2,5 mil',
 'fx_ult_limite_R$2,5 mil a R$5 mil', 
 'fx_ult_limite_R$5 mil a R$7,5 mil']</t>
  </si>
  <si>
    <t>['idade', 'canal_origem_Fisico',
       'media_meses_entre_contratos_combinado', 'meses_ultimo_pagamento',
       'meses_entre_primeiro_e_ultimo_pagamento', 'valor_pago_nr',
       'mean_dias_maior_atraso', 'qtd_contratos', 'sexo_M',
       'produtos_FINANCIAMENTO', 'possui_contratos_a_vista_SIM',
       'tipo_valor_entrada_Paga_entrada', 'fx_ult_limite_Até R$1 mil',
       'fx_ult_limite_R$1 mil a R$2,5 mil',
       'fx_ult_limite_R$10 mil a R$15mil',
       'fx_ult_limite_R$2,5 mil a R$5 mil',
       'fx_ult_limite_R$7,5 mil a R$10mil']</t>
  </si>
  <si>
    <t>xgb_3.pkl</t>
  </si>
  <si>
    <t>log_3.pkl</t>
  </si>
  <si>
    <t>fa_3.pkl</t>
  </si>
  <si>
    <t>['idade', #
                     'media_meses_entre_contratos_combinado',#
                     'mean_dias_maior_atraso', #
                     'meses_ultimo_pagamento', #
                          #'meses_entre_primeiro_e_ultimo_pagamento',
                          'qtd_contratos',#
                          'valor_pago_nr',#
                          'sexo_M',#
                          'canal_origem_Fisico',#
                          'possui_contratos_a_vista_SIM',#
                          'fx_renda_valida_Até 1 SM',#
                          'fx_renda_valida_De 1 SM a 1,25 SM',
                          'fx_renda_valida_De 1,25 SM a 1,5 SM',#
                          'fx_renda_valida_De 1,5 SM a 2 SM',#
                          'fx_renda_valida_De 2 SM a 3 SM',#
                          'regiao_Norte_Catarinense',#
                          'regiao_Sul_Catarinense',#
                          'regiao_Grande_Florianópolis',#
                          #'regiao_Vale_do_Itajaí',
                          # 'regiao_Oeste_Catarinense',
                          # 'regiao_Serrana',
                          # 'fx_ult_limite_Até R$1 mil',#
                          # 'fx_ult_limite_R$1 mil a R$2,5 mil',#
                          # 'fx_ult_limite_R$10 mil a R$15mil',#
                          # 'fx_ult_limite_R$15 mil a R$20mil',#
                          # 'fx_ult_limite_R$2,5 mil a R$5 mil',#
                          # 'fx_ult_limite_R$5 mil a R$7,5 mil',#
                           #'fx_ult_limite_R$7,5 mil a R$10mil'
                           "tipo_valor_entrada_Paga_entrada",#
                           #'estado_civil_DIVORCIADO',
                            'estado_civil_SOLTEIRO',#
                            'estado_civil_UNIAO ESTAVEL',#
                            #'estado_civil_VIUVO',
                            'ocupacao_EMPREGADO_PRIVADO_AUTONOMO',#
                            #'ocupacao_OUTROS',
                            #'ocupacao_RENDA_PASSIVA_PENSAO',
                            #'ocupacao_SERVIDOR_PUBLICO',
                            'grau_escolaridade_cat_ENSINO_MEDIO',#
                            'grau_escolaridade_cat_TECNICO_SUPERIOR',#
                          ]</t>
  </si>
  <si>
    <t>['idade', 'media_meses_entre_contratos_combinado', 'mean_dias_maior_atraso', 'meses_ultimo_pagamento', 'qtd_contratos', 'valor_pago_nr', 'sexo_M', 'canal_origem_Fisico', 'possui_contratos_a_vista_SIM', 'tipo_valor_entrada_Paga_entrada', 'grau_escolaridade_cat_ENSINO_MEDIO', 'grau_escolaridade_cat_TECNICO_SUPERIOR']</t>
  </si>
  <si>
    <t>xgb_4.pkl</t>
  </si>
  <si>
    <t>log_4.pkl</t>
  </si>
  <si>
    <t>fa_4.pkl</t>
  </si>
  <si>
    <t>['idade',
 'media_meses_entre_contratos_combinado',
 'meses_ultimo_pagamento',
 #'meses_entre_primeiro_e_ultimo_pagamento',
 'valor_pago_nr', # Voltar e analisar
 #'renda_valida_new',
 'mean_dias_maior_atraso',
 'qtd_contratos',
 'sexo_M',
 #'estado_civil_DIVORCIADO',
 'estado_civil_SOLTEIRO',
 #'estado_civil_UNIAO ESTAVEL',
 #'estado_civil_VIUVO',
 #'canal_origem_Fisico', # Voltar e analisar
 #'ocupacao_EMPREGADO_PRIVADO_AUTONOMO',
 #'ocupacao_OUTROS',
 'ocupacao_RENDA_PASSIVA_PENSAO',
 'ocupacao_SERVIDOR_PUBLICO',
 'grau_escolaridade_cat_ENSINO_MEDIO',
 'grau_escolaridade_cat_TECNICO_SUPERIOR',
 'regiao_Grande_Florianópolis',
 'regiao_Norte_Catarinense',
 #'regiao_Oeste_Catarinense',
 'regiao_Serrana',
 'regiao_Sul_Catarinense',
 #'regiao_Vale_do_Itajaí',
 'possui_contratos_a_vista_SIM',
 'tipo_valor_entrada_Paga_entrada',
 'fx_renda_valida_Até 1 SM',
 'fx_renda_valida_De 1 SM a 1,25 SM',
 'fx_renda_valida_De 1,25 SM a 1,5 SM',
 'fx_renda_valida_De 1,5 SM a 2 SM',
 'fx_renda_valida_De 2 SM a 3 SM',
 # 'fx_ult_limite_Até R$1 mil',
 #'fx_ult_limite_R$1 mil a R$2,5 mil',
 #'fx_ult_limite_R$10 mil a R$15mil',
 'fx_ult_limite_R$15 mil a R$20mil',
 'fx_ult_limite_R$2,5 mil a R$5 mil',
 #'fx_ult_limite_R$5 mil a R$7,5 mil',
 #'fx_ult_limite_R$7,5 mil a R$10mil'
 ]</t>
  </si>
  <si>
    <t>['idade', 'media_meses_entre_contratos_combinado', 'meses_ultimo_pagamento', 'valor_pago_nr', 'mean_dias_maior_atraso', 'qtd_contratos', 'sexo_M', 'regiao_Grande_Florianópolis', 'regiao_Norte_Catarinense', 'regiao_Sul_Catarinense', 'possui_contratos_a_vista_SIM', 'tipo_valor_entrada_Paga_entrada', 'fx_ult_limite_R$2,5 mil a R$5 mil']</t>
  </si>
  <si>
    <t>0.44</t>
  </si>
  <si>
    <t>xgb_5.pkl</t>
  </si>
  <si>
    <t>log_5.pkl</t>
  </si>
  <si>
    <t>fa_5.pkl</t>
  </si>
  <si>
    <t>['idade', 'media_meses_entre_contratos_combinado', 'meses_ultimo_pagamento', 'mean_dias_maior_atraso', 'qtd_contratos', 'sexo_M', 'regiao_Grande_Florianópolis', 'regiao_Sul_Catarinense', 'tipo_valor_entrada_Paga_entrada', 'fx_ult_limite_R$15 mil a R$20mil', 'fx_ult_limite_R$2,5 mil a R$5 mil', 'fx_principal_total_Até R$1 mil', 'fx_principal_total_R$1 mil a R$2,5 mil', 'fx_principal_total_R$2,5 mil a R$5 mil', 'fx_principal_total_R$5 mil a R$7,5 mil']</t>
  </si>
  <si>
    <t>['idade',
 'media_meses_entre_contratos_combinado',
 'meses_ultimo_pagamento',
 #'meses_entre_primeiro_e_ultimo_pagamento',
# 'valor_pago_nr', # Voltar e analisar
 #'renda_valida_new',
 'mean_dias_maior_atraso',
 'qtd_contratos',
 'sexo_M',
 #'estado_civil_DIVORCIADO',
 'estado_civil_SOLTEIRO',
 #'estado_civil_UNIAO ESTAVEL',
 #'estado_civil_VIUVO',
 #'canal_origem_Fisico', # Voltar e analisar
 #'ocupacao_EMPREGADO_PRIVADO_AUTONOMO',
 #'ocupacao_OUTROS',
 'ocupacao_RENDA_PASSIVA_PENSAO',
 'ocupacao_SERVIDOR_PUBLICO',
 'grau_escolaridade_cat_ENSINO_MEDIO',
 'grau_escolaridade_cat_TECNICO_SUPERIOR',
 'regiao_Grande_Florianópolis',
 'regiao_Norte_Catarinense',
 #'regiao_Oeste_Catarinense',
 'regiao_Serrana',
 'regiao_Sul_Catarinense',
 #'regiao_Vale_do_Itajaí',
 'possui_contratos_a_vista_SIM',
 'tipo_valor_entrada_Paga_entrada',
 'fx_renda_valida_Até 1 SM',
# 'fx_renda_valida_De 1 SM a 1,25 SM',
 'fx_renda_valida_De 1,25 SM a 1,5 SM',
 'fx_renda_valida_De 1,5 SM a 2 SM',
 'fx_renda_valida_De 2 SM a 3 SM',
 # 'fx_ult_limite_Até R$1 mil',
 #'fx_ult_limite_R$1 mil a R$2,5 mil',
 #'fx_ult_limite_R$10 mil a R$15mil',
 'fx_ult_limite_R$15 mil a R$20mil',
 'fx_ult_limite_R$2,5 mil a R$5 mil',
 #'fx_ult_limite_R$5 mil a R$7,5 mil',
 #'fx_ult_limite_R$7,5 mil a R$10mil',
 'fx_principal_total_Até R$1 mil',
 'fx_principal_total_R$1 mil a R$2,5 mil',
 'fx_principal_total_R$10 mil a R$15mil',
 'fx_principal_total_R$15 mil a R$20mil',
 'fx_principal_total_R$2,5 mil a R$5 mil',
 'fx_principal_total_R$5 mil a R$7,5 mil',
 'fx_principal_total_R$7,5 mil a R$10mil'
 ]</t>
  </si>
  <si>
    <t>xgb_6.pkl</t>
  </si>
  <si>
    <t>log_6.pkl</t>
  </si>
  <si>
    <t>fa_6.pkl</t>
  </si>
  <si>
    <t>['idade',
 'media_meses_entre_contratos_combinado',
 'meses_ultimo_pagamento',
 #'meses_entre_primeiro_e_ultimo_pagamento',
 'valor_pago_nr', # Voltar e analisar
 #'renda_valida_new',
 'mean_dias_maior_atraso',
 'qtd_contratos',
 'sexo_M',
 #'estado_civil_DIVORCIADO',
 'estado_civil_SOLTEIRO',
 #'estado_civil_UNIAO ESTAVEL',
 #'estado_civil_VIUVO',
 'canal_origem_Fisico', # Voltar e analisar
 #'ocupacao_EMPREGADO_PRIVADO_AUTONOMO',
 #'ocupacao_OUTROS',
 'ocupacao_RENDA_PASSIVA_PENSAO',
 'ocupacao_SERVIDOR_PUBLICO',
 'grau_escolaridade_cat_ENSINO_MEDIO',
 'grau_escolaridade_cat_TECNICO_SUPERIOR',
 'regiao_Grande_Florianópolis',
 'regiao_Norte_Catarinense',
 #'regiao_Oeste_Catarinense',
 'regiao_Serrana',
 'regiao_Sul_Catarinense',
 #'regiao_Vale_do_Itajaí',
 'possui_contratos_a_vista_SIM',
 'tipo_valor_entrada_Paga_entrada',
 'fx_renda_valida_Até 1 SM',
# 'fx_renda_valida_De 1 SM a 1,25 SM',
 'fx_renda_valida_De 1,25 SM a 1,5 SM',
 'fx_renda_valida_De 1,5 SM a 2 SM',
 'fx_renda_valida_De 2 SM a 3 SM',
 # 'fx_ult_limite_Até R$1 mil',
 #'fx_ult_limite_R$1 mil a R$2,5 mil',
 #'fx_ult_limite_R$10 mil a R$15mil',
 'fx_ult_limite_R$15 mil a R$20mil',
 'fx_ult_limite_R$2,5 mil a R$5 mil',
 #'fx_ult_limite_R$5 mil a R$7,5 mil',
 #'fx_ult_limite_R$7,5 mil a R$10mil',
 'fx_principal_total_nr_Acima de R$20mil',
 'fx_principal_total_nr_Até R$2 mil',
 'fx_principal_total_nr_R$10 mil a R$20mil',
 'fx_principal_total_nr_R$2 mil a R$5mil',
 'fx_principal_total_nr_R$5 mil a R$10mil',
 ]</t>
  </si>
  <si>
    <t>['idade', 'media_meses_entre_contratos_combinado', 'meses_ultimo_pagamento', 'valor_pago_nr', 'mean_dias_maior_atraso', 'qtd_contratos', 'sexo_M', 'canal_origem_Fisico', 'possui_contratos_a_vista_SIM', 'tipo_valor_entrada_Paga_entrada', 'fx_principal_total_nr_Acima de R$20mil', 'fx_principal_total_nr_Até R$2 mil', 'fx_principal_total_nr_R$10 mil a R$20mil', 'fx_principal_total_nr_R$2 mil a R$5mil', 'fx_principal_total_nr_R$5 mil a R$10mil']</t>
  </si>
  <si>
    <t>fa_7.pkl</t>
  </si>
  <si>
    <t>0.21</t>
  </si>
  <si>
    <t xml:space="preserve">3                              valor_pago_nr        </t>
  </si>
  <si>
    <t xml:space="preserve">2                     meses_ultimo_pagamento        </t>
  </si>
  <si>
    <t xml:space="preserve"> 0.20</t>
  </si>
  <si>
    <t xml:space="preserve">4                     mean_dias_maior_atraso        </t>
  </si>
  <si>
    <t xml:space="preserve"> 0.17</t>
  </si>
  <si>
    <t xml:space="preserve">5                              qtd_contratos         </t>
  </si>
  <si>
    <t>0.16</t>
  </si>
  <si>
    <t xml:space="preserve">1      media_meses_entre_contratos_combinado         </t>
  </si>
  <si>
    <t>0.09</t>
  </si>
  <si>
    <t xml:space="preserve">0                                      idade         </t>
  </si>
  <si>
    <t>0.05</t>
  </si>
  <si>
    <t xml:space="preserve">8                        canal_origem_Fisico         </t>
  </si>
  <si>
    <t>0.03</t>
  </si>
  <si>
    <t xml:space="preserve">28    fx_principal_total_nr_R$2 mil a R$5mil        </t>
  </si>
  <si>
    <t xml:space="preserve"> 0.02</t>
  </si>
  <si>
    <t xml:space="preserve">26         fx_principal_total_nr_Até R$2 mil         </t>
  </si>
  <si>
    <t>0.02</t>
  </si>
  <si>
    <t xml:space="preserve">18           tipo_valor_entrada_Paga_entrada        </t>
  </si>
  <si>
    <t xml:space="preserve"> 0.01</t>
  </si>
  <si>
    <t xml:space="preserve">17              possui_contratos_a_vista_SIM        </t>
  </si>
  <si>
    <t xml:space="preserve"> 0.00</t>
  </si>
  <si>
    <t>Variável  Importância MODELO ATUAL</t>
  </si>
  <si>
    <t xml:space="preserve">24         fx_ult_limite_R$2,5 mil a R$5 mil         </t>
  </si>
  <si>
    <t xml:space="preserve">29   fx_principal_total_nr_R$5 mil a R$10mil       </t>
  </si>
  <si>
    <t xml:space="preserve">27  fx_principal_total_nr_R$10 mil a R$20mil         </t>
  </si>
  <si>
    <t xml:space="preserve">25    fx_principal_total_nr_Acima de R$20mil        </t>
  </si>
  <si>
    <t xml:space="preserve">7                      estado_civil_SOLTEIRO        </t>
  </si>
  <si>
    <t xml:space="preserve">23          fx_ult_limite_R$15 mil a R$20mil        </t>
  </si>
  <si>
    <t xml:space="preserve">6                                     sexo_M    </t>
  </si>
  <si>
    <t xml:space="preserve">22            fx_renda_valida_De 2 SM a 3 SM      </t>
  </si>
  <si>
    <t xml:space="preserve">10                 ocupacao_SERVIDOR_PUBLICO       </t>
  </si>
  <si>
    <t xml:space="preserve">16                    regiao_Sul_Catarinense         </t>
  </si>
  <si>
    <t xml:space="preserve">12    grau_escolaridade_cat_TECNICO_SUPERIOR     </t>
  </si>
  <si>
    <t xml:space="preserve">11        grau_escolaridade_cat_ENSINO_MEDIO    </t>
  </si>
  <si>
    <t xml:space="preserve">13               regiao_Grande_Florianópolis       </t>
  </si>
  <si>
    <t xml:space="preserve">21          fx_renda_valida_De 1,5 SM a 2 SM    </t>
  </si>
  <si>
    <t xml:space="preserve">14                  regiao_Norte_Catarinense         </t>
  </si>
  <si>
    <t xml:space="preserve">20       fx_renda_valida_De 1,25 SM a 1,5 SM       </t>
  </si>
  <si>
    <t xml:space="preserve">15                            regiao_Serrana      </t>
  </si>
  <si>
    <t xml:space="preserve">19                  fx_renda_valida_Até 1 SM     </t>
  </si>
  <si>
    <t xml:space="preserve">9              ocupacao_RENDA_PASSIVA_PENSAO       </t>
  </si>
  <si>
    <t>Variável  Importância MODELO ATUAL Sem limite anterior</t>
  </si>
  <si>
    <t>Floresta Aleatória_SEM_O_LIMITE</t>
  </si>
  <si>
    <t>['idade',
 'media_meses_entre_contratos_combinado',
 'meses_ultimo_pagamento',
 'meses_entre_primeiro_e_ultimo_pagamento',
 'valor_pago_nr',
 'mean_dias_maior_atraso',
 'qtd_contratos',
 'sexo_M',
 'estado_civil_DIVORCIADO',
 'estado_civil_SOLTEIRO',
 'estado_civil_UNIAO ESTAVEL',
 'estado_civil_VIUVO',
 'canal_origem_Fisico',
 'produtos_FINANCIAMENTO',
 'ocupacao_EMPREGADO_PRIVADO_AUTONOMO',
 'ocupacao_OUTROS',
 'ocupacao_RENDA_PASSIVA_PENSAO',
 'ocupacao_SERVIDOR_PUBLICO',
 'grau_escolaridade_cat_ENSINO_MEDIO',
 'grau_escolaridade_cat_TECNICO_SUPERIOR',
 'regiao_Grande_Florianópolis',
 'regiao_Norte_Catarinense',
 'regiao_Oeste_Catarinense',
 'regiao_Serrana',
 'regiao_Sul_Catarinense',
 'regiao_Vale_do_Itajaí',
 'possui_contratos_a_vista_SIM',
 'tipo_valor_entrada_Paga_entrada',
 'fx_renda_valida_Até 1 SM',
 'fx_renda_valida_De 1 SM a 1,25 SM',
 'fx_renda_valida_De 1,25 SM a 1,5 SM',
 'fx_renda_valida_De 1,5 SM a 2 SM',
 'fx_renda_valida_De 2 SM a 3 SM',
 'fx_principal_total_nr_Acima de R$20mil',
 'fx_principal_total_nr_Até R$2 mil',
 'fx_principal_total_nr_R$10 mil a R$20mil',
 'fx_principal_total_nr_R$2 mil a R$5mil',
 'fx_principal_total_nr_R$5 mil a R$10mil']</t>
  </si>
  <si>
    <t xml:space="preserve">                     meses_ultimo_pagamento</t>
  </si>
  <si>
    <t xml:space="preserve">         0.20</t>
  </si>
  <si>
    <t xml:space="preserve">                     produtos FINANCIAMENTO</t>
  </si>
  <si>
    <t xml:space="preserve">         0.18</t>
  </si>
  <si>
    <t xml:space="preserve">                              valor_pago_nr</t>
  </si>
  <si>
    <t xml:space="preserve">         0.17</t>
  </si>
  <si>
    <t xml:space="preserve">                     mean_dias_maior_atraso</t>
  </si>
  <si>
    <t xml:space="preserve">         0.14</t>
  </si>
  <si>
    <t xml:space="preserve">      media_meses_entre_contratos_combinado</t>
  </si>
  <si>
    <t xml:space="preserve">         0.08</t>
  </si>
  <si>
    <t xml:space="preserve">                           qtd_contratos_nr</t>
  </si>
  <si>
    <t xml:space="preserve">         0.06</t>
  </si>
  <si>
    <t xml:space="preserve">                                      idade</t>
  </si>
  <si>
    <t xml:space="preserve">        0.05</t>
  </si>
  <si>
    <t xml:space="preserve">        tempo_relacionamento_kredilig_meses</t>
  </si>
  <si>
    <t xml:space="preserve">         0.04</t>
  </si>
  <si>
    <t xml:space="preserve">          fx_principal_total_nr_Até R$2 mil</t>
  </si>
  <si>
    <t xml:space="preserve">         0.02</t>
  </si>
  <si>
    <t xml:space="preserve">                        canal_origem_Fisico</t>
  </si>
  <si>
    <t xml:space="preserve">         0.01</t>
  </si>
  <si>
    <t xml:space="preserve">    fx_principal_total_nr_R$2 mil a R$5mil</t>
  </si>
  <si>
    <t xml:space="preserve">       ocupacao_EMPREGADO_PRIVADO_AUTONOMO</t>
  </si>
  <si>
    <t xml:space="preserve">        0.01</t>
  </si>
  <si>
    <t xml:space="preserve">           tipo_valor_entrada_Paga_entrada</t>
  </si>
  <si>
    <t xml:space="preserve">         0.00</t>
  </si>
  <si>
    <t xml:space="preserve">   fx_principal_total_nr_R$5 mil a R$10mil</t>
  </si>
  <si>
    <t xml:space="preserve">  fx_principal_total_nr_R$10 mil a R$20mil</t>
  </si>
  <si>
    <t xml:space="preserve">                     estado_civil_SOLTEIRO</t>
  </si>
  <si>
    <t xml:space="preserve">    fx_principal_total_nr_Acima de R$20mil</t>
  </si>
  <si>
    <t xml:space="preserve">              possui_contratos_a_vista_SIM</t>
  </si>
  <si>
    <t>Logística_SEM_O_LIMITE</t>
  </si>
  <si>
    <t>XGB_SEM_O_LIMITE</t>
  </si>
  <si>
    <t>log_7.pkl</t>
  </si>
  <si>
    <t>xgb_7.pkl</t>
  </si>
  <si>
    <t>['idade',
 'tempo_relacionamento_kredilig_meses',
 'media_meses_entre_contratos_combinado',
 'meses_ultimo_pagamento',
 'valor_pago_nr',
 'mean_dias_maior_atraso',
 'qtd_contratos_nr',
 'sexo_M',
 'estado_civil_DIVORCIADO',
 'estado_civil_SOLTEIRO',
 'estado_civil_UNIAO ESTAVEL',
 'estado_civil_VIUVO',
 'canal_origem_Fisico',
 'produtos_FINANCIAMENTO',
 'ocupacao_EMPREGADO_PRIVADO_AUTONOMO',
 'ocupacao_OUTROS',
 'ocupacao_RENDA_PASSIVA_PENSAO',
 'ocupacao_SERVIDOR_PUBLICO',
 'grau_escolaridade_cat_ENSINO_MEDIO',
 'grau_escolaridade_cat_TECNICO_SUPERIOR',
 'regiao_Grande_Florianópolis',
 'regiao_Norte_Catarinense',
 'regiao_Oeste_Catarinense',
 'regiao_Serrana',
 'regiao_Sul_Catarinense',
 'regiao_Vale_do_Itajaí',
 'tipo_valor_entrada_Paga_entrada',
 'possui_contratos_a_vista_SIM',
 'fx_renda_valida_Até 1 SM',
 'fx_renda_valida_De 1 SM a 1,25 SM',
 'fx_renda_valida_De 1,25 SM a 1,5 SM',
 'fx_renda_valida_De 1,5 SM a 2 SM',
 'fx_renda_valida_De 2 SM a 3 SM',
 'fx_principal_total_nr_Acima de R$20mil',
 'fx_principal_total_nr_Até R$2 mil',
 'fx_principal_total_nr_R$10 mil a R$20mil',
 'fx_principal_total_nr_R$2 mil a R$5mil',
 'fx_principal_total_nr_R$5 mil a R$10mil']</t>
  </si>
  <si>
    <t>['idade', 'tempo_relacionamento_kredilig_meses', 'media_meses_entre_contratos_combinado', 'meses_ultimo_pagamento', 'mean_dias_maior_atraso', 'sexo_M', 'estado_civil_DIVORCIADO', 'estado_civil_SOLTEIRO', 'estado_civil_UNIAO ESTAVEL', 'estado_civil_VIUVO', 'canal_origem_Fisico', 'produtos_FINANCIAMENTO', 'grau_escolaridade_cat_ENSINO_MEDIO', 'grau_escolaridade_cat_TECNICO_SUPERIOR', 'tipo_valor_entrada_Paga_entrada', 'fx_renda_valida_Até 1 SM', 'fx_renda_valida_De 2 SM a 3 SM', 'fx_principal_total_nr_Até R$2 mil', 'fx_principal_total_nr_R$5 mil a R$10mil']</t>
  </si>
  <si>
    <t>0.50</t>
  </si>
  <si>
    <t>Modelo com qtd de parcelas pagar não reneg e variável emprestimo junto</t>
  </si>
  <si>
    <t>0.71%</t>
  </si>
  <si>
    <t>fa_8.pkl</t>
  </si>
  <si>
    <t>['qtd_contratos_fechado_regular',
 'meses_ultimo_pagamento',
 'produtos_FINANCIAMENTO',
 'mean_dias_maior_atraso',
 'qtd_contratos_nr',
 'valor_pago_nr',
 'media_meses_entre_contratos_combinado',
 'qtd_parcelas_pagas_nr',
 'produtos_EMPRESTIMO/FINANCIAMENTO',
 'tempo_relacionamento_kredilig_meses',
 'idade',
 'produtos_EMPRESTIMO',
 'fx_principal_total_nr_0',
 'canal_origem_Fisico',
 'fx_principal_total_nr_Até R$2 mil',
 'possui_contratos_a_vista_SIM',
 'fx_principal_total_nr_R$2 mil a R$5mil',
 'ocupacao_APOSENTADO',
 'ocupacao_EMPREGADO_PRIVADO_AUTONOMO',
 'fx_principal_total_nr_R$5 mil a R$10mil',
 'tipo_valor_entrada_Paga_entrada',
 'estado_civil_SOLTEIRO',
 'fx_principal_total_nr_R$10 mil a R$20mil',
 'fx_principal_total_nr_Acima de R$20mil',
 'estado_civil_CASADO',
 'sexo_M',
 'regiao_Fora_SC']</t>
  </si>
  <si>
    <t>fa_9.pkl</t>
  </si>
  <si>
    <t>Modelo sem contratos_fechado_regular</t>
  </si>
  <si>
    <t>['meses_ultimo_pagamento',
 'produtos_FINANCIAMENTO',
 'mean_dias_maior_atraso',
 'valor_pago_nr',
 'qtd_parcelas_pagas_nr',
 'media_meses_entre_contratos_combinado',
 'qtd_contratos_nr',
 'produtos_EMPRESTIMO/FINANCIAMENTO',
 'idade',
 'tempo_relacionamento_kredilig_meses',
 'produtos_EMPRESTIMO',
 'fx_principal_total_nr_Até R$2 mil',
 'fx_principal_total_nr_0',
 'canal_origem_Fisico',
 'fx_principal_total_nr_R$2 mil a R$5mil',
 'ocupacao_APOSENTADO',
 'ocupacao_EMPREGADO_PRIVADO_AUTONOMO',
 'tipo_valor_entrada_Paga_entrada',
 'fx_principal_total_nr_R$5 mil a R$10mil',
 'estado_civil_SOLTEIRO',
 'fx_principal_total_nr_R$10 mil a R$20mil',
 'fx_principal_total_nr_Acima de R$20mil',
 'possui_contratos_a_vista_SIM',
 'estado_civil_CASADO',
 'sexo_M',
 'regiao_Fora_SC']</t>
  </si>
  <si>
    <t>0.62%</t>
  </si>
  <si>
    <t>fa_8</t>
  </si>
  <si>
    <t>fa_9</t>
  </si>
  <si>
    <t>fa_10</t>
  </si>
  <si>
    <t>fa_10.pkl</t>
  </si>
  <si>
    <t>[
    'qtd_contratos_fechado_regular',
 'meses_ultimo_pagamento',
 'produtos_FINANCIAMENTO',
 'mean_dias_maior_atraso',
 'valor_pago_nr',
 'qtd_parcelas_pagas_nr',
 'media_meses_entre_contratos_combinado',
 'produtos_EMPRESTIMO/FINANCIAMENTO',
 'idade',
 'tempo_relacionamento_kredilig_meses',
 'produtos_EMPRESTIMO',
 'fx_principal_total_nr_0',
 'canal_origem_Fisico',
 'fx_principal_total_nr_Até R$2 mil',
 'possui_contratos_a_vista_SIM',
 'ocupacao_APOSENTADO',
 'fx_principal_total_nr_R$2 mil a R$5mil',
 'ocupacao_EMPREGADO_PRIVADO_AUTONOMO',
 'fx_principal_total_nr_R$5 mil a R$10mil',
 'tipo_valor_entrada_Paga_entrada',
 'fx_principal_total_nr_R$10 mil a R$20mil',
 'estado_civil_SOLTEIRO',
 'estado_civil_CASADO',
 'fx_principal_total_nr_Acima de R$20mil',
 'regiao_Fora_SC',
 'sexo_M',]</t>
  </si>
  <si>
    <t>Modelo sem contratos_nr</t>
  </si>
  <si>
    <t>0.69%</t>
  </si>
  <si>
    <t>fa_11</t>
  </si>
  <si>
    <t>fa_11.pkl</t>
  </si>
  <si>
    <t>['idade',
 'tempo_relacionamento_kredilig_meses',
 'media_meses_entre_contratos_combinado',
 'qtd_contratos_fechado_regular',
 'meses_ultimo_pagamento',
 'valor_pago_nr',
 'valor_principal_total_nr',
 'mean_dias_maior_atraso',
 'qtd_contratos_nr',
 'qtd_parcelas_pagas_nr',
 'sexo_M',
 'estado_civil_CASADO',
 'estado_civil_DIVORCIADO',
 'estado_civil_SOLTEIRO',
 'estado_civil_UNIAO ESTAVEL',
 'estado_civil_VIUVO',
 'nacionalidade_ESTRANGEIRO',
 'canal_origem_Fisico',
 'produtos_EMPRESTIMO',
 'produtos_EMPRESTIMO/FINANCIAMENTO',
 'produtos_FINANCIAMENTO',
 'ocupacao_APOSENTADO',
 'ocupacao_EMPREGADO_PRIVADO_AUTONOMO',
 'ocupacao_OUTROS',
 'ocupacao_RENDA_PASSIVA_PENSAO',
 'ocupacao_SERVIDOR_PUBLICO',
 'grau_escolaridade_cat_ATE_FUNDAMENTAL',
 'grau_escolaridade_cat_ENSINO_MEDIO',
 'grau_escolaridade_cat_TECNICO_SUPERIOR',
 'regiao_Fora_SC',
 'regiao_Grande_Florianópolis',
 'regiao_Norte_Catarinense',
 'regiao_Oeste_Catarinense',
 'regiao_Serrana',
 'regiao_Sul_Catarinense',
 'regiao_Vale_do_Itajaí',
 'tipo_valor_entrada_Paga_entrada',
 'possui_contratos_a_vista_SIM',
 'fx_renda_valida_Acima de 3 SM',
 'fx_renda_valida_Até 1 SM',
 'fx_renda_valida_De 1 SM a 1,25 SM',
 'fx_renda_valida_De 1,25 SM a 1,5 SM',
 'fx_renda_valida_De 1,5 SM a 2 SM',
 'fx_renda_valida_De 2 SM a 3 SM',
 'fx_principal_total_nr_0',
 'fx_principal_total_nr_Acima de R$20mil',
 'fx_principal_total_nr_Até R$2 mil',
 'fx_principal_total_nr_R$10 mil a R$20mil',
 'fx_principal_total_nr_R$2 mil a R$5mil',
 'fx_principal_total_nr_R$5 mil a R$10mil']</t>
  </si>
  <si>
    <t>fa_12.pkl</t>
  </si>
  <si>
    <t>fa_12</t>
  </si>
  <si>
    <t>0.54%</t>
  </si>
  <si>
    <t>0.59%</t>
  </si>
  <si>
    <t>Modelo sem contratos_nr, atraso, ultimo pagamento</t>
  </si>
  <si>
    <t>['idade', 'tempo_relacionamento_kredilig_meses',
       'media_meses_entre_contratos_combinado',
       'qtd_contratos_fechado_regular', 'valor_pago_nr',
       'qtd_contratos_nr', 'qtd_parcelas_pagas_nr', 'sexo_M',
       'estado_civil_CASADO', 'estado_civil_DIVORCIADO',
       'estado_civil_SOLTEIRO', 'estado_civil_UNIAO ESTAVEL',
       'estado_civil_VIUVO', 'nacionalidade_ESTRANGEIRO',
       'canal_origem_Fisico', 'produtos_EMPRESTIMO',
       'produtos_EMPRESTIMO/FINANCIAMENTO', 'produtos_FINANCIAMENTO',
       'ocupacao_APOSENTADO', 'ocupacao_EMPREGADO_PRIVADO_AUTONOMO',
       'ocupacao_OUTROS', 'ocupacao_RENDA_PASSIVA_PENSAO',
       'ocupacao_SERVIDOR_PUBLICO',
       'grau_escolaridade_cat_ATE_FUNDAMENTAL',
       'grau_escolaridade_cat_ENSINO_MEDIO',
       'grau_escolaridade_cat_TECNICO_SUPERIOR', 'regiao_Fora_SC',
       'regiao_Grande_Florianópolis', 'regiao_Norte_Catarinense',
       'regiao_Oeste_Catarinense', 'regiao_Serrana',
       'regiao_Sul_Catarinense', 'regiao_Vale_do_Itajaí',
       'tipo_valor_entrada_Paga_entrada', 'possui_contratos_a_vista_SIM',
       'fx_renda_valida_Acima de 3 SM', 'fx_renda_valida_Até 1 SM',
       'fx_renda_valida_De 1 SM a 1,25 SM',
       'fx_renda_valida_De 1,25 SM a 1,5 SM',
       'fx_renda_valida_De 1,5 SM a 2 SM',
       'fx_renda_valida_De 2 SM a 3 SM', 'fx_principal_total_nr_0',
       'fx_principal_total_nr_Acima de R$20mil',
       'fx_principal_total_nr_Até R$2 mil',
       'fx_principal_total_nr_R$10 mil a R$20mil',
       'fx_principal_total_nr_R$2 mil a R$5mil',
       'fx_principal_total_nr_R$5 mil a R$10mil']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</si>
</sst>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CCCCC"/>
      <name val="Consolas"/>
      <family val="3"/>
    </font>
    <font>
      <b/>
      <sz val="11"/>
      <color rgb="FFFF0000"/>
      <name val="Aptos Narrow"/>
      <family val="2"/>
      <scheme val="minor"/>
    </font>
    <font>
      <b/>
      <sz val="11"/>
      <color rgb="FFFF0000"/>
      <name val="Consolas"/>
      <family val="3"/>
    </font>
    <font>
      <sz val="11"/>
      <color rgb="FFFF0000"/>
      <name val="Consolas"/>
      <family val="3"/>
    </font>
    <font>
      <b/>
      <sz val="11"/>
      <color theme="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2" borderId="1" xfId="0" applyFont="1" applyFill="1" applyBorder="1"/>
    <xf numFmtId="3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/>
    <xf numFmtId="0" fontId="3" fillId="3" borderId="0" xfId="0" applyFont="1" applyFill="1" applyAlignment="1">
      <alignment vertical="center" wrapText="1"/>
    </xf>
    <xf numFmtId="3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/>
    <xf numFmtId="0" fontId="0" fillId="3" borderId="0" xfId="0" applyFill="1"/>
    <xf numFmtId="0" fontId="0" fillId="4" borderId="1" xfId="0" applyFill="1" applyBorder="1"/>
    <xf numFmtId="0" fontId="3" fillId="4" borderId="0" xfId="0" applyFont="1" applyFill="1" applyAlignment="1">
      <alignment vertical="center" wrapText="1"/>
    </xf>
    <xf numFmtId="3" fontId="0" fillId="4" borderId="1" xfId="0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/>
    <xf numFmtId="0" fontId="0" fillId="4" borderId="0" xfId="0" applyFill="1"/>
    <xf numFmtId="0" fontId="0" fillId="5" borderId="1" xfId="0" applyFill="1" applyBorder="1"/>
    <xf numFmtId="0" fontId="3" fillId="5" borderId="0" xfId="0" applyFont="1" applyFill="1" applyAlignment="1">
      <alignment vertical="center" wrapText="1"/>
    </xf>
    <xf numFmtId="3" fontId="0" fillId="5" borderId="1" xfId="0" applyNumberForma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0" fontId="0" fillId="5" borderId="1" xfId="1" applyNumberFormat="1" applyFont="1" applyFill="1" applyBorder="1"/>
    <xf numFmtId="0" fontId="0" fillId="5" borderId="0" xfId="0" applyFill="1"/>
    <xf numFmtId="0" fontId="5" fillId="3" borderId="1" xfId="0" applyFont="1" applyFill="1" applyBorder="1"/>
    <xf numFmtId="0" fontId="6" fillId="3" borderId="0" xfId="0" applyFont="1" applyFill="1" applyAlignment="1">
      <alignment vertical="center" wrapText="1"/>
    </xf>
    <xf numFmtId="3" fontId="5" fillId="3" borderId="1" xfId="0" applyNumberFormat="1" applyFont="1" applyFill="1" applyBorder="1" applyAlignment="1">
      <alignment horizontal="center"/>
    </xf>
    <xf numFmtId="9" fontId="5" fillId="3" borderId="1" xfId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10" fontId="5" fillId="3" borderId="1" xfId="1" applyNumberFormat="1" applyFont="1" applyFill="1" applyBorder="1"/>
    <xf numFmtId="0" fontId="5" fillId="3" borderId="0" xfId="0" applyFont="1" applyFill="1"/>
    <xf numFmtId="9" fontId="5" fillId="3" borderId="1" xfId="1" applyFont="1" applyFill="1" applyBorder="1" applyAlignment="1">
      <alignment horizontal="center"/>
    </xf>
    <xf numFmtId="0" fontId="5" fillId="4" borderId="1" xfId="0" applyFont="1" applyFill="1" applyBorder="1"/>
    <xf numFmtId="0" fontId="6" fillId="4" borderId="0" xfId="0" applyFont="1" applyFill="1" applyAlignment="1">
      <alignment vertical="center" wrapText="1"/>
    </xf>
    <xf numFmtId="3" fontId="5" fillId="4" borderId="1" xfId="0" applyNumberFormat="1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0" fontId="5" fillId="4" borderId="1" xfId="1" applyNumberFormat="1" applyFont="1" applyFill="1" applyBorder="1"/>
    <xf numFmtId="0" fontId="5" fillId="4" borderId="0" xfId="0" applyFont="1" applyFill="1"/>
    <xf numFmtId="0" fontId="5" fillId="5" borderId="1" xfId="0" applyFont="1" applyFill="1" applyBorder="1"/>
    <xf numFmtId="0" fontId="6" fillId="5" borderId="0" xfId="0" applyFont="1" applyFill="1" applyAlignment="1">
      <alignment vertical="center" wrapText="1"/>
    </xf>
    <xf numFmtId="3" fontId="5" fillId="5" borderId="1" xfId="0" applyNumberFormat="1" applyFont="1" applyFill="1" applyBorder="1" applyAlignment="1">
      <alignment horizontal="center"/>
    </xf>
    <xf numFmtId="9" fontId="5" fillId="5" borderId="1" xfId="1" applyFont="1" applyFill="1" applyBorder="1" applyAlignment="1">
      <alignment horizontal="center"/>
    </xf>
    <xf numFmtId="9" fontId="5" fillId="5" borderId="1" xfId="1" applyFont="1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/>
    <xf numFmtId="0" fontId="5" fillId="5" borderId="0" xfId="0" applyFont="1" applyFill="1"/>
    <xf numFmtId="0" fontId="7" fillId="5" borderId="1" xfId="0" applyFont="1" applyFill="1" applyBorder="1"/>
    <xf numFmtId="0" fontId="8" fillId="5" borderId="0" xfId="0" applyFont="1" applyFill="1" applyAlignment="1">
      <alignment vertical="center" wrapText="1"/>
    </xf>
    <xf numFmtId="3" fontId="7" fillId="5" borderId="1" xfId="0" applyNumberFormat="1" applyFont="1" applyFill="1" applyBorder="1" applyAlignment="1">
      <alignment horizontal="center"/>
    </xf>
    <xf numFmtId="9" fontId="7" fillId="5" borderId="1" xfId="1" applyFont="1" applyFill="1" applyBorder="1" applyAlignment="1">
      <alignment horizontal="center"/>
    </xf>
    <xf numFmtId="9" fontId="7" fillId="5" borderId="1" xfId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 vertical="center"/>
    </xf>
    <xf numFmtId="10" fontId="7" fillId="5" borderId="1" xfId="1" applyNumberFormat="1" applyFont="1" applyFill="1" applyBorder="1"/>
    <xf numFmtId="0" fontId="7" fillId="5" borderId="0" xfId="0" applyFont="1" applyFill="1"/>
    <xf numFmtId="0" fontId="4" fillId="5" borderId="0" xfId="0" applyFont="1" applyFill="1"/>
    <xf numFmtId="0" fontId="4" fillId="3" borderId="1" xfId="0" applyFont="1" applyFill="1" applyBorder="1"/>
    <xf numFmtId="0" fontId="9" fillId="3" borderId="0" xfId="0" applyFont="1" applyFill="1" applyAlignment="1">
      <alignment vertical="center" wrapText="1"/>
    </xf>
    <xf numFmtId="3" fontId="4" fillId="3" borderId="1" xfId="0" applyNumberFormat="1" applyFont="1" applyFill="1" applyBorder="1" applyAlignment="1">
      <alignment horizontal="center"/>
    </xf>
    <xf numFmtId="9" fontId="4" fillId="3" borderId="1" xfId="1" applyFont="1" applyFill="1" applyBorder="1" applyAlignment="1">
      <alignment horizontal="center"/>
    </xf>
    <xf numFmtId="9" fontId="4" fillId="3" borderId="1" xfId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10" fontId="4" fillId="3" borderId="1" xfId="1" applyNumberFormat="1" applyFont="1" applyFill="1" applyBorder="1"/>
    <xf numFmtId="0" fontId="4" fillId="3" borderId="0" xfId="0" applyFont="1" applyFill="1"/>
    <xf numFmtId="0" fontId="4" fillId="5" borderId="1" xfId="0" applyFont="1" applyFill="1" applyBorder="1"/>
    <xf numFmtId="0" fontId="9" fillId="5" borderId="0" xfId="0" applyFont="1" applyFill="1" applyAlignment="1">
      <alignment vertical="center" wrapText="1"/>
    </xf>
    <xf numFmtId="3" fontId="4" fillId="5" borderId="1" xfId="0" applyNumberFormat="1" applyFont="1" applyFill="1" applyBorder="1" applyAlignment="1">
      <alignment horizontal="center"/>
    </xf>
    <xf numFmtId="9" fontId="4" fillId="5" borderId="1" xfId="1" applyFont="1" applyFill="1" applyBorder="1" applyAlignment="1">
      <alignment horizontal="center"/>
    </xf>
    <xf numFmtId="9" fontId="4" fillId="5" borderId="1" xfId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10" fontId="4" fillId="5" borderId="1" xfId="1" applyNumberFormat="1" applyFont="1" applyFill="1" applyBorder="1"/>
    <xf numFmtId="0" fontId="4" fillId="4" borderId="1" xfId="0" applyFont="1" applyFill="1" applyBorder="1"/>
    <xf numFmtId="0" fontId="9" fillId="4" borderId="0" xfId="0" applyFont="1" applyFill="1" applyAlignment="1">
      <alignment vertical="center" wrapText="1"/>
    </xf>
    <xf numFmtId="3" fontId="4" fillId="4" borderId="1" xfId="0" applyNumberFormat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10" fontId="4" fillId="4" borderId="1" xfId="1" applyNumberFormat="1" applyFont="1" applyFill="1" applyBorder="1"/>
    <xf numFmtId="0" fontId="4" fillId="4" borderId="0" xfId="0" applyFont="1" applyFill="1"/>
    <xf numFmtId="0" fontId="10" fillId="2" borderId="0" xfId="0" applyFont="1" applyFill="1" applyAlignment="1">
      <alignment vertical="center" wrapText="1"/>
    </xf>
    <xf numFmtId="9" fontId="2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/>
    <xf numFmtId="0" fontId="2" fillId="2" borderId="0" xfId="0" applyFont="1" applyFill="1"/>
    <xf numFmtId="0" fontId="5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6" borderId="1" xfId="0" applyFill="1" applyBorder="1"/>
    <xf numFmtId="0" fontId="3" fillId="6" borderId="0" xfId="0" applyFont="1" applyFill="1" applyAlignment="1">
      <alignment vertical="center" wrapText="1"/>
    </xf>
    <xf numFmtId="3" fontId="0" fillId="6" borderId="1" xfId="0" applyNumberForma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0" fontId="0" fillId="6" borderId="1" xfId="1" applyNumberFormat="1" applyFont="1" applyFill="1" applyBorder="1"/>
    <xf numFmtId="0" fontId="0" fillId="6" borderId="0" xfId="0" applyFill="1"/>
    <xf numFmtId="0" fontId="5" fillId="6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3" fillId="7" borderId="0" xfId="0" applyFont="1" applyFill="1" applyAlignment="1">
      <alignment vertical="center" wrapText="1"/>
    </xf>
    <xf numFmtId="3" fontId="0" fillId="7" borderId="1" xfId="0" applyNumberForma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10" fontId="0" fillId="7" borderId="1" xfId="1" applyNumberFormat="1" applyFont="1" applyFill="1" applyBorder="1"/>
    <xf numFmtId="0" fontId="0" fillId="7" borderId="0" xfId="0" applyFill="1"/>
    <xf numFmtId="0" fontId="5" fillId="8" borderId="1" xfId="0" applyFont="1" applyFill="1" applyBorder="1"/>
    <xf numFmtId="0" fontId="0" fillId="8" borderId="1" xfId="0" applyFill="1" applyBorder="1"/>
    <xf numFmtId="0" fontId="3" fillId="8" borderId="0" xfId="0" applyFont="1" applyFill="1" applyAlignment="1">
      <alignment vertical="center" wrapText="1"/>
    </xf>
    <xf numFmtId="3" fontId="0" fillId="8" borderId="1" xfId="0" applyNumberForma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0" fontId="0" fillId="8" borderId="1" xfId="1" applyNumberFormat="1" applyFont="1" applyFill="1" applyBorder="1"/>
    <xf numFmtId="0" fontId="0" fillId="8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27214</xdr:colOff>
      <xdr:row>2</xdr:row>
      <xdr:rowOff>40822</xdr:rowOff>
    </xdr:from>
    <xdr:to>
      <xdr:col>15</xdr:col>
      <xdr:colOff>339544</xdr:colOff>
      <xdr:row>34</xdr:row>
      <xdr:rowOff>23985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6E2F16-CE90-AEB0-A2F4-EEE2610A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9928" y="435429"/>
          <a:ext cx="5210902" cy="610637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68036</xdr:rowOff>
    </xdr:from>
    <xdr:to>
      <xdr:col>24</xdr:col>
      <xdr:colOff>321857</xdr:colOff>
      <xdr:row>33</xdr:row>
      <xdr:rowOff>41646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B73328-D460-A9AF-FF7F-879BD22D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53607" y="462643"/>
          <a:ext cx="5220429" cy="5906324"/>
        </a:xfrm>
        <a:prstGeom prst="rect">
          <a:avLst/>
        </a:prstGeom>
      </xdr:spPr>
    </xdr:pic>
    <xdr:clientData/>
  </xdr:twoCellAnchor>
  <xdr:twoCellAnchor editAs="oneCell">
    <xdr:from>
      <xdr:col>25</xdr:col>
      <xdr:colOff>68035</xdr:colOff>
      <xdr:row>2</xdr:row>
      <xdr:rowOff>68037</xdr:rowOff>
    </xdr:from>
    <xdr:to>
      <xdr:col>33</xdr:col>
      <xdr:colOff>304156</xdr:colOff>
      <xdr:row>33</xdr:row>
      <xdr:rowOff>32121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E273497-36C0-9646-09CD-C5A3B8EF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32535" y="462644"/>
          <a:ext cx="5134692" cy="5896798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42</xdr:col>
      <xdr:colOff>312331</xdr:colOff>
      <xdr:row>26</xdr:row>
      <xdr:rowOff>15610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8C0D2DA-037C-7F94-68CE-8FB6A10DB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75393" y="394607"/>
          <a:ext cx="5210902" cy="4601217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27214</xdr:colOff>
      <xdr:row>2</xdr:row>
      <xdr:rowOff>95250</xdr:rowOff>
    </xdr:from>
    <xdr:to>
      <xdr:col>51</xdr:col>
      <xdr:colOff>196650</xdr:colOff>
      <xdr:row>23</xdr:row>
      <xdr:rowOff>53622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89EEB07-D551-2E59-FF91-48F6F6C0D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13500" y="489857"/>
          <a:ext cx="5068007" cy="3972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924E-51CF-47DA-A7CE-34AFFB995A9E}">
  <dimension ref="A1:X27"/>
  <sheetViews>
    <sheetView tabSelected="1" workbookViewId="0">
      <selection activeCell="C7" sqref="C7"/>
    </sheetView>
  </sheetViews>
  <sheetFormatPr defaultRowHeight="15" x14ac:dyDescent="0.25"/>
  <cols>
    <col min="1" max="1" width="30.42578125" bestFit="1" customWidth="1"/>
    <col min="2" max="2" width="13.85546875" bestFit="1" customWidth="1"/>
    <col min="4" max="4" width="18.7109375" bestFit="1" customWidth="1"/>
    <col min="7" max="7" width="15.5703125" customWidth="1"/>
    <col min="9" max="9" width="26.85546875" customWidth="1"/>
    <col min="14" max="14" width="21.7109375" customWidth="1"/>
    <col min="15" max="15" width="19" bestFit="1" customWidth="1"/>
    <col min="20" max="20" width="17.28515625" bestFit="1" customWidth="1"/>
    <col min="21" max="21" width="22.85546875" bestFit="1" customWidth="1"/>
    <col min="22" max="22" width="13.5703125" bestFit="1" customWidth="1"/>
  </cols>
  <sheetData>
    <row r="1" spans="1:23" x14ac:dyDescent="0.25">
      <c r="A1" s="1" t="s">
        <v>0</v>
      </c>
      <c r="B1" s="1" t="s">
        <v>55</v>
      </c>
      <c r="C1" s="1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22</v>
      </c>
      <c r="L1" s="2" t="s">
        <v>23</v>
      </c>
      <c r="M1" s="2" t="s">
        <v>24</v>
      </c>
      <c r="N1" s="3" t="s">
        <v>21</v>
      </c>
      <c r="O1" s="3" t="s">
        <v>8</v>
      </c>
      <c r="P1" s="3" t="s">
        <v>20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</row>
    <row r="2" spans="1:23" s="43" customFormat="1" ht="15" customHeight="1" x14ac:dyDescent="0.25">
      <c r="A2" s="35" t="s">
        <v>16</v>
      </c>
      <c r="B2" s="35" t="s">
        <v>117</v>
      </c>
      <c r="C2" s="36" t="s">
        <v>115</v>
      </c>
      <c r="D2" s="37">
        <f>E2+F2</f>
        <v>100289</v>
      </c>
      <c r="E2" s="37">
        <f t="shared" ref="E2:E10" si="0">G2+H2</f>
        <v>70706</v>
      </c>
      <c r="F2" s="37">
        <f>I2+J2</f>
        <v>29583</v>
      </c>
      <c r="G2" s="37">
        <v>64506</v>
      </c>
      <c r="H2" s="37">
        <v>6200</v>
      </c>
      <c r="I2" s="37">
        <v>9149</v>
      </c>
      <c r="J2" s="37">
        <v>20434</v>
      </c>
      <c r="K2" s="44" t="s">
        <v>96</v>
      </c>
      <c r="L2" s="44" t="s">
        <v>37</v>
      </c>
      <c r="M2" s="44" t="s">
        <v>41</v>
      </c>
      <c r="N2" s="38" t="s">
        <v>31</v>
      </c>
      <c r="O2" s="38" t="s">
        <v>65</v>
      </c>
      <c r="P2" s="38" t="s">
        <v>32</v>
      </c>
      <c r="Q2" s="39">
        <v>0.05</v>
      </c>
      <c r="R2" s="40">
        <v>12</v>
      </c>
      <c r="S2" s="37">
        <v>1000</v>
      </c>
      <c r="T2" s="41">
        <f t="shared" ref="T2:T10" si="1">(I2*S2)+(G2*S2)</f>
        <v>73655000</v>
      </c>
      <c r="U2" s="41">
        <f>I2*S2</f>
        <v>9149000</v>
      </c>
      <c r="V2" s="41">
        <f>(PMT(Q2,R2,-(T2-U2))*R2)-(T2-U2)</f>
        <v>22828990.785632625</v>
      </c>
      <c r="W2" s="42">
        <f>(V2-U2)/T2</f>
        <v>0.18573064673997183</v>
      </c>
    </row>
    <row r="3" spans="1:23" s="54" customFormat="1" ht="15" customHeight="1" x14ac:dyDescent="0.25">
      <c r="A3" s="45" t="s">
        <v>17</v>
      </c>
      <c r="B3" s="45" t="s">
        <v>118</v>
      </c>
      <c r="C3" s="46" t="s">
        <v>116</v>
      </c>
      <c r="D3" s="47">
        <f t="shared" ref="D3:D4" si="2">E3+F3</f>
        <v>100289</v>
      </c>
      <c r="E3" s="47">
        <f t="shared" si="0"/>
        <v>70706</v>
      </c>
      <c r="F3" s="47">
        <f t="shared" ref="F3:F4" si="3">I3+J3</f>
        <v>29583</v>
      </c>
      <c r="G3" s="47">
        <v>55182</v>
      </c>
      <c r="H3" s="47">
        <v>15524</v>
      </c>
      <c r="I3" s="47">
        <v>8583</v>
      </c>
      <c r="J3" s="47">
        <v>21000</v>
      </c>
      <c r="K3" s="48" t="s">
        <v>73</v>
      </c>
      <c r="L3" s="48" t="s">
        <v>26</v>
      </c>
      <c r="M3" s="48" t="s">
        <v>28</v>
      </c>
      <c r="N3" s="49" t="s">
        <v>33</v>
      </c>
      <c r="O3" s="49" t="s">
        <v>111</v>
      </c>
      <c r="P3" s="49" t="s">
        <v>82</v>
      </c>
      <c r="Q3" s="50">
        <v>0.05</v>
      </c>
      <c r="R3" s="51">
        <v>12</v>
      </c>
      <c r="S3" s="47">
        <v>1000</v>
      </c>
      <c r="T3" s="52">
        <f t="shared" si="1"/>
        <v>63765000</v>
      </c>
      <c r="U3" s="52">
        <f t="shared" ref="U3:U4" si="4">I3*S3</f>
        <v>8583000</v>
      </c>
      <c r="V3" s="52">
        <f t="shared" ref="V3" si="5">(PMT(Q3,R3,-(T3-U3))*R3)-(T3-U3)</f>
        <v>19529181.309223622</v>
      </c>
      <c r="W3" s="53">
        <f t="shared" ref="W3" si="6">(V3-U3)/T3</f>
        <v>0.1716644132239257</v>
      </c>
    </row>
    <row r="4" spans="1:23" s="64" customFormat="1" ht="15" customHeight="1" x14ac:dyDescent="0.25">
      <c r="A4" s="55" t="s">
        <v>18</v>
      </c>
      <c r="B4" s="55" t="s">
        <v>119</v>
      </c>
      <c r="C4" s="56" t="s">
        <v>115</v>
      </c>
      <c r="D4" s="57">
        <f t="shared" si="2"/>
        <v>100289</v>
      </c>
      <c r="E4" s="57">
        <f t="shared" si="0"/>
        <v>70706</v>
      </c>
      <c r="F4" s="57">
        <f t="shared" si="3"/>
        <v>29583</v>
      </c>
      <c r="G4" s="57">
        <v>55486</v>
      </c>
      <c r="H4" s="57">
        <v>15220</v>
      </c>
      <c r="I4" s="57">
        <v>4574</v>
      </c>
      <c r="J4" s="57">
        <v>25009</v>
      </c>
      <c r="K4" s="58" t="s">
        <v>37</v>
      </c>
      <c r="L4" s="58" t="s">
        <v>72</v>
      </c>
      <c r="M4" s="58" t="s">
        <v>71</v>
      </c>
      <c r="N4" s="59" t="s">
        <v>96</v>
      </c>
      <c r="O4" s="59" t="s">
        <v>111</v>
      </c>
      <c r="P4" s="59" t="s">
        <v>45</v>
      </c>
      <c r="Q4" s="60">
        <v>0.05</v>
      </c>
      <c r="R4" s="61">
        <v>12</v>
      </c>
      <c r="S4" s="57">
        <v>1000</v>
      </c>
      <c r="T4" s="62">
        <f t="shared" si="1"/>
        <v>60060000</v>
      </c>
      <c r="U4" s="62">
        <f t="shared" si="4"/>
        <v>4574000</v>
      </c>
      <c r="V4" s="62">
        <f>(PMT(Q4,R4,-(T4-U4))*R4)-(T4-U4)</f>
        <v>19636768.404979572</v>
      </c>
      <c r="W4" s="63">
        <f>(V4-U4)/T4</f>
        <v>0.2507953447382546</v>
      </c>
    </row>
    <row r="5" spans="1:23" s="14" customFormat="1" ht="15" customHeight="1" x14ac:dyDescent="0.25">
      <c r="A5" s="5" t="s">
        <v>16</v>
      </c>
      <c r="B5" s="5" t="s">
        <v>120</v>
      </c>
      <c r="C5" s="6" t="s">
        <v>123</v>
      </c>
      <c r="D5" s="7">
        <f>E5+F5</f>
        <v>100289</v>
      </c>
      <c r="E5" s="7">
        <f t="shared" si="0"/>
        <v>70706</v>
      </c>
      <c r="F5" s="7">
        <f>I5+J5</f>
        <v>29583</v>
      </c>
      <c r="G5" s="7">
        <v>66004</v>
      </c>
      <c r="H5" s="7">
        <v>4702</v>
      </c>
      <c r="I5" s="7">
        <v>11805</v>
      </c>
      <c r="J5" s="7">
        <v>17778</v>
      </c>
      <c r="K5" s="8" t="s">
        <v>51</v>
      </c>
      <c r="L5" s="8" t="s">
        <v>25</v>
      </c>
      <c r="M5" s="8" t="s">
        <v>35</v>
      </c>
      <c r="N5" s="9" t="s">
        <v>42</v>
      </c>
      <c r="O5" s="9" t="s">
        <v>94</v>
      </c>
      <c r="P5" s="9" t="s">
        <v>114</v>
      </c>
      <c r="Q5" s="10">
        <v>0.05</v>
      </c>
      <c r="R5" s="11">
        <v>12</v>
      </c>
      <c r="S5" s="7">
        <v>1000</v>
      </c>
      <c r="T5" s="12">
        <f t="shared" si="1"/>
        <v>77809000</v>
      </c>
      <c r="U5" s="12">
        <f>I5*S5</f>
        <v>11805000</v>
      </c>
      <c r="V5" s="12">
        <f>(PMT(Q5,R5,-(T5-U5))*R5)-(T5-U5)</f>
        <v>23359140.356166795</v>
      </c>
      <c r="W5" s="13">
        <f>(V5-U5)/T5</f>
        <v>0.14849362356754098</v>
      </c>
    </row>
    <row r="6" spans="1:23" s="24" customFormat="1" ht="15" customHeight="1" x14ac:dyDescent="0.25">
      <c r="A6" s="15" t="s">
        <v>17</v>
      </c>
      <c r="B6" s="15" t="s">
        <v>121</v>
      </c>
      <c r="C6" s="16" t="s">
        <v>124</v>
      </c>
      <c r="D6" s="17">
        <f t="shared" ref="D6:D7" si="7">E6+F6</f>
        <v>100289</v>
      </c>
      <c r="E6" s="17">
        <f t="shared" si="0"/>
        <v>70706</v>
      </c>
      <c r="F6" s="17">
        <f t="shared" ref="F6:F7" si="8">I6+J6</f>
        <v>29583</v>
      </c>
      <c r="G6" s="17">
        <v>55618</v>
      </c>
      <c r="H6" s="17">
        <v>15088</v>
      </c>
      <c r="I6" s="17">
        <v>8886</v>
      </c>
      <c r="J6" s="17">
        <v>20697</v>
      </c>
      <c r="K6" s="18" t="s">
        <v>73</v>
      </c>
      <c r="L6" s="18" t="s">
        <v>30</v>
      </c>
      <c r="M6" s="18" t="s">
        <v>45</v>
      </c>
      <c r="N6" s="19" t="s">
        <v>27</v>
      </c>
      <c r="O6" s="19" t="s">
        <v>113</v>
      </c>
      <c r="P6" s="19" t="s">
        <v>82</v>
      </c>
      <c r="Q6" s="20">
        <v>0.05</v>
      </c>
      <c r="R6" s="21">
        <v>12</v>
      </c>
      <c r="S6" s="17">
        <v>1000</v>
      </c>
      <c r="T6" s="22">
        <f t="shared" si="1"/>
        <v>64504000</v>
      </c>
      <c r="U6" s="22">
        <f t="shared" ref="U6:U7" si="9">I6*S6</f>
        <v>8886000</v>
      </c>
      <c r="V6" s="22">
        <f t="shared" ref="V6" si="10">(PMT(Q6,R6,-(T6-U6))*R6)-(T6-U6)</f>
        <v>19683483.854452536</v>
      </c>
      <c r="W6" s="23">
        <f t="shared" ref="W6" si="11">(V6-U6)/T6</f>
        <v>0.16739246952828563</v>
      </c>
    </row>
    <row r="7" spans="1:23" s="112" customFormat="1" ht="15" customHeight="1" x14ac:dyDescent="0.25">
      <c r="A7" s="1" t="s">
        <v>18</v>
      </c>
      <c r="B7" s="1" t="s">
        <v>122</v>
      </c>
      <c r="C7" s="105" t="s">
        <v>123</v>
      </c>
      <c r="D7" s="2">
        <f t="shared" si="7"/>
        <v>100289</v>
      </c>
      <c r="E7" s="2">
        <f t="shared" si="0"/>
        <v>70706</v>
      </c>
      <c r="F7" s="2">
        <f t="shared" si="8"/>
        <v>29583</v>
      </c>
      <c r="G7" s="2">
        <v>56419</v>
      </c>
      <c r="H7" s="2">
        <v>14287</v>
      </c>
      <c r="I7" s="2">
        <v>4609</v>
      </c>
      <c r="J7" s="2">
        <v>24974</v>
      </c>
      <c r="K7" s="106" t="s">
        <v>85</v>
      </c>
      <c r="L7" s="106" t="s">
        <v>72</v>
      </c>
      <c r="M7" s="106" t="s">
        <v>41</v>
      </c>
      <c r="N7" s="107" t="s">
        <v>51</v>
      </c>
      <c r="O7" s="107" t="s">
        <v>37</v>
      </c>
      <c r="P7" s="107" t="s">
        <v>28</v>
      </c>
      <c r="Q7" s="108">
        <v>0.05</v>
      </c>
      <c r="R7" s="109">
        <v>12</v>
      </c>
      <c r="S7" s="2">
        <v>1000</v>
      </c>
      <c r="T7" s="110">
        <f t="shared" si="1"/>
        <v>61028000</v>
      </c>
      <c r="U7" s="110">
        <f t="shared" si="9"/>
        <v>4609000</v>
      </c>
      <c r="V7" s="110">
        <f>(PMT(Q7,R7,-(T7-U7))*R7)-(T7-U7)</f>
        <v>19966961.695572615</v>
      </c>
      <c r="W7" s="111">
        <f>(V7-U7)/T7</f>
        <v>0.25165435038953621</v>
      </c>
    </row>
    <row r="8" spans="1:23" s="85" customFormat="1" ht="15" customHeight="1" x14ac:dyDescent="0.25">
      <c r="A8" s="76" t="s">
        <v>16</v>
      </c>
      <c r="B8" s="76" t="s">
        <v>125</v>
      </c>
      <c r="C8" s="77" t="s">
        <v>128</v>
      </c>
      <c r="D8" s="78">
        <f>E8+F8</f>
        <v>100289</v>
      </c>
      <c r="E8" s="78">
        <f t="shared" si="0"/>
        <v>70706</v>
      </c>
      <c r="F8" s="78">
        <f>I8+J8</f>
        <v>29583</v>
      </c>
      <c r="G8" s="78">
        <v>64285</v>
      </c>
      <c r="H8" s="78">
        <v>6421</v>
      </c>
      <c r="I8" s="78">
        <v>10351</v>
      </c>
      <c r="J8" s="78">
        <v>19232</v>
      </c>
      <c r="K8" s="79" t="s">
        <v>95</v>
      </c>
      <c r="L8" s="79" t="s">
        <v>111</v>
      </c>
      <c r="M8" s="79" t="s">
        <v>27</v>
      </c>
      <c r="N8" s="80" t="s">
        <v>81</v>
      </c>
      <c r="O8" s="80" t="s">
        <v>65</v>
      </c>
      <c r="P8" s="80" t="s">
        <v>45</v>
      </c>
      <c r="Q8" s="81">
        <v>0.05</v>
      </c>
      <c r="R8" s="82">
        <v>12</v>
      </c>
      <c r="S8" s="78">
        <v>1000</v>
      </c>
      <c r="T8" s="83">
        <f t="shared" si="1"/>
        <v>74636000</v>
      </c>
      <c r="U8" s="83">
        <f>I8*S8</f>
        <v>10351000</v>
      </c>
      <c r="V8" s="83">
        <f>(PMT(Q8,R8,-(T8-U8))*R8)-(T8-U8)</f>
        <v>22750777.798257425</v>
      </c>
      <c r="W8" s="84">
        <f>(V8-U8)/T8</f>
        <v>0.16613668736611589</v>
      </c>
    </row>
    <row r="9" spans="1:23" s="104" customFormat="1" ht="15" customHeight="1" x14ac:dyDescent="0.25">
      <c r="A9" s="95" t="s">
        <v>17</v>
      </c>
      <c r="B9" s="95" t="s">
        <v>126</v>
      </c>
      <c r="C9" s="96" t="s">
        <v>129</v>
      </c>
      <c r="D9" s="97">
        <f t="shared" ref="D9:D10" si="12">E9+F9</f>
        <v>100289</v>
      </c>
      <c r="E9" s="97">
        <f t="shared" si="0"/>
        <v>70706</v>
      </c>
      <c r="F9" s="97">
        <f t="shared" ref="F9:F10" si="13">I9+J9</f>
        <v>29583</v>
      </c>
      <c r="G9" s="97">
        <v>52844</v>
      </c>
      <c r="H9" s="97">
        <v>17862</v>
      </c>
      <c r="I9" s="97">
        <v>7980</v>
      </c>
      <c r="J9" s="97">
        <v>21603</v>
      </c>
      <c r="K9" s="98" t="s">
        <v>30</v>
      </c>
      <c r="L9" s="98" t="s">
        <v>30</v>
      </c>
      <c r="M9" s="98" t="s">
        <v>45</v>
      </c>
      <c r="N9" s="99" t="s">
        <v>41</v>
      </c>
      <c r="O9" s="99" t="s">
        <v>26</v>
      </c>
      <c r="P9" s="99" t="s">
        <v>43</v>
      </c>
      <c r="Q9" s="100">
        <v>0.05</v>
      </c>
      <c r="R9" s="101">
        <v>12</v>
      </c>
      <c r="S9" s="97">
        <v>1000</v>
      </c>
      <c r="T9" s="102">
        <f t="shared" si="1"/>
        <v>60824000</v>
      </c>
      <c r="U9" s="102">
        <f t="shared" ref="U9:U10" si="14">I9*S9</f>
        <v>7980000</v>
      </c>
      <c r="V9" s="102">
        <f t="shared" ref="V9" si="15">(PMT(Q9,R9,-(T9-U9))*R9)-(T9-U9)</f>
        <v>18701751.605679631</v>
      </c>
      <c r="W9" s="103">
        <f t="shared" ref="W9" si="16">(V9-U9)/T9</f>
        <v>0.17627501653425673</v>
      </c>
    </row>
    <row r="10" spans="1:23" s="75" customFormat="1" ht="15" customHeight="1" x14ac:dyDescent="0.25">
      <c r="A10" s="86" t="s">
        <v>18</v>
      </c>
      <c r="B10" s="86" t="s">
        <v>127</v>
      </c>
      <c r="C10" s="87" t="s">
        <v>128</v>
      </c>
      <c r="D10" s="88">
        <f t="shared" si="12"/>
        <v>100289</v>
      </c>
      <c r="E10" s="88">
        <f t="shared" si="0"/>
        <v>70706</v>
      </c>
      <c r="F10" s="88">
        <f t="shared" si="13"/>
        <v>29583</v>
      </c>
      <c r="G10" s="88">
        <v>55409</v>
      </c>
      <c r="H10" s="88">
        <v>15297</v>
      </c>
      <c r="I10" s="88">
        <v>5352</v>
      </c>
      <c r="J10" s="88">
        <v>24231</v>
      </c>
      <c r="K10" s="89" t="s">
        <v>113</v>
      </c>
      <c r="L10" s="89" t="s">
        <v>37</v>
      </c>
      <c r="M10" s="89" t="s">
        <v>27</v>
      </c>
      <c r="N10" s="90" t="s">
        <v>72</v>
      </c>
      <c r="O10" s="90" t="s">
        <v>111</v>
      </c>
      <c r="P10" s="90" t="s">
        <v>42</v>
      </c>
      <c r="Q10" s="91">
        <v>0.05</v>
      </c>
      <c r="R10" s="92">
        <v>12</v>
      </c>
      <c r="S10" s="88">
        <v>1000</v>
      </c>
      <c r="T10" s="93">
        <f t="shared" si="1"/>
        <v>60761000</v>
      </c>
      <c r="U10" s="93">
        <f t="shared" si="14"/>
        <v>5352000</v>
      </c>
      <c r="V10" s="93">
        <f>(PMT(Q10,R10,-(T10-U10))*R10)-(T10-U10)</f>
        <v>19609517.726120338</v>
      </c>
      <c r="W10" s="94">
        <f>(V10-U10)/T10</f>
        <v>0.23464916189859183</v>
      </c>
    </row>
    <row r="11" spans="1:23" s="14" customFormat="1" ht="15" customHeight="1" x14ac:dyDescent="0.25">
      <c r="A11" s="5" t="s">
        <v>16</v>
      </c>
      <c r="B11" s="5" t="s">
        <v>130</v>
      </c>
      <c r="C11" s="6" t="s">
        <v>133</v>
      </c>
      <c r="D11" s="7">
        <f>E11+F11</f>
        <v>100289</v>
      </c>
      <c r="E11" s="7">
        <f t="shared" ref="E11:E13" si="17">G11+H11</f>
        <v>70706</v>
      </c>
      <c r="F11" s="7">
        <f>I11+J11</f>
        <v>29583</v>
      </c>
      <c r="G11" s="7">
        <v>64189</v>
      </c>
      <c r="H11" s="7">
        <v>6517</v>
      </c>
      <c r="I11" s="7">
        <v>10371</v>
      </c>
      <c r="J11" s="7">
        <v>19212</v>
      </c>
      <c r="K11" s="8" t="s">
        <v>95</v>
      </c>
      <c r="L11" s="8" t="s">
        <v>111</v>
      </c>
      <c r="M11" s="8" t="s">
        <v>31</v>
      </c>
      <c r="N11" s="9" t="s">
        <v>81</v>
      </c>
      <c r="O11" s="9" t="s">
        <v>65</v>
      </c>
      <c r="P11" s="9" t="s">
        <v>45</v>
      </c>
      <c r="Q11" s="10">
        <v>0.05</v>
      </c>
      <c r="R11" s="11">
        <v>12</v>
      </c>
      <c r="S11" s="7">
        <v>1000</v>
      </c>
      <c r="T11" s="12">
        <f t="shared" ref="T11:T13" si="18">(I11*S11)+(G11*S11)</f>
        <v>74560000</v>
      </c>
      <c r="U11" s="12">
        <f>I11*S11</f>
        <v>10371000</v>
      </c>
      <c r="V11" s="12">
        <f>(PMT(Q11,R11,-(T11-U11))*R11)-(T11-U11)</f>
        <v>22716802.925913438</v>
      </c>
      <c r="W11" s="13">
        <f>(V11-U11)/T11</f>
        <v>0.16558212078746565</v>
      </c>
    </row>
    <row r="12" spans="1:23" s="24" customFormat="1" ht="15" customHeight="1" x14ac:dyDescent="0.25">
      <c r="A12" s="15" t="s">
        <v>17</v>
      </c>
      <c r="B12" s="15" t="s">
        <v>131</v>
      </c>
      <c r="C12" s="16" t="s">
        <v>134</v>
      </c>
      <c r="D12" s="17">
        <f t="shared" ref="D12:D13" si="19">E12+F12</f>
        <v>100289</v>
      </c>
      <c r="E12" s="17">
        <f t="shared" si="17"/>
        <v>70706</v>
      </c>
      <c r="F12" s="17">
        <f t="shared" ref="F12:F13" si="20">I12+J12</f>
        <v>29583</v>
      </c>
      <c r="G12" s="17">
        <v>53193</v>
      </c>
      <c r="H12" s="17">
        <v>17513</v>
      </c>
      <c r="I12" s="17">
        <v>8328</v>
      </c>
      <c r="J12" s="17">
        <v>21255</v>
      </c>
      <c r="K12" s="18" t="s">
        <v>30</v>
      </c>
      <c r="L12" s="18" t="s">
        <v>30</v>
      </c>
      <c r="M12" s="18" t="s">
        <v>114</v>
      </c>
      <c r="N12" s="19" t="s">
        <v>71</v>
      </c>
      <c r="O12" s="19" t="s">
        <v>26</v>
      </c>
      <c r="P12" s="19" t="s">
        <v>43</v>
      </c>
      <c r="Q12" s="20">
        <v>0.05</v>
      </c>
      <c r="R12" s="21">
        <v>12</v>
      </c>
      <c r="S12" s="17">
        <v>1000</v>
      </c>
      <c r="T12" s="22">
        <f t="shared" si="18"/>
        <v>61521000</v>
      </c>
      <c r="U12" s="22">
        <f t="shared" ref="U12:U13" si="21">I12*S12</f>
        <v>8328000</v>
      </c>
      <c r="V12" s="22">
        <f t="shared" ref="V12" si="22">(PMT(Q12,R12,-(T12-U12))*R12)-(T12-U12)</f>
        <v>18825264.422846809</v>
      </c>
      <c r="W12" s="23">
        <f t="shared" ref="W12" si="23">(V12-U12)/T12</f>
        <v>0.17062896283946635</v>
      </c>
    </row>
    <row r="13" spans="1:23" s="34" customFormat="1" ht="15" customHeight="1" x14ac:dyDescent="0.25">
      <c r="A13" s="25" t="s">
        <v>18</v>
      </c>
      <c r="B13" s="25" t="s">
        <v>132</v>
      </c>
      <c r="C13" s="26" t="s">
        <v>133</v>
      </c>
      <c r="D13" s="27">
        <f t="shared" si="19"/>
        <v>100289</v>
      </c>
      <c r="E13" s="27">
        <f t="shared" si="17"/>
        <v>70706</v>
      </c>
      <c r="F13" s="27">
        <f t="shared" si="20"/>
        <v>29583</v>
      </c>
      <c r="G13" s="27">
        <v>55657</v>
      </c>
      <c r="H13" s="27">
        <v>15049</v>
      </c>
      <c r="I13" s="27">
        <v>5383</v>
      </c>
      <c r="J13" s="27">
        <v>24200</v>
      </c>
      <c r="K13" s="28" t="s">
        <v>37</v>
      </c>
      <c r="L13" s="28" t="s">
        <v>37</v>
      </c>
      <c r="M13" s="28" t="s">
        <v>27</v>
      </c>
      <c r="N13" s="29" t="s">
        <v>72</v>
      </c>
      <c r="O13" s="29" t="s">
        <v>113</v>
      </c>
      <c r="P13" s="29" t="s">
        <v>34</v>
      </c>
      <c r="Q13" s="30">
        <v>0.05</v>
      </c>
      <c r="R13" s="31">
        <v>12</v>
      </c>
      <c r="S13" s="27">
        <v>1000</v>
      </c>
      <c r="T13" s="32">
        <f t="shared" si="18"/>
        <v>61040000</v>
      </c>
      <c r="U13" s="32">
        <f t="shared" si="21"/>
        <v>5383000</v>
      </c>
      <c r="V13" s="32">
        <f>(PMT(Q13,R13,-(T13-U13))*R13)-(T13-U13)</f>
        <v>19697286.146342278</v>
      </c>
      <c r="W13" s="33">
        <f>(V13-U13)/T13</f>
        <v>0.23450665377362839</v>
      </c>
    </row>
    <row r="14" spans="1:23" s="14" customFormat="1" ht="15" customHeight="1" x14ac:dyDescent="0.25">
      <c r="A14" s="5" t="s">
        <v>16</v>
      </c>
      <c r="B14" s="5" t="s">
        <v>136</v>
      </c>
      <c r="C14" s="6" t="s">
        <v>140</v>
      </c>
      <c r="D14" s="7">
        <f>E14+F14</f>
        <v>100289</v>
      </c>
      <c r="E14" s="7">
        <f t="shared" ref="E14:E16" si="24">G14+H14</f>
        <v>70706</v>
      </c>
      <c r="F14" s="7">
        <f>I14+J14</f>
        <v>29583</v>
      </c>
      <c r="G14" s="7">
        <v>57406</v>
      </c>
      <c r="H14" s="7">
        <v>13300</v>
      </c>
      <c r="I14" s="7">
        <v>7433</v>
      </c>
      <c r="J14" s="7">
        <v>22150</v>
      </c>
      <c r="K14" s="8" t="s">
        <v>113</v>
      </c>
      <c r="L14" s="8" t="s">
        <v>111</v>
      </c>
      <c r="M14" s="8" t="s">
        <v>35</v>
      </c>
      <c r="N14" s="9" t="s">
        <v>26</v>
      </c>
      <c r="O14" s="9" t="s">
        <v>85</v>
      </c>
      <c r="P14" s="9" t="s">
        <v>86</v>
      </c>
      <c r="Q14" s="10">
        <v>0.05</v>
      </c>
      <c r="R14" s="11">
        <v>12</v>
      </c>
      <c r="S14" s="7">
        <v>1000</v>
      </c>
      <c r="T14" s="12">
        <f t="shared" ref="T14:T16" si="25">(I14*S14)+(G14*S14)</f>
        <v>64839000</v>
      </c>
      <c r="U14" s="12">
        <f>I14*S14</f>
        <v>7433000</v>
      </c>
      <c r="V14" s="12">
        <f>(PMT(Q14,R14,-(T14-U14))*R14)-(T14-U14)</f>
        <v>20316265.851859152</v>
      </c>
      <c r="W14" s="13">
        <f>(V14-U14)/T14</f>
        <v>0.19869624534399286</v>
      </c>
    </row>
    <row r="15" spans="1:23" s="24" customFormat="1" ht="15" customHeight="1" x14ac:dyDescent="0.25">
      <c r="A15" s="15" t="s">
        <v>17</v>
      </c>
      <c r="B15" s="15" t="s">
        <v>137</v>
      </c>
      <c r="C15" s="16" t="s">
        <v>139</v>
      </c>
      <c r="D15" s="17">
        <f t="shared" ref="D15:D16" si="26">E15+F15</f>
        <v>100289</v>
      </c>
      <c r="E15" s="17">
        <f t="shared" si="24"/>
        <v>70706</v>
      </c>
      <c r="F15" s="17">
        <f t="shared" ref="F15:F16" si="27">I15+J15</f>
        <v>29583</v>
      </c>
      <c r="G15" s="17">
        <v>39969</v>
      </c>
      <c r="H15" s="17">
        <v>30737</v>
      </c>
      <c r="I15" s="17">
        <v>4338</v>
      </c>
      <c r="J15" s="17">
        <v>25245</v>
      </c>
      <c r="K15" s="18" t="s">
        <v>81</v>
      </c>
      <c r="L15" s="18" t="s">
        <v>33</v>
      </c>
      <c r="M15" s="18" t="s">
        <v>70</v>
      </c>
      <c r="N15" s="19" t="s">
        <v>96</v>
      </c>
      <c r="O15" s="19" t="s">
        <v>86</v>
      </c>
      <c r="P15" s="19" t="s">
        <v>135</v>
      </c>
      <c r="Q15" s="20">
        <v>0.05</v>
      </c>
      <c r="R15" s="21">
        <v>12</v>
      </c>
      <c r="S15" s="17">
        <v>1000</v>
      </c>
      <c r="T15" s="22">
        <f t="shared" si="25"/>
        <v>44307000</v>
      </c>
      <c r="U15" s="22">
        <f t="shared" ref="U15:U16" si="28">I15*S15</f>
        <v>4338000</v>
      </c>
      <c r="V15" s="22">
        <f t="shared" ref="V15" si="29">(PMT(Q15,R15,-(T15-U15))*R15)-(T15-U15)</f>
        <v>14145225.757463649</v>
      </c>
      <c r="W15" s="23">
        <f t="shared" ref="W15" si="30">(V15-U15)/T15</f>
        <v>0.22134709543556658</v>
      </c>
    </row>
    <row r="16" spans="1:23" s="34" customFormat="1" ht="15" customHeight="1" x14ac:dyDescent="0.25">
      <c r="A16" s="25" t="s">
        <v>18</v>
      </c>
      <c r="B16" s="25" t="s">
        <v>138</v>
      </c>
      <c r="C16" s="26" t="s">
        <v>140</v>
      </c>
      <c r="D16" s="27">
        <f t="shared" si="26"/>
        <v>100289</v>
      </c>
      <c r="E16" s="27">
        <f t="shared" si="24"/>
        <v>70706</v>
      </c>
      <c r="F16" s="27">
        <f t="shared" si="27"/>
        <v>29583</v>
      </c>
      <c r="G16" s="27">
        <v>51337</v>
      </c>
      <c r="H16" s="27">
        <v>19369</v>
      </c>
      <c r="I16" s="27">
        <v>5563</v>
      </c>
      <c r="J16" s="27">
        <v>24020</v>
      </c>
      <c r="K16" s="28" t="s">
        <v>26</v>
      </c>
      <c r="L16" s="28" t="s">
        <v>25</v>
      </c>
      <c r="M16" s="28" t="s">
        <v>32</v>
      </c>
      <c r="N16" s="29" t="s">
        <v>85</v>
      </c>
      <c r="O16" s="29" t="s">
        <v>41</v>
      </c>
      <c r="P16" s="29" t="s">
        <v>50</v>
      </c>
      <c r="Q16" s="30">
        <v>0.05</v>
      </c>
      <c r="R16" s="31">
        <v>12</v>
      </c>
      <c r="S16" s="27">
        <v>1000</v>
      </c>
      <c r="T16" s="32">
        <f t="shared" si="25"/>
        <v>56900000</v>
      </c>
      <c r="U16" s="32">
        <f t="shared" si="28"/>
        <v>5563000</v>
      </c>
      <c r="V16" s="32">
        <f>(PMT(Q16,R16,-(T16-U16))*R16)-(T16-U16)</f>
        <v>18168416.89086321</v>
      </c>
      <c r="W16" s="33">
        <f>(V16-U16)/T16</f>
        <v>0.22153632497123391</v>
      </c>
    </row>
    <row r="17" spans="1:24" s="14" customFormat="1" ht="15" customHeight="1" x14ac:dyDescent="0.25">
      <c r="A17" s="5" t="s">
        <v>16</v>
      </c>
      <c r="B17" s="5" t="s">
        <v>141</v>
      </c>
      <c r="C17" s="6" t="s">
        <v>144</v>
      </c>
      <c r="D17" s="7">
        <f>E17+F17</f>
        <v>100289</v>
      </c>
      <c r="E17" s="7">
        <f t="shared" ref="E17:E19" si="31">G17+H17</f>
        <v>70706</v>
      </c>
      <c r="F17" s="7">
        <f>I17+J17</f>
        <v>29583</v>
      </c>
      <c r="G17" s="7">
        <v>62857</v>
      </c>
      <c r="H17" s="7">
        <v>7849</v>
      </c>
      <c r="I17" s="7">
        <v>10274</v>
      </c>
      <c r="J17" s="7">
        <v>19309</v>
      </c>
      <c r="K17" s="8" t="s">
        <v>72</v>
      </c>
      <c r="L17" s="8" t="s">
        <v>25</v>
      </c>
      <c r="M17" s="8" t="s">
        <v>35</v>
      </c>
      <c r="N17" s="9" t="s">
        <v>81</v>
      </c>
      <c r="O17" s="9" t="s">
        <v>40</v>
      </c>
      <c r="P17" s="9" t="s">
        <v>42</v>
      </c>
      <c r="Q17" s="10">
        <v>0.05</v>
      </c>
      <c r="R17" s="11">
        <v>12</v>
      </c>
      <c r="S17" s="7">
        <v>1000</v>
      </c>
      <c r="T17" s="12">
        <f t="shared" ref="T17:T19" si="32">(I17*S17)+(G17*S17)</f>
        <v>73131000</v>
      </c>
      <c r="U17" s="12">
        <f>I17*S17</f>
        <v>10274000</v>
      </c>
      <c r="V17" s="12">
        <f>(PMT(Q17,R17,-(T17-U17))*R17)-(T17-U17)</f>
        <v>22245401.572140738</v>
      </c>
      <c r="W17" s="13">
        <f>(V17-U17)/T17</f>
        <v>0.16369804285652786</v>
      </c>
    </row>
    <row r="18" spans="1:24" s="24" customFormat="1" ht="15" customHeight="1" x14ac:dyDescent="0.25">
      <c r="A18" s="15" t="s">
        <v>17</v>
      </c>
      <c r="B18" s="15" t="s">
        <v>142</v>
      </c>
      <c r="C18" s="16" t="s">
        <v>145</v>
      </c>
      <c r="D18" s="17">
        <f t="shared" ref="D18:D19" si="33">E18+F18</f>
        <v>100289</v>
      </c>
      <c r="E18" s="17">
        <f t="shared" si="31"/>
        <v>70706</v>
      </c>
      <c r="F18" s="17">
        <f t="shared" ref="F18:F19" si="34">I18+J18</f>
        <v>29583</v>
      </c>
      <c r="G18" s="17">
        <v>41958</v>
      </c>
      <c r="H18" s="17">
        <v>28748</v>
      </c>
      <c r="I18" s="17">
        <v>3972</v>
      </c>
      <c r="J18" s="17">
        <v>25611</v>
      </c>
      <c r="K18" s="18" t="s">
        <v>36</v>
      </c>
      <c r="L18" s="18" t="s">
        <v>41</v>
      </c>
      <c r="M18" s="18" t="s">
        <v>34</v>
      </c>
      <c r="N18" s="19" t="s">
        <v>49</v>
      </c>
      <c r="O18" s="19" t="s">
        <v>70</v>
      </c>
      <c r="P18" s="19" t="s">
        <v>43</v>
      </c>
      <c r="Q18" s="20">
        <v>0.05</v>
      </c>
      <c r="R18" s="21">
        <v>12</v>
      </c>
      <c r="S18" s="17">
        <v>1000</v>
      </c>
      <c r="T18" s="22">
        <f t="shared" si="32"/>
        <v>45930000</v>
      </c>
      <c r="U18" s="22">
        <f t="shared" ref="U18:U19" si="35">I18*S18</f>
        <v>3972000</v>
      </c>
      <c r="V18" s="22">
        <f t="shared" ref="V18" si="36">(PMT(Q18,R18,-(T18-U18))*R18)-(T18-U18)</f>
        <v>14849142.643840477</v>
      </c>
      <c r="W18" s="23">
        <f t="shared" ref="W18" si="37">(V18-U18)/T18</f>
        <v>0.23682000095450637</v>
      </c>
    </row>
    <row r="19" spans="1:24" s="34" customFormat="1" ht="15" customHeight="1" x14ac:dyDescent="0.25">
      <c r="A19" s="25" t="s">
        <v>18</v>
      </c>
      <c r="B19" s="25" t="s">
        <v>143</v>
      </c>
      <c r="C19" s="26" t="s">
        <v>144</v>
      </c>
      <c r="D19" s="27">
        <f t="shared" si="33"/>
        <v>100289</v>
      </c>
      <c r="E19" s="27">
        <f t="shared" si="31"/>
        <v>70706</v>
      </c>
      <c r="F19" s="27">
        <f t="shared" si="34"/>
        <v>29583</v>
      </c>
      <c r="G19" s="27">
        <v>53757</v>
      </c>
      <c r="H19" s="27">
        <v>16949</v>
      </c>
      <c r="I19" s="27">
        <v>4840</v>
      </c>
      <c r="J19" s="27">
        <v>24743</v>
      </c>
      <c r="K19" s="28" t="s">
        <v>111</v>
      </c>
      <c r="L19" s="28" t="s">
        <v>37</v>
      </c>
      <c r="M19" s="28" t="s">
        <v>31</v>
      </c>
      <c r="N19" s="29" t="s">
        <v>51</v>
      </c>
      <c r="O19" s="29" t="s">
        <v>73</v>
      </c>
      <c r="P19" s="29" t="s">
        <v>42</v>
      </c>
      <c r="Q19" s="30">
        <v>0.05</v>
      </c>
      <c r="R19" s="31">
        <v>12</v>
      </c>
      <c r="S19" s="27">
        <v>1000</v>
      </c>
      <c r="T19" s="32">
        <f t="shared" si="32"/>
        <v>58597000</v>
      </c>
      <c r="U19" s="32">
        <f t="shared" si="35"/>
        <v>4840000</v>
      </c>
      <c r="V19" s="32">
        <f t="shared" ref="V19:V25" si="38">(PMT(Q19,R19,-(T19-U19))*R19)-(T19-U19)</f>
        <v>19024866.797867686</v>
      </c>
      <c r="W19" s="33">
        <f t="shared" ref="W19:W25" si="39">(V19-U19)/T19</f>
        <v>0.24207496625881333</v>
      </c>
    </row>
    <row r="20" spans="1:24" s="130" customFormat="1" ht="15" customHeight="1" x14ac:dyDescent="0.25">
      <c r="A20" s="131" t="s">
        <v>190</v>
      </c>
      <c r="B20" s="121" t="s">
        <v>146</v>
      </c>
      <c r="C20" s="122" t="s">
        <v>191</v>
      </c>
      <c r="D20" s="123">
        <f t="shared" ref="D20" si="40">E20+F20</f>
        <v>92277</v>
      </c>
      <c r="E20" s="123">
        <f t="shared" ref="E20" si="41">G20+H20</f>
        <v>64688</v>
      </c>
      <c r="F20" s="123">
        <f t="shared" ref="F20" si="42">I20+J20</f>
        <v>27589</v>
      </c>
      <c r="G20" s="123">
        <v>49111</v>
      </c>
      <c r="H20" s="123">
        <v>15577</v>
      </c>
      <c r="I20" s="123">
        <v>4144</v>
      </c>
      <c r="J20" s="123">
        <v>23445</v>
      </c>
      <c r="K20" s="124" t="s">
        <v>113</v>
      </c>
      <c r="L20" s="124" t="s">
        <v>37</v>
      </c>
      <c r="M20" s="124" t="s">
        <v>27</v>
      </c>
      <c r="N20" s="125" t="s">
        <v>96</v>
      </c>
      <c r="O20" s="125" t="s">
        <v>73</v>
      </c>
      <c r="P20" s="125" t="s">
        <v>114</v>
      </c>
      <c r="Q20" s="126">
        <v>0.05</v>
      </c>
      <c r="R20" s="127">
        <v>12</v>
      </c>
      <c r="S20" s="123">
        <v>1000</v>
      </c>
      <c r="T20" s="128">
        <f t="shared" ref="T20" si="43">(I20*S20)+(G20*S20)</f>
        <v>53255000</v>
      </c>
      <c r="U20" s="128">
        <f t="shared" ref="U20" si="44">I20*S20</f>
        <v>4144000</v>
      </c>
      <c r="V20" s="128">
        <f t="shared" si="38"/>
        <v>17380624.538387194</v>
      </c>
      <c r="W20" s="129">
        <f t="shared" si="39"/>
        <v>0.24855177050769306</v>
      </c>
    </row>
    <row r="21" spans="1:24" s="130" customFormat="1" ht="15" customHeight="1" x14ac:dyDescent="0.25">
      <c r="A21" s="131" t="s">
        <v>222</v>
      </c>
      <c r="B21" s="121" t="s">
        <v>224</v>
      </c>
      <c r="C21" s="122" t="s">
        <v>227</v>
      </c>
      <c r="D21" s="123">
        <f t="shared" ref="D21:D23" si="45">E21+F21</f>
        <v>92277</v>
      </c>
      <c r="E21" s="123">
        <f t="shared" ref="E21:E23" si="46">G21+H21</f>
        <v>64688</v>
      </c>
      <c r="F21" s="123">
        <f t="shared" ref="F21:F23" si="47">I21+J21</f>
        <v>27589</v>
      </c>
      <c r="G21" s="123">
        <v>48204</v>
      </c>
      <c r="H21" s="123">
        <v>16484</v>
      </c>
      <c r="I21" s="123">
        <v>6790</v>
      </c>
      <c r="J21" s="123">
        <v>20799</v>
      </c>
      <c r="K21" s="124" t="s">
        <v>26</v>
      </c>
      <c r="L21" s="124" t="s">
        <v>26</v>
      </c>
      <c r="M21" s="124" t="s">
        <v>28</v>
      </c>
      <c r="N21" s="125" t="s">
        <v>26</v>
      </c>
      <c r="O21" s="125" t="s">
        <v>26</v>
      </c>
      <c r="P21" s="125" t="s">
        <v>228</v>
      </c>
      <c r="Q21" s="126">
        <v>0.05</v>
      </c>
      <c r="R21" s="127">
        <v>12</v>
      </c>
      <c r="S21" s="123">
        <v>1000</v>
      </c>
      <c r="T21" s="128">
        <f t="shared" ref="T21:T23" si="48">(I21*S21)+(G21*S21)</f>
        <v>54994000</v>
      </c>
      <c r="U21" s="128">
        <f t="shared" ref="U21:U23" si="49">I21*S21</f>
        <v>6790000</v>
      </c>
      <c r="V21" s="128">
        <f t="shared" si="38"/>
        <v>17059632.775720641</v>
      </c>
      <c r="W21" s="129">
        <f t="shared" si="39"/>
        <v>0.18674096766412046</v>
      </c>
    </row>
    <row r="22" spans="1:24" s="130" customFormat="1" ht="15" customHeight="1" x14ac:dyDescent="0.25">
      <c r="A22" s="131" t="s">
        <v>223</v>
      </c>
      <c r="B22" s="121" t="s">
        <v>225</v>
      </c>
      <c r="C22" s="122" t="s">
        <v>226</v>
      </c>
      <c r="D22" s="123">
        <f t="shared" si="45"/>
        <v>92277</v>
      </c>
      <c r="E22" s="123">
        <f t="shared" si="46"/>
        <v>64688</v>
      </c>
      <c r="F22" s="123">
        <f t="shared" si="47"/>
        <v>27589</v>
      </c>
      <c r="G22" s="123">
        <v>57289</v>
      </c>
      <c r="H22" s="123">
        <v>7399</v>
      </c>
      <c r="I22" s="123">
        <v>8566</v>
      </c>
      <c r="J22" s="123">
        <v>19023</v>
      </c>
      <c r="K22" s="124" t="s">
        <v>95</v>
      </c>
      <c r="L22" s="124" t="s">
        <v>113</v>
      </c>
      <c r="M22" s="124" t="s">
        <v>27</v>
      </c>
      <c r="N22" s="125" t="s">
        <v>31</v>
      </c>
      <c r="O22" s="125" t="s">
        <v>40</v>
      </c>
      <c r="P22" s="125" t="s">
        <v>34</v>
      </c>
      <c r="Q22" s="126">
        <v>0.05</v>
      </c>
      <c r="R22" s="127">
        <v>12</v>
      </c>
      <c r="S22" s="123">
        <v>1000</v>
      </c>
      <c r="T22" s="128">
        <f t="shared" si="48"/>
        <v>65855000</v>
      </c>
      <c r="U22" s="128">
        <f t="shared" si="49"/>
        <v>8566000</v>
      </c>
      <c r="V22" s="128">
        <f t="shared" si="38"/>
        <v>20274858.976189941</v>
      </c>
      <c r="W22" s="129">
        <f t="shared" si="39"/>
        <v>0.17779757005830904</v>
      </c>
    </row>
    <row r="23" spans="1:24" s="142" customFormat="1" ht="15" customHeight="1" x14ac:dyDescent="0.25">
      <c r="A23" s="132" t="s">
        <v>18</v>
      </c>
      <c r="B23" s="133" t="s">
        <v>231</v>
      </c>
      <c r="C23" s="134" t="s">
        <v>232</v>
      </c>
      <c r="D23" s="135">
        <f t="shared" si="45"/>
        <v>92277</v>
      </c>
      <c r="E23" s="135">
        <f t="shared" si="46"/>
        <v>64688</v>
      </c>
      <c r="F23" s="135">
        <f t="shared" si="47"/>
        <v>27589</v>
      </c>
      <c r="G23" s="135">
        <v>53665</v>
      </c>
      <c r="H23" s="135">
        <v>11023</v>
      </c>
      <c r="I23" s="135">
        <v>3392</v>
      </c>
      <c r="J23" s="135">
        <v>24197</v>
      </c>
      <c r="K23" s="136" t="s">
        <v>51</v>
      </c>
      <c r="L23" s="136" t="s">
        <v>96</v>
      </c>
      <c r="M23" s="136" t="s">
        <v>25</v>
      </c>
      <c r="N23" s="137" t="s">
        <v>52</v>
      </c>
      <c r="O23" s="137" t="s">
        <v>95</v>
      </c>
      <c r="P23" s="137" t="s">
        <v>230</v>
      </c>
      <c r="Q23" s="138">
        <v>0.05</v>
      </c>
      <c r="R23" s="139">
        <v>12</v>
      </c>
      <c r="S23" s="135">
        <v>1000</v>
      </c>
      <c r="T23" s="140">
        <f t="shared" si="48"/>
        <v>57057000</v>
      </c>
      <c r="U23" s="140">
        <f t="shared" si="49"/>
        <v>3392000</v>
      </c>
      <c r="V23" s="140">
        <f t="shared" si="38"/>
        <v>18992307.545204714</v>
      </c>
      <c r="W23" s="141">
        <f t="shared" si="39"/>
        <v>0.27341618986635668</v>
      </c>
      <c r="X23" s="142" t="s">
        <v>229</v>
      </c>
    </row>
    <row r="24" spans="1:24" s="142" customFormat="1" ht="15" customHeight="1" x14ac:dyDescent="0.25">
      <c r="A24" s="132" t="s">
        <v>18</v>
      </c>
      <c r="B24" s="133" t="s">
        <v>233</v>
      </c>
      <c r="C24" s="134" t="s">
        <v>235</v>
      </c>
      <c r="D24" s="135">
        <f t="shared" ref="D24" si="50">E24+F24</f>
        <v>92277</v>
      </c>
      <c r="E24" s="135">
        <f t="shared" ref="E24" si="51">G24+H24</f>
        <v>64688</v>
      </c>
      <c r="F24" s="135">
        <f t="shared" ref="F24" si="52">I24+J24</f>
        <v>27589</v>
      </c>
      <c r="G24" s="135">
        <v>50373</v>
      </c>
      <c r="H24" s="135">
        <v>14315</v>
      </c>
      <c r="I24" s="135">
        <v>4306</v>
      </c>
      <c r="J24" s="135">
        <v>23283</v>
      </c>
      <c r="K24" s="136" t="s">
        <v>37</v>
      </c>
      <c r="L24" s="136" t="s">
        <v>85</v>
      </c>
      <c r="M24" s="136" t="s">
        <v>33</v>
      </c>
      <c r="N24" s="137" t="s">
        <v>51</v>
      </c>
      <c r="O24" s="137" t="s">
        <v>111</v>
      </c>
      <c r="P24" s="137" t="s">
        <v>236</v>
      </c>
      <c r="Q24" s="138">
        <v>0.05</v>
      </c>
      <c r="R24" s="139">
        <v>12</v>
      </c>
      <c r="S24" s="135">
        <v>1000</v>
      </c>
      <c r="T24" s="140">
        <f t="shared" ref="T24" si="53">(I24*S24)+(G24*S24)</f>
        <v>54679000</v>
      </c>
      <c r="U24" s="140">
        <f t="shared" ref="U24" si="54">I24*S24</f>
        <v>4306000</v>
      </c>
      <c r="V24" s="140">
        <f t="shared" si="38"/>
        <v>17827252.547742426</v>
      </c>
      <c r="W24" s="141">
        <f t="shared" si="39"/>
        <v>0.24728419590231032</v>
      </c>
      <c r="X24" s="142" t="s">
        <v>234</v>
      </c>
    </row>
    <row r="25" spans="1:24" s="142" customFormat="1" ht="15" customHeight="1" x14ac:dyDescent="0.25">
      <c r="A25" s="132" t="s">
        <v>18</v>
      </c>
      <c r="B25" s="133" t="s">
        <v>240</v>
      </c>
      <c r="C25" s="134" t="s">
        <v>241</v>
      </c>
      <c r="D25" s="135">
        <f t="shared" ref="D25" si="55">E25+F25</f>
        <v>92277</v>
      </c>
      <c r="E25" s="135">
        <f t="shared" ref="E25" si="56">G25+H25</f>
        <v>64688</v>
      </c>
      <c r="F25" s="135">
        <f t="shared" ref="F25" si="57">I25+J25</f>
        <v>27589</v>
      </c>
      <c r="G25" s="135">
        <v>52703</v>
      </c>
      <c r="H25" s="135">
        <v>11985</v>
      </c>
      <c r="I25" s="135">
        <v>3581</v>
      </c>
      <c r="J25" s="135">
        <v>24008</v>
      </c>
      <c r="K25" s="136" t="s">
        <v>95</v>
      </c>
      <c r="L25" s="136" t="s">
        <v>51</v>
      </c>
      <c r="M25" s="136" t="s">
        <v>73</v>
      </c>
      <c r="N25" s="137" t="s">
        <v>49</v>
      </c>
      <c r="O25" s="137" t="s">
        <v>85</v>
      </c>
      <c r="P25" s="137" t="s">
        <v>243</v>
      </c>
      <c r="Q25" s="138">
        <v>0.05</v>
      </c>
      <c r="R25" s="139">
        <v>12</v>
      </c>
      <c r="S25" s="135">
        <v>1000</v>
      </c>
      <c r="T25" s="140">
        <f t="shared" ref="T25" si="58">(I25*S25)+(G25*S25)</f>
        <v>56284000</v>
      </c>
      <c r="U25" s="140">
        <f t="shared" ref="U25" si="59">I25*S25</f>
        <v>3581000</v>
      </c>
      <c r="V25" s="140">
        <f t="shared" si="38"/>
        <v>18651851.011924416</v>
      </c>
      <c r="W25" s="141">
        <f t="shared" si="39"/>
        <v>0.26776439151311948</v>
      </c>
      <c r="X25" s="142" t="s">
        <v>242</v>
      </c>
    </row>
    <row r="26" spans="1:24" s="153" customFormat="1" ht="15" customHeight="1" x14ac:dyDescent="0.25">
      <c r="A26" s="143" t="s">
        <v>18</v>
      </c>
      <c r="B26" s="144" t="s">
        <v>245</v>
      </c>
      <c r="C26" s="145" t="s">
        <v>252</v>
      </c>
      <c r="D26" s="146">
        <f t="shared" ref="D26" si="60">E26+F26</f>
        <v>92277</v>
      </c>
      <c r="E26" s="146">
        <f t="shared" ref="E26" si="61">G26+H26</f>
        <v>64688</v>
      </c>
      <c r="F26" s="146">
        <f t="shared" ref="F26" si="62">I26+J26</f>
        <v>27589</v>
      </c>
      <c r="G26" s="146">
        <v>48435</v>
      </c>
      <c r="H26" s="146">
        <v>16253</v>
      </c>
      <c r="I26" s="146">
        <v>4256</v>
      </c>
      <c r="J26" s="146">
        <v>23333</v>
      </c>
      <c r="K26" s="147" t="s">
        <v>111</v>
      </c>
      <c r="L26" s="147" t="s">
        <v>37</v>
      </c>
      <c r="M26" s="147" t="s">
        <v>31</v>
      </c>
      <c r="N26" s="148" t="s">
        <v>96</v>
      </c>
      <c r="O26" s="148" t="s">
        <v>26</v>
      </c>
      <c r="P26" s="148" t="s">
        <v>250</v>
      </c>
      <c r="Q26" s="149">
        <v>0.05</v>
      </c>
      <c r="R26" s="150">
        <v>12</v>
      </c>
      <c r="S26" s="146">
        <v>1000</v>
      </c>
      <c r="T26" s="151">
        <f t="shared" ref="T26" si="63">(I26*S26)+(G26*S26)</f>
        <v>52691000</v>
      </c>
      <c r="U26" s="151">
        <f t="shared" ref="U26" si="64">I26*S26</f>
        <v>4256000</v>
      </c>
      <c r="V26" s="151">
        <f t="shared" ref="V26" si="65">(PMT(Q26,R26,-(T26-U26))*R26)-(T26-U26)</f>
        <v>17141384.812298343</v>
      </c>
      <c r="W26" s="152">
        <f t="shared" ref="W26" si="66">(V26-U26)/T26</f>
        <v>0.24454621875269672</v>
      </c>
      <c r="X26" s="153" t="s">
        <v>251</v>
      </c>
    </row>
    <row r="27" spans="1:24" s="153" customFormat="1" ht="15" customHeight="1" x14ac:dyDescent="0.25">
      <c r="A27" s="143" t="s">
        <v>18</v>
      </c>
      <c r="B27" s="144" t="s">
        <v>247</v>
      </c>
      <c r="C27" s="145" t="s">
        <v>246</v>
      </c>
      <c r="D27" s="146">
        <f t="shared" ref="D27" si="67">E27+F27</f>
        <v>92277</v>
      </c>
      <c r="E27" s="146">
        <f t="shared" ref="E27" si="68">G27+H27</f>
        <v>64688</v>
      </c>
      <c r="F27" s="146">
        <f t="shared" ref="F27" si="69">I27+J27</f>
        <v>27589</v>
      </c>
      <c r="G27" s="146">
        <v>47612</v>
      </c>
      <c r="H27" s="146">
        <v>17076</v>
      </c>
      <c r="I27" s="146">
        <v>5447</v>
      </c>
      <c r="J27" s="146">
        <v>22142</v>
      </c>
      <c r="K27" s="147" t="s">
        <v>73</v>
      </c>
      <c r="L27" s="147" t="s">
        <v>25</v>
      </c>
      <c r="M27" s="147" t="s">
        <v>32</v>
      </c>
      <c r="N27" s="148" t="s">
        <v>37</v>
      </c>
      <c r="O27" s="148" t="s">
        <v>30</v>
      </c>
      <c r="P27" s="148" t="s">
        <v>249</v>
      </c>
      <c r="Q27" s="149">
        <v>0.05</v>
      </c>
      <c r="R27" s="150">
        <v>12</v>
      </c>
      <c r="S27" s="146">
        <v>1000</v>
      </c>
      <c r="T27" s="151">
        <f t="shared" ref="T27" si="70">(I27*S27)+(G27*S27)</f>
        <v>53059000</v>
      </c>
      <c r="U27" s="151">
        <f t="shared" ref="U27" si="71">I27*S27</f>
        <v>5447000</v>
      </c>
      <c r="V27" s="151">
        <f t="shared" ref="V27" si="72">(PMT(Q27,R27,-(T27-U27))*R27)-(T27-U27)</f>
        <v>16850121.06293276</v>
      </c>
      <c r="W27" s="152">
        <f t="shared" ref="W27" si="73">(V27-U27)/T27</f>
        <v>0.21491398373382009</v>
      </c>
    </row>
  </sheetData>
  <autoFilter ref="A1:W19" xr:uid="{D267924E-51CF-47DA-A7CE-34AFFB995A9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7FBA-36DE-4367-B847-309ADED5FB23}">
  <dimension ref="B1:AR32"/>
  <sheetViews>
    <sheetView topLeftCell="Y1" zoomScale="70" zoomScaleNormal="70" workbookViewId="0">
      <selection activeCell="AR2" sqref="AR2"/>
    </sheetView>
  </sheetViews>
  <sheetFormatPr defaultRowHeight="15" x14ac:dyDescent="0.25"/>
  <cols>
    <col min="2" max="2" width="51.7109375" bestFit="1" customWidth="1"/>
    <col min="3" max="3" width="6" bestFit="1" customWidth="1"/>
    <col min="4" max="4" width="5" customWidth="1"/>
    <col min="5" max="5" width="56" bestFit="1" customWidth="1"/>
  </cols>
  <sheetData>
    <row r="1" spans="2:44" ht="15.75" thickBot="1" x14ac:dyDescent="0.3"/>
    <row r="2" spans="2:44" x14ac:dyDescent="0.25">
      <c r="B2" s="113" t="s">
        <v>169</v>
      </c>
      <c r="C2" s="114"/>
      <c r="E2" s="113" t="s">
        <v>189</v>
      </c>
      <c r="F2" s="114"/>
      <c r="H2" t="s">
        <v>237</v>
      </c>
      <c r="Q2" t="s">
        <v>238</v>
      </c>
      <c r="Z2" t="s">
        <v>239</v>
      </c>
      <c r="AI2" t="s">
        <v>244</v>
      </c>
      <c r="AR2" t="s">
        <v>248</v>
      </c>
    </row>
    <row r="3" spans="2:44" x14ac:dyDescent="0.25">
      <c r="B3" s="115" t="s">
        <v>148</v>
      </c>
      <c r="C3" s="116" t="s">
        <v>147</v>
      </c>
      <c r="E3" s="119" t="s">
        <v>192</v>
      </c>
      <c r="F3" s="116" t="s">
        <v>193</v>
      </c>
    </row>
    <row r="4" spans="2:44" x14ac:dyDescent="0.25">
      <c r="B4" s="115" t="s">
        <v>149</v>
      </c>
      <c r="C4" s="116" t="s">
        <v>150</v>
      </c>
      <c r="E4" s="119" t="s">
        <v>194</v>
      </c>
      <c r="F4" s="116" t="s">
        <v>195</v>
      </c>
    </row>
    <row r="5" spans="2:44" x14ac:dyDescent="0.25">
      <c r="B5" s="115" t="s">
        <v>151</v>
      </c>
      <c r="C5" s="116" t="s">
        <v>152</v>
      </c>
      <c r="E5" s="119" t="s">
        <v>196</v>
      </c>
      <c r="F5" s="116" t="s">
        <v>197</v>
      </c>
    </row>
    <row r="6" spans="2:44" x14ac:dyDescent="0.25">
      <c r="B6" s="115" t="s">
        <v>153</v>
      </c>
      <c r="C6" s="116" t="s">
        <v>154</v>
      </c>
      <c r="E6" s="119" t="s">
        <v>198</v>
      </c>
      <c r="F6" s="116" t="s">
        <v>199</v>
      </c>
    </row>
    <row r="7" spans="2:44" x14ac:dyDescent="0.25">
      <c r="B7" s="115" t="s">
        <v>155</v>
      </c>
      <c r="C7" s="116" t="s">
        <v>156</v>
      </c>
      <c r="E7" s="119" t="s">
        <v>200</v>
      </c>
      <c r="F7" s="116" t="s">
        <v>201</v>
      </c>
    </row>
    <row r="8" spans="2:44" x14ac:dyDescent="0.25">
      <c r="B8" s="115" t="s">
        <v>157</v>
      </c>
      <c r="C8" s="116" t="s">
        <v>158</v>
      </c>
      <c r="E8" s="119" t="s">
        <v>202</v>
      </c>
      <c r="F8" s="116" t="s">
        <v>203</v>
      </c>
    </row>
    <row r="9" spans="2:44" x14ac:dyDescent="0.25">
      <c r="B9" s="115" t="s">
        <v>159</v>
      </c>
      <c r="C9" s="116" t="s">
        <v>160</v>
      </c>
      <c r="E9" s="119" t="s">
        <v>204</v>
      </c>
      <c r="F9" s="116" t="s">
        <v>205</v>
      </c>
    </row>
    <row r="10" spans="2:44" x14ac:dyDescent="0.25">
      <c r="B10" s="115" t="s">
        <v>161</v>
      </c>
      <c r="C10" s="116" t="s">
        <v>162</v>
      </c>
      <c r="E10" s="119" t="s">
        <v>206</v>
      </c>
      <c r="F10" s="116" t="s">
        <v>207</v>
      </c>
    </row>
    <row r="11" spans="2:44" x14ac:dyDescent="0.25">
      <c r="B11" s="115" t="s">
        <v>163</v>
      </c>
      <c r="C11" s="116" t="s">
        <v>164</v>
      </c>
      <c r="E11" s="119" t="s">
        <v>208</v>
      </c>
      <c r="F11" s="116" t="s">
        <v>209</v>
      </c>
    </row>
    <row r="12" spans="2:44" x14ac:dyDescent="0.25">
      <c r="B12" s="115" t="s">
        <v>165</v>
      </c>
      <c r="C12" s="116" t="s">
        <v>166</v>
      </c>
      <c r="E12" s="119" t="s">
        <v>210</v>
      </c>
      <c r="F12" s="116" t="s">
        <v>211</v>
      </c>
    </row>
    <row r="13" spans="2:44" x14ac:dyDescent="0.25">
      <c r="B13" s="115" t="s">
        <v>170</v>
      </c>
      <c r="C13" s="116" t="s">
        <v>166</v>
      </c>
      <c r="E13" s="119" t="s">
        <v>212</v>
      </c>
      <c r="F13" s="116" t="s">
        <v>211</v>
      </c>
    </row>
    <row r="14" spans="2:44" x14ac:dyDescent="0.25">
      <c r="B14" s="115" t="s">
        <v>171</v>
      </c>
      <c r="C14" s="116" t="s">
        <v>166</v>
      </c>
      <c r="E14" s="119" t="s">
        <v>213</v>
      </c>
      <c r="F14" s="116" t="s">
        <v>214</v>
      </c>
    </row>
    <row r="15" spans="2:44" x14ac:dyDescent="0.25">
      <c r="B15" s="115" t="s">
        <v>172</v>
      </c>
      <c r="C15" s="116" t="s">
        <v>166</v>
      </c>
      <c r="E15" s="119" t="s">
        <v>215</v>
      </c>
      <c r="F15" s="116" t="s">
        <v>216</v>
      </c>
    </row>
    <row r="16" spans="2:44" x14ac:dyDescent="0.25">
      <c r="B16" s="115" t="s">
        <v>174</v>
      </c>
      <c r="C16" s="116" t="s">
        <v>166</v>
      </c>
      <c r="E16" s="119" t="s">
        <v>217</v>
      </c>
      <c r="F16" s="116" t="s">
        <v>216</v>
      </c>
    </row>
    <row r="17" spans="2:6" x14ac:dyDescent="0.25">
      <c r="B17" s="115" t="s">
        <v>167</v>
      </c>
      <c r="C17" s="116" t="s">
        <v>168</v>
      </c>
      <c r="E17" s="119" t="s">
        <v>218</v>
      </c>
      <c r="F17" s="116" t="s">
        <v>216</v>
      </c>
    </row>
    <row r="18" spans="2:6" x14ac:dyDescent="0.25">
      <c r="B18" s="115" t="s">
        <v>173</v>
      </c>
      <c r="C18" s="116" t="s">
        <v>168</v>
      </c>
      <c r="E18" s="119" t="s">
        <v>219</v>
      </c>
      <c r="F18" s="116" t="s">
        <v>216</v>
      </c>
    </row>
    <row r="19" spans="2:6" x14ac:dyDescent="0.25">
      <c r="B19" s="115" t="s">
        <v>176</v>
      </c>
      <c r="C19" s="116" t="s">
        <v>168</v>
      </c>
      <c r="E19" s="119" t="s">
        <v>220</v>
      </c>
      <c r="F19" s="116" t="s">
        <v>216</v>
      </c>
    </row>
    <row r="20" spans="2:6" ht="15.75" thickBot="1" x14ac:dyDescent="0.3">
      <c r="B20" s="115" t="s">
        <v>175</v>
      </c>
      <c r="C20" s="116" t="s">
        <v>168</v>
      </c>
      <c r="E20" s="120" t="s">
        <v>221</v>
      </c>
      <c r="F20" s="118" t="s">
        <v>216</v>
      </c>
    </row>
    <row r="21" spans="2:6" x14ac:dyDescent="0.25">
      <c r="B21" s="115" t="s">
        <v>177</v>
      </c>
      <c r="C21" s="116" t="s">
        <v>168</v>
      </c>
    </row>
    <row r="22" spans="2:6" x14ac:dyDescent="0.25">
      <c r="B22" s="115" t="s">
        <v>178</v>
      </c>
      <c r="C22" s="116" t="s">
        <v>168</v>
      </c>
    </row>
    <row r="23" spans="2:6" x14ac:dyDescent="0.25">
      <c r="B23" s="115" t="s">
        <v>179</v>
      </c>
      <c r="C23" s="116" t="s">
        <v>168</v>
      </c>
    </row>
    <row r="24" spans="2:6" x14ac:dyDescent="0.25">
      <c r="B24" s="115" t="s">
        <v>180</v>
      </c>
      <c r="C24" s="116" t="s">
        <v>168</v>
      </c>
    </row>
    <row r="25" spans="2:6" x14ac:dyDescent="0.25">
      <c r="B25" s="115" t="s">
        <v>182</v>
      </c>
      <c r="C25" s="116" t="s">
        <v>168</v>
      </c>
    </row>
    <row r="26" spans="2:6" x14ac:dyDescent="0.25">
      <c r="B26" s="115" t="s">
        <v>181</v>
      </c>
      <c r="C26" s="116" t="s">
        <v>168</v>
      </c>
    </row>
    <row r="27" spans="2:6" x14ac:dyDescent="0.25">
      <c r="B27" s="115" t="s">
        <v>183</v>
      </c>
      <c r="C27" s="116" t="s">
        <v>168</v>
      </c>
    </row>
    <row r="28" spans="2:6" x14ac:dyDescent="0.25">
      <c r="B28" s="115" t="s">
        <v>184</v>
      </c>
      <c r="C28" s="116" t="s">
        <v>168</v>
      </c>
    </row>
    <row r="29" spans="2:6" x14ac:dyDescent="0.25">
      <c r="B29" s="115" t="s">
        <v>185</v>
      </c>
      <c r="C29" s="116" t="s">
        <v>168</v>
      </c>
    </row>
    <row r="30" spans="2:6" x14ac:dyDescent="0.25">
      <c r="B30" s="115" t="s">
        <v>187</v>
      </c>
      <c r="C30" s="116" t="s">
        <v>168</v>
      </c>
    </row>
    <row r="31" spans="2:6" x14ac:dyDescent="0.25">
      <c r="B31" s="115" t="s">
        <v>186</v>
      </c>
      <c r="C31" s="116" t="s">
        <v>168</v>
      </c>
    </row>
    <row r="32" spans="2:6" ht="15.75" thickBot="1" x14ac:dyDescent="0.3">
      <c r="B32" s="117" t="s">
        <v>188</v>
      </c>
      <c r="C32" s="118" t="s">
        <v>168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55A6-C0BB-479F-B8EF-AA9F58E31A43}">
  <dimension ref="A1:W18"/>
  <sheetViews>
    <sheetView workbookViewId="0">
      <selection activeCell="C10" sqref="C10:C13"/>
    </sheetView>
  </sheetViews>
  <sheetFormatPr defaultRowHeight="15" x14ac:dyDescent="0.25"/>
  <cols>
    <col min="1" max="1" width="16.7109375" bestFit="1" customWidth="1"/>
    <col min="2" max="2" width="13.5703125" customWidth="1"/>
    <col min="3" max="3" width="12.42578125" customWidth="1"/>
    <col min="4" max="4" width="14.140625" bestFit="1" customWidth="1"/>
    <col min="5" max="5" width="7.28515625" bestFit="1" customWidth="1"/>
    <col min="6" max="6" width="6.85546875" bestFit="1" customWidth="1"/>
    <col min="7" max="7" width="21.85546875" bestFit="1" customWidth="1"/>
    <col min="8" max="8" width="21.42578125" bestFit="1" customWidth="1"/>
    <col min="9" max="9" width="25" customWidth="1"/>
    <col min="10" max="10" width="21.5703125" bestFit="1" customWidth="1"/>
    <col min="11" max="13" width="21.5703125" customWidth="1"/>
    <col min="14" max="14" width="14.42578125" bestFit="1" customWidth="1"/>
    <col min="15" max="15" width="13.42578125" bestFit="1" customWidth="1"/>
    <col min="16" max="16" width="13.42578125" customWidth="1"/>
    <col min="17" max="17" width="5" bestFit="1" customWidth="1"/>
    <col min="18" max="18" width="5.85546875" bestFit="1" customWidth="1"/>
    <col min="19" max="19" width="12.42578125" bestFit="1" customWidth="1"/>
    <col min="20" max="20" width="17.28515625" bestFit="1" customWidth="1"/>
    <col min="21" max="21" width="22.85546875" bestFit="1" customWidth="1"/>
    <col min="22" max="22" width="13.5703125" bestFit="1" customWidth="1"/>
    <col min="23" max="23" width="13.7109375" bestFit="1" customWidth="1"/>
  </cols>
  <sheetData>
    <row r="1" spans="1:23" x14ac:dyDescent="0.25">
      <c r="A1" s="1" t="s">
        <v>0</v>
      </c>
      <c r="B1" s="1" t="s">
        <v>55</v>
      </c>
      <c r="C1" s="1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22</v>
      </c>
      <c r="L1" s="2" t="s">
        <v>23</v>
      </c>
      <c r="M1" s="2" t="s">
        <v>24</v>
      </c>
      <c r="N1" s="3" t="s">
        <v>21</v>
      </c>
      <c r="O1" s="3" t="s">
        <v>8</v>
      </c>
      <c r="P1" s="3" t="s">
        <v>20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</row>
    <row r="2" spans="1:23" s="14" customFormat="1" ht="15" customHeight="1" x14ac:dyDescent="0.25">
      <c r="A2" s="5" t="s">
        <v>16</v>
      </c>
      <c r="B2" s="5" t="s">
        <v>57</v>
      </c>
      <c r="C2" s="6" t="s">
        <v>38</v>
      </c>
      <c r="D2" s="7">
        <f>E2+F2</f>
        <v>48915</v>
      </c>
      <c r="E2" s="7">
        <f t="shared" ref="E2:E13" si="0">G2+H2</f>
        <v>40787</v>
      </c>
      <c r="F2" s="7">
        <f>I2+J2</f>
        <v>8128</v>
      </c>
      <c r="G2" s="7">
        <v>39655</v>
      </c>
      <c r="H2" s="7">
        <v>1132</v>
      </c>
      <c r="I2" s="7">
        <v>4206</v>
      </c>
      <c r="J2" s="7">
        <v>3922</v>
      </c>
      <c r="K2" s="8" t="s">
        <v>40</v>
      </c>
      <c r="L2" s="8" t="s">
        <v>41</v>
      </c>
      <c r="M2" s="8" t="s">
        <v>42</v>
      </c>
      <c r="N2" s="9" t="s">
        <v>43</v>
      </c>
      <c r="O2" s="9" t="s">
        <v>44</v>
      </c>
      <c r="P2" s="9" t="s">
        <v>36</v>
      </c>
      <c r="Q2" s="10">
        <v>0.05</v>
      </c>
      <c r="R2" s="11">
        <v>12</v>
      </c>
      <c r="S2" s="7">
        <v>1000</v>
      </c>
      <c r="T2" s="12">
        <f t="shared" ref="T2:T13" si="1">(I2*S2)+(G2*S2)</f>
        <v>43861000</v>
      </c>
      <c r="U2" s="12">
        <f>I2*S2</f>
        <v>4206000</v>
      </c>
      <c r="V2" s="12">
        <f>(PMT(Q2,R2,-(T2-U2))*R2)-(T2-U2)</f>
        <v>14034099.612505227</v>
      </c>
      <c r="W2" s="13">
        <f>(V2-U2)/T2</f>
        <v>0.22407376969301263</v>
      </c>
    </row>
    <row r="3" spans="1:23" s="24" customFormat="1" ht="15" customHeight="1" x14ac:dyDescent="0.25">
      <c r="A3" s="15" t="s">
        <v>17</v>
      </c>
      <c r="B3" s="15" t="s">
        <v>58</v>
      </c>
      <c r="C3" s="16" t="s">
        <v>39</v>
      </c>
      <c r="D3" s="17">
        <f t="shared" ref="D3:D4" si="2">E3+F3</f>
        <v>48915</v>
      </c>
      <c r="E3" s="17">
        <f t="shared" si="0"/>
        <v>40787</v>
      </c>
      <c r="F3" s="17">
        <f t="shared" ref="F3:F4" si="3">I3+J3</f>
        <v>8128</v>
      </c>
      <c r="G3" s="17">
        <v>39949</v>
      </c>
      <c r="H3" s="17">
        <v>838</v>
      </c>
      <c r="I3" s="17">
        <v>5819</v>
      </c>
      <c r="J3" s="17">
        <v>2309</v>
      </c>
      <c r="K3" s="18" t="s">
        <v>29</v>
      </c>
      <c r="L3" s="18" t="s">
        <v>45</v>
      </c>
      <c r="M3" s="18" t="s">
        <v>46</v>
      </c>
      <c r="N3" s="19" t="s">
        <v>47</v>
      </c>
      <c r="O3" s="19" t="s">
        <v>48</v>
      </c>
      <c r="P3" s="19" t="s">
        <v>34</v>
      </c>
      <c r="Q3" s="20">
        <v>0.05</v>
      </c>
      <c r="R3" s="21">
        <v>12</v>
      </c>
      <c r="S3" s="17">
        <v>1000</v>
      </c>
      <c r="T3" s="22">
        <f t="shared" si="1"/>
        <v>45768000</v>
      </c>
      <c r="U3" s="22">
        <f t="shared" ref="U3:U4" si="4">I3*S3</f>
        <v>5819000</v>
      </c>
      <c r="V3" s="22">
        <f t="shared" ref="V3" si="5">(PMT(Q3,R3,-(T3-U3))*R3)-(T3-U3)</f>
        <v>14138147.65905866</v>
      </c>
      <c r="W3" s="23">
        <f t="shared" ref="W3" si="6">(V3-U3)/T3</f>
        <v>0.18176777790287232</v>
      </c>
    </row>
    <row r="4" spans="1:23" s="34" customFormat="1" ht="15" customHeight="1" x14ac:dyDescent="0.25">
      <c r="A4" s="25" t="s">
        <v>18</v>
      </c>
      <c r="B4" s="25" t="s">
        <v>56</v>
      </c>
      <c r="C4" s="26" t="s">
        <v>38</v>
      </c>
      <c r="D4" s="27">
        <f t="shared" si="2"/>
        <v>48915</v>
      </c>
      <c r="E4" s="27">
        <f t="shared" si="0"/>
        <v>40787</v>
      </c>
      <c r="F4" s="27">
        <f t="shared" si="3"/>
        <v>8128</v>
      </c>
      <c r="G4" s="27">
        <v>35886</v>
      </c>
      <c r="H4" s="27">
        <v>4901</v>
      </c>
      <c r="I4" s="27">
        <v>1597</v>
      </c>
      <c r="J4" s="27">
        <v>6531</v>
      </c>
      <c r="K4" s="28" t="s">
        <v>49</v>
      </c>
      <c r="L4" s="28" t="s">
        <v>51</v>
      </c>
      <c r="M4" s="28" t="s">
        <v>36</v>
      </c>
      <c r="N4" s="29" t="s">
        <v>37</v>
      </c>
      <c r="O4" s="29" t="s">
        <v>52</v>
      </c>
      <c r="P4" s="29" t="s">
        <v>31</v>
      </c>
      <c r="Q4" s="30">
        <v>0.05</v>
      </c>
      <c r="R4" s="31">
        <v>12</v>
      </c>
      <c r="S4" s="27">
        <v>1000</v>
      </c>
      <c r="T4" s="32">
        <f t="shared" si="1"/>
        <v>37483000</v>
      </c>
      <c r="U4" s="32">
        <f t="shared" si="4"/>
        <v>1597000</v>
      </c>
      <c r="V4" s="32">
        <f>(PMT(Q4,R4,-(T4-U4))*R4)-(T4-U4)</f>
        <v>12700231.968083784</v>
      </c>
      <c r="W4" s="33">
        <f>(V4-U4)/T4</f>
        <v>0.2962204724297357</v>
      </c>
    </row>
    <row r="5" spans="1:23" s="14" customFormat="1" ht="15" customHeight="1" x14ac:dyDescent="0.25">
      <c r="A5" s="5" t="s">
        <v>16</v>
      </c>
      <c r="B5" s="5" t="s">
        <v>62</v>
      </c>
      <c r="C5" s="6" t="s">
        <v>74</v>
      </c>
      <c r="D5" s="7">
        <f>E5+F5</f>
        <v>48915</v>
      </c>
      <c r="E5" s="7">
        <f t="shared" si="0"/>
        <v>40787</v>
      </c>
      <c r="F5" s="7">
        <f>I5+J5</f>
        <v>8128</v>
      </c>
      <c r="G5" s="7">
        <v>40302</v>
      </c>
      <c r="H5" s="7">
        <v>485</v>
      </c>
      <c r="I5" s="7">
        <v>3715</v>
      </c>
      <c r="J5" s="7">
        <v>4413</v>
      </c>
      <c r="K5" s="8" t="s">
        <v>65</v>
      </c>
      <c r="L5" s="8" t="s">
        <v>25</v>
      </c>
      <c r="M5" s="8" t="s">
        <v>35</v>
      </c>
      <c r="N5" s="9" t="s">
        <v>66</v>
      </c>
      <c r="O5" s="9" t="s">
        <v>67</v>
      </c>
      <c r="P5" s="9" t="s">
        <v>73</v>
      </c>
      <c r="Q5" s="10">
        <v>0.05</v>
      </c>
      <c r="R5" s="11">
        <v>12</v>
      </c>
      <c r="S5" s="7">
        <v>1000</v>
      </c>
      <c r="T5" s="12">
        <f t="shared" si="1"/>
        <v>44017000</v>
      </c>
      <c r="U5" s="12">
        <f>I5*S5</f>
        <v>3715000</v>
      </c>
      <c r="V5" s="12">
        <f>(PMT(Q5,R5,-(T5-U5))*R5)-(T5-U5)</f>
        <v>14263076.095906839</v>
      </c>
      <c r="W5" s="13">
        <f>(V5-U5)/T5</f>
        <v>0.23963641538284841</v>
      </c>
    </row>
    <row r="6" spans="1:23" s="24" customFormat="1" ht="15" customHeight="1" x14ac:dyDescent="0.25">
      <c r="A6" s="15" t="s">
        <v>17</v>
      </c>
      <c r="B6" s="15" t="s">
        <v>63</v>
      </c>
      <c r="C6" s="16" t="s">
        <v>75</v>
      </c>
      <c r="D6" s="17">
        <f t="shared" ref="D6:D7" si="7">E6+F6</f>
        <v>48915</v>
      </c>
      <c r="E6" s="17">
        <f t="shared" si="0"/>
        <v>40787</v>
      </c>
      <c r="F6" s="17">
        <f t="shared" ref="F6:F7" si="8">I6+J6</f>
        <v>8128</v>
      </c>
      <c r="G6" s="17">
        <v>38744</v>
      </c>
      <c r="H6" s="17">
        <v>2043</v>
      </c>
      <c r="I6" s="17">
        <v>4936</v>
      </c>
      <c r="J6" s="17">
        <v>3192</v>
      </c>
      <c r="K6" s="18" t="s">
        <v>29</v>
      </c>
      <c r="L6" s="18" t="s">
        <v>36</v>
      </c>
      <c r="M6" s="18" t="s">
        <v>43</v>
      </c>
      <c r="N6" s="19" t="s">
        <v>76</v>
      </c>
      <c r="O6" s="19" t="s">
        <v>77</v>
      </c>
      <c r="P6" s="19" t="s">
        <v>70</v>
      </c>
      <c r="Q6" s="20">
        <v>0.05</v>
      </c>
      <c r="R6" s="21">
        <v>12</v>
      </c>
      <c r="S6" s="17">
        <v>1000</v>
      </c>
      <c r="T6" s="22">
        <f t="shared" si="1"/>
        <v>43680000</v>
      </c>
      <c r="U6" s="22">
        <f t="shared" ref="U6:U7" si="9">I6*S6</f>
        <v>4936000</v>
      </c>
      <c r="V6" s="22">
        <f t="shared" ref="V6" si="10">(PMT(Q6,R6,-(T6-U6))*R6)-(T6-U6)</f>
        <v>13711692.230157666</v>
      </c>
      <c r="W6" s="23">
        <f t="shared" ref="W6" si="11">(V6-U6)/T6</f>
        <v>0.20090870490287696</v>
      </c>
    </row>
    <row r="7" spans="1:23" s="34" customFormat="1" ht="15" customHeight="1" x14ac:dyDescent="0.25">
      <c r="A7" s="25" t="s">
        <v>18</v>
      </c>
      <c r="B7" s="25" t="s">
        <v>64</v>
      </c>
      <c r="C7" s="26" t="s">
        <v>74</v>
      </c>
      <c r="D7" s="27">
        <f t="shared" si="7"/>
        <v>48915</v>
      </c>
      <c r="E7" s="27">
        <f t="shared" si="0"/>
        <v>40787</v>
      </c>
      <c r="F7" s="27">
        <f t="shared" si="8"/>
        <v>8128</v>
      </c>
      <c r="G7" s="27">
        <v>37014</v>
      </c>
      <c r="H7" s="27">
        <v>3773</v>
      </c>
      <c r="I7" s="27">
        <v>1465</v>
      </c>
      <c r="J7" s="27">
        <v>6663</v>
      </c>
      <c r="K7" s="28" t="s">
        <v>40</v>
      </c>
      <c r="L7" s="28" t="s">
        <v>29</v>
      </c>
      <c r="M7" s="28" t="s">
        <v>71</v>
      </c>
      <c r="N7" s="29" t="s">
        <v>72</v>
      </c>
      <c r="O7" s="29" t="s">
        <v>65</v>
      </c>
      <c r="P7" s="29" t="s">
        <v>30</v>
      </c>
      <c r="Q7" s="30">
        <v>0.05</v>
      </c>
      <c r="R7" s="31">
        <v>12</v>
      </c>
      <c r="S7" s="27">
        <v>1000</v>
      </c>
      <c r="T7" s="32">
        <f t="shared" si="1"/>
        <v>38479000</v>
      </c>
      <c r="U7" s="32">
        <f t="shared" si="9"/>
        <v>1465000</v>
      </c>
      <c r="V7" s="32">
        <f>(PMT(Q7,R7,-(T7-U7))*R7)-(T7-U7)</f>
        <v>13099436.718125537</v>
      </c>
      <c r="W7" s="33">
        <f>(V7-U7)/T7</f>
        <v>0.30235808410108206</v>
      </c>
    </row>
    <row r="8" spans="1:23" s="14" customFormat="1" ht="15" customHeight="1" x14ac:dyDescent="0.25">
      <c r="A8" s="5" t="s">
        <v>16</v>
      </c>
      <c r="B8" s="5" t="s">
        <v>78</v>
      </c>
      <c r="C8" s="6" t="s">
        <v>87</v>
      </c>
      <c r="D8" s="7">
        <f>E8+F8</f>
        <v>48915</v>
      </c>
      <c r="E8" s="7">
        <f t="shared" si="0"/>
        <v>40787</v>
      </c>
      <c r="F8" s="7">
        <f>I8+J8</f>
        <v>8128</v>
      </c>
      <c r="G8" s="7">
        <v>40326</v>
      </c>
      <c r="H8" s="7">
        <v>461</v>
      </c>
      <c r="I8" s="7">
        <v>4023</v>
      </c>
      <c r="J8" s="7">
        <v>4105</v>
      </c>
      <c r="K8" s="8" t="s">
        <v>65</v>
      </c>
      <c r="L8" s="8" t="s">
        <v>26</v>
      </c>
      <c r="M8" s="8" t="s">
        <v>81</v>
      </c>
      <c r="N8" s="9" t="s">
        <v>82</v>
      </c>
      <c r="O8" s="9" t="s">
        <v>67</v>
      </c>
      <c r="P8" s="9" t="s">
        <v>26</v>
      </c>
      <c r="Q8" s="10">
        <v>0.05</v>
      </c>
      <c r="R8" s="11">
        <v>12</v>
      </c>
      <c r="S8" s="7">
        <v>1000</v>
      </c>
      <c r="T8" s="12">
        <f t="shared" si="1"/>
        <v>44349000</v>
      </c>
      <c r="U8" s="12">
        <f>I8*S8</f>
        <v>4023000</v>
      </c>
      <c r="V8" s="12">
        <f>(PMT(Q8,R8,-(T8-U8))*R8)-(T8-U8)</f>
        <v>14271569.813992828</v>
      </c>
      <c r="W8" s="13">
        <f>(V8-U8)/T8</f>
        <v>0.23108908462406882</v>
      </c>
    </row>
    <row r="9" spans="1:23" s="24" customFormat="1" ht="15" customHeight="1" x14ac:dyDescent="0.25">
      <c r="A9" s="15" t="s">
        <v>17</v>
      </c>
      <c r="B9" s="15" t="s">
        <v>79</v>
      </c>
      <c r="C9" s="16" t="s">
        <v>88</v>
      </c>
      <c r="D9" s="17">
        <f t="shared" ref="D9:D10" si="12">E9+F9</f>
        <v>48915</v>
      </c>
      <c r="E9" s="17">
        <f t="shared" si="0"/>
        <v>40787</v>
      </c>
      <c r="F9" s="17">
        <f t="shared" ref="F9:F10" si="13">I9+J9</f>
        <v>8128</v>
      </c>
      <c r="G9" s="17">
        <v>38988</v>
      </c>
      <c r="H9" s="17">
        <v>1799</v>
      </c>
      <c r="I9" s="17">
        <v>5261</v>
      </c>
      <c r="J9" s="17">
        <v>2867</v>
      </c>
      <c r="K9" s="18" t="s">
        <v>29</v>
      </c>
      <c r="L9" s="18" t="s">
        <v>81</v>
      </c>
      <c r="M9" s="18" t="s">
        <v>83</v>
      </c>
      <c r="N9" s="19" t="s">
        <v>84</v>
      </c>
      <c r="O9" s="19" t="s">
        <v>69</v>
      </c>
      <c r="P9" s="19" t="s">
        <v>86</v>
      </c>
      <c r="Q9" s="20">
        <v>0.05</v>
      </c>
      <c r="R9" s="21">
        <v>12</v>
      </c>
      <c r="S9" s="17">
        <v>1000</v>
      </c>
      <c r="T9" s="22">
        <f t="shared" si="1"/>
        <v>44249000</v>
      </c>
      <c r="U9" s="22">
        <f t="shared" ref="U9:U10" si="14">I9*S9</f>
        <v>5261000</v>
      </c>
      <c r="V9" s="22">
        <f t="shared" ref="V9" si="15">(PMT(Q9,R9,-(T9-U9))*R9)-(T9-U9)</f>
        <v>13798045.030698612</v>
      </c>
      <c r="W9" s="23">
        <f t="shared" ref="W9" si="16">(V9-U9)/T9</f>
        <v>0.19293193135886941</v>
      </c>
    </row>
    <row r="10" spans="1:23" s="34" customFormat="1" ht="15" customHeight="1" x14ac:dyDescent="0.25">
      <c r="A10" s="25" t="s">
        <v>18</v>
      </c>
      <c r="B10" s="25" t="s">
        <v>80</v>
      </c>
      <c r="C10" s="26" t="s">
        <v>87</v>
      </c>
      <c r="D10" s="27">
        <f t="shared" si="12"/>
        <v>48915</v>
      </c>
      <c r="E10" s="27">
        <f t="shared" si="0"/>
        <v>40787</v>
      </c>
      <c r="F10" s="27">
        <f t="shared" si="13"/>
        <v>8128</v>
      </c>
      <c r="G10" s="27">
        <v>37209</v>
      </c>
      <c r="H10" s="27">
        <v>3578</v>
      </c>
      <c r="I10" s="27">
        <v>1545</v>
      </c>
      <c r="J10" s="27">
        <v>6583</v>
      </c>
      <c r="K10" s="28" t="s">
        <v>68</v>
      </c>
      <c r="L10" s="28" t="s">
        <v>29</v>
      </c>
      <c r="M10" s="28" t="s">
        <v>71</v>
      </c>
      <c r="N10" s="29" t="s">
        <v>85</v>
      </c>
      <c r="O10" s="29" t="s">
        <v>65</v>
      </c>
      <c r="P10" s="29" t="s">
        <v>41</v>
      </c>
      <c r="Q10" s="30">
        <v>0.05</v>
      </c>
      <c r="R10" s="31">
        <v>12</v>
      </c>
      <c r="S10" s="27">
        <v>1000</v>
      </c>
      <c r="T10" s="32">
        <f t="shared" si="1"/>
        <v>38754000</v>
      </c>
      <c r="U10" s="32">
        <f t="shared" si="14"/>
        <v>1545000</v>
      </c>
      <c r="V10" s="32">
        <f>(PMT(Q10,R10,-(T10-U10))*R10)-(T10-U10)</f>
        <v>13168448.177574247</v>
      </c>
      <c r="W10" s="33">
        <f>(V10-U10)/T10</f>
        <v>0.29992899255752303</v>
      </c>
    </row>
    <row r="11" spans="1:23" s="43" customFormat="1" ht="15" customHeight="1" x14ac:dyDescent="0.25">
      <c r="A11" s="35" t="s">
        <v>16</v>
      </c>
      <c r="B11" s="35" t="s">
        <v>89</v>
      </c>
      <c r="C11" s="36" t="s">
        <v>92</v>
      </c>
      <c r="D11" s="37">
        <f>E11+F11</f>
        <v>48915</v>
      </c>
      <c r="E11" s="37">
        <f t="shared" si="0"/>
        <v>40787</v>
      </c>
      <c r="F11" s="37">
        <f>I11+J11</f>
        <v>8128</v>
      </c>
      <c r="G11" s="37">
        <v>39738</v>
      </c>
      <c r="H11" s="37">
        <v>1049</v>
      </c>
      <c r="I11" s="37">
        <v>2593</v>
      </c>
      <c r="J11" s="37">
        <v>5535</v>
      </c>
      <c r="K11" s="44" t="s">
        <v>94</v>
      </c>
      <c r="L11" s="44" t="s">
        <v>95</v>
      </c>
      <c r="M11" s="44" t="s">
        <v>26</v>
      </c>
      <c r="N11" s="38" t="s">
        <v>35</v>
      </c>
      <c r="O11" s="38" t="s">
        <v>44</v>
      </c>
      <c r="P11" s="38" t="s">
        <v>25</v>
      </c>
      <c r="Q11" s="39">
        <v>0.05</v>
      </c>
      <c r="R11" s="40">
        <v>12</v>
      </c>
      <c r="S11" s="37">
        <v>1000</v>
      </c>
      <c r="T11" s="41">
        <f t="shared" si="1"/>
        <v>42331000</v>
      </c>
      <c r="U11" s="41">
        <f>I11*S11</f>
        <v>2593000</v>
      </c>
      <c r="V11" s="41">
        <f>(PMT(Q11,R11,-(T11-U11))*R11)-(T11-U11)</f>
        <v>14063473.720885947</v>
      </c>
      <c r="W11" s="42">
        <f>(V11-U11)/T11</f>
        <v>0.2709710075567775</v>
      </c>
    </row>
    <row r="12" spans="1:23" s="54" customFormat="1" ht="15" customHeight="1" x14ac:dyDescent="0.25">
      <c r="A12" s="45" t="s">
        <v>17</v>
      </c>
      <c r="B12" s="45" t="s">
        <v>90</v>
      </c>
      <c r="C12" s="46" t="s">
        <v>93</v>
      </c>
      <c r="D12" s="47">
        <f t="shared" ref="D12:D13" si="17">E12+F12</f>
        <v>48915</v>
      </c>
      <c r="E12" s="47">
        <f t="shared" si="0"/>
        <v>40787</v>
      </c>
      <c r="F12" s="47">
        <f t="shared" ref="F12:F13" si="18">I12+J12</f>
        <v>8128</v>
      </c>
      <c r="G12" s="47">
        <v>33001</v>
      </c>
      <c r="H12" s="47">
        <v>7786</v>
      </c>
      <c r="I12" s="47">
        <v>1461</v>
      </c>
      <c r="J12" s="47">
        <v>6667</v>
      </c>
      <c r="K12" s="48" t="s">
        <v>85</v>
      </c>
      <c r="L12" s="48" t="s">
        <v>85</v>
      </c>
      <c r="M12" s="48" t="s">
        <v>70</v>
      </c>
      <c r="N12" s="49" t="s">
        <v>72</v>
      </c>
      <c r="O12" s="49" t="s">
        <v>85</v>
      </c>
      <c r="P12" s="49" t="s">
        <v>45</v>
      </c>
      <c r="Q12" s="50">
        <v>0.05</v>
      </c>
      <c r="R12" s="51">
        <v>12</v>
      </c>
      <c r="S12" s="47">
        <v>1000</v>
      </c>
      <c r="T12" s="52">
        <f t="shared" si="1"/>
        <v>34462000</v>
      </c>
      <c r="U12" s="52">
        <f t="shared" ref="U12:U13" si="19">I12*S12</f>
        <v>1461000</v>
      </c>
      <c r="V12" s="52">
        <f t="shared" ref="V12" si="20">(PMT(Q12,R12,-(T12-U12))*R12)-(T12-U12)</f>
        <v>11679216.273163155</v>
      </c>
      <c r="W12" s="53">
        <f t="shared" ref="W12" si="21">(V12-U12)/T12</f>
        <v>0.2965067689966675</v>
      </c>
    </row>
    <row r="13" spans="1:23" s="74" customFormat="1" ht="15" customHeight="1" x14ac:dyDescent="0.25">
      <c r="A13" s="65" t="s">
        <v>18</v>
      </c>
      <c r="B13" s="65" t="s">
        <v>91</v>
      </c>
      <c r="C13" s="66" t="s">
        <v>92</v>
      </c>
      <c r="D13" s="67">
        <f t="shared" si="17"/>
        <v>48915</v>
      </c>
      <c r="E13" s="67">
        <f t="shared" si="0"/>
        <v>40787</v>
      </c>
      <c r="F13" s="67">
        <f t="shared" si="18"/>
        <v>8128</v>
      </c>
      <c r="G13" s="67">
        <v>36303</v>
      </c>
      <c r="H13" s="67">
        <v>4484</v>
      </c>
      <c r="I13" s="67">
        <v>1183</v>
      </c>
      <c r="J13" s="67">
        <v>6945</v>
      </c>
      <c r="K13" s="68" t="s">
        <v>52</v>
      </c>
      <c r="L13" s="68" t="s">
        <v>49</v>
      </c>
      <c r="M13" s="68" t="s">
        <v>33</v>
      </c>
      <c r="N13" s="69" t="s">
        <v>96</v>
      </c>
      <c r="O13" s="69" t="s">
        <v>40</v>
      </c>
      <c r="P13" s="69" t="s">
        <v>30</v>
      </c>
      <c r="Q13" s="70">
        <v>0.05</v>
      </c>
      <c r="R13" s="71">
        <v>12</v>
      </c>
      <c r="S13" s="67">
        <v>1000</v>
      </c>
      <c r="T13" s="72">
        <f t="shared" si="1"/>
        <v>37486000</v>
      </c>
      <c r="U13" s="72">
        <f t="shared" si="19"/>
        <v>1183000</v>
      </c>
      <c r="V13" s="72">
        <f>(PMT(Q13,R13,-(T13-U13))*R13)-(T13-U13)</f>
        <v>12847810.319827944</v>
      </c>
      <c r="W13" s="73">
        <f>(V13-U13)/T13</f>
        <v>0.31117778156719694</v>
      </c>
    </row>
    <row r="14" spans="1:23" x14ac:dyDescent="0.25">
      <c r="C14" s="4"/>
    </row>
    <row r="15" spans="1:23" x14ac:dyDescent="0.25">
      <c r="C15" s="4"/>
    </row>
    <row r="16" spans="1:23" x14ac:dyDescent="0.25">
      <c r="C16" s="4"/>
    </row>
    <row r="17" spans="3:3" x14ac:dyDescent="0.25">
      <c r="C17" s="4"/>
    </row>
    <row r="18" spans="3:3" x14ac:dyDescent="0.25">
      <c r="C18" s="4"/>
    </row>
  </sheetData>
  <autoFilter ref="A1:W13" xr:uid="{A2FF55A6-C0BB-479F-B8EF-AA9F58E31A43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6278-458B-4972-934F-A1DAD4CD5756}">
  <dimension ref="A1:W12"/>
  <sheetViews>
    <sheetView workbookViewId="0">
      <selection activeCell="C9" sqref="C9"/>
    </sheetView>
  </sheetViews>
  <sheetFormatPr defaultRowHeight="15" x14ac:dyDescent="0.25"/>
  <cols>
    <col min="1" max="1" width="16.7109375" bestFit="1" customWidth="1"/>
    <col min="2" max="2" width="16.7109375" customWidth="1"/>
    <col min="14" max="14" width="19.85546875" bestFit="1" customWidth="1"/>
    <col min="20" max="20" width="17.28515625" bestFit="1" customWidth="1"/>
    <col min="21" max="21" width="22.85546875" bestFit="1" customWidth="1"/>
    <col min="22" max="22" width="13.5703125" bestFit="1" customWidth="1"/>
  </cols>
  <sheetData>
    <row r="1" spans="1:23" x14ac:dyDescent="0.25">
      <c r="A1" s="1" t="s">
        <v>0</v>
      </c>
      <c r="B1" s="1" t="s">
        <v>55</v>
      </c>
      <c r="C1" s="1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22</v>
      </c>
      <c r="L1" s="2" t="s">
        <v>23</v>
      </c>
      <c r="M1" s="2" t="s">
        <v>24</v>
      </c>
      <c r="N1" s="3" t="s">
        <v>21</v>
      </c>
      <c r="O1" s="3" t="s">
        <v>8</v>
      </c>
      <c r="P1" s="3" t="s">
        <v>20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</row>
    <row r="2" spans="1:23" s="43" customFormat="1" ht="15" customHeight="1" x14ac:dyDescent="0.25">
      <c r="A2" s="35" t="s">
        <v>16</v>
      </c>
      <c r="B2" s="35" t="s">
        <v>59</v>
      </c>
      <c r="C2" s="36" t="s">
        <v>38</v>
      </c>
      <c r="D2" s="37">
        <f>E2+F2</f>
        <v>51374</v>
      </c>
      <c r="E2" s="37">
        <f>G2+H2</f>
        <v>29919</v>
      </c>
      <c r="F2" s="37">
        <f>J2+I2</f>
        <v>21455</v>
      </c>
      <c r="G2" s="37">
        <v>25774</v>
      </c>
      <c r="H2" s="37">
        <v>4145</v>
      </c>
      <c r="I2" s="37">
        <v>7683</v>
      </c>
      <c r="J2" s="37">
        <v>13772</v>
      </c>
      <c r="K2" s="44" t="s">
        <v>25</v>
      </c>
      <c r="L2" s="44" t="s">
        <v>26</v>
      </c>
      <c r="M2" s="44" t="s">
        <v>27</v>
      </c>
      <c r="N2" s="38" t="s">
        <v>28</v>
      </c>
      <c r="O2" s="38" t="s">
        <v>29</v>
      </c>
      <c r="P2" s="38" t="s">
        <v>50</v>
      </c>
      <c r="Q2" s="39">
        <v>0.05</v>
      </c>
      <c r="R2" s="40">
        <v>12</v>
      </c>
      <c r="S2" s="37">
        <v>1000</v>
      </c>
      <c r="T2" s="41">
        <f t="shared" ref="T2:T12" si="0">(I2*S2)+(G2*S2)</f>
        <v>33457000</v>
      </c>
      <c r="U2" s="41">
        <f>I2*S2</f>
        <v>7683000</v>
      </c>
      <c r="V2" s="41">
        <f>(PMT(Q2,R2,-(T2-U2))*R2)-(T2-U2)</f>
        <v>9121545.414517954</v>
      </c>
      <c r="W2" s="42">
        <f>(V2-U2)/T2</f>
        <v>4.2996844143765249E-2</v>
      </c>
    </row>
    <row r="3" spans="1:23" s="54" customFormat="1" ht="15" customHeight="1" x14ac:dyDescent="0.25">
      <c r="A3" s="45" t="s">
        <v>17</v>
      </c>
      <c r="B3" s="45" t="s">
        <v>60</v>
      </c>
      <c r="C3" s="46" t="s">
        <v>39</v>
      </c>
      <c r="D3" s="47">
        <f t="shared" ref="D3:D4" si="1">E3+F3</f>
        <v>51374</v>
      </c>
      <c r="E3" s="47">
        <f t="shared" ref="E3:E4" si="2">G3+H3</f>
        <v>29919</v>
      </c>
      <c r="F3" s="47">
        <f t="shared" ref="F3:F4" si="3">J3+I3</f>
        <v>21455</v>
      </c>
      <c r="G3" s="47">
        <v>20234</v>
      </c>
      <c r="H3" s="47">
        <v>9685</v>
      </c>
      <c r="I3" s="47">
        <v>6136</v>
      </c>
      <c r="J3" s="47">
        <v>15319</v>
      </c>
      <c r="K3" s="48" t="s">
        <v>31</v>
      </c>
      <c r="L3" s="48" t="s">
        <v>27</v>
      </c>
      <c r="M3" s="48" t="s">
        <v>32</v>
      </c>
      <c r="N3" s="49" t="s">
        <v>33</v>
      </c>
      <c r="O3" s="49" t="s">
        <v>35</v>
      </c>
      <c r="P3" s="49" t="s">
        <v>53</v>
      </c>
      <c r="Q3" s="50">
        <v>0.05</v>
      </c>
      <c r="R3" s="51">
        <v>12</v>
      </c>
      <c r="S3" s="47">
        <v>1000</v>
      </c>
      <c r="T3" s="52">
        <f t="shared" si="0"/>
        <v>26370000</v>
      </c>
      <c r="U3" s="52">
        <f t="shared" ref="U3:U4" si="4">I3*S3</f>
        <v>6136000</v>
      </c>
      <c r="V3" s="52">
        <f t="shared" ref="V3" si="5">(PMT(Q3,R3,-(T3-U3))*R3)-(T3-U3)</f>
        <v>7160912.1563341469</v>
      </c>
      <c r="W3" s="53">
        <f t="shared" ref="W3" si="6">(V3-U3)/T3</f>
        <v>3.8866596751389718E-2</v>
      </c>
    </row>
    <row r="4" spans="1:23" s="34" customFormat="1" ht="15" customHeight="1" x14ac:dyDescent="0.25">
      <c r="A4" s="25" t="s">
        <v>18</v>
      </c>
      <c r="B4" s="25" t="s">
        <v>61</v>
      </c>
      <c r="C4" s="26" t="s">
        <v>38</v>
      </c>
      <c r="D4" s="27">
        <f t="shared" si="1"/>
        <v>51374</v>
      </c>
      <c r="E4" s="27">
        <f t="shared" si="2"/>
        <v>29919</v>
      </c>
      <c r="F4" s="27">
        <f t="shared" si="3"/>
        <v>21455</v>
      </c>
      <c r="G4" s="27">
        <v>22162</v>
      </c>
      <c r="H4" s="27">
        <v>7757</v>
      </c>
      <c r="I4" s="27">
        <v>5464</v>
      </c>
      <c r="J4" s="27">
        <v>15991</v>
      </c>
      <c r="K4" s="28" t="s">
        <v>30</v>
      </c>
      <c r="L4" s="28" t="s">
        <v>30</v>
      </c>
      <c r="M4" s="28" t="s">
        <v>33</v>
      </c>
      <c r="N4" s="29" t="s">
        <v>26</v>
      </c>
      <c r="O4" s="29" t="s">
        <v>30</v>
      </c>
      <c r="P4" s="29" t="s">
        <v>54</v>
      </c>
      <c r="Q4" s="30">
        <v>0.05</v>
      </c>
      <c r="R4" s="31">
        <v>12</v>
      </c>
      <c r="S4" s="27">
        <v>1000</v>
      </c>
      <c r="T4" s="32">
        <f t="shared" si="0"/>
        <v>27626000</v>
      </c>
      <c r="U4" s="32">
        <f t="shared" si="4"/>
        <v>5464000</v>
      </c>
      <c r="V4" s="32">
        <f>(PMT(Q4,R4,-(T4-U4))*R4)-(T4-U4)</f>
        <v>7843240.8425757326</v>
      </c>
      <c r="W4" s="33">
        <f>(V4-U4)/T4</f>
        <v>8.6123247758478697E-2</v>
      </c>
    </row>
    <row r="5" spans="1:23" s="14" customFormat="1" ht="15" customHeight="1" x14ac:dyDescent="0.25">
      <c r="A5" s="5" t="s">
        <v>16</v>
      </c>
      <c r="B5" s="5" t="s">
        <v>97</v>
      </c>
      <c r="C5" s="6" t="s">
        <v>101</v>
      </c>
      <c r="D5" s="7">
        <f>E5+F5</f>
        <v>51374</v>
      </c>
      <c r="E5" s="7">
        <f>G5+H5</f>
        <v>29919</v>
      </c>
      <c r="F5" s="7">
        <f>J5+I5</f>
        <v>21455</v>
      </c>
      <c r="G5" s="7">
        <v>25246</v>
      </c>
      <c r="H5" s="7">
        <v>4673</v>
      </c>
      <c r="I5" s="7">
        <v>7643</v>
      </c>
      <c r="J5" s="7">
        <v>13812</v>
      </c>
      <c r="K5" s="8" t="s">
        <v>73</v>
      </c>
      <c r="L5" s="8" t="s">
        <v>30</v>
      </c>
      <c r="M5" s="8" t="s">
        <v>31</v>
      </c>
      <c r="N5" s="9" t="s">
        <v>28</v>
      </c>
      <c r="O5" s="9" t="s">
        <v>51</v>
      </c>
      <c r="P5" s="9" t="s">
        <v>100</v>
      </c>
      <c r="Q5" s="10">
        <v>0.05</v>
      </c>
      <c r="R5" s="11">
        <v>12</v>
      </c>
      <c r="S5" s="7">
        <v>1000</v>
      </c>
      <c r="T5" s="12">
        <f t="shared" si="0"/>
        <v>32889000</v>
      </c>
      <c r="U5" s="12">
        <f>I5*S5</f>
        <v>7643000</v>
      </c>
      <c r="V5" s="12">
        <f>(PMT(Q5,R5,-(T5-U5))*R5)-(T5-U5)</f>
        <v>8934683.6166260689</v>
      </c>
      <c r="W5" s="13">
        <f>(V5-U5)/T5</f>
        <v>3.9274031336497581E-2</v>
      </c>
    </row>
    <row r="6" spans="1:23" s="24" customFormat="1" ht="15" customHeight="1" x14ac:dyDescent="0.25">
      <c r="A6" s="15" t="s">
        <v>17</v>
      </c>
      <c r="B6" s="15" t="s">
        <v>98</v>
      </c>
      <c r="C6" s="16" t="s">
        <v>102</v>
      </c>
      <c r="D6" s="17">
        <f t="shared" ref="D6:D7" si="7">E6+F6</f>
        <v>51374</v>
      </c>
      <c r="E6" s="17">
        <f t="shared" ref="E6:E7" si="8">G6+H6</f>
        <v>29919</v>
      </c>
      <c r="F6" s="17">
        <f t="shared" ref="F6:F7" si="9">J6+I6</f>
        <v>21455</v>
      </c>
      <c r="G6" s="17">
        <v>21358</v>
      </c>
      <c r="H6" s="17">
        <v>8561</v>
      </c>
      <c r="I6" s="17">
        <v>7157</v>
      </c>
      <c r="J6" s="17">
        <v>14298</v>
      </c>
      <c r="K6" s="18" t="s">
        <v>31</v>
      </c>
      <c r="L6" s="18" t="s">
        <v>31</v>
      </c>
      <c r="M6" s="18" t="s">
        <v>81</v>
      </c>
      <c r="N6" s="19" t="s">
        <v>36</v>
      </c>
      <c r="O6" s="19" t="s">
        <v>33</v>
      </c>
      <c r="P6" s="19" t="s">
        <v>76</v>
      </c>
      <c r="Q6" s="20">
        <v>0.05</v>
      </c>
      <c r="R6" s="21">
        <v>12</v>
      </c>
      <c r="S6" s="17">
        <v>1000</v>
      </c>
      <c r="T6" s="22">
        <f t="shared" si="0"/>
        <v>28515000</v>
      </c>
      <c r="U6" s="22">
        <f t="shared" ref="U6:U7" si="10">I6*S6</f>
        <v>7157000</v>
      </c>
      <c r="V6" s="22">
        <f t="shared" ref="V6" si="11">(PMT(Q6,R6,-(T6-U6))*R6)-(T6-U6)</f>
        <v>7558701.2866949067</v>
      </c>
      <c r="W6" s="23">
        <f t="shared" ref="W6" si="12">(V6-U6)/T6</f>
        <v>1.4087367585302706E-2</v>
      </c>
    </row>
    <row r="7" spans="1:23" s="34" customFormat="1" ht="15" customHeight="1" x14ac:dyDescent="0.25">
      <c r="A7" s="25" t="s">
        <v>18</v>
      </c>
      <c r="B7" s="25" t="s">
        <v>99</v>
      </c>
      <c r="C7" s="26" t="s">
        <v>101</v>
      </c>
      <c r="D7" s="27">
        <f t="shared" si="7"/>
        <v>51374</v>
      </c>
      <c r="E7" s="27">
        <f t="shared" si="8"/>
        <v>29919</v>
      </c>
      <c r="F7" s="27">
        <f t="shared" si="9"/>
        <v>21455</v>
      </c>
      <c r="G7" s="27">
        <v>22065</v>
      </c>
      <c r="H7" s="27">
        <v>7854</v>
      </c>
      <c r="I7" s="27">
        <v>5393</v>
      </c>
      <c r="J7" s="27">
        <v>16062</v>
      </c>
      <c r="K7" s="28" t="s">
        <v>30</v>
      </c>
      <c r="L7" s="28" t="s">
        <v>30</v>
      </c>
      <c r="M7" s="28" t="s">
        <v>33</v>
      </c>
      <c r="N7" s="29" t="s">
        <v>26</v>
      </c>
      <c r="O7" s="29" t="s">
        <v>30</v>
      </c>
      <c r="P7" s="29" t="s">
        <v>54</v>
      </c>
      <c r="Q7" s="30">
        <v>0.05</v>
      </c>
      <c r="R7" s="31">
        <v>12</v>
      </c>
      <c r="S7" s="27">
        <v>1000</v>
      </c>
      <c r="T7" s="32">
        <f t="shared" si="0"/>
        <v>27458000</v>
      </c>
      <c r="U7" s="32">
        <f t="shared" si="10"/>
        <v>5393000</v>
      </c>
      <c r="V7" s="32">
        <f>(PMT(Q7,R7,-(T7-U7))*R7)-(T7-U7)</f>
        <v>7808912.0653115064</v>
      </c>
      <c r="W7" s="33">
        <f>(V7-U7)/T7</f>
        <v>8.7985726029263106E-2</v>
      </c>
    </row>
    <row r="8" spans="1:23" s="24" customFormat="1" ht="15" customHeight="1" x14ac:dyDescent="0.25">
      <c r="A8" s="15" t="s">
        <v>17</v>
      </c>
      <c r="B8" s="15" t="s">
        <v>103</v>
      </c>
      <c r="C8" s="16" t="s">
        <v>102</v>
      </c>
      <c r="D8" s="17">
        <f t="shared" ref="D8:D9" si="13">E8+F8</f>
        <v>51374</v>
      </c>
      <c r="E8" s="17">
        <f t="shared" ref="E8:E9" si="14">G8+H8</f>
        <v>29919</v>
      </c>
      <c r="F8" s="17">
        <f t="shared" ref="F8:F9" si="15">J8+I8</f>
        <v>21455</v>
      </c>
      <c r="G8" s="17">
        <v>23849</v>
      </c>
      <c r="H8" s="17">
        <v>6070</v>
      </c>
      <c r="I8" s="17">
        <v>9628</v>
      </c>
      <c r="J8" s="17">
        <v>11827</v>
      </c>
      <c r="K8" s="18" t="s">
        <v>31</v>
      </c>
      <c r="L8" s="18" t="s">
        <v>36</v>
      </c>
      <c r="M8" s="18" t="s">
        <v>42</v>
      </c>
      <c r="N8" s="19" t="s">
        <v>105</v>
      </c>
      <c r="O8" s="19" t="s">
        <v>37</v>
      </c>
      <c r="P8" s="19" t="s">
        <v>76</v>
      </c>
      <c r="Q8" s="20">
        <v>0.05</v>
      </c>
      <c r="R8" s="21">
        <v>12</v>
      </c>
      <c r="S8" s="17">
        <v>1000</v>
      </c>
      <c r="T8" s="22">
        <f t="shared" si="0"/>
        <v>33477000</v>
      </c>
      <c r="U8" s="22">
        <f t="shared" ref="U8:U9" si="16">I8*S8</f>
        <v>9628000</v>
      </c>
      <c r="V8" s="22">
        <f t="shared" ref="V8" si="17">(PMT(Q8,R8,-(T8-U8))*R8)-(T8-U8)</f>
        <v>8440278.4430371225</v>
      </c>
      <c r="W8" s="23">
        <f t="shared" ref="W8" si="18">(V8-U8)/T8</f>
        <v>-3.5478733368069941E-2</v>
      </c>
    </row>
    <row r="9" spans="1:23" s="75" customFormat="1" ht="15" customHeight="1" x14ac:dyDescent="0.25">
      <c r="A9" s="65" t="s">
        <v>18</v>
      </c>
      <c r="B9" s="65" t="s">
        <v>104</v>
      </c>
      <c r="C9" s="66" t="s">
        <v>101</v>
      </c>
      <c r="D9" s="67">
        <f t="shared" si="13"/>
        <v>51374</v>
      </c>
      <c r="E9" s="67">
        <f t="shared" si="14"/>
        <v>29919</v>
      </c>
      <c r="F9" s="67">
        <f t="shared" si="15"/>
        <v>21455</v>
      </c>
      <c r="G9" s="67">
        <v>22095</v>
      </c>
      <c r="H9" s="67">
        <v>7824</v>
      </c>
      <c r="I9" s="67">
        <v>5394</v>
      </c>
      <c r="J9" s="67">
        <v>16061</v>
      </c>
      <c r="K9" s="68" t="s">
        <v>30</v>
      </c>
      <c r="L9" s="68" t="s">
        <v>30</v>
      </c>
      <c r="M9" s="68" t="s">
        <v>33</v>
      </c>
      <c r="N9" s="69" t="s">
        <v>26</v>
      </c>
      <c r="O9" s="69" t="s">
        <v>30</v>
      </c>
      <c r="P9" s="69" t="s">
        <v>54</v>
      </c>
      <c r="Q9" s="70">
        <v>0.05</v>
      </c>
      <c r="R9" s="71">
        <v>12</v>
      </c>
      <c r="S9" s="67">
        <v>1000</v>
      </c>
      <c r="T9" s="72">
        <f t="shared" si="0"/>
        <v>27489000</v>
      </c>
      <c r="U9" s="72">
        <f t="shared" si="16"/>
        <v>5394000</v>
      </c>
      <c r="V9" s="72">
        <f>(PMT(Q9,R9,-(T9-U9))*R9)-(T9-U9)</f>
        <v>7819529.2129189968</v>
      </c>
      <c r="W9" s="73">
        <f>(V9-U9)/T9</f>
        <v>8.8236356830695792E-2</v>
      </c>
    </row>
    <row r="10" spans="1:23" s="14" customFormat="1" ht="15" customHeight="1" x14ac:dyDescent="0.25">
      <c r="A10" s="5" t="s">
        <v>16</v>
      </c>
      <c r="B10" s="5" t="s">
        <v>106</v>
      </c>
      <c r="C10" s="6" t="s">
        <v>109</v>
      </c>
      <c r="D10" s="7">
        <f>E10+F10</f>
        <v>51374</v>
      </c>
      <c r="E10" s="7">
        <f>G10+H10</f>
        <v>29919</v>
      </c>
      <c r="F10" s="7">
        <f>J10+I10</f>
        <v>21455</v>
      </c>
      <c r="G10" s="7">
        <v>24865</v>
      </c>
      <c r="H10" s="7">
        <v>5054</v>
      </c>
      <c r="I10" s="7">
        <v>7138</v>
      </c>
      <c r="J10" s="7">
        <v>14317</v>
      </c>
      <c r="K10" s="8" t="s">
        <v>73</v>
      </c>
      <c r="L10" s="8" t="s">
        <v>26</v>
      </c>
      <c r="M10" s="8" t="s">
        <v>27</v>
      </c>
      <c r="N10" s="8" t="s">
        <v>36</v>
      </c>
      <c r="O10" s="9" t="s">
        <v>95</v>
      </c>
      <c r="P10" s="9" t="s">
        <v>112</v>
      </c>
      <c r="Q10" s="10">
        <v>0.05</v>
      </c>
      <c r="R10" s="11">
        <v>12</v>
      </c>
      <c r="S10" s="7">
        <v>1000</v>
      </c>
      <c r="T10" s="12">
        <f t="shared" si="0"/>
        <v>32003000</v>
      </c>
      <c r="U10" s="12">
        <f>I10*S10</f>
        <v>7138000</v>
      </c>
      <c r="V10" s="12">
        <f>(PMT(Q10,R10,-(T10-U10))*R10)-(T10-U10)</f>
        <v>8799845.8420109004</v>
      </c>
      <c r="W10" s="13">
        <f>(V10-U10)/T10</f>
        <v>5.192781433024718E-2</v>
      </c>
    </row>
    <row r="11" spans="1:23" s="24" customFormat="1" ht="15" customHeight="1" x14ac:dyDescent="0.25">
      <c r="A11" s="15" t="s">
        <v>17</v>
      </c>
      <c r="B11" s="15" t="s">
        <v>107</v>
      </c>
      <c r="C11" s="16" t="s">
        <v>110</v>
      </c>
      <c r="D11" s="17">
        <f t="shared" ref="D11:D12" si="19">E11+F11</f>
        <v>51374</v>
      </c>
      <c r="E11" s="17">
        <f t="shared" ref="E11:E12" si="20">G11+H11</f>
        <v>29919</v>
      </c>
      <c r="F11" s="17">
        <f t="shared" ref="F11:F12" si="21">J11+I11</f>
        <v>21455</v>
      </c>
      <c r="G11" s="17">
        <v>23896</v>
      </c>
      <c r="H11" s="17">
        <v>6023</v>
      </c>
      <c r="I11" s="17">
        <v>9688</v>
      </c>
      <c r="J11" s="17">
        <v>11767</v>
      </c>
      <c r="K11" s="18" t="s">
        <v>31</v>
      </c>
      <c r="L11" s="18" t="s">
        <v>36</v>
      </c>
      <c r="M11" s="18" t="s">
        <v>42</v>
      </c>
      <c r="N11" s="19" t="s">
        <v>105</v>
      </c>
      <c r="O11" s="19" t="s">
        <v>37</v>
      </c>
      <c r="P11" s="19" t="s">
        <v>53</v>
      </c>
      <c r="Q11" s="20">
        <v>0.05</v>
      </c>
      <c r="R11" s="21">
        <v>12</v>
      </c>
      <c r="S11" s="17">
        <v>1000</v>
      </c>
      <c r="T11" s="22">
        <f t="shared" si="0"/>
        <v>33584000</v>
      </c>
      <c r="U11" s="22">
        <f t="shared" ref="U11:U12" si="22">I11*S11</f>
        <v>9688000</v>
      </c>
      <c r="V11" s="22">
        <f t="shared" ref="V11" si="23">(PMT(Q11,R11,-(T11-U11))*R11)-(T11-U11)</f>
        <v>8456911.9742888585</v>
      </c>
      <c r="W11" s="23">
        <f>(V11-U11)/T11</f>
        <v>-3.6656980279631421E-2</v>
      </c>
    </row>
    <row r="12" spans="1:23" s="34" customFormat="1" ht="15" customHeight="1" x14ac:dyDescent="0.25">
      <c r="A12" s="25" t="s">
        <v>18</v>
      </c>
      <c r="B12" s="25" t="s">
        <v>108</v>
      </c>
      <c r="C12" s="26" t="s">
        <v>109</v>
      </c>
      <c r="D12" s="27">
        <f t="shared" si="19"/>
        <v>51374</v>
      </c>
      <c r="E12" s="27">
        <f t="shared" si="20"/>
        <v>29919</v>
      </c>
      <c r="F12" s="27">
        <f t="shared" si="21"/>
        <v>21455</v>
      </c>
      <c r="G12" s="27">
        <v>22032</v>
      </c>
      <c r="H12" s="27">
        <v>7887</v>
      </c>
      <c r="I12" s="27">
        <v>5405</v>
      </c>
      <c r="J12" s="27">
        <v>16050</v>
      </c>
      <c r="K12" s="28" t="s">
        <v>30</v>
      </c>
      <c r="L12" s="28" t="s">
        <v>30</v>
      </c>
      <c r="M12" s="28" t="s">
        <v>33</v>
      </c>
      <c r="N12" s="29" t="s">
        <v>26</v>
      </c>
      <c r="O12" s="29" t="s">
        <v>30</v>
      </c>
      <c r="P12" s="29" t="s">
        <v>54</v>
      </c>
      <c r="Q12" s="30">
        <v>0.05</v>
      </c>
      <c r="R12" s="31">
        <v>12</v>
      </c>
      <c r="S12" s="27">
        <v>1000</v>
      </c>
      <c r="T12" s="32">
        <f t="shared" si="0"/>
        <v>27437000</v>
      </c>
      <c r="U12" s="32">
        <f t="shared" si="22"/>
        <v>5405000</v>
      </c>
      <c r="V12" s="32">
        <f>(PMT(Q12,R12,-(T12-U12))*R12)-(T12-U12)</f>
        <v>7797233.2029432654</v>
      </c>
      <c r="W12" s="33">
        <f>(V12-U12)/T12</f>
        <v>8.7190042750419708E-2</v>
      </c>
    </row>
  </sheetData>
  <autoFilter ref="A1:W12" xr:uid="{BC0C6278-458B-4972-934F-A1DAD4CD5756}"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fa comparacao</vt:lpstr>
      <vt:lpstr>FIN</vt:lpstr>
      <vt:lpstr>EMP_FIN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2025-09-08T14:59:10Z</dcterms:created>
  <dcterms:modified xsi:type="dcterms:W3CDTF">2025-10-10T20:25:53Z</dcterms:modified>
</cp:coreProperties>
</file>