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selle Couto\Documents\Ciencia de Dados\Mega hack\"/>
    </mc:Choice>
  </mc:AlternateContent>
  <bookViews>
    <workbookView xWindow="0" yWindow="0" windowWidth="16815" windowHeight="8490"/>
  </bookViews>
  <sheets>
    <sheet name="Detalhe Pessoa Física" sheetId="1" r:id="rId1"/>
    <sheet name="Evolução Pessoa Física" sheetId="2" r:id="rId2"/>
    <sheet name="Planilha1" sheetId="3" r:id="rId3"/>
    <sheet name="canais" sheetId="4" r:id="rId4"/>
    <sheet name="Planilha3" sheetId="5" r:id="rId5"/>
  </sheets>
  <definedNames>
    <definedName name="_xlnm.Print_Area" localSheetId="0">'Detalhe Pessoa Física'!$A$1:$S$38</definedName>
    <definedName name="Clube_do_Valor" localSheetId="3">canais!$H$1:$L$51</definedName>
    <definedName name="Economirna" localSheetId="3">canais!$T$1:$X$51</definedName>
    <definedName name="Economista_sincero" localSheetId="3">canais!$AH$1:$AL$51</definedName>
    <definedName name="Finanças_com_a_Nath" localSheetId="3">canais!$AN$1:$AR$51</definedName>
    <definedName name="Me_poupe" localSheetId="3">canais!$A$1:$E$51</definedName>
    <definedName name="multiTimeline_açoes2008" localSheetId="4">Planilha3!$A$1:$B$158</definedName>
    <definedName name="multiTimeline_investimento" localSheetId="4">Planilha3!$I$1:$J$158</definedName>
    <definedName name="Patricia_lages" localSheetId="3">canais!$AA$1:$AE$51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4" l="1"/>
  <c r="AG6" i="4"/>
  <c r="AG5" i="4"/>
  <c r="AG4" i="4"/>
  <c r="AG3" i="4"/>
  <c r="N5" i="4"/>
  <c r="N4" i="4"/>
  <c r="N3" i="4"/>
  <c r="N2" i="4"/>
  <c r="Z8" i="4"/>
  <c r="Z7" i="4"/>
  <c r="Z6" i="4"/>
  <c r="Z5" i="4"/>
  <c r="Z4" i="4"/>
  <c r="M17" i="4"/>
  <c r="E17" i="5"/>
  <c r="E19" i="5"/>
  <c r="E18" i="5"/>
  <c r="E16" i="5"/>
  <c r="E15" i="5"/>
  <c r="E14" i="5"/>
  <c r="E13" i="5"/>
  <c r="E12" i="5"/>
  <c r="E11" i="5"/>
  <c r="E10" i="5"/>
  <c r="E9" i="5"/>
  <c r="E8" i="5"/>
  <c r="E7" i="5"/>
  <c r="K20" i="3"/>
  <c r="J20" i="3"/>
  <c r="I20" i="3"/>
  <c r="H20" i="3"/>
  <c r="K19" i="3"/>
  <c r="J19" i="3"/>
  <c r="I19" i="3"/>
  <c r="H19" i="3"/>
  <c r="H18" i="3"/>
  <c r="J18" i="3"/>
  <c r="K18" i="3"/>
  <c r="I18" i="3"/>
  <c r="K17" i="3"/>
  <c r="J17" i="3"/>
  <c r="I17" i="3"/>
  <c r="H17" i="3"/>
  <c r="K16" i="3"/>
  <c r="J16" i="3"/>
  <c r="I16" i="3"/>
  <c r="H16" i="3"/>
  <c r="J15" i="3"/>
  <c r="K15" i="3"/>
  <c r="I15" i="3"/>
  <c r="K14" i="3"/>
  <c r="J14" i="3"/>
  <c r="I14" i="3"/>
  <c r="I13" i="3"/>
  <c r="K13" i="3"/>
  <c r="J13" i="3"/>
</calcChain>
</file>

<file path=xl/connections.xml><?xml version="1.0" encoding="utf-8"?>
<connections xmlns="http://schemas.openxmlformats.org/spreadsheetml/2006/main">
  <connection id="1" name="Clube_do_Valor" type="6" refreshedVersion="6" background="1" saveData="1">
    <textPr sourceFile="C:\Users\GIselle Couto\Documents\Ciencia de Dados\Mega hack\Clube_do_Valor.csv" comma="1">
      <textFields count="5">
        <textField/>
        <textField/>
        <textField/>
        <textField/>
        <textField/>
      </textFields>
    </textPr>
  </connection>
  <connection id="2" name="Economirna" type="6" refreshedVersion="6" background="1" saveData="1">
    <textPr sourceFile="C:\Users\GIselle Couto\Documents\Ciencia de Dados\Mega hack\Economirna.csv" comma="1">
      <textFields count="5">
        <textField/>
        <textField/>
        <textField/>
        <textField/>
        <textField/>
      </textFields>
    </textPr>
  </connection>
  <connection id="3" name="Economista_sincero" type="6" refreshedVersion="6" background="1" saveData="1">
    <textPr sourceFile="C:\Users\GIselle Couto\Documents\Ciencia de Dados\Mega hack\Economista_sincero.csv" comma="1">
      <textFields count="5">
        <textField/>
        <textField/>
        <textField/>
        <textField/>
        <textField/>
      </textFields>
    </textPr>
  </connection>
  <connection id="4" name="Finanças_com_a_Nath" type="6" refreshedVersion="6" background="1" saveData="1">
    <textPr sourceFile="C:\Users\GIselle Couto\Documents\Ciencia de Dados\Mega hack\Finanças_com_a_Nath.csv" comma="1">
      <textFields count="5">
        <textField/>
        <textField/>
        <textField/>
        <textField/>
        <textField/>
      </textFields>
    </textPr>
  </connection>
  <connection id="5" name="Me_poupe" type="6" refreshedVersion="6" background="1" saveData="1">
    <textPr sourceFile="C:\Users\GIselle Couto\Documents\Ciencia de Dados\Mega hack\Me_poupe.csv" comma="1">
      <textFields count="5">
        <textField/>
        <textField/>
        <textField/>
        <textField/>
        <textField/>
      </textFields>
    </textPr>
  </connection>
  <connection id="6" name="multiTimeline_açoes2008" type="6" refreshedVersion="6" background="1" saveData="1">
    <textPr codePage="65001" sourceFile="C:\Users\GIselle Couto\Documents\Ciencia de Dados\Mega hack\multiTimeline_açoes2008.csv" comma="1">
      <textFields count="2">
        <textField/>
        <textField/>
      </textFields>
    </textPr>
  </connection>
  <connection id="7" name="multiTimeline_investimento" type="6" refreshedVersion="6" background="1" saveData="1">
    <textPr codePage="65001" sourceFile="C:\Users\GIselle Couto\Documents\Ciencia de Dados\Mega hack\multiTimeline_investimento.csv" comma="1">
      <textFields count="2">
        <textField/>
        <textField/>
      </textFields>
    </textPr>
  </connection>
  <connection id="8" name="Patricia_lages" type="6" refreshedVersion="6" background="1" saveData="1">
    <textPr sourceFile="C:\Users\GIselle Couto\Documents\Ciencia de Dados\Mega hack\Patricia_lag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<sst xmlns="http://schemas.openxmlformats.org/spreadsheetml/2006/main" count="754" uniqueCount="544">
  <si>
    <t>VOP - DD/Investidores Central Depositária</t>
  </si>
  <si>
    <t xml:space="preserve">Perfil dos Investidores em </t>
  </si>
  <si>
    <t>Critério1*</t>
  </si>
  <si>
    <t>QUADRO DE INVESTIDORES PESSOA FÍSICA</t>
  </si>
  <si>
    <t>Quantidade de Investidores*</t>
  </si>
  <si>
    <t>%</t>
  </si>
  <si>
    <t>Estado</t>
  </si>
  <si>
    <t>Contas</t>
  </si>
  <si>
    <t>Valor (R$ bilhões)</t>
  </si>
  <si>
    <t>Pessoas Físicas</t>
  </si>
  <si>
    <t>HOMENS</t>
  </si>
  <si>
    <t>MULHERES</t>
  </si>
  <si>
    <t>TOTAL</t>
  </si>
  <si>
    <t>A</t>
  </si>
  <si>
    <t>Homens</t>
  </si>
  <si>
    <t>SP</t>
  </si>
  <si>
    <t>B</t>
  </si>
  <si>
    <t>Mulheres</t>
  </si>
  <si>
    <t>RJ</t>
  </si>
  <si>
    <t>C</t>
  </si>
  <si>
    <t>Pessoas Jurídicas</t>
  </si>
  <si>
    <t>MG</t>
  </si>
  <si>
    <t>D</t>
  </si>
  <si>
    <t>RS</t>
  </si>
  <si>
    <t>E</t>
  </si>
  <si>
    <t>* Contagem dos CPFs/CNPJs de investidores por Agente de Custódia</t>
  </si>
  <si>
    <t>SC</t>
  </si>
  <si>
    <t>F</t>
  </si>
  <si>
    <t>PR</t>
  </si>
  <si>
    <t>G</t>
  </si>
  <si>
    <t>BA</t>
  </si>
  <si>
    <t>DF</t>
  </si>
  <si>
    <t>ES</t>
  </si>
  <si>
    <t>PE</t>
  </si>
  <si>
    <t>Perfil PF por Faixa etária</t>
  </si>
  <si>
    <t>CE</t>
  </si>
  <si>
    <t>GO</t>
  </si>
  <si>
    <t>Até 15 anos</t>
  </si>
  <si>
    <t>PB</t>
  </si>
  <si>
    <t>De 16 a 25 anos</t>
  </si>
  <si>
    <t>MT</t>
  </si>
  <si>
    <t>De 26 a 35 anos</t>
  </si>
  <si>
    <t>MS</t>
  </si>
  <si>
    <t>De 36 a 45 anos</t>
  </si>
  <si>
    <t>PA</t>
  </si>
  <si>
    <t>De 46 a 55 anos</t>
  </si>
  <si>
    <t>RN</t>
  </si>
  <si>
    <t>De 56 a 65 anos</t>
  </si>
  <si>
    <t>AM</t>
  </si>
  <si>
    <t>Maior de 66 anos</t>
  </si>
  <si>
    <t>MA</t>
  </si>
  <si>
    <t>AL</t>
  </si>
  <si>
    <t>SE</t>
  </si>
  <si>
    <t>PI</t>
  </si>
  <si>
    <t>RO</t>
  </si>
  <si>
    <t>AP</t>
  </si>
  <si>
    <t>AC</t>
  </si>
  <si>
    <t>RR</t>
  </si>
  <si>
    <t>TO</t>
  </si>
  <si>
    <t xml:space="preserve">Distribuição da participação de homens e mulheres </t>
  </si>
  <si>
    <t>no total de investidores pessoa física</t>
  </si>
  <si>
    <t>Ano</t>
  </si>
  <si>
    <t>Total PF</t>
  </si>
  <si>
    <t>Qtd</t>
  </si>
  <si>
    <t>*Posição de Outubro/2020</t>
  </si>
  <si>
    <r>
      <t>Obs1:</t>
    </r>
    <r>
      <rPr>
        <sz val="10"/>
        <rFont val="Arial"/>
        <family val="2"/>
      </rPr>
      <t xml:space="preserve"> Critério considera o CPF cadastrado em cada agente de custódia, ou seja,</t>
    </r>
  </si>
  <si>
    <t>pode contabilizar o mesmo investidor caso ele possua conta em mais de um corretora.</t>
  </si>
  <si>
    <r>
      <t xml:space="preserve">Obs2: </t>
    </r>
    <r>
      <rPr>
        <sz val="10"/>
        <color indexed="8"/>
        <rFont val="Arial"/>
        <family val="2"/>
      </rPr>
      <t xml:space="preserve">Conta ativa na B3 significa: </t>
    </r>
  </si>
  <si>
    <t>*Investidores que possuíam ações ou outros ativos na B3 até o último dia útil do mês de referência.</t>
  </si>
  <si>
    <t>*Estoque: quantidade total de investidores que possuem ações ou outros ativos passíveis de negociação na B3.</t>
  </si>
  <si>
    <t>Inv_tl</t>
  </si>
  <si>
    <t>Inv_fem</t>
  </si>
  <si>
    <t>Inv_Masc</t>
  </si>
  <si>
    <t>Vl_inv_tl</t>
  </si>
  <si>
    <t>Vl_inv_F</t>
  </si>
  <si>
    <t>Vl_inv_M</t>
  </si>
  <si>
    <t>&lt;24</t>
  </si>
  <si>
    <t>&gt;60</t>
  </si>
  <si>
    <t>inter_bank</t>
  </si>
  <si>
    <t>25-39</t>
  </si>
  <si>
    <t>40-59</t>
  </si>
  <si>
    <t>Titulo</t>
  </si>
  <si>
    <t>Postado</t>
  </si>
  <si>
    <t>Visualizacao</t>
  </si>
  <si>
    <t>comentarios</t>
  </si>
  <si>
    <t>MEU PRIMEIRO MILHÃƒO: Como fiquei milionÃ¡ria com 32 anos</t>
  </si>
  <si>
    <t>6 PASSOS PRÃTICOS PRA JUNTAR 10 MIL REAIS! O passo 6 Ã© o mais difÃ­cil</t>
  </si>
  <si>
    <t>COMO SOBRAR DINHEIRO: 5 super dicas que funcionam</t>
  </si>
  <si>
    <t>TESOURO DIRETO: 5 PASSOS PRÃTICOS pra investir todo mÃªs!</t>
  </si>
  <si>
    <t>Mulheres Que Mudam o Mundo: Zica Assis</t>
  </si>
  <si>
    <t>PRIMEIRO MILHÃƒO: 5 dicas para quem curte baixo risco e quer chegar lÃ¡!</t>
  </si>
  <si>
    <t>14 COISAS QUE VOCÃŠ NÃƒO PRECISA PAGAR NUNCA MAIS! A 8Âª Ã© inacreditÃ¡vel! (VAI SOBRAR DINHEIRO!)</t>
  </si>
  <si>
    <t>COMO GANHAR (muito) DINHEIRO TRABALHANDO EM CASA? 6 dicas de afiliados digitais</t>
  </si>
  <si>
    <t>COMO ECONOMIZEI 200 MIL REAIS FAZENDO ISSO! MEUS 30 hÃ¡bitos pra economizar e enriquecer!</t>
  </si>
  <si>
    <t>#FiqueEmCasa e Saia do Aperto #Comigo com Nathalia Arcuri e convidados</t>
  </si>
  <si>
    <t>MAKE DE RICA X MAKE DE POBRE com maquiagem de FARMÃCIA! Feat Duda Fernandes Semana da Beleza EP2</t>
  </si>
  <si>
    <t>TESOURO SELIC NA PRÃTICA: INVESTI 105 REAIS e jÃ¡ sei quanto vou ganhar acima da poupanÃ§a</t>
  </si>
  <si>
    <t>5 MANEIRAS DE GANHAR MIL REAIS (ou mais) LIMPOS TODO MÃŠS!</t>
  </si>
  <si>
    <t>7 LADRÃ•ES DE DINHEIRO que vocÃª precisa conhecer HOJE! O sÃ©timo vai te CHOCARâ€¦</t>
  </si>
  <si>
    <t>COMO LIMPAR SEU NOME E SAIR DAS DÃVIDAS (pra sempre): 4 PASSOS PODEROSOS!</t>
  </si>
  <si>
    <t>AS 4 ESTRATÃ‰GIAS PRA SAIR DE UM SALÃRIO MÃNIMO PARA O PRIMEIRO MILHÃƒO! Eu jÃ¡ usei duas!</t>
  </si>
  <si>
    <t>5 PRODUTOS DE LIMPEZA que ficam MAIS CAROS porque vocÃª nÃ£o sabe usar! (Ã‰ o fim do desperdÃ­cio!)</t>
  </si>
  <si>
    <t>TUDO SOBRE RENDA FIXA! LCI, LCA, CDB e LC (ISSO NINGUÃ‰M TE CONTA)</t>
  </si>
  <si>
    <t>TESOURO DIRETO: Descubra o seu perfil e PARE DE PERDER DINHEIRO!</t>
  </si>
  <si>
    <t>COMO INVESTIR PRA VIVER DE RENDA EM 2019? E o cÃ¡lculo RIDÃCULO que ninguÃ©m faz!</t>
  </si>
  <si>
    <t>TV, notebook e atÃ© telefone no GALPÃƒO de OPEN BOX! Como COMPRAR E ECONOMIZAR #NathNaRua 1</t>
  </si>
  <si>
    <t>GANHE DINHEIRO EM 2020! TOP 6 investimentos do ano! De Tesouro a Fundos ImobiliÃ¡rios</t>
  </si>
  <si>
    <t>SCORE: O QUE Ã‰ E COMO AUMENTAR O SEU! | VÃ­deo pra vida</t>
  </si>
  <si>
    <t>REGRA PARA TER DINHEIRO! Viva um degrau abaixo! Como fazer isso?</t>
  </si>
  <si>
    <t>ERROS FINANCEIROS: 6 vacilos que cometi e vocÃª tem que evitar! SÃ©rie investidores iniciantes #5</t>
  </si>
  <si>
    <t>BITCOINS PARA LEIGOS! Ã‰ investimento?| Como comprar? (Feat CanalTech)</t>
  </si>
  <si>
    <t>TOP 5 MELHORES INVESTIMENTOS PARA 2019! E a estratÃ©gia pra ganhar mais dinheiro com cada um!</t>
  </si>
  <si>
    <t>COMO JUNTAR OS PRIMEIROS R$ 100 MIL REAIS? Como, quanto e onde investir!</t>
  </si>
  <si>
    <t>COMO GANHAR MIL REAIS A MAIS TODO MÃŠS EM 2020!? 5 ideias prÃ¡ticas</t>
  </si>
  <si>
    <t>PAGOU BALADA PARA OS AMIGOS E SE FERROU! Conta estourada e 46 MIL em dÃ­vidas! (EP 03 PARTE 01)</t>
  </si>
  <si>
    <t>6 COISAS QUE NÃƒO COMPRO MAIS E QUE ME AJUDAM A ECONOMIZAR! O 2Âº Ã© polÃªmico!</t>
  </si>
  <si>
    <t>JUNTE DINHEIRO PARA MORAR SOZINHO! | 5 passos para sair de casa!</t>
  </si>
  <si>
    <t>PoupanÃ§a ou Tesouro Selic? A conta que vocÃª precisava!</t>
  </si>
  <si>
    <t>DICAS PRA ECONOMIZAR NA HORA DE COMPRAR ROUPA | Primeiro episÃ³dio completo | DETOX DO GUARDA-ROUPA</t>
  </si>
  <si>
    <t>ALUGAR Ã‰ MELHOR QUE FINANCIAR! Saiba porque!</t>
  </si>
  <si>
    <t>O que Ã©  SELIC E CDI? Entenda isso HOJE e pare de PERDER DINHEIRO! | SÃ‰RIE INVESTIDORES INICIANTES</t>
  </si>
  <si>
    <t>Como investir com salÃ¡rio de EstagiÃ¡rio? | 5 DICAS QUE EU USEI NA FACUL!</t>
  </si>
  <si>
    <t>COMO EU TIRO AS METAS DO PAPEL! TÃ©cnica simples pra juntar mais dinheiro do que nunca!</t>
  </si>
  <si>
    <t>5 PASSOS PRÃTICOS PRA COMPRAR SEU CARRO Ã€ VISTA (e com desconto)! Comprei 3 carros assim!</t>
  </si>
  <si>
    <t>TUDO (OU QUASE) QUE VOCÃŠ PRECISA SABER SOBRE FUNDOS IMOBILIÃRIOS! Virei dona de um Shopping!</t>
  </si>
  <si>
    <t>TOP 4 INVESTIMENTOS MELHORES QUE A POUPANÃ‡A! CDB, LCI, LCA Eâ€¦ Isso ninguÃ©m te conta</t>
  </si>
  <si>
    <t>CASAL DESCONTROLADO, 2 MIL DE RENDA E 24 MIL EM DÃVIDAS! (Reality Me Poupe! EP 2 PARTE 1)</t>
  </si>
  <si>
    <t>ECONOMIA DA CABEÃ‡A AOS PÃ‰S! DÃ¡ pra juntar 5 MIL REAIS FAZENDO ISSO!</t>
  </si>
  <si>
    <t>CASA PRÃ“PRIA NÃƒO Ã‰ INVESTIMENTO!  A mentira que vocÃª acreditou a vida toda</t>
  </si>
  <si>
    <t>MEUS 10 HÃBITOS PRA GANHAR MAIS DINHEIRO Por que eu nunca REVELEI?</t>
  </si>
  <si>
    <t>6 SINAIS DE QUE VOCÃŠ VAI SER RICA O primeiro sinal Ã© SINISTRO</t>
  </si>
  <si>
    <t>ESTREIA REALITY ME POUPE! R$70 MIL negativos e 4 Semanas pra sair do BURACO! (EP01)</t>
  </si>
  <si>
    <t>ENTREVISTA COM TATÃ WERNECK! Ela investe mais do que vocÃª imagina</t>
  </si>
  <si>
    <t>Categoria: Todas as categorias</t>
  </si>
  <si>
    <t>Mês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</si>
  <si>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</si>
  <si>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</si>
  <si>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</si>
  <si>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</si>
  <si>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</si>
  <si>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</si>
  <si>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</si>
  <si>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</si>
  <si>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</si>
  <si>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</si>
  <si>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</si>
  <si>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</si>
  <si>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</si>
  <si>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</si>
  <si>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</si>
  <si>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</si>
  <si>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</si>
  <si>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</si>
  <si>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</si>
  <si>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</si>
  <si>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</si>
  <si>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</si>
  <si>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</si>
  <si>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</si>
  <si>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</si>
  <si>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</si>
  <si>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</si>
  <si>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</si>
  <si>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</si>
  <si>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</si>
  <si>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</si>
  <si>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</si>
  <si>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</si>
  <si>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</si>
  <si>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</si>
  <si>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</si>
  <si>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</si>
  <si>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</si>
  <si>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</si>
  <si>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</si>
  <si>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</si>
  <si>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</si>
  <si>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</si>
  <si>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</si>
  <si>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</si>
  <si>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</si>
  <si>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</si>
  <si>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</si>
  <si>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</si>
  <si>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</si>
  <si>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</si>
  <si>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</si>
  <si>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</si>
  <si>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</si>
  <si>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</si>
  <si>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</si>
  <si>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</si>
  <si>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</si>
  <si>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</si>
  <si>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</si>
  <si>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</si>
  <si>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</si>
  <si>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</si>
  <si>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</si>
  <si>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</si>
  <si>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</si>
  <si>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</si>
  <si>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</si>
  <si>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</si>
  <si>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</si>
  <si>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</si>
  <si>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</si>
  <si>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</si>
  <si>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</si>
  <si>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</si>
  <si>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</si>
  <si>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</si>
  <si>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</si>
  <si>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</si>
  <si>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</si>
  <si>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</si>
  <si>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</si>
  <si>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</si>
  <si>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</si>
  <si>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</si>
  <si>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</si>
  <si>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</si>
  <si>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</si>
  <si>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</si>
  <si>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</si>
  <si>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</si>
  <si>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</si>
  <si>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</si>
  <si>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</si>
  <si>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</si>
  <si>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</si>
  <si>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</si>
  <si>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</si>
  <si>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</si>
  <si>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</si>
  <si>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</si>
  <si>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</si>
  <si>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</si>
  <si>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</si>
  <si>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</si>
  <si>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</si>
  <si>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</si>
  <si>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</si>
  <si>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</si>
  <si>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</si>
  <si>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</si>
  <si>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</si>
  <si>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</si>
  <si>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</si>
  <si>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</si>
  <si>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</si>
  <si>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</si>
  <si>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</si>
  <si>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</si>
  <si>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</si>
  <si>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</si>
  <si>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</si>
  <si>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</si>
  <si>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</si>
  <si>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</si>
  <si>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</si>
  <si>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</si>
  <si>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</si>
  <si>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</si>
  <si>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</si>
  <si>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</si>
  <si>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</si>
  <si>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</si>
  <si>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</si>
  <si>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</si>
  <si>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</si>
  <si>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</si>
  <si>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</si>
  <si>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</si>
  <si>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</si>
  <si>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</si>
  <si>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</si>
  <si>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</si>
  <si>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</si>
  <si>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</si>
  <si>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</si>
  <si>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</si>
  <si>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</si>
  <si>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</si>
  <si>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</si>
  <si>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</si>
  <si>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</si>
  <si>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</si>
  <si>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</si>
  <si>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</si>
  <si>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busca_ass_ações</t>
  </si>
  <si>
    <t>mepoupe_views</t>
  </si>
  <si>
    <t>investimento: (Brasil)</t>
  </si>
  <si>
    <t>busca_as_inves</t>
  </si>
  <si>
    <t>PREVIDÃŠNCIA PRIVADA: como funciona? VALE A PENA?</t>
  </si>
  <si>
    <t>RENDA EXTRA SEM SAIR DE CASA? 11 DICAS DE COMO FAZER</t>
  </si>
  <si>
    <t>Pai Rico, Pai Pobre: os 10 MAIORES ENSINAMENTOS do livro</t>
  </si>
  <si>
    <t>5 MELHORES AÃ‡Ã•ES para VIVER DE DIVIDENDOS</t>
  </si>
  <si>
    <t>CORRETORA DE VALORES: Como escolher a melhor e mais confiÃ¡vel? (3 passos)</t>
  </si>
  <si>
    <t>TESOURO DIRETO: Tesouro SELIC, PREFIXADO ou IPCA? Onde investir?</t>
  </si>
  <si>
    <t>COMO FICAR RICO ANTES dos 30 ANOS? 10 PASSOS para mudar a sua VIDA</t>
  </si>
  <si>
    <t>MXRF11: Comprar ou Vender?</t>
  </si>
  <si>
    <t>Viver de Renda: Como Fazer o Dinheiro Trabalhar Para VocÃª</t>
  </si>
  <si>
    <t>NÃƒO FAÃ‡A DAY TRADE! 5 motivos para acordar vocÃª</t>
  </si>
  <si>
    <t>Tenho R$50 mil e quero saber COMO INVESTIR - Ramiro Responde #32</t>
  </si>
  <si>
    <t>Como VIVER DE RENDA em 3 Passos: Quanto Acumular? Como Investir?</t>
  </si>
  <si>
    <t>17 Dicas de Como JUNTAR DINHEIRO RÃPIDO (mesmo ganhando pouco!)</t>
  </si>
  <si>
    <t>ALUGAR ou FINANCIAR imÃ³vel?</t>
  </si>
  <si>
    <t>CARTÃƒO DE CRÃ‰DITO: como usar corretamente</t>
  </si>
  <si>
    <t>UNICK FOREX: A FRAUDE CAIU (e eu AVISEI!)</t>
  </si>
  <si>
    <t>BOLSONARO SERÃ ELEITO PRESIDENTE (anÃ¡lise matemÃ¡tica + percepÃ§Ãµes do MERCADO)</t>
  </si>
  <si>
    <t>FGTS LIBERADO? Quanto SACAR? (CONTAS  ATIVAS e INATIVAS)</t>
  </si>
  <si>
    <t>Como VIVER DE RENDA na BOLSA DE VALORES?</t>
  </si>
  <si>
    <t>Como ECONOMIZAR DINHEIRO comeÃ§ando hoje! 5 DICAS PRÃTICAS</t>
  </si>
  <si>
    <t>OPÃ‡Ã•ES BINÃRIAS: O Cassino (e a esperanÃ§a) dos LEIGOS</t>
  </si>
  <si>
    <t>Como investir na BOLSA DE VALORES: Tudo que vocÃª PRECISA saber para comeÃ§ar hoje</t>
  </si>
  <si>
    <t>INVESTIR NO EXTERIOR: Como investir LEGALMENTE (mesmo com pouco dinheiro)</t>
  </si>
  <si>
    <t>5 AÃ‡Ã•ES para sua carteira de APOSENTADORIA</t>
  </si>
  <si>
    <t>FUNDOS DE AÃ‡Ã•ES ou investir DIRETO em AÃ‡Ã•ES? - Ramiro Responde #4</t>
  </si>
  <si>
    <t>7 hÃ¡bitos das PESSOAS RICAS</t>
  </si>
  <si>
    <t>Como gerar uma RENDA MENSAL de R$ 5 MIL com seus investimentos!</t>
  </si>
  <si>
    <t>7 IDEIAS DE NEGÃ“CIOS (PEQUENOS) para AUMENTAR a sua RENDA</t>
  </si>
  <si>
    <t>EASYNVEST Ã‰ CONFIÃVEL???</t>
  </si>
  <si>
    <t>PLANEJAMENTO FINANCEIRO PESSOAL! 15 Dicas de Como ComeÃ§ar o Seu</t>
  </si>
  <si>
    <t>MODALMAIS Ã‰ CONFIÃVEL???</t>
  </si>
  <si>
    <t>UNICK FOREX: FARSA REVELADA? (1,5% ao dia Ã© possÃ­vel?)</t>
  </si>
  <si>
    <t>Como Funciona o MERCADO FINANCEIRO?</t>
  </si>
  <si>
    <t>7 DICAS DE COMO COMPRAR PASSAGENS AÃ‰REAS BARATAS</t>
  </si>
  <si>
    <t>5 FIIs que pagam mais de 9% em DIVIDEND YIELD</t>
  </si>
  <si>
    <t>PREVIDÃŠNCIA PRIVADA: Por que vocÃª nÃ£o deve investir?</t>
  </si>
  <si>
    <t>BOLSA DE VALORES PARA INICIANTES: como investir em aÃ§Ãµes em 5 passos (COMECE HOJE)</t>
  </si>
  <si>
    <t>Como investir com POUCO DINHEIRO (e ganhar muito!) em 7 simples passos</t>
  </si>
  <si>
    <t>CDB ou TESOUDO DIRETO? Aprenda a escolher o MELHOR investimento</t>
  </si>
  <si>
    <t>Como Gerar uma RENDA PASSIVA de 20 mil por mÃªs</t>
  </si>
  <si>
    <t>FUNDOS IMOBILIÃRIOS: meus principais FIIs para 2020</t>
  </si>
  <si>
    <t>AÃ‡Ã•ES ou FUNDOS IMOBILIÃRIOS? O que rende mais?</t>
  </si>
  <si>
    <t>O MELHOR INVESTIMENTO para 2019</t>
  </si>
  <si>
    <t>Quanto rende 57 mil em FIIs (fundos imobiliÃ¡rios) Todos detalhes da minha carteira!</t>
  </si>
  <si>
    <t>7 HÃBITOS DAS PESSOAS POBRES (e como eliminÃ¡-los)</t>
  </si>
  <si>
    <t>BOLSA DE VALORES PARA LEIGOS (E ESPERTOS) - Aprenda HOJE!</t>
  </si>
  <si>
    <t>Titulo - clube do valor</t>
  </si>
  <si>
    <t>CartÃ£o de CrÃ©dito sem anuidade - Digio x Nubank - QUAL O MELHOR?</t>
  </si>
  <si>
    <t>CartÃ£o de crÃ©dito SANTANDER FREE, vale a pena?</t>
  </si>
  <si>
    <t>Como saber se estou INSCRITO no CadÃšNICO para o AUXÃLIO EMERGENCIAL 600 reais?! (NA PRÃTICA)</t>
  </si>
  <si>
    <t>VocÃª Ã© MEI?! NÃƒO COMETA ESSE ERRO FATAL! (Micro empreendedor individual)</t>
  </si>
  <si>
    <t>TOP 5 AÃ‡Ã•ES do Barsi para VIVER DE RENDA (carteira previdenciÃ¡ria) feat Louise Barsi</t>
  </si>
  <si>
    <t>APLICATIVO CAIXA I Como se CADASTRAR para receber o AUXÃLIO EMERGENCIAL de 600 reais! (NA PRÃTICA)</t>
  </si>
  <si>
    <t>7 coisas que VOCÃŠ DEVE SABER antes de investir em FIIs (FUNDOS IMOBILIÃRIOS)! ft Arthur Moraes</t>
  </si>
  <si>
    <t>Fundos ImobiliÃ¡rios - Quanto juntar para ter 3 MIL REAIS TODOS OS MESES com DIVIDENDOS?!</t>
  </si>
  <si>
    <t>Top 5 AÃ‡Ã•ES para VIVER DE RENDA com DIVIDENDOS Ft Pit Money</t>
  </si>
  <si>
    <t>Conta digital do Banco do Brasil (Conta FÃ¡cil BB), VALE A PENA??</t>
  </si>
  <si>
    <t>CartÃ£o Digio - cartÃ£o de crÃ©dito SEM ANUIDADE E SEM TARIFA</t>
  </si>
  <si>
    <t>Quanto rende 50 mil em FUNDOS IMOBILIÃRIOS (Fiis)?! Quanto recebi de DIVIDENDOS no mÃªs?</t>
  </si>
  <si>
    <t>CONSÃ“RCIO de carro vale a pena ou Ã© um suicÃ­dio financeiro?! #EP1 (consÃ³rcio de veÃ­culos)</t>
  </si>
  <si>
    <t>NEXT - A conta digital e o cartÃ£o de crÃ©dito next, valem a pena?</t>
  </si>
  <si>
    <t>Junte 1 MILHÃƒO DE REAIS comeÃ§ando com 19,00 reais por dia! Ã‰ POSSÃVEL SIM!</t>
  </si>
  <si>
    <t>Banco Intermedium - Conta digital SEM tarifas e cartÃ£o de crÃ©dito ZERO anuidade!</t>
  </si>
  <si>
    <t>CALENDÃRIO PIS PASEP 2019/2020! ComeÃ§ou o saque do ABONO SALARIAL, serÃ¡ que vocÃª tem direito?</t>
  </si>
  <si>
    <t>5 tÃ©cnicas para vocÃª ser APROVADO em qualquer ENTREVISTA DE EMPREGO! Feat Adriana Cubas</t>
  </si>
  <si>
    <t>Contas digitais, Qual a melhor?? CONTAS SEM TARIFAS E TAXAS!!</t>
  </si>
  <si>
    <t>O Feng Shui vai DESTRAVAR a sua VIDA FINANCEIRA! Feat MÃ´nica Tavares</t>
  </si>
  <si>
    <t>7 DIREITOS que VOCÃŠ DESCONHECE e te fazem PERDER DINHEIRO! #UTILIDADEPÃšBLICA</t>
  </si>
  <si>
    <t>AUXÃLIO EMERGENCIAL de 600 reais! (DATA DE PAGAMENTO, QUEM TEM DIREITO, COMO RECEBER) + novidades!</t>
  </si>
  <si>
    <t>Nubank x Banco Inter, qual o melhor cartÃ£o de crÃ©dito?! (LIVRE DE ANUIDADE)</t>
  </si>
  <si>
    <t>ALUGAR ou FINANCIAR um imÃ³vel, o que vale mais a pena?! ft Gustavo Cerbasi</t>
  </si>
  <si>
    <t>10 ERROS FATAIS na sua declaraÃ§Ã£o de IMPOSTO DE RENDA 2018! O leÃ£o vai te pegar!</t>
  </si>
  <si>
    <t>Quer ECONOMIZAR?! 8 itens que CORTEI do meu ORÃ‡AMENTO e foi sÃ³ alegria!</t>
  </si>
  <si>
    <t>Nubank Rewards, vale a pena aderir ao novo programa de pontos?</t>
  </si>
  <si>
    <t>PREVIDÃŠNCIA SOCIAL - 4 erros que vocÃª NÃƒO PODE COMETER com o INSS! Ft Liliana Delfino</t>
  </si>
  <si>
    <t>CartÃ£o de crÃ©dito TRIGG Ã© melhor do que o NUBANK e o DIGIO?! (sistema cashback)</t>
  </si>
  <si>
    <t>ATENÃ‡ÃƒO, MEI! Entenda na PRÃTICA como fazer a DECLARAÃ‡ÃƒO do IMPOSTO DE RENDA 2018</t>
  </si>
  <si>
    <t>DAY TRADE NA PRÃTICA para Iniciantes! (Como ganhar dinheiro na bolsa de valores)</t>
  </si>
  <si>
    <t>Conta Digital do BANCO NEON Ã© mesmo boa? VALE A PENA?</t>
  </si>
  <si>
    <t>TESOURO SELIC NA PRÃTICA! (Investindo com menos de 100,00 reais) PARA INICIANTES</t>
  </si>
  <si>
    <t>Quanto juntar para ter 3000,00 REAIS de RENDA MENSAL no TESOURO DIRETO!</t>
  </si>
  <si>
    <t>A conta digital do Banco Original Ã© mesmo boa?</t>
  </si>
  <si>
    <t>Quanto vocÃª tem no INSS?! COMO CONSULTAR SEU SALDO (EXTRATO) DO INSS! NA PRÃTICA</t>
  </si>
  <si>
    <t>6 SUICÃDIOS FINANCEIROS que eu cometi antes dos 30! NÃ£o cometa esses ERROS!</t>
  </si>
  <si>
    <t>Como ganhei mais de 21 mil reais de RENDA EXTRA em 5 dias! VocÃª tambÃ©m PODE!</t>
  </si>
  <si>
    <t>A Batalha dos EMPRÃ‰STIMOS!  Geru, Lendico, Just, Simplic, Moneyman e Creditas, qual Ã© o mais barato?</t>
  </si>
  <si>
    <t>Novidades, NUBANK!! A Nuconta chegou! SerÃ¡ que vale a pena? ENTENDA!</t>
  </si>
  <si>
    <t>REAGINDO AO BANCO ORIGINAL! (SerÃ¡ que vale a pena a conta digital + cartÃ£o de crÃ©dito?!)</t>
  </si>
  <si>
    <t>CDB, tudo o que vocÃª precisa saber!!!</t>
  </si>
  <si>
    <t>Como 1 REAL POR SEMANA vai te deixar MILIONÃRIO! Feat GerÃ´nimo Theml</t>
  </si>
  <si>
    <t>Como AUMENTAR O SCORE de 0 a mais de 800 pontos em menos de 1 ano e conseguir seu Nubank e Digio!</t>
  </si>
  <si>
    <t>Porque o NUBANK NÃƒO ME APROVA? Como funciona a ANÃLISE DE CRÃ‰DITO do NUBANK?</t>
  </si>
  <si>
    <t>Titulo - Economirna</t>
  </si>
  <si>
    <t>Dicas de economia domÃ©stica</t>
  </si>
  <si>
    <t>9 COISAS para CORTAR do ORÃ‡AMENTO e economizar!</t>
  </si>
  <si>
    <t>Financiamento de veÃ­culo: como funciona</t>
  </si>
  <si>
    <t>10 dicas para economizar no SUPERMERCADO</t>
  </si>
  <si>
    <t>4 COISAS que vaÌƒo te deixar POBRE!</t>
  </si>
  <si>
    <t>NÃ£o cometa esses 10 erros com dinheiro!</t>
  </si>
  <si>
    <t>Cadastro Positivo com Celso Russomanno</t>
  </si>
  <si>
    <t>6 ATRASOS de VIDA â€“ Livre-se deles hoje!</t>
  </si>
  <si>
    <t>Moda EconÃ´mica â€“10 PEÃ‡AS 30 LOOKS!</t>
  </si>
  <si>
    <t>6 coisas que CORTEI do meu ORÃ‡AMENTO (e nÃ£o sinto falta!)</t>
  </si>
  <si>
    <t>O que a sua IMAGEM DIZ sobre voceÌ‚?</t>
  </si>
  <si>
    <t>PLANILHA FINANCEIRA mais FÃCIL do mundo!</t>
  </si>
  <si>
    <t>ESTRATÃ‰GIAS de COBRANÃ‡A â€“ conheÃ§a e nÃ£o caia!</t>
  </si>
  <si>
    <t>7 HÃBITOS de SUCESSO para 2019!</t>
  </si>
  <si>
    <t>12 REGRAS para a VIDA â€“ Jordan Peterson</t>
  </si>
  <si>
    <t>Tenha DINHEIRO o ANO TODO com estas 7 dicas!</t>
  </si>
  <si>
    <t>NÃƒO TENHA essas coisas no GUARDA-ROUPA!</t>
  </si>
  <si>
    <t>NÃƒO CONTE essas 6 coisas a NINGUÃ‰M</t>
  </si>
  <si>
    <t>CartaÌƒo de creÌdito: pagar o MÃNIMO ou PARCELAR?</t>
  </si>
  <si>
    <t>10 dicas para economizar tempo e dinheiro</t>
  </si>
  <si>
    <t>NÃƒO FALE estas 6 EXPRESSÃ•ES â€“ Troque o negativo pelo positivo!</t>
  </si>
  <si>
    <t>Bullet Journal FINANCEIRO passo a passo</t>
  </si>
  <si>
    <t>5 dicas para manter a CASA ORGANIZADA</t>
  </si>
  <si>
    <t>Dicas para um guarda-roupa eficiente</t>
  </si>
  <si>
    <t>10 TRUQUES que te fazem GASTAR MAIS! (Fuja deles!)</t>
  </si>
  <si>
    <t>7 LIÃ‡Ã•ES sobre DINHEIRO que vocÃª precisa saber</t>
  </si>
  <si>
    <t>CANVAS como fazer seu plano de negoÌcio</t>
  </si>
  <si>
    <t>PARE de fazer essas 5 coisas!</t>
  </si>
  <si>
    <t>Como PARAR de GASTAR Ã  toa?</t>
  </si>
  <si>
    <t>Organize as contas com a TÃ‰CNICA dos ENVELOPES</t>
  </si>
  <si>
    <t>Dicas de eletrodomeÌsticos: no que vale a pena investir</t>
  </si>
  <si>
    <t>FOFOCA: 3 dicas para reagir quando falam mal de vocÃª</t>
  </si>
  <si>
    <t>Controle FINANCEIRO em 6 PASSOS!</t>
  </si>
  <si>
    <t>Economize GÃS com estas 6 DICAS!</t>
  </si>
  <si>
    <t>11 regras de SUCESSO de Bill Gates (Funcionam!)</t>
  </si>
  <si>
    <t>PROFISSÃ•ES DO FUTURO â€“ Quais sÃ£o elas?</t>
  </si>
  <si>
    <t>5 TRUQUES para ser bom com DINHEIRO</t>
  </si>
  <si>
    <t>&amp;quot;Como parar de comprar o que nÃ£o preciso?&amp;quot;</t>
  </si>
  <si>
    <t>Aprenda a criar seu 14Âº salÃ¡rio!</t>
  </si>
  <si>
    <t>3 regras para saber se eÌ CARO ou BARATO</t>
  </si>
  <si>
    <t>7 ERROS no TRABALHO â€“ NÃ£o faÃ§a isso!</t>
  </si>
  <si>
    <t>Guarda-roupa inteligente â€“ Como montar o seu!</t>
  </si>
  <si>
    <t>Meus PIORES ERROS com DINHEIRO</t>
  </si>
  <si>
    <t>Como sobreviver aÌ€ CRISE FINANCEIRA â€“ 5 dicas</t>
  </si>
  <si>
    <t>Economias burras que eu caÃ­!</t>
  </si>
  <si>
    <t>5 coisas que os ricos fazem (e que nÃ³s devemos copiar!)</t>
  </si>
  <si>
    <t>EMPREGADA DOMÃ‰STICA: 10 dicas para quem NÃƒO tem</t>
  </si>
  <si>
    <t>Titulo - Patricia Lages</t>
  </si>
  <si>
    <t>IBOVESPA 2020: Comprar ou vender? Ainda daÌ para ganhar dinheiro ou teremos uma segunda onda?</t>
  </si>
  <si>
    <t>NUBANK e NUCONTA: PrejuiÌzo alto, e a MINHA RESERVA DE EMERGÃŠNCIA? Se quebrar eu perco MEU DINHEIRO?</t>
  </si>
  <si>
    <t>As 3 melhores AÃ‡Ã•ES para investir em 2020</t>
  </si>
  <si>
    <t>PIX: Ã‰ o fim dos BANCOS e das FINTECHS? ItauÌ, Bradesco, BB, Caixa,  Cielo, Nubank,  Banco Inter, XP</t>
  </si>
  <si>
    <t>ITAUÌSA: Hora de vender ou eÌ uma AÃ‡ÃƒO BARATA para GANHAR DINHEIRO em 2020 e 2021? ITSA4</t>
  </si>
  <si>
    <t>5 SMALL CAPS para 2021 e 2022: AÃ‡Ã•ES BARATAS para investir no longo prazo</t>
  </si>
  <si>
    <t>ITAUÌSA 2020: Chance de GANHAR DINHEIRO COM DIVIDENDOS em 2021? ITSA4</t>
  </si>
  <si>
    <t>ITAUÌSA: Vale a pena INVESTIR? AcÌ§aÌƒo para GANHAR DINHEIRO em 2021? ITUB4 ou ITSA4?</t>
  </si>
  <si>
    <t>ITAUÌSA: Investir Agora? AcÌ§aÌƒo para GANHAR DINHEIRO em 2021?</t>
  </si>
  <si>
    <t>ITAUÌSA: INVESTIR pensando em DIVIDENDOS para 2021? ITSA4 BBDC4 BBAS3 SANB11</t>
  </si>
  <si>
    <t>VIA VAREJO E OIBR3 2020: Minha carteira de AÃ‡Ã•ES BARATAS com risco alto</t>
  </si>
  <si>
    <t>3 Fundos ImobiliaÌrios para iniciantes (BCFF11/HGBS11/KNRI11)</t>
  </si>
  <si>
    <t>FUNDOS IMOBILIAÌRIOS: Hora de vender ou OPORTUNIDADE para GANHAR DINHEIRO em 2020?</t>
  </si>
  <si>
    <t>2 Melhores FUNDOS IMOBILIAÌRIOS para investir em 2020 e 2021: MXRF11 E XPML11</t>
  </si>
  <si>
    <t>OIBR3: Agora vai? Vale a pena INVESTIR? AcÌ§oÌƒes estaÌƒo baratas em 2020??</t>
  </si>
  <si>
    <t>5 ACÌ§OÌƒES para 2021 e 2022: Hora de COMPRAR ou VENDER? AÃ§Ãµes estÃ£o BARATAS?</t>
  </si>
  <si>
    <t>5 FUNDOS IMOBILIÃRIOS PARA 2020</t>
  </si>
  <si>
    <t>3 AÃ‡Ã•ES BARATAS para iniciantes que pagam DIVIDENDOS maiores do que a SELIC (2021 e 2022)</t>
  </si>
  <si>
    <t>BANCOS: AcÌ§oÌƒes baratas? COMPRAR OU VENDER? Bradesco, ItauÌ e BB (ITUB4, ITSA4, BBDC4, BBAS3)</t>
  </si>
  <si>
    <t>FUNDOS IMOBILIAÌRIOS 2020: Hora de COMPRAR ou VENDER? XPCM11, HGLG11, MXRF11</t>
  </si>
  <si>
    <t>IBOVESPA 2020: Hora de investir? Resultados, Banco do Brasil, OIBR3, Petrobras, Ambev, Ouro, Prata</t>
  </si>
  <si>
    <t>3 FUNDOS IMOBILIAÌRIOS Baratos em 2020: Onde investir pensando em GANHAR DINHEIRO em 2021</t>
  </si>
  <si>
    <t>AMAZON PRIME NO BRASIL: Magazine Luiza, Via Varejo e agora?</t>
  </si>
  <si>
    <t>BIDEN PRESIDENTE: E os seus INVESTIMENTOS? Ibovespa, DÃ³lar, AÃ§Ãµes, Fundos ImobiliÃ¡rios, Bitcoin</t>
  </si>
  <si>
    <t>FUNDOS IMOBILIAÌRIOS de Shoppings: CRISE ou OPORTUNIDADE para GANHAR DINHEIRO em 2020 e 2021?</t>
  </si>
  <si>
    <t>IBOVESPA: Semana decisiva para o INVESTIDOR, EleiÃ§Ãµes, DÃ³lar, Lockdown, Crise 2020, InflaÃ§Ã£o</t>
  </si>
  <si>
    <t>Quais as melhores CORRETORAS para INVESTIR o seu DINHEIRO em 2020? XP, RICO, CLEAR, BTG, MODAL?</t>
  </si>
  <si>
    <t>COMO JUNTAR:  R$ 10 MIL E R$ 100 MIL (estratÃ©gia, dicas, investimento, e tempo)</t>
  </si>
  <si>
    <t>3 FUNDOS IMOBILIAÌRIOS pagando DIVIDENDOS maiores do que a SELIC:  MXRF11, TGAR11, e  HCTR11</t>
  </si>
  <si>
    <t>IBOVESPA: Hora de INVESTIR? CRISE ou OPORTUNIDADE para ganhar dinheiro com AÃ‡Ã”ES e FIIs?</t>
  </si>
  <si>
    <t>FUNDOS IMOBILIÃRIOS 2020: Ainda vale a pena INVESTIR? DaÌ para GANHAR DINHEIRO?</t>
  </si>
  <si>
    <t>FUNDOS IMOBILIÃRIOS de logiÌstica: BARATOS E ANTICRISE? vale a pena investir? HGLG11 e XPLG11</t>
  </si>
  <si>
    <t>ITAUSA, VIA VAREJO ou Oi  - Onde investir na bolsa de valores?</t>
  </si>
  <si>
    <t>IBOVESPA: Hora de  INVESTIR? Crise, InflacÌ§aÌƒo, AcÌ§oÌƒes, FIIS, Bancos, Ouro, Bitcoin, DÃ³lar</t>
  </si>
  <si>
    <t>VIA VAREJO: Ainda vale a pena INVESTIR em 2020? Oportunidade para GANHAR DINHEIRO em 2021? VVAR3</t>
  </si>
  <si>
    <t>Investindo em ACÌ§OÌƒES DE BANCOS para a MINHA CARTEIRA: ItauÌ, Bradesco, Santander e Banco do Brasil</t>
  </si>
  <si>
    <t>TAXACÌ§AÌƒO DOS DIVIDENDOS 2020: Quais os Impactos nas AÃ‡Ã•ES e nos FUNDOS IMOBILIÃRIOS?</t>
  </si>
  <si>
    <t>IBOVESPA: PAULO GUEDES fica? Crise na Economia? Ouro, Prata e outros Investimentos para 2020 e 2021</t>
  </si>
  <si>
    <t>CARTEIRA DE INVESTIMENTOS: AcÌ§oÌƒes, Fundos ImobiliÃ¡rios, Ouro, Dividendos, AÃ§Ãµes americanas, Tesouro</t>
  </si>
  <si>
    <t>SMALL CAPS para 2021: Vale a pena investir na FLEURY e na SANTOS BRASIL? FLRY3 e STBP3</t>
  </si>
  <si>
    <t>INFLACÌ§AÌƒO voltou? PREÃ‡OS em alta? CRISE para o seu dinheiro? E os INVESTIMENTOS em 2020?</t>
  </si>
  <si>
    <t>Titulo - economista sincero</t>
  </si>
  <si>
    <t>AUXÃLIO EMERGENCIAL: CALENDÃRIO DA SEGUNDA PARCELA  | NATH FINANÃ‡AS</t>
  </si>
  <si>
    <t>COMO SE ORGANIZAR COM POUCO DINHEIRO? | NATH ENSINA</t>
  </si>
  <si>
    <t>4 MELHORES APLICATIVOS PARA CONTROLAR SUAS FINANÃ‡AS | NATH FINANÃ‡AS</t>
  </si>
  <si>
    <t>O QUE Ã‰ O TESOURO DIRETO? COMO FUNCIONA? | NATH FINANÃ‡AS</t>
  </si>
  <si>
    <t>CONTROLE SEU DINHEIRO COM UMA PLANILHA | NATH FINANÃ‡AS</t>
  </si>
  <si>
    <t>O QUE Ã‰ O PIX? SERÃ QUE Ã‰ SEGURO?</t>
  </si>
  <si>
    <t>COMO NÃƒO PAGAR TARIFAS BANCÃRIAS NA CONTA CORRENTE (Em qualquer Banco) | NATH ENSINA</t>
  </si>
  <si>
    <t>AUXÃLIO DE R$ 600 POR PESSOA, FOI APROVADO NO SENADO | RENDA BÃSICA EMERGENCIAL | NATH FINANÃ‡AS</t>
  </si>
  <si>
    <t>AUXÃLIO EMERGENCIAL: TENHO SEGURO DESEMPREGO, POSSO SOLICITAR O AUXÃLIO? | NATH FINANÃ‡AS</t>
  </si>
  <si>
    <t>5 PASSOS PARA VOCÃŠ TER UMA RENDA EXTRA SEM SAIR DE CASA| FinanÃ§as com a Nath</t>
  </si>
  <si>
    <t>MELHOR BANCO DIGITAL 2019 | NATH FINANÃ‡AS</t>
  </si>
  <si>
    <t>AUXÃLIO EMERGENCIAL: CALENDÃRIO DA TERCEIRA PARCELA | NATH FINANÃ‡AS</t>
  </si>
  <si>
    <t>GOLPE DA CONTA CORRENTE - CUIDADO | FinanÃ§as com a Nath</t>
  </si>
  <si>
    <t>AUXÃLIO EMERGENCIAL: COMO SACAR O DINHEIRO NO APLICATIVO &amp;quot;CAIXA TEM&amp;quot;?  | NATH FINANÃ‡AS</t>
  </si>
  <si>
    <t>MEDOS FINANCEIROS QUE VOCÃŠ TEM E NÃƒO ADMITE | FINANÃ‡AS COM A NATH</t>
  </si>
  <si>
    <t>TESOURO DIRETO AINDA VALE A PENA? | NATH FINANÃ‡AS</t>
  </si>
  <si>
    <t>TESOURO SELIC E IPCA: VALE A PENA INVESTIR NESSES TÃTULOS? | NATH FINANÃ‡AS</t>
  </si>
  <si>
    <t>QUAL A MELHOR CORRETORA? | NATH FINANÃ‡AS</t>
  </si>
  <si>
    <t>ERROS FINANCEIROS QUE JÃ COMETI | NATH FINANÃ‡AS</t>
  </si>
  <si>
    <t>TESOURO PREFIXADOS: VALE A PENA INVESTIR NESSES TÃTULOS? | NATH FINANÃ‡AS</t>
  </si>
  <si>
    <t>O COACH TEM QUE ACABAR #1 | NATH FINANÃ‡AS</t>
  </si>
  <si>
    <t>AUXÃLIO EMERGENCIAL: COMO SACAR O DINHEIRO ANTES DA DATA?| NATH FINANÃ‡AS</t>
  </si>
  <si>
    <t>QUANDO IREI RECEBER O DINHEIRO DO AUXÃLIO EMERGENCIAL NA MINHA CONTA? | NATH FINANÃ‡AS</t>
  </si>
  <si>
    <t>Como Limpar Seu Nome Ganhando POUCO? 3 Dicas REAIS que FUNCIONAM</t>
  </si>
  <si>
    <t>TESOURO DIRETO TEM TAXAS? | NATH FINANÃ‡AS</t>
  </si>
  <si>
    <t>TESOURO DIRETO: TAXA SELIC E IPCA O QUE SÃƒO? | NATH FINANÃ‡AS</t>
  </si>
  <si>
    <t>TUDO SOBRE A NOTA DE 200 REAIS | NATH FINANÃ‡AS</t>
  </si>
  <si>
    <t>QUANTO COBRAR POR UMA PUBLI NO INSTAGRAM? FEAT @Gabi Oliveira | NATH FINANÃ‡AS</t>
  </si>
  <si>
    <t>COMO USAR O CARTÃƒO DE CRÃ‰DITO A SEU FAVOR? | NATH EXPLICA</t>
  </si>
  <si>
    <t>EU NÃƒO AGUENTO MAIS COACH CHARLATÃƒO #2 | NATH FINANÃ‡AS</t>
  </si>
  <si>
    <t>COMO AUMENTAR A PONTUAÃ‡ÃƒO NO CPF? PASSO A PASSO | NATH EXPLICA</t>
  </si>
  <si>
    <t>DÃVIDA CADUCA: APÃ“S 5 ANOS SEM PAGAR A DÃVIDA, ELA SAI DA SERASA? | #NATHRESPONDE</t>
  </si>
  <si>
    <t>COMO INVESTIR E RETIRAR SEU DINHEIRO PELO CELULAR NO TESOURO DIRETO? | FinanÃ§as com a Nath</t>
  </si>
  <si>
    <t>DESABAFO: SAÃšDE MENTAL NA VIDA FINANCEIRA | FinanÃ§as com a Nath</t>
  </si>
  <si>
    <t>Titulo - economia com a nath</t>
  </si>
  <si>
    <t>FUNDOS IMOBILIAÌRIOS 2020: Fundos baratos e arriscados! Hora de investir? HTMX11, VISC11, HGBS11</t>
  </si>
  <si>
    <t>GANHE DINHEIRO RESPONDENDO PESQUISAS  | FINANÃ‡AS DE A a Z EP 07</t>
  </si>
  <si>
    <t>SOU MÃƒE OU PAI SOLO, POSSO RECEBER O AUXÃLIO DE ATÃ‰ R$ 1200 POR FAMÃLIA? | NATH FINANÃ‡AS</t>
  </si>
  <si>
    <t>TESOURO DIRETO X POUPANÃ‡A QUAL A DIFERENÃ‡A?</t>
  </si>
  <si>
    <t>12 FUNDOS IMOBILIÃRIOS para 2021 - Investindo POUCO DINHEIRO (R$ 1500) e tendo uma RENDA EXTRA</t>
  </si>
  <si>
    <t>CARTÃƒO DE CRÃ‰DITO: COMO USAR ? | FINANÃ‡AS DE A a Z EP 03</t>
  </si>
  <si>
    <t>Os 3 principais motivos que vocÃª NÃƒO DEVE abrir o MEI! Ft Altair Alves</t>
  </si>
  <si>
    <t>5 DICAS DE COMO FAZER SUA RESERVA DE EMERGÃŠNCIA Feat FinanÃ§as Femininas</t>
  </si>
  <si>
    <t>5 DICAS PARA COMPRAR MENOS | FINANÃ‡AS DE A a Z EP 12</t>
  </si>
  <si>
    <t>ITAUÌ e ITAUÌSA: AcÌ§oÌƒes em queda Hora de INVESTIR em 2020?? ITUB4 e ITSA4 estÃ£o baratas?</t>
  </si>
  <si>
    <t>AÃ‡Ã•ES: O QUE SÃƒO AÃ‡Ã•ES? |FINANÃ‡AS DE A a Z EP 01 feat Matheus Brito</t>
  </si>
  <si>
    <t>Tesouro Direto NA PRÃTICA (para iniciantes) + os tÃ­tulos que comprei! #Ep6</t>
  </si>
  <si>
    <t>15 INVESTIMENTOS com R$ 5000: AcÌ§oÌƒes, Fundos ImobiliaÌrios, Renda Fixa, Tesouro Direto, Nubank</t>
  </si>
  <si>
    <t>Como QUALQUER PESSOA pode juntar R$ 100000,00 em 3 ANOS</t>
  </si>
  <si>
    <t>Saque de 1045,00 do FGTS LIBERADO pelo governo! (Medida emergencial)</t>
  </si>
  <si>
    <t>ROUPA de QUALIDADE, como identificar? Feat Chic sem Chilique</t>
  </si>
  <si>
    <t>INFLACÌ§AÌƒO: Como PROTEGER os seus INVESTIMENTOS e GANHAR DINHEIRO (AÃ§Ãµes, Tesouro, FIIs, DÃ³lar)</t>
  </si>
  <si>
    <t>Betina rica? De R$ 1520 para R$ 1 MILHÃƒO em 3 anos: Ã© possÃ­vel?</t>
  </si>
  <si>
    <t>DIVIDENDOS 2020: Quanto rendem seus INVESTIMENTOS? R$ 1000, R$ 10000 e R$ 100000 em AÃ‡Ã•ES E FIIS</t>
  </si>
  <si>
    <t>COMO LIMPAR SEU NOME? | FINANÃ‡AS DE A a Z EP 11</t>
  </si>
  <si>
    <t>BANCOS VÃƒO QUEBRAR? Bradesco, ItaÃº, Santander, ItaÃºsa INVESTIR OU NAÌƒO? BBDC4, ITSA4, BBAS3, SANB11</t>
  </si>
  <si>
    <t>COMO LIMPAR SEU NOME E AUMENTAR O SCORE DO CPF?  | FINANÃ‡AS DE A a Z EP 13</t>
  </si>
  <si>
    <t>SAQUE ANIVERSÃRIO X SAQUE R$ 998,00 VALE A PENA? Feat Posso Processar?</t>
  </si>
  <si>
    <t>ComeÃ§a o saque do ABONO SALARIAL PIS PASEP 2019 SerÃ¡ que vocÃª tem direito?! (CALENDÃRIO PIS 2019)</t>
  </si>
  <si>
    <t>IPO 2020: Vale a pena INVESTIR? AcÌ§oÌƒes da Petz, Havan, Pague Menos Ã‰ possiÌvel GANHAR DINHEIRO?</t>
  </si>
  <si>
    <t>ECONOMIZE GRANA COM APLICATIVOS  | FINANÃ‡AS DE A a Z EP 05</t>
  </si>
  <si>
    <t>VIA VAREJO 2020: Comprar ou Vender? Como GANHAR DINHEIRO com AÃ‡Ã•ES BARATAS na hora certa</t>
  </si>
  <si>
    <t>FUNDOS IMOBILIÃRIOS: quanto rende R$ 1000 nos 3 fundos mais famosos do Brasil</t>
  </si>
  <si>
    <t>NÃƒO PAGUE suas DÃVIDAS! Patricia Lages feat Ben Zruel</t>
  </si>
  <si>
    <t>club_valor_views</t>
  </si>
  <si>
    <t>econo_views</t>
  </si>
  <si>
    <t>pL_views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</si>
</sst>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23"/>
      <name val="Arial"/>
      <family val="2"/>
    </font>
    <font>
      <b/>
      <sz val="16"/>
      <color theme="3" tint="-0.249977111117893"/>
      <name val="Arial"/>
      <family val="2"/>
    </font>
    <font>
      <b/>
      <sz val="13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.5"/>
      <color theme="0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color theme="0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2" applyFill="1"/>
    <xf numFmtId="0" fontId="3" fillId="2" borderId="0" xfId="2" applyFont="1" applyFill="1"/>
    <xf numFmtId="0" fontId="1" fillId="2" borderId="3" xfId="2" applyFill="1" applyBorder="1"/>
    <xf numFmtId="0" fontId="1" fillId="2" borderId="4" xfId="2" applyFill="1" applyBorder="1"/>
    <xf numFmtId="0" fontId="5" fillId="3" borderId="5" xfId="2" applyFont="1" applyFill="1" applyBorder="1" applyAlignment="1">
      <alignment horizontal="center" wrapText="1"/>
    </xf>
    <xf numFmtId="0" fontId="6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1" fillId="2" borderId="14" xfId="2" applyFill="1" applyBorder="1"/>
    <xf numFmtId="0" fontId="9" fillId="2" borderId="15" xfId="2" applyFont="1" applyFill="1" applyBorder="1" applyAlignment="1">
      <alignment horizontal="right"/>
    </xf>
    <xf numFmtId="3" fontId="10" fillId="2" borderId="15" xfId="2" applyNumberFormat="1" applyFont="1" applyFill="1" applyBorder="1"/>
    <xf numFmtId="10" fontId="10" fillId="2" borderId="4" xfId="1" applyNumberFormat="1" applyFont="1" applyFill="1" applyBorder="1"/>
    <xf numFmtId="0" fontId="1" fillId="0" borderId="0" xfId="2"/>
    <xf numFmtId="0" fontId="11" fillId="3" borderId="17" xfId="2" applyFont="1" applyFill="1" applyBorder="1" applyAlignment="1">
      <alignment horizontal="center" vertical="center" wrapText="1"/>
    </xf>
    <xf numFmtId="0" fontId="12" fillId="2" borderId="0" xfId="2" applyFont="1" applyFill="1"/>
    <xf numFmtId="0" fontId="13" fillId="2" borderId="19" xfId="2" applyFont="1" applyFill="1" applyBorder="1" applyAlignment="1">
      <alignment horizontal="right"/>
    </xf>
    <xf numFmtId="3" fontId="1" fillId="2" borderId="19" xfId="2" applyNumberFormat="1" applyFill="1" applyBorder="1"/>
    <xf numFmtId="10" fontId="14" fillId="2" borderId="20" xfId="1" applyNumberFormat="1" applyFont="1" applyFill="1" applyBorder="1"/>
    <xf numFmtId="0" fontId="15" fillId="2" borderId="21" xfId="2" applyFont="1" applyFill="1" applyBorder="1" applyAlignment="1">
      <alignment horizontal="right"/>
    </xf>
    <xf numFmtId="3" fontId="1" fillId="2" borderId="21" xfId="2" applyNumberFormat="1" applyFill="1" applyBorder="1"/>
    <xf numFmtId="4" fontId="1" fillId="2" borderId="21" xfId="2" applyNumberFormat="1" applyFill="1" applyBorder="1"/>
    <xf numFmtId="2" fontId="1" fillId="2" borderId="21" xfId="2" applyNumberFormat="1" applyFill="1" applyBorder="1"/>
    <xf numFmtId="10" fontId="0" fillId="2" borderId="21" xfId="1" applyNumberFormat="1" applyFont="1" applyFill="1" applyBorder="1"/>
    <xf numFmtId="0" fontId="13" fillId="2" borderId="16" xfId="2" applyFont="1" applyFill="1" applyBorder="1" applyAlignment="1">
      <alignment horizontal="right"/>
    </xf>
    <xf numFmtId="3" fontId="1" fillId="2" borderId="22" xfId="2" applyNumberFormat="1" applyFill="1" applyBorder="1"/>
    <xf numFmtId="10" fontId="14" fillId="2" borderId="14" xfId="1" applyNumberFormat="1" applyFont="1" applyFill="1" applyBorder="1"/>
    <xf numFmtId="0" fontId="9" fillId="2" borderId="22" xfId="2" applyFont="1" applyFill="1" applyBorder="1" applyAlignment="1">
      <alignment horizontal="right"/>
    </xf>
    <xf numFmtId="3" fontId="10" fillId="2" borderId="22" xfId="2" applyNumberFormat="1" applyFont="1" applyFill="1" applyBorder="1"/>
    <xf numFmtId="10" fontId="10" fillId="2" borderId="21" xfId="1" applyNumberFormat="1" applyFont="1" applyFill="1" applyBorder="1"/>
    <xf numFmtId="0" fontId="16" fillId="4" borderId="21" xfId="2" applyFont="1" applyFill="1" applyBorder="1" applyAlignment="1">
      <alignment horizontal="right"/>
    </xf>
    <xf numFmtId="3" fontId="16" fillId="4" borderId="21" xfId="2" applyNumberFormat="1" applyFont="1" applyFill="1" applyBorder="1"/>
    <xf numFmtId="10" fontId="16" fillId="4" borderId="21" xfId="2" applyNumberFormat="1" applyFont="1" applyFill="1" applyBorder="1"/>
    <xf numFmtId="0" fontId="13" fillId="2" borderId="23" xfId="2" applyFont="1" applyFill="1" applyBorder="1"/>
    <xf numFmtId="0" fontId="17" fillId="2" borderId="0" xfId="2" applyFont="1" applyFill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4" fontId="16" fillId="4" borderId="21" xfId="2" applyNumberFormat="1" applyFont="1" applyFill="1" applyBorder="1"/>
    <xf numFmtId="0" fontId="16" fillId="4" borderId="21" xfId="2" applyFont="1" applyFill="1" applyBorder="1"/>
    <xf numFmtId="0" fontId="0" fillId="2" borderId="0" xfId="1" applyNumberFormat="1" applyFont="1" applyFill="1"/>
    <xf numFmtId="0" fontId="1" fillId="2" borderId="28" xfId="2" applyFill="1" applyBorder="1"/>
    <xf numFmtId="0" fontId="1" fillId="2" borderId="18" xfId="2" applyFill="1" applyBorder="1"/>
    <xf numFmtId="3" fontId="1" fillId="2" borderId="0" xfId="2" applyNumberFormat="1" applyFill="1"/>
    <xf numFmtId="0" fontId="16" fillId="0" borderId="31" xfId="2" applyFont="1" applyBorder="1" applyAlignment="1">
      <alignment horizontal="center"/>
    </xf>
    <xf numFmtId="0" fontId="16" fillId="0" borderId="33" xfId="2" applyFont="1" applyBorder="1" applyAlignment="1">
      <alignment horizontal="center"/>
    </xf>
    <xf numFmtId="0" fontId="16" fillId="0" borderId="34" xfId="2" applyFont="1" applyBorder="1" applyAlignment="1">
      <alignment horizontal="center"/>
    </xf>
    <xf numFmtId="0" fontId="1" fillId="0" borderId="35" xfId="2" applyBorder="1" applyAlignment="1">
      <alignment horizontal="center"/>
    </xf>
    <xf numFmtId="3" fontId="1" fillId="0" borderId="22" xfId="2" applyNumberFormat="1" applyBorder="1"/>
    <xf numFmtId="10" fontId="0" fillId="0" borderId="22" xfId="1" applyNumberFormat="1" applyFont="1" applyBorder="1"/>
    <xf numFmtId="37" fontId="0" fillId="0" borderId="36" xfId="3" applyNumberFormat="1" applyFont="1" applyBorder="1"/>
    <xf numFmtId="37" fontId="1" fillId="0" borderId="0" xfId="2" applyNumberFormat="1"/>
    <xf numFmtId="0" fontId="1" fillId="0" borderId="37" xfId="2" applyBorder="1" applyAlignment="1">
      <alignment horizontal="center"/>
    </xf>
    <xf numFmtId="3" fontId="1" fillId="0" borderId="21" xfId="2" applyNumberFormat="1" applyBorder="1"/>
    <xf numFmtId="10" fontId="0" fillId="0" borderId="21" xfId="1" applyNumberFormat="1" applyFont="1" applyBorder="1"/>
    <xf numFmtId="37" fontId="0" fillId="0" borderId="38" xfId="3" applyNumberFormat="1" applyFont="1" applyBorder="1"/>
    <xf numFmtId="10" fontId="0" fillId="0" borderId="0" xfId="1" applyNumberFormat="1" applyFont="1"/>
    <xf numFmtId="3" fontId="1" fillId="0" borderId="0" xfId="2" applyNumberFormat="1"/>
    <xf numFmtId="0" fontId="1" fillId="0" borderId="39" xfId="2" applyBorder="1"/>
    <xf numFmtId="0" fontId="1" fillId="0" borderId="2" xfId="2" applyBorder="1" applyAlignment="1">
      <alignment horizontal="center"/>
    </xf>
    <xf numFmtId="10" fontId="1" fillId="0" borderId="0" xfId="2" applyNumberFormat="1"/>
    <xf numFmtId="0" fontId="16" fillId="0" borderId="0" xfId="2" applyFont="1"/>
    <xf numFmtId="0" fontId="18" fillId="0" borderId="0" xfId="2" applyFont="1"/>
    <xf numFmtId="0" fontId="19" fillId="0" borderId="0" xfId="2" applyFont="1"/>
    <xf numFmtId="14" fontId="0" fillId="0" borderId="0" xfId="0" applyNumberFormat="1"/>
    <xf numFmtId="0" fontId="1" fillId="0" borderId="0" xfId="2" applyBorder="1" applyAlignment="1">
      <alignment horizontal="center"/>
    </xf>
    <xf numFmtId="14" fontId="1" fillId="0" borderId="0" xfId="2" applyNumberFormat="1" applyBorder="1" applyAlignment="1">
      <alignment horizontal="center"/>
    </xf>
    <xf numFmtId="1" fontId="1" fillId="0" borderId="0" xfId="2" applyNumberFormat="1" applyBorder="1" applyAlignment="1">
      <alignment horizontal="right"/>
    </xf>
    <xf numFmtId="0" fontId="1" fillId="0" borderId="0" xfId="2" applyBorder="1" applyAlignment="1">
      <alignment horizontal="right"/>
    </xf>
    <xf numFmtId="0" fontId="8" fillId="3" borderId="24" xfId="2" applyFont="1" applyFill="1" applyBorder="1" applyAlignment="1">
      <alignment horizontal="center" wrapText="1"/>
    </xf>
    <xf numFmtId="0" fontId="8" fillId="3" borderId="26" xfId="2" applyFont="1" applyFill="1" applyBorder="1" applyAlignment="1">
      <alignment horizont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5" fillId="3" borderId="25" xfId="2" applyFont="1" applyFill="1" applyBorder="1" applyAlignment="1">
      <alignment horizontal="center" wrapText="1"/>
    </xf>
    <xf numFmtId="0" fontId="5" fillId="3" borderId="27" xfId="2" applyFont="1" applyFill="1" applyBorder="1" applyAlignment="1">
      <alignment horizontal="center" wrapText="1"/>
    </xf>
    <xf numFmtId="0" fontId="2" fillId="0" borderId="0" xfId="2" applyFont="1" applyAlignment="1">
      <alignment horizontal="center" vertical="center"/>
    </xf>
    <xf numFmtId="0" fontId="3" fillId="2" borderId="0" xfId="2" applyFont="1" applyFill="1" applyAlignment="1">
      <alignment horizontal="right"/>
    </xf>
    <xf numFmtId="14" fontId="3" fillId="2" borderId="0" xfId="2" applyNumberFormat="1" applyFont="1" applyFill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9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10" fillId="0" borderId="29" xfId="2" applyFont="1" applyBorder="1" applyAlignment="1">
      <alignment horizontal="center"/>
    </xf>
    <xf numFmtId="0" fontId="10" fillId="0" borderId="30" xfId="2" applyFont="1" applyBorder="1" applyAlignment="1">
      <alignment horizontal="center"/>
    </xf>
    <xf numFmtId="0" fontId="10" fillId="0" borderId="31" xfId="2" applyFont="1" applyBorder="1" applyAlignment="1">
      <alignment horizontal="center"/>
    </xf>
    <xf numFmtId="0" fontId="10" fillId="0" borderId="32" xfId="2" applyFont="1" applyBorder="1" applyAlignment="1">
      <alignment horizontal="center"/>
    </xf>
    <xf numFmtId="0" fontId="10" fillId="0" borderId="33" xfId="2" applyFont="1" applyBorder="1" applyAlignment="1">
      <alignment horizontal="center"/>
    </xf>
    <xf numFmtId="0" fontId="10" fillId="0" borderId="34" xfId="2" applyFont="1" applyBorder="1" applyAlignment="1">
      <alignment horizontal="center"/>
    </xf>
    <xf numFmtId="0" fontId="16" fillId="0" borderId="29" xfId="2" applyFont="1" applyBorder="1" applyAlignment="1">
      <alignment horizontal="center" vertical="center"/>
    </xf>
    <xf numFmtId="0" fontId="16" fillId="0" borderId="32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/>
    </xf>
  </cellXfs>
  <cellStyles count="4">
    <cellStyle name="Normal" xfId="0" builtinId="0"/>
    <cellStyle name="Normal 2" xfId="2"/>
    <cellStyle name="Porcentagem" xfId="1" builtinId="5"/>
    <cellStyle name="Separador de milhare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0</xdr:row>
      <xdr:rowOff>22412</xdr:rowOff>
    </xdr:from>
    <xdr:ext cx="1810292" cy="732937"/>
    <xdr:pic>
      <xdr:nvPicPr>
        <xdr:cNvPr id="2" name="Imagem 1" descr="Logotipo_B3_Positivo">
          <a:extLst>
            <a:ext uri="{FF2B5EF4-FFF2-40B4-BE49-F238E27FC236}">
              <a16:creationId xmlns:a16="http://schemas.microsoft.com/office/drawing/2014/main" id="{A92C3FD2-BC64-4898-B6F0-D0E4238FDD6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22412"/>
          <a:ext cx="1810292" cy="73293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queryTables/queryTable1.xml><?xml version="1.0" encoding="utf-8"?>
<queryTable xmlns="http://schemas.openxmlformats.org/spreadsheetml/2006/main" name="Economirn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ube_do_Val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_poupe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nanças_com_a_Nat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conomista_sincero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tricia_lages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Timeline_açoes2008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ultiTimeline_investimento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pageSetUpPr fitToPage="1"/>
  </sheetPr>
  <dimension ref="A1:S38"/>
  <sheetViews>
    <sheetView tabSelected="1" topLeftCell="A8" zoomScale="93" zoomScaleNormal="93" workbookViewId="0">
      <selection activeCell="A6" sqref="A6"/>
    </sheetView>
  </sheetViews>
  <sheetFormatPr defaultRowHeight="12.75" x14ac:dyDescent="0.2"/>
  <cols>
    <col min="1" max="1" width="2.28515625" style="1" customWidth="1"/>
    <col min="2" max="2" width="23.5703125" style="1" bestFit="1" customWidth="1"/>
    <col min="3" max="3" width="17" style="1" bestFit="1" customWidth="1"/>
    <col min="4" max="4" width="10.28515625" style="1" customWidth="1"/>
    <col min="5" max="5" width="10.140625" style="1" bestFit="1" customWidth="1"/>
    <col min="6" max="7" width="12.140625" style="1" bestFit="1" customWidth="1"/>
    <col min="8" max="8" width="6.85546875" style="1" bestFit="1" customWidth="1"/>
    <col min="9" max="9" width="9" style="1" customWidth="1"/>
    <col min="10" max="10" width="2.140625" style="1" customWidth="1"/>
    <col min="11" max="11" width="24.28515625" style="1" customWidth="1"/>
    <col min="12" max="12" width="10.5703125" style="1" bestFit="1" customWidth="1"/>
    <col min="13" max="14" width="10.140625" style="1" bestFit="1" customWidth="1"/>
    <col min="15" max="15" width="12.140625" style="1" bestFit="1" customWidth="1"/>
    <col min="16" max="16" width="10.5703125" style="1" bestFit="1" customWidth="1"/>
    <col min="17" max="17" width="12.140625" style="1" bestFit="1" customWidth="1"/>
    <col min="18" max="18" width="8" style="1" bestFit="1" customWidth="1"/>
    <col min="19" max="19" width="2.42578125" style="1" customWidth="1"/>
    <col min="20" max="16384" width="9.140625" style="1"/>
  </cols>
  <sheetData>
    <row r="1" spans="1:19" ht="45" customHeigh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3" spans="1:19" ht="20.25" x14ac:dyDescent="0.3">
      <c r="A3" s="75" t="s">
        <v>1</v>
      </c>
      <c r="B3" s="75"/>
      <c r="C3" s="75"/>
      <c r="D3" s="75"/>
      <c r="E3" s="75"/>
      <c r="F3" s="75"/>
      <c r="G3" s="75"/>
      <c r="H3" s="75"/>
      <c r="I3" s="75"/>
      <c r="J3" s="76">
        <v>44134</v>
      </c>
      <c r="K3" s="76"/>
      <c r="L3" s="2" t="s">
        <v>2</v>
      </c>
      <c r="M3" s="2"/>
      <c r="N3" s="2"/>
      <c r="O3" s="2"/>
      <c r="P3" s="2"/>
      <c r="Q3" s="2"/>
      <c r="R3" s="2"/>
      <c r="S3" s="2"/>
    </row>
    <row r="5" spans="1:19" ht="16.5" x14ac:dyDescent="0.25">
      <c r="A5" s="77" t="s">
        <v>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</row>
    <row r="7" spans="1:19" ht="30.75" customHeight="1" x14ac:dyDescent="0.25">
      <c r="B7" s="5"/>
      <c r="C7" s="6" t="s">
        <v>4</v>
      </c>
      <c r="D7" s="7" t="s">
        <v>5</v>
      </c>
      <c r="E7" s="8"/>
      <c r="F7" s="8"/>
      <c r="G7" s="8"/>
      <c r="H7" s="8"/>
      <c r="I7" s="8"/>
      <c r="K7" s="79" t="s">
        <v>6</v>
      </c>
      <c r="L7" s="81" t="s">
        <v>7</v>
      </c>
      <c r="M7" s="82"/>
      <c r="N7" s="83"/>
      <c r="O7" s="84" t="s">
        <v>8</v>
      </c>
      <c r="P7" s="85"/>
      <c r="Q7" s="86"/>
      <c r="R7" s="87" t="s">
        <v>5</v>
      </c>
      <c r="S7" s="9"/>
    </row>
    <row r="8" spans="1:19" ht="12.75" customHeight="1" x14ac:dyDescent="0.2">
      <c r="B8" s="10" t="s">
        <v>9</v>
      </c>
      <c r="C8" s="11">
        <v>3147040</v>
      </c>
      <c r="D8" s="12">
        <v>0.99001503721553552</v>
      </c>
      <c r="E8" s="13"/>
      <c r="F8" s="8"/>
      <c r="G8" s="8"/>
      <c r="H8" s="8"/>
      <c r="I8" s="8"/>
      <c r="K8" s="80"/>
      <c r="L8" s="14" t="s">
        <v>10</v>
      </c>
      <c r="M8" s="14" t="s">
        <v>11</v>
      </c>
      <c r="N8" s="14" t="s">
        <v>12</v>
      </c>
      <c r="O8" s="14" t="s">
        <v>10</v>
      </c>
      <c r="P8" s="14" t="s">
        <v>11</v>
      </c>
      <c r="Q8" s="14" t="s">
        <v>12</v>
      </c>
      <c r="R8" s="88"/>
      <c r="S8" s="9"/>
    </row>
    <row r="9" spans="1:19" ht="15" x14ac:dyDescent="0.25">
      <c r="A9" s="15" t="s">
        <v>13</v>
      </c>
      <c r="B9" s="16" t="s">
        <v>14</v>
      </c>
      <c r="C9" s="17">
        <v>2337507</v>
      </c>
      <c r="D9" s="18">
        <v>0.735347208677543</v>
      </c>
      <c r="F9" s="8"/>
      <c r="G9" s="8"/>
      <c r="H9" s="8"/>
      <c r="I9" s="8"/>
      <c r="K9" s="19" t="s">
        <v>15</v>
      </c>
      <c r="L9" s="20">
        <v>891039</v>
      </c>
      <c r="M9" s="20">
        <v>325123</v>
      </c>
      <c r="N9" s="20">
        <v>1216162</v>
      </c>
      <c r="O9" s="21">
        <v>142.17878623921263</v>
      </c>
      <c r="P9" s="21">
        <v>41.334161330598803</v>
      </c>
      <c r="Q9" s="22">
        <v>183.51294756981144</v>
      </c>
      <c r="R9" s="23">
        <v>0.48166860786390531</v>
      </c>
      <c r="S9" s="9"/>
    </row>
    <row r="10" spans="1:19" ht="15" x14ac:dyDescent="0.25">
      <c r="A10" s="15" t="s">
        <v>16</v>
      </c>
      <c r="B10" s="24" t="s">
        <v>17</v>
      </c>
      <c r="C10" s="25">
        <v>809533</v>
      </c>
      <c r="D10" s="26">
        <v>0.25466782853799258</v>
      </c>
      <c r="F10" s="8"/>
      <c r="H10" s="8"/>
      <c r="I10" s="8"/>
      <c r="K10" s="19" t="s">
        <v>18</v>
      </c>
      <c r="L10" s="20">
        <v>245242</v>
      </c>
      <c r="M10" s="20">
        <v>90693</v>
      </c>
      <c r="N10" s="20">
        <v>335935</v>
      </c>
      <c r="O10" s="21">
        <v>41.580686092238984</v>
      </c>
      <c r="P10" s="21">
        <v>14.319645377700104</v>
      </c>
      <c r="Q10" s="22">
        <v>55.90033146993909</v>
      </c>
      <c r="R10" s="23">
        <v>0.14672226235161703</v>
      </c>
      <c r="S10" s="9"/>
    </row>
    <row r="11" spans="1:19" ht="15" x14ac:dyDescent="0.25">
      <c r="A11" s="15" t="s">
        <v>19</v>
      </c>
      <c r="B11" s="27" t="s">
        <v>20</v>
      </c>
      <c r="C11" s="28">
        <v>31740</v>
      </c>
      <c r="D11" s="29">
        <v>9.9849627844644795E-3</v>
      </c>
      <c r="F11" s="8"/>
      <c r="H11" s="8"/>
      <c r="I11" s="8"/>
      <c r="K11" s="19" t="s">
        <v>21</v>
      </c>
      <c r="L11" s="20">
        <v>231452</v>
      </c>
      <c r="M11" s="20">
        <v>77487</v>
      </c>
      <c r="N11" s="20">
        <v>308939</v>
      </c>
      <c r="O11" s="21">
        <v>35.075364196865387</v>
      </c>
      <c r="P11" s="21">
        <v>5.2547283486061973</v>
      </c>
      <c r="Q11" s="22">
        <v>40.330092545471587</v>
      </c>
      <c r="R11" s="23">
        <v>0.10585487176053276</v>
      </c>
      <c r="S11" s="9"/>
    </row>
    <row r="12" spans="1:19" ht="14.25" customHeight="1" x14ac:dyDescent="0.25">
      <c r="A12" s="15" t="s">
        <v>22</v>
      </c>
      <c r="B12" s="30" t="s">
        <v>12</v>
      </c>
      <c r="C12" s="31">
        <v>3178780</v>
      </c>
      <c r="D12" s="32"/>
      <c r="F12" s="8"/>
      <c r="H12" s="8"/>
      <c r="I12" s="8"/>
      <c r="K12" s="19" t="s">
        <v>23</v>
      </c>
      <c r="L12" s="20">
        <v>134414</v>
      </c>
      <c r="M12" s="20">
        <v>41594</v>
      </c>
      <c r="N12" s="20">
        <v>176008</v>
      </c>
      <c r="O12" s="21">
        <v>15.961970834360509</v>
      </c>
      <c r="P12" s="21">
        <v>4.5285662286836006</v>
      </c>
      <c r="Q12" s="22">
        <v>20.490537063044108</v>
      </c>
      <c r="R12" s="23">
        <v>5.3781755414209279E-2</v>
      </c>
      <c r="S12" s="9"/>
    </row>
    <row r="13" spans="1:19" ht="15" x14ac:dyDescent="0.25">
      <c r="A13" s="15" t="s">
        <v>24</v>
      </c>
      <c r="B13" s="33" t="s">
        <v>25</v>
      </c>
      <c r="C13" s="8"/>
      <c r="D13" s="8"/>
      <c r="E13" s="8"/>
      <c r="F13" s="8"/>
      <c r="G13" s="8"/>
      <c r="H13" s="8"/>
      <c r="I13" s="8"/>
      <c r="K13" s="19" t="s">
        <v>26</v>
      </c>
      <c r="L13" s="20">
        <v>114992</v>
      </c>
      <c r="M13" s="20">
        <v>34994</v>
      </c>
      <c r="N13" s="20">
        <v>149986</v>
      </c>
      <c r="O13" s="21">
        <v>11.314831192236799</v>
      </c>
      <c r="P13" s="21">
        <v>2.8166527595990001</v>
      </c>
      <c r="Q13" s="22">
        <v>14.131483951835799</v>
      </c>
      <c r="R13" s="23">
        <v>3.7091073367139321E-2</v>
      </c>
      <c r="S13" s="9"/>
    </row>
    <row r="14" spans="1:19" ht="15" x14ac:dyDescent="0.25">
      <c r="A14" s="15" t="s">
        <v>27</v>
      </c>
      <c r="E14" s="8"/>
      <c r="F14" s="8"/>
      <c r="G14" s="8"/>
      <c r="H14" s="8"/>
      <c r="I14" s="8"/>
      <c r="K14" s="19" t="s">
        <v>28</v>
      </c>
      <c r="L14" s="20">
        <v>148501</v>
      </c>
      <c r="M14" s="20">
        <v>46949</v>
      </c>
      <c r="N14" s="20">
        <v>195450</v>
      </c>
      <c r="O14" s="21">
        <v>13.780345218796503</v>
      </c>
      <c r="P14" s="21">
        <v>3.4244425993503991</v>
      </c>
      <c r="Q14" s="22">
        <v>17.204787818146901</v>
      </c>
      <c r="R14" s="23">
        <v>4.5157610439493248E-2</v>
      </c>
      <c r="S14" s="9"/>
    </row>
    <row r="15" spans="1:19" ht="15" x14ac:dyDescent="0.25">
      <c r="A15" s="15" t="s">
        <v>29</v>
      </c>
      <c r="B15" s="8"/>
      <c r="C15" s="8"/>
      <c r="D15" s="8"/>
      <c r="E15" s="8"/>
      <c r="F15" s="8"/>
      <c r="G15" s="8"/>
      <c r="H15" s="8"/>
      <c r="I15" s="8"/>
      <c r="K15" s="19" t="s">
        <v>30</v>
      </c>
      <c r="L15" s="20">
        <v>75829</v>
      </c>
      <c r="M15" s="20">
        <v>26449</v>
      </c>
      <c r="N15" s="20">
        <v>102278</v>
      </c>
      <c r="O15" s="21">
        <v>6.4612140259794959</v>
      </c>
      <c r="P15" s="21">
        <v>1.5304230898581999</v>
      </c>
      <c r="Q15" s="22">
        <v>7.9916371158376958</v>
      </c>
      <c r="R15" s="23">
        <v>2.0975744627908126E-2</v>
      </c>
      <c r="S15" s="9"/>
    </row>
    <row r="16" spans="1:19" ht="15" x14ac:dyDescent="0.25">
      <c r="A16" s="15" t="s">
        <v>16</v>
      </c>
      <c r="B16" s="8"/>
      <c r="C16" s="8"/>
      <c r="D16" s="8"/>
      <c r="E16" s="8"/>
      <c r="F16" s="8"/>
      <c r="G16" s="8"/>
      <c r="H16" s="8"/>
      <c r="I16" s="8"/>
      <c r="K16" s="19" t="s">
        <v>31</v>
      </c>
      <c r="L16" s="20">
        <v>77533</v>
      </c>
      <c r="M16" s="20">
        <v>30035</v>
      </c>
      <c r="N16" s="20">
        <v>107568</v>
      </c>
      <c r="O16" s="21">
        <v>7.7705794844098994</v>
      </c>
      <c r="P16" s="21">
        <v>1.6202843498886008</v>
      </c>
      <c r="Q16" s="22">
        <v>9.3908638342985</v>
      </c>
      <c r="R16" s="23">
        <v>2.4648311574774963E-2</v>
      </c>
      <c r="S16" s="9"/>
    </row>
    <row r="17" spans="1:19" ht="15" x14ac:dyDescent="0.25">
      <c r="A17" s="34"/>
      <c r="B17" s="8"/>
      <c r="C17" s="8"/>
      <c r="D17" s="8"/>
      <c r="E17" s="8"/>
      <c r="K17" s="19" t="s">
        <v>32</v>
      </c>
      <c r="L17" s="20">
        <v>49254</v>
      </c>
      <c r="M17" s="20">
        <v>15610</v>
      </c>
      <c r="N17" s="20">
        <v>64864</v>
      </c>
      <c r="O17" s="21">
        <v>3.9495467158977999</v>
      </c>
      <c r="P17" s="21">
        <v>0.76381364892699977</v>
      </c>
      <c r="Q17" s="22">
        <v>4.7133603648247995</v>
      </c>
      <c r="R17" s="23">
        <v>1.2371212796429078E-2</v>
      </c>
      <c r="S17" s="9"/>
    </row>
    <row r="18" spans="1:19" s="8" customFormat="1" ht="15" x14ac:dyDescent="0.25">
      <c r="A18" s="15"/>
      <c r="K18" s="19" t="s">
        <v>33</v>
      </c>
      <c r="L18" s="20">
        <v>54231</v>
      </c>
      <c r="M18" s="20">
        <v>17682</v>
      </c>
      <c r="N18" s="20">
        <v>71913</v>
      </c>
      <c r="O18" s="21">
        <v>3.8252600435168018</v>
      </c>
      <c r="P18" s="21">
        <v>1.0749105512797001</v>
      </c>
      <c r="Q18" s="22">
        <v>4.900170594796502</v>
      </c>
      <c r="R18" s="23">
        <v>1.2861535820481515E-2</v>
      </c>
      <c r="S18" s="35"/>
    </row>
    <row r="19" spans="1:19" ht="15" x14ac:dyDescent="0.25">
      <c r="A19" s="15"/>
      <c r="B19" s="67" t="s">
        <v>34</v>
      </c>
      <c r="C19" s="69" t="s">
        <v>7</v>
      </c>
      <c r="D19" s="70"/>
      <c r="E19" s="71"/>
      <c r="F19" s="69" t="s">
        <v>8</v>
      </c>
      <c r="G19" s="70"/>
      <c r="H19" s="71"/>
      <c r="I19" s="72" t="s">
        <v>5</v>
      </c>
      <c r="K19" s="19" t="s">
        <v>35</v>
      </c>
      <c r="L19" s="20">
        <v>46200</v>
      </c>
      <c r="M19" s="20">
        <v>14703</v>
      </c>
      <c r="N19" s="20">
        <v>60903</v>
      </c>
      <c r="O19" s="21">
        <v>3.0547715341912998</v>
      </c>
      <c r="P19" s="21">
        <v>0.82564846934620006</v>
      </c>
      <c r="Q19" s="22">
        <v>3.8804200035375001</v>
      </c>
      <c r="R19" s="23">
        <v>1.0184984360954313E-2</v>
      </c>
      <c r="S19" s="9"/>
    </row>
    <row r="20" spans="1:19" ht="14.25" customHeight="1" x14ac:dyDescent="0.25">
      <c r="A20" s="15"/>
      <c r="B20" s="68"/>
      <c r="C20" s="14" t="s">
        <v>10</v>
      </c>
      <c r="D20" s="14" t="s">
        <v>11</v>
      </c>
      <c r="E20" s="14" t="s">
        <v>12</v>
      </c>
      <c r="F20" s="14" t="s">
        <v>10</v>
      </c>
      <c r="G20" s="14" t="s">
        <v>11</v>
      </c>
      <c r="H20" s="14" t="s">
        <v>12</v>
      </c>
      <c r="I20" s="73"/>
      <c r="K20" s="19" t="s">
        <v>36</v>
      </c>
      <c r="L20" s="20">
        <v>56456</v>
      </c>
      <c r="M20" s="20">
        <v>18864</v>
      </c>
      <c r="N20" s="20">
        <v>75320</v>
      </c>
      <c r="O20" s="21">
        <v>3.1673807026663998</v>
      </c>
      <c r="P20" s="21">
        <v>0.69620937758900048</v>
      </c>
      <c r="Q20" s="22">
        <v>3.8635900802554004</v>
      </c>
      <c r="R20" s="23">
        <v>1.0140810661904214E-2</v>
      </c>
      <c r="S20" s="9"/>
    </row>
    <row r="21" spans="1:19" ht="12.75" customHeight="1" x14ac:dyDescent="0.25">
      <c r="A21" s="15"/>
      <c r="B21" s="19" t="s">
        <v>37</v>
      </c>
      <c r="C21" s="20">
        <v>7347</v>
      </c>
      <c r="D21" s="20">
        <v>5723</v>
      </c>
      <c r="E21" s="20">
        <v>13070</v>
      </c>
      <c r="F21" s="21">
        <v>0.25390345999700009</v>
      </c>
      <c r="G21" s="21">
        <v>0.21860315234009989</v>
      </c>
      <c r="H21" s="21">
        <v>0.47250661233710001</v>
      </c>
      <c r="I21" s="23">
        <v>1.2401937039582516E-3</v>
      </c>
      <c r="K21" s="19" t="s">
        <v>38</v>
      </c>
      <c r="L21" s="20">
        <v>21063</v>
      </c>
      <c r="M21" s="20">
        <v>6710</v>
      </c>
      <c r="N21" s="20">
        <v>27773</v>
      </c>
      <c r="O21" s="21">
        <v>1.0618266837757995</v>
      </c>
      <c r="P21" s="21">
        <v>0.24071259358169997</v>
      </c>
      <c r="Q21" s="22">
        <v>1.3025392773574995</v>
      </c>
      <c r="R21" s="23">
        <v>3.4187902745890634E-3</v>
      </c>
      <c r="S21" s="9"/>
    </row>
    <row r="22" spans="1:19" ht="15" x14ac:dyDescent="0.25">
      <c r="A22" s="15" t="s">
        <v>13</v>
      </c>
      <c r="B22" s="19" t="s">
        <v>39</v>
      </c>
      <c r="C22" s="20">
        <v>322096</v>
      </c>
      <c r="D22" s="20">
        <v>93099</v>
      </c>
      <c r="E22" s="20">
        <v>415195</v>
      </c>
      <c r="F22" s="21">
        <v>3.1330311175568957</v>
      </c>
      <c r="G22" s="21">
        <v>1.1050785065727018</v>
      </c>
      <c r="H22" s="21">
        <v>4.2381096241295975</v>
      </c>
      <c r="I22" s="23">
        <v>1.1123816546255145E-2</v>
      </c>
      <c r="K22" s="19" t="s">
        <v>40</v>
      </c>
      <c r="L22" s="20">
        <v>25667</v>
      </c>
      <c r="M22" s="20">
        <v>8438</v>
      </c>
      <c r="N22" s="20">
        <v>34105</v>
      </c>
      <c r="O22" s="21">
        <v>1.4904094350300008</v>
      </c>
      <c r="P22" s="21">
        <v>0.28238055489509994</v>
      </c>
      <c r="Q22" s="22">
        <v>1.7727899899251007</v>
      </c>
      <c r="R22" s="23">
        <v>4.6530628916929854E-3</v>
      </c>
      <c r="S22" s="9"/>
    </row>
    <row r="23" spans="1:19" ht="15" x14ac:dyDescent="0.25">
      <c r="A23" s="15" t="s">
        <v>16</v>
      </c>
      <c r="B23" s="19" t="s">
        <v>41</v>
      </c>
      <c r="C23" s="20">
        <v>793390</v>
      </c>
      <c r="D23" s="20">
        <v>267777</v>
      </c>
      <c r="E23" s="20">
        <v>1061167</v>
      </c>
      <c r="F23" s="21">
        <v>25.409020829401051</v>
      </c>
      <c r="G23" s="21">
        <v>6.7159333147113998</v>
      </c>
      <c r="H23" s="21">
        <v>32.124954144112451</v>
      </c>
      <c r="I23" s="23">
        <v>8.4318747778818287E-2</v>
      </c>
      <c r="K23" s="19" t="s">
        <v>42</v>
      </c>
      <c r="L23" s="20">
        <v>22672</v>
      </c>
      <c r="M23" s="20">
        <v>7005</v>
      </c>
      <c r="N23" s="20">
        <v>29677</v>
      </c>
      <c r="O23" s="21">
        <v>1.6086357697190006</v>
      </c>
      <c r="P23" s="21">
        <v>0.22507041403150005</v>
      </c>
      <c r="Q23" s="22">
        <v>1.8337061837505007</v>
      </c>
      <c r="R23" s="23">
        <v>4.8129503474000886E-3</v>
      </c>
      <c r="S23" s="9"/>
    </row>
    <row r="24" spans="1:19" ht="15" x14ac:dyDescent="0.25">
      <c r="A24" s="15"/>
      <c r="B24" s="19" t="s">
        <v>43</v>
      </c>
      <c r="C24" s="20">
        <v>628346</v>
      </c>
      <c r="D24" s="20">
        <v>199302</v>
      </c>
      <c r="E24" s="20">
        <v>827648</v>
      </c>
      <c r="F24" s="21">
        <v>54.328837559459863</v>
      </c>
      <c r="G24" s="21">
        <v>11.835304619758871</v>
      </c>
      <c r="H24" s="21">
        <v>66.164142179218729</v>
      </c>
      <c r="I24" s="23">
        <v>0.1736618079323814</v>
      </c>
      <c r="K24" s="19" t="s">
        <v>44</v>
      </c>
      <c r="L24" s="20">
        <v>24743</v>
      </c>
      <c r="M24" s="20">
        <v>8595</v>
      </c>
      <c r="N24" s="20">
        <v>33338</v>
      </c>
      <c r="O24" s="21">
        <v>1.3927644673921995</v>
      </c>
      <c r="P24" s="21">
        <v>0.30886563521450006</v>
      </c>
      <c r="Q24" s="22">
        <v>1.7016301026066996</v>
      </c>
      <c r="R24" s="23">
        <v>4.4662886923010443E-3</v>
      </c>
      <c r="S24" s="9"/>
    </row>
    <row r="25" spans="1:19" ht="15" x14ac:dyDescent="0.25">
      <c r="A25" s="15" t="s">
        <v>19</v>
      </c>
      <c r="B25" s="19" t="s">
        <v>45</v>
      </c>
      <c r="C25" s="20">
        <v>275911</v>
      </c>
      <c r="D25" s="20">
        <v>103491</v>
      </c>
      <c r="E25" s="20">
        <v>379402</v>
      </c>
      <c r="F25" s="21">
        <v>55.023993806853156</v>
      </c>
      <c r="G25" s="21">
        <v>14.365605593472091</v>
      </c>
      <c r="H25" s="21">
        <v>69.389599400325253</v>
      </c>
      <c r="I25" s="23">
        <v>0.18212770371787601</v>
      </c>
      <c r="K25" s="19" t="s">
        <v>46</v>
      </c>
      <c r="L25" s="20">
        <v>21574</v>
      </c>
      <c r="M25" s="20">
        <v>6419</v>
      </c>
      <c r="N25" s="20">
        <v>27993</v>
      </c>
      <c r="O25" s="21">
        <v>1.2903883416289994</v>
      </c>
      <c r="P25" s="21">
        <v>0.24624242003559985</v>
      </c>
      <c r="Q25" s="22">
        <v>1.5366307616645993</v>
      </c>
      <c r="R25" s="23">
        <v>4.0332129671138087E-3</v>
      </c>
      <c r="S25" s="9"/>
    </row>
    <row r="26" spans="1:19" ht="15" x14ac:dyDescent="0.25">
      <c r="A26" s="15" t="s">
        <v>22</v>
      </c>
      <c r="B26" s="19" t="s">
        <v>47</v>
      </c>
      <c r="C26" s="20">
        <v>177572</v>
      </c>
      <c r="D26" s="20">
        <v>80655</v>
      </c>
      <c r="E26" s="20">
        <v>258227</v>
      </c>
      <c r="F26" s="21">
        <v>63.959567290497041</v>
      </c>
      <c r="G26" s="21">
        <v>18.055506009321281</v>
      </c>
      <c r="H26" s="21">
        <v>82.015073299818326</v>
      </c>
      <c r="I26" s="23">
        <v>0.21526593465647215</v>
      </c>
      <c r="K26" s="19" t="s">
        <v>48</v>
      </c>
      <c r="L26" s="20">
        <v>15975</v>
      </c>
      <c r="M26" s="20">
        <v>5645</v>
      </c>
      <c r="N26" s="20">
        <v>21620</v>
      </c>
      <c r="O26" s="21">
        <v>0.92824103371190003</v>
      </c>
      <c r="P26" s="21">
        <v>0.17929485533889997</v>
      </c>
      <c r="Q26" s="22">
        <v>1.1075358890508</v>
      </c>
      <c r="R26" s="23">
        <v>2.9069625707770414E-3</v>
      </c>
      <c r="S26" s="9"/>
    </row>
    <row r="27" spans="1:19" ht="15" x14ac:dyDescent="0.25">
      <c r="A27" s="15" t="s">
        <v>24</v>
      </c>
      <c r="B27" s="19" t="s">
        <v>49</v>
      </c>
      <c r="C27" s="20">
        <v>132845</v>
      </c>
      <c r="D27" s="20">
        <v>59486</v>
      </c>
      <c r="E27" s="20">
        <v>192331</v>
      </c>
      <c r="F27" s="21">
        <v>98.205958424153309</v>
      </c>
      <c r="G27" s="21">
        <v>28.383859744796315</v>
      </c>
      <c r="H27" s="21">
        <v>126.58981816894962</v>
      </c>
      <c r="I27" s="23">
        <v>0.33226179566423875</v>
      </c>
      <c r="K27" s="19" t="s">
        <v>50</v>
      </c>
      <c r="L27" s="20">
        <v>17937</v>
      </c>
      <c r="M27" s="20">
        <v>5921</v>
      </c>
      <c r="N27" s="20">
        <v>23858</v>
      </c>
      <c r="O27" s="21">
        <v>1.4266292611228995</v>
      </c>
      <c r="P27" s="21">
        <v>0.4179633289820997</v>
      </c>
      <c r="Q27" s="22">
        <v>1.8445925901049991</v>
      </c>
      <c r="R27" s="23">
        <v>4.8415240271477656E-3</v>
      </c>
      <c r="S27" s="9"/>
    </row>
    <row r="28" spans="1:19" ht="15" x14ac:dyDescent="0.25">
      <c r="A28" s="15" t="s">
        <v>27</v>
      </c>
      <c r="B28" s="30" t="s">
        <v>12</v>
      </c>
      <c r="C28" s="31">
        <v>2337507</v>
      </c>
      <c r="D28" s="31">
        <v>809533</v>
      </c>
      <c r="E28" s="31">
        <v>3147040</v>
      </c>
      <c r="F28" s="36">
        <v>300.3143124879183</v>
      </c>
      <c r="G28" s="36">
        <v>80.679890940972754</v>
      </c>
      <c r="H28" s="36">
        <v>380.99420342889107</v>
      </c>
      <c r="I28" s="37"/>
      <c r="K28" s="19" t="s">
        <v>51</v>
      </c>
      <c r="L28" s="20">
        <v>13161</v>
      </c>
      <c r="M28" s="20">
        <v>4091</v>
      </c>
      <c r="N28" s="20">
        <v>17252</v>
      </c>
      <c r="O28" s="21">
        <v>0.64389380859120005</v>
      </c>
      <c r="P28" s="21">
        <v>0.1215186452289</v>
      </c>
      <c r="Q28" s="22">
        <v>0.76541245382010004</v>
      </c>
      <c r="R28" s="23">
        <v>2.0089871366322696E-3</v>
      </c>
      <c r="S28" s="9"/>
    </row>
    <row r="29" spans="1:19" ht="15" x14ac:dyDescent="0.25">
      <c r="A29" s="15" t="s">
        <v>29</v>
      </c>
      <c r="K29" s="19" t="s">
        <v>52</v>
      </c>
      <c r="L29" s="20">
        <v>12704</v>
      </c>
      <c r="M29" s="20">
        <v>4064</v>
      </c>
      <c r="N29" s="20">
        <v>16768</v>
      </c>
      <c r="O29" s="21">
        <v>0.66961786629320008</v>
      </c>
      <c r="P29" s="21">
        <v>0.14164865070820004</v>
      </c>
      <c r="Q29" s="22">
        <v>0.81126651700140018</v>
      </c>
      <c r="R29" s="23">
        <v>2.1293408395721579E-3</v>
      </c>
      <c r="S29" s="9"/>
    </row>
    <row r="30" spans="1:19" ht="15" x14ac:dyDescent="0.25">
      <c r="K30" s="19" t="s">
        <v>53</v>
      </c>
      <c r="L30" s="20">
        <v>11031</v>
      </c>
      <c r="M30" s="20">
        <v>3577</v>
      </c>
      <c r="N30" s="20">
        <v>14608</v>
      </c>
      <c r="O30" s="21">
        <v>0.57914418302299986</v>
      </c>
      <c r="P30" s="21">
        <v>9.8277336898699996E-2</v>
      </c>
      <c r="Q30" s="22">
        <v>0.67742151992169986</v>
      </c>
      <c r="R30" s="23">
        <v>1.7780362898569251E-3</v>
      </c>
      <c r="S30" s="9"/>
    </row>
    <row r="31" spans="1:19" ht="15" x14ac:dyDescent="0.25">
      <c r="K31" s="19" t="s">
        <v>54</v>
      </c>
      <c r="L31" s="20">
        <v>10093</v>
      </c>
      <c r="M31" s="20">
        <v>3416</v>
      </c>
      <c r="N31" s="20">
        <v>13509</v>
      </c>
      <c r="O31" s="21">
        <v>0.46577739914329996</v>
      </c>
      <c r="P31" s="21">
        <v>0.10978389407250003</v>
      </c>
      <c r="Q31" s="22">
        <v>0.57556129321579996</v>
      </c>
      <c r="R31" s="23">
        <v>1.5106825459175867E-3</v>
      </c>
      <c r="S31" s="9"/>
    </row>
    <row r="32" spans="1:19" ht="15" x14ac:dyDescent="0.25">
      <c r="E32" s="38"/>
      <c r="K32" s="19" t="s">
        <v>55</v>
      </c>
      <c r="L32" s="20">
        <v>2506</v>
      </c>
      <c r="M32" s="20">
        <v>918</v>
      </c>
      <c r="N32" s="20">
        <v>3424</v>
      </c>
      <c r="O32" s="21">
        <v>0.11090444816239997</v>
      </c>
      <c r="P32" s="21">
        <v>1.6837067478200001E-2</v>
      </c>
      <c r="Q32" s="22">
        <v>0.12774151564059996</v>
      </c>
      <c r="R32" s="23">
        <v>3.3528466966411928E-4</v>
      </c>
      <c r="S32" s="9"/>
    </row>
    <row r="33" spans="1:19" ht="15" x14ac:dyDescent="0.25">
      <c r="K33" s="19" t="s">
        <v>56</v>
      </c>
      <c r="L33" s="20">
        <v>3225</v>
      </c>
      <c r="M33" s="20">
        <v>1104</v>
      </c>
      <c r="N33" s="20">
        <v>4329</v>
      </c>
      <c r="O33" s="21">
        <v>0.15073289783180005</v>
      </c>
      <c r="P33" s="21">
        <v>3.3497388650200001E-2</v>
      </c>
      <c r="Q33" s="22">
        <v>0.18423028648200004</v>
      </c>
      <c r="R33" s="23">
        <v>4.8355141580621165E-4</v>
      </c>
      <c r="S33" s="9"/>
    </row>
    <row r="34" spans="1:19" ht="15" x14ac:dyDescent="0.25">
      <c r="K34" s="19" t="s">
        <v>57</v>
      </c>
      <c r="L34" s="20">
        <v>2703</v>
      </c>
      <c r="M34" s="20">
        <v>963</v>
      </c>
      <c r="N34" s="20">
        <v>3666</v>
      </c>
      <c r="O34" s="21">
        <v>0.11254692784549998</v>
      </c>
      <c r="P34" s="21">
        <v>2.1095864470399992E-2</v>
      </c>
      <c r="Q34" s="22">
        <v>0.13364279231589998</v>
      </c>
      <c r="R34" s="23">
        <v>3.5077382047583611E-4</v>
      </c>
      <c r="S34" s="9"/>
    </row>
    <row r="35" spans="1:19" ht="15" x14ac:dyDescent="0.25">
      <c r="K35" s="19" t="s">
        <v>58</v>
      </c>
      <c r="L35" s="20">
        <v>7310</v>
      </c>
      <c r="M35" s="20">
        <v>2484</v>
      </c>
      <c r="N35" s="20">
        <v>9794</v>
      </c>
      <c r="O35" s="21">
        <v>0.26206368427449994</v>
      </c>
      <c r="P35" s="21">
        <v>4.7216159959500008E-2</v>
      </c>
      <c r="Q35" s="22">
        <v>0.30927984423399996</v>
      </c>
      <c r="R35" s="23">
        <v>8.1177047170410347E-4</v>
      </c>
      <c r="S35" s="9"/>
    </row>
    <row r="36" spans="1:19" x14ac:dyDescent="0.2">
      <c r="K36" s="30" t="s">
        <v>12</v>
      </c>
      <c r="L36" s="31">
        <v>2337507</v>
      </c>
      <c r="M36" s="31">
        <v>809533</v>
      </c>
      <c r="N36" s="31">
        <v>3147040</v>
      </c>
      <c r="O36" s="36">
        <v>300.31431248791813</v>
      </c>
      <c r="P36" s="36">
        <v>80.679890940972854</v>
      </c>
      <c r="Q36" s="36">
        <v>380.99420342889096</v>
      </c>
      <c r="R36" s="36"/>
      <c r="S36" s="9"/>
    </row>
    <row r="37" spans="1:19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0"/>
    </row>
    <row r="38" spans="1:19" x14ac:dyDescent="0.2">
      <c r="N38" s="41"/>
    </row>
  </sheetData>
  <mergeCells count="12">
    <mergeCell ref="B19:B20"/>
    <mergeCell ref="C19:E19"/>
    <mergeCell ref="F19:H19"/>
    <mergeCell ref="I19:I20"/>
    <mergeCell ref="A1:S1"/>
    <mergeCell ref="A3:I3"/>
    <mergeCell ref="J3:K3"/>
    <mergeCell ref="A5:S5"/>
    <mergeCell ref="K7:K8"/>
    <mergeCell ref="L7:N7"/>
    <mergeCell ref="O7:Q7"/>
    <mergeCell ref="R7:R8"/>
  </mergeCells>
  <printOptions horizontalCentered="1" verticalCentered="1"/>
  <pageMargins left="0" right="0" top="0.47244094488188981" bottom="0.39370078740157483" header="0.51181102362204722" footer="0.51181102362204722"/>
  <pageSetup paperSize="9" scale="72" firstPageNumber="14" orientation="landscape" useFirstPageNumber="1" r:id="rId1"/>
  <headerFooter alignWithMargins="0">
    <oddFooter>&amp;R - &amp;P - &amp;C&amp;1#&amp;"Calibri"&amp;10&amp;K000000INFORMAÇÃO INTERNA – INTERNAL INFORMATION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38"/>
  <sheetViews>
    <sheetView showGridLines="0" topLeftCell="A19" workbookViewId="0">
      <selection activeCell="J10" sqref="J10"/>
    </sheetView>
  </sheetViews>
  <sheetFormatPr defaultRowHeight="12.75" x14ac:dyDescent="0.2"/>
  <cols>
    <col min="1" max="1" width="2.5703125" style="13" customWidth="1"/>
    <col min="2" max="2" width="9.140625" style="13"/>
    <col min="3" max="3" width="12.7109375" style="13" customWidth="1"/>
    <col min="4" max="4" width="11" style="13" customWidth="1"/>
    <col min="5" max="6" width="9.140625" style="13"/>
    <col min="7" max="7" width="9.140625" style="13" bestFit="1" customWidth="1"/>
    <col min="8" max="16384" width="9.140625" style="13"/>
  </cols>
  <sheetData>
    <row r="1" spans="2:9" ht="13.5" thickBot="1" x14ac:dyDescent="0.25"/>
    <row r="2" spans="2:9" x14ac:dyDescent="0.2">
      <c r="B2" s="89" t="s">
        <v>59</v>
      </c>
      <c r="C2" s="90"/>
      <c r="D2" s="90"/>
      <c r="E2" s="90"/>
      <c r="F2" s="90"/>
      <c r="G2" s="91"/>
    </row>
    <row r="3" spans="2:9" ht="13.5" thickBot="1" x14ac:dyDescent="0.25">
      <c r="B3" s="92" t="s">
        <v>60</v>
      </c>
      <c r="C3" s="93"/>
      <c r="D3" s="93"/>
      <c r="E3" s="93"/>
      <c r="F3" s="93"/>
      <c r="G3" s="94"/>
    </row>
    <row r="4" spans="2:9" x14ac:dyDescent="0.2">
      <c r="B4" s="95" t="s">
        <v>61</v>
      </c>
      <c r="C4" s="97" t="s">
        <v>14</v>
      </c>
      <c r="D4" s="97"/>
      <c r="E4" s="97" t="s">
        <v>17</v>
      </c>
      <c r="F4" s="97"/>
      <c r="G4" s="42" t="s">
        <v>62</v>
      </c>
    </row>
    <row r="5" spans="2:9" ht="13.5" thickBot="1" x14ac:dyDescent="0.25">
      <c r="B5" s="96"/>
      <c r="C5" s="43" t="s">
        <v>63</v>
      </c>
      <c r="D5" s="43" t="s">
        <v>5</v>
      </c>
      <c r="E5" s="43" t="s">
        <v>63</v>
      </c>
      <c r="F5" s="43" t="s">
        <v>5</v>
      </c>
      <c r="G5" s="44" t="s">
        <v>63</v>
      </c>
    </row>
    <row r="6" spans="2:9" ht="15" x14ac:dyDescent="0.25">
      <c r="B6" s="45">
        <v>2002</v>
      </c>
      <c r="C6" s="46">
        <v>70219</v>
      </c>
      <c r="D6" s="47">
        <v>0.8236929465448275</v>
      </c>
      <c r="E6" s="46">
        <v>15030</v>
      </c>
      <c r="F6" s="47">
        <v>0.1763070534551725</v>
      </c>
      <c r="G6" s="48">
        <v>85249</v>
      </c>
      <c r="I6" s="49"/>
    </row>
    <row r="7" spans="2:9" ht="15" x14ac:dyDescent="0.25">
      <c r="B7" s="50">
        <v>2003</v>
      </c>
      <c r="C7" s="51">
        <v>69753</v>
      </c>
      <c r="D7" s="52">
        <v>0.81603453520204028</v>
      </c>
      <c r="E7" s="51">
        <v>15725</v>
      </c>
      <c r="F7" s="52">
        <v>0.18396546479795972</v>
      </c>
      <c r="G7" s="53">
        <v>85478</v>
      </c>
      <c r="I7" s="49"/>
    </row>
    <row r="8" spans="2:9" ht="15" x14ac:dyDescent="0.25">
      <c r="B8" s="50">
        <v>2004</v>
      </c>
      <c r="C8" s="51">
        <v>94434</v>
      </c>
      <c r="D8" s="52">
        <v>0.80772191525394732</v>
      </c>
      <c r="E8" s="51">
        <v>22480</v>
      </c>
      <c r="F8" s="52">
        <v>0.19227808474605265</v>
      </c>
      <c r="G8" s="53">
        <v>116914</v>
      </c>
      <c r="I8" s="49"/>
    </row>
    <row r="9" spans="2:9" ht="15" x14ac:dyDescent="0.25">
      <c r="B9" s="50">
        <v>2005</v>
      </c>
      <c r="C9" s="51">
        <v>122220</v>
      </c>
      <c r="D9" s="52">
        <v>0.78758626911452934</v>
      </c>
      <c r="E9" s="51">
        <v>32963</v>
      </c>
      <c r="F9" s="52">
        <v>0.21241373088547069</v>
      </c>
      <c r="G9" s="53">
        <v>155183</v>
      </c>
      <c r="I9" s="49"/>
    </row>
    <row r="10" spans="2:9" ht="15" x14ac:dyDescent="0.25">
      <c r="B10" s="50">
        <v>2006</v>
      </c>
      <c r="C10" s="51">
        <v>171717</v>
      </c>
      <c r="D10" s="52">
        <v>0.78183250316435526</v>
      </c>
      <c r="E10" s="51">
        <v>47917</v>
      </c>
      <c r="F10" s="52">
        <v>0.21816749683564476</v>
      </c>
      <c r="G10" s="53">
        <v>219634</v>
      </c>
      <c r="I10" s="49"/>
    </row>
    <row r="11" spans="2:9" ht="15" x14ac:dyDescent="0.25">
      <c r="B11" s="50">
        <v>2007</v>
      </c>
      <c r="C11" s="51">
        <v>344171</v>
      </c>
      <c r="D11" s="52">
        <v>0.75384015577463492</v>
      </c>
      <c r="E11" s="51">
        <v>112386</v>
      </c>
      <c r="F11" s="52">
        <v>0.24615984422536508</v>
      </c>
      <c r="G11" s="53">
        <v>456557</v>
      </c>
      <c r="I11" s="49"/>
    </row>
    <row r="12" spans="2:9" ht="15" x14ac:dyDescent="0.25">
      <c r="B12" s="50">
        <v>2008</v>
      </c>
      <c r="C12" s="51">
        <v>411098</v>
      </c>
      <c r="D12" s="52">
        <v>0.76628336778611805</v>
      </c>
      <c r="E12" s="51">
        <v>125385</v>
      </c>
      <c r="F12" s="52">
        <v>0.23371663221388189</v>
      </c>
      <c r="G12" s="53">
        <v>536483</v>
      </c>
    </row>
    <row r="13" spans="2:9" ht="15" x14ac:dyDescent="0.25">
      <c r="B13" s="50">
        <v>2009</v>
      </c>
      <c r="C13" s="51">
        <v>416302</v>
      </c>
      <c r="D13" s="52">
        <v>0.75367330238755603</v>
      </c>
      <c r="E13" s="51">
        <v>136062</v>
      </c>
      <c r="F13" s="52">
        <v>0.24632669761244397</v>
      </c>
      <c r="G13" s="53">
        <v>552364</v>
      </c>
    </row>
    <row r="14" spans="2:9" ht="15" x14ac:dyDescent="0.25">
      <c r="B14" s="50">
        <v>2010</v>
      </c>
      <c r="C14" s="51">
        <v>459644</v>
      </c>
      <c r="D14" s="52">
        <v>0.75238617483610648</v>
      </c>
      <c r="E14" s="51">
        <v>151271</v>
      </c>
      <c r="F14" s="52">
        <v>0.24761382516389349</v>
      </c>
      <c r="G14" s="53">
        <v>610915</v>
      </c>
      <c r="H14" s="54"/>
    </row>
    <row r="15" spans="2:9" ht="15" x14ac:dyDescent="0.25">
      <c r="B15" s="50">
        <v>2011</v>
      </c>
      <c r="C15" s="51">
        <v>437287</v>
      </c>
      <c r="D15" s="52">
        <v>0.74980367008343596</v>
      </c>
      <c r="E15" s="51">
        <v>145915</v>
      </c>
      <c r="F15" s="52">
        <v>0.2501963299165641</v>
      </c>
      <c r="G15" s="53">
        <v>583202</v>
      </c>
    </row>
    <row r="16" spans="2:9" ht="15" x14ac:dyDescent="0.25">
      <c r="B16" s="50">
        <v>2012</v>
      </c>
      <c r="C16" s="51">
        <v>438601</v>
      </c>
      <c r="D16" s="52">
        <v>0.74698083162313833</v>
      </c>
      <c r="E16" s="51">
        <v>148564</v>
      </c>
      <c r="F16" s="52">
        <v>0.25301916837686173</v>
      </c>
      <c r="G16" s="53">
        <v>587165</v>
      </c>
      <c r="H16" s="49"/>
      <c r="I16" s="55"/>
    </row>
    <row r="17" spans="1:9" ht="15" x14ac:dyDescent="0.25">
      <c r="B17" s="50">
        <v>2013</v>
      </c>
      <c r="C17" s="51">
        <v>440727</v>
      </c>
      <c r="D17" s="52">
        <v>0.74791269286378537</v>
      </c>
      <c r="E17" s="51">
        <v>148549</v>
      </c>
      <c r="F17" s="52">
        <v>0.25208730713621463</v>
      </c>
      <c r="G17" s="53">
        <v>589276</v>
      </c>
      <c r="H17" s="49"/>
      <c r="I17" s="55"/>
    </row>
    <row r="18" spans="1:9" ht="15" x14ac:dyDescent="0.25">
      <c r="B18" s="50">
        <v>2014</v>
      </c>
      <c r="C18" s="51">
        <v>426322</v>
      </c>
      <c r="D18" s="52">
        <v>0.75573463613866654</v>
      </c>
      <c r="E18" s="51">
        <v>137794</v>
      </c>
      <c r="F18" s="52">
        <v>0.24426536386133349</v>
      </c>
      <c r="G18" s="53">
        <v>564116</v>
      </c>
      <c r="H18" s="49"/>
      <c r="I18" s="55"/>
    </row>
    <row r="19" spans="1:9" ht="15" x14ac:dyDescent="0.25">
      <c r="A19" s="56"/>
      <c r="B19" s="57">
        <v>2015</v>
      </c>
      <c r="C19" s="51">
        <v>424682</v>
      </c>
      <c r="D19" s="52">
        <v>0.76229606773539826</v>
      </c>
      <c r="E19" s="51">
        <v>132427</v>
      </c>
      <c r="F19" s="52">
        <v>0.23770393226460171</v>
      </c>
      <c r="G19" s="53">
        <v>557109</v>
      </c>
      <c r="H19" s="49"/>
      <c r="I19" s="55"/>
    </row>
    <row r="20" spans="1:9" ht="15" x14ac:dyDescent="0.25">
      <c r="A20" s="56"/>
      <c r="B20" s="57">
        <v>2016</v>
      </c>
      <c r="C20" s="51">
        <v>433759</v>
      </c>
      <c r="D20" s="52">
        <v>0.76904351587875697</v>
      </c>
      <c r="E20" s="51">
        <v>130265</v>
      </c>
      <c r="F20" s="52">
        <v>0.23095648412124306</v>
      </c>
      <c r="G20" s="53">
        <v>564024</v>
      </c>
      <c r="H20" s="49"/>
      <c r="I20" s="55"/>
    </row>
    <row r="21" spans="1:9" ht="15" x14ac:dyDescent="0.25">
      <c r="A21" s="56"/>
      <c r="B21" s="57">
        <v>2017</v>
      </c>
      <c r="C21" s="20">
        <v>477887</v>
      </c>
      <c r="D21" s="52">
        <v>0.77125196691547304</v>
      </c>
      <c r="E21" s="20">
        <v>141738</v>
      </c>
      <c r="F21" s="23">
        <v>0.22874803308452693</v>
      </c>
      <c r="G21" s="53">
        <v>619625</v>
      </c>
      <c r="H21" s="58"/>
      <c r="I21" s="54"/>
    </row>
    <row r="22" spans="1:9" ht="15" x14ac:dyDescent="0.25">
      <c r="B22" s="50">
        <v>2018</v>
      </c>
      <c r="C22" s="20">
        <v>633899</v>
      </c>
      <c r="D22" s="52">
        <v>0.77942458480420906</v>
      </c>
      <c r="E22" s="20">
        <v>179392</v>
      </c>
      <c r="F22" s="23">
        <v>0.22057541519579094</v>
      </c>
      <c r="G22" s="53">
        <v>813291</v>
      </c>
      <c r="H22" s="58"/>
      <c r="I22" s="55"/>
    </row>
    <row r="23" spans="1:9" ht="15" x14ac:dyDescent="0.25">
      <c r="B23" s="50">
        <v>2019</v>
      </c>
      <c r="C23" s="20">
        <v>1292536</v>
      </c>
      <c r="D23" s="52">
        <v>0.76889388846025031</v>
      </c>
      <c r="E23" s="20">
        <v>388497</v>
      </c>
      <c r="F23" s="23">
        <v>0.23110611153974966</v>
      </c>
      <c r="G23" s="53">
        <v>1681033</v>
      </c>
      <c r="H23" s="58"/>
      <c r="I23" s="55"/>
    </row>
    <row r="24" spans="1:9" ht="15" x14ac:dyDescent="0.25">
      <c r="B24" s="50">
        <v>2020</v>
      </c>
      <c r="C24" s="20">
        <v>2337507</v>
      </c>
      <c r="D24" s="52">
        <v>0.74276367634348472</v>
      </c>
      <c r="E24" s="20">
        <v>809533</v>
      </c>
      <c r="F24" s="23">
        <v>0.25723632365651533</v>
      </c>
      <c r="G24" s="53">
        <v>3147040</v>
      </c>
      <c r="H24" s="58"/>
      <c r="I24" s="55"/>
    </row>
    <row r="25" spans="1:9" ht="15" x14ac:dyDescent="0.25">
      <c r="B25" s="13" t="s">
        <v>64</v>
      </c>
      <c r="D25" s="54"/>
      <c r="F25" s="54"/>
      <c r="G25" s="55"/>
    </row>
    <row r="26" spans="1:9" ht="15" x14ac:dyDescent="0.25">
      <c r="F26" s="54"/>
    </row>
    <row r="27" spans="1:9" x14ac:dyDescent="0.2">
      <c r="B27" s="59" t="s">
        <v>65</v>
      </c>
    </row>
    <row r="28" spans="1:9" x14ac:dyDescent="0.2">
      <c r="B28" s="13" t="s">
        <v>66</v>
      </c>
    </row>
    <row r="30" spans="1:9" x14ac:dyDescent="0.2">
      <c r="B30" s="60" t="s">
        <v>67</v>
      </c>
    </row>
    <row r="31" spans="1:9" x14ac:dyDescent="0.2">
      <c r="B31" s="61" t="s">
        <v>68</v>
      </c>
    </row>
    <row r="32" spans="1:9" x14ac:dyDescent="0.2">
      <c r="B32" s="61" t="s">
        <v>69</v>
      </c>
    </row>
    <row r="36" spans="5:5" ht="15" x14ac:dyDescent="0.25">
      <c r="E36" s="54"/>
    </row>
    <row r="37" spans="5:5" ht="15" x14ac:dyDescent="0.25">
      <c r="E37" s="54"/>
    </row>
    <row r="38" spans="5:5" ht="15" x14ac:dyDescent="0.25">
      <c r="E38" s="54"/>
    </row>
  </sheetData>
  <mergeCells count="5">
    <mergeCell ref="B2:G2"/>
    <mergeCell ref="B3:G3"/>
    <mergeCell ref="B4:B5"/>
    <mergeCell ref="C4:D4"/>
    <mergeCell ref="E4:F4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>
    <oddFooter>&amp;C&amp;1#&amp;"Calibri"&amp;10&amp;K000000INFORMAÇÃO INTERNA – INTERNAL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M22" sqref="M22"/>
    </sheetView>
  </sheetViews>
  <sheetFormatPr defaultRowHeight="15" x14ac:dyDescent="0.25"/>
  <sheetData>
    <row r="1" spans="1:18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79</v>
      </c>
      <c r="J1" t="s">
        <v>80</v>
      </c>
      <c r="K1" t="s">
        <v>77</v>
      </c>
      <c r="L1" t="s">
        <v>293</v>
      </c>
      <c r="M1" t="s">
        <v>290</v>
      </c>
      <c r="N1" t="s">
        <v>78</v>
      </c>
      <c r="O1" t="s">
        <v>291</v>
      </c>
      <c r="P1" t="s">
        <v>541</v>
      </c>
      <c r="Q1" t="s">
        <v>542</v>
      </c>
      <c r="R1" t="s">
        <v>543</v>
      </c>
    </row>
    <row r="2" spans="1:18" x14ac:dyDescent="0.25">
      <c r="A2" s="45">
        <v>2002</v>
      </c>
      <c r="B2" s="48">
        <v>85249</v>
      </c>
      <c r="C2" s="46">
        <v>15030</v>
      </c>
      <c r="D2" s="46">
        <v>70219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50">
        <v>2003</v>
      </c>
      <c r="B3" s="53">
        <v>85478</v>
      </c>
      <c r="C3" s="51">
        <v>15725</v>
      </c>
      <c r="D3" s="51">
        <v>69753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50">
        <v>2004</v>
      </c>
      <c r="B4" s="53">
        <v>116914</v>
      </c>
      <c r="C4" s="51">
        <v>22480</v>
      </c>
      <c r="D4" s="51">
        <v>94434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50">
        <v>2005</v>
      </c>
      <c r="B5" s="53">
        <v>155183</v>
      </c>
      <c r="C5" s="51">
        <v>32963</v>
      </c>
      <c r="D5" s="51">
        <v>122220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50">
        <v>2006</v>
      </c>
      <c r="B6" s="53">
        <v>219634</v>
      </c>
      <c r="C6" s="51">
        <v>47917</v>
      </c>
      <c r="D6" s="51">
        <v>171717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50">
        <v>2007</v>
      </c>
      <c r="B7" s="53">
        <v>456557</v>
      </c>
      <c r="C7" s="51">
        <v>112386</v>
      </c>
      <c r="D7" s="51">
        <v>344171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50">
        <v>2008</v>
      </c>
      <c r="B8" s="53">
        <v>536483</v>
      </c>
      <c r="C8" s="51">
        <v>125385</v>
      </c>
      <c r="D8" s="51">
        <v>411098</v>
      </c>
      <c r="H8">
        <v>0</v>
      </c>
      <c r="I8">
        <v>0</v>
      </c>
      <c r="J8">
        <v>0</v>
      </c>
      <c r="K8">
        <v>0</v>
      </c>
      <c r="L8">
        <v>780000</v>
      </c>
      <c r="M8">
        <v>1430000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50">
        <v>2009</v>
      </c>
      <c r="B9" s="53">
        <v>552364</v>
      </c>
      <c r="C9" s="51">
        <v>136062</v>
      </c>
      <c r="D9" s="51">
        <v>416302</v>
      </c>
      <c r="H9">
        <v>0</v>
      </c>
      <c r="I9">
        <v>0</v>
      </c>
      <c r="J9">
        <v>0</v>
      </c>
      <c r="K9">
        <v>0</v>
      </c>
      <c r="L9">
        <v>580000</v>
      </c>
      <c r="M9">
        <v>1180000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50">
        <v>2010</v>
      </c>
      <c r="B10" s="53">
        <v>610915</v>
      </c>
      <c r="C10" s="51">
        <v>151271</v>
      </c>
      <c r="D10" s="51">
        <v>459644</v>
      </c>
      <c r="H10">
        <v>0</v>
      </c>
      <c r="I10">
        <v>0</v>
      </c>
      <c r="J10">
        <v>0</v>
      </c>
      <c r="K10">
        <v>0</v>
      </c>
      <c r="L10">
        <v>720000</v>
      </c>
      <c r="M10">
        <v>1150000</v>
      </c>
      <c r="N10">
        <v>12216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50">
        <v>2011</v>
      </c>
      <c r="B11" s="53">
        <v>583202</v>
      </c>
      <c r="C11" s="51">
        <v>145915</v>
      </c>
      <c r="D11" s="51">
        <v>437287</v>
      </c>
      <c r="H11">
        <v>0</v>
      </c>
      <c r="I11">
        <v>0</v>
      </c>
      <c r="J11">
        <v>0</v>
      </c>
      <c r="K11">
        <v>0</v>
      </c>
      <c r="L11">
        <v>590000</v>
      </c>
      <c r="M11">
        <v>1210000</v>
      </c>
      <c r="N11">
        <v>14389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50">
        <v>2012</v>
      </c>
      <c r="B12" s="53">
        <v>587165</v>
      </c>
      <c r="C12" s="51">
        <v>148564</v>
      </c>
      <c r="D12" s="51">
        <v>438601</v>
      </c>
      <c r="H12">
        <v>0</v>
      </c>
      <c r="I12">
        <v>0</v>
      </c>
      <c r="J12">
        <v>0</v>
      </c>
      <c r="K12">
        <v>0</v>
      </c>
      <c r="L12">
        <v>1170000</v>
      </c>
      <c r="M12">
        <v>1240000</v>
      </c>
      <c r="N12">
        <v>17961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50">
        <v>2013</v>
      </c>
      <c r="B13" s="53">
        <v>589276</v>
      </c>
      <c r="C13" s="51">
        <v>148549</v>
      </c>
      <c r="D13" s="51">
        <v>440727</v>
      </c>
      <c r="H13">
        <v>0</v>
      </c>
      <c r="I13">
        <f>B13*0.19</f>
        <v>111962.44</v>
      </c>
      <c r="J13">
        <f>B13*0.24</f>
        <v>141426.23999999999</v>
      </c>
      <c r="K13">
        <f>B13*0.56</f>
        <v>329994.56000000006</v>
      </c>
      <c r="L13">
        <v>1060000</v>
      </c>
      <c r="M13">
        <v>1490000</v>
      </c>
      <c r="N13">
        <v>21576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50">
        <v>2014</v>
      </c>
      <c r="B14" s="53">
        <v>564116</v>
      </c>
      <c r="C14" s="51">
        <v>137794</v>
      </c>
      <c r="D14" s="51">
        <v>426322</v>
      </c>
      <c r="H14">
        <v>0</v>
      </c>
      <c r="I14">
        <f>$B$14*0.2</f>
        <v>112823.20000000001</v>
      </c>
      <c r="J14">
        <f>$B$14*0.24</f>
        <v>135387.84</v>
      </c>
      <c r="K14">
        <f>$B$14*0.56</f>
        <v>315904.96000000002</v>
      </c>
      <c r="L14">
        <v>1090000</v>
      </c>
      <c r="M14">
        <v>1700000</v>
      </c>
      <c r="N14">
        <v>25980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57">
        <v>2015</v>
      </c>
      <c r="B15" s="53">
        <v>557109</v>
      </c>
      <c r="C15" s="51">
        <v>132427</v>
      </c>
      <c r="D15" s="51">
        <v>424682</v>
      </c>
      <c r="H15">
        <v>0</v>
      </c>
      <c r="I15">
        <f>$B$15*0.21</f>
        <v>116992.89</v>
      </c>
      <c r="J15">
        <f>$B$15*0.24</f>
        <v>133706.16</v>
      </c>
      <c r="K15">
        <f>$B$15*0.54</f>
        <v>300838.86000000004</v>
      </c>
      <c r="L15">
        <v>1370000</v>
      </c>
      <c r="M15">
        <v>1450000</v>
      </c>
      <c r="N15">
        <v>31694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57">
        <v>2016</v>
      </c>
      <c r="B16" s="53">
        <v>564024</v>
      </c>
      <c r="C16" s="51">
        <v>130265</v>
      </c>
      <c r="D16" s="51">
        <v>433759</v>
      </c>
      <c r="H16">
        <f>$B$16*0.019</f>
        <v>10716.456</v>
      </c>
      <c r="I16">
        <f>$B$16*0.24</f>
        <v>135365.76000000001</v>
      </c>
      <c r="J16">
        <f>$B$16*0.24</f>
        <v>135365.76000000001</v>
      </c>
      <c r="K16">
        <f>$B$16*0.51</f>
        <v>287652.24</v>
      </c>
      <c r="L16">
        <v>1960000</v>
      </c>
      <c r="M16">
        <v>2170000</v>
      </c>
      <c r="N16">
        <v>38081</v>
      </c>
      <c r="O16">
        <v>1345991.5</v>
      </c>
      <c r="P16">
        <v>0</v>
      </c>
      <c r="Q16">
        <v>708742.83333333337</v>
      </c>
      <c r="R16">
        <v>267472</v>
      </c>
    </row>
    <row r="17" spans="1:18" x14ac:dyDescent="0.25">
      <c r="A17" s="57">
        <v>2017</v>
      </c>
      <c r="B17" s="53">
        <v>619625</v>
      </c>
      <c r="C17" s="20">
        <v>141738</v>
      </c>
      <c r="D17" s="20">
        <v>477887</v>
      </c>
      <c r="H17">
        <f>$B$17*0.021</f>
        <v>13012.125</v>
      </c>
      <c r="I17">
        <f>B17*0.28</f>
        <v>173495.00000000003</v>
      </c>
      <c r="J17">
        <f>C17*0.24</f>
        <v>34017.119999999995</v>
      </c>
      <c r="K17">
        <f>D17*0.47</f>
        <v>224606.88999999998</v>
      </c>
      <c r="L17">
        <v>2730000</v>
      </c>
      <c r="M17">
        <v>2450000</v>
      </c>
      <c r="N17">
        <v>46164</v>
      </c>
      <c r="O17">
        <v>1861526</v>
      </c>
      <c r="P17">
        <v>175638.63636363635</v>
      </c>
      <c r="Q17">
        <v>961679.88888888888</v>
      </c>
      <c r="R17">
        <v>309964.73333333334</v>
      </c>
    </row>
    <row r="18" spans="1:18" x14ac:dyDescent="0.25">
      <c r="A18" s="50">
        <v>2018</v>
      </c>
      <c r="B18" s="53">
        <v>813291</v>
      </c>
      <c r="C18" s="20">
        <v>179392</v>
      </c>
      <c r="D18" s="20">
        <v>633899</v>
      </c>
      <c r="H18">
        <f>$B$18*0.029</f>
        <v>23585.439000000002</v>
      </c>
      <c r="I18">
        <f>B18*0.35</f>
        <v>284651.84999999998</v>
      </c>
      <c r="J18">
        <f>C18*0.23</f>
        <v>41260.160000000003</v>
      </c>
      <c r="K18">
        <f>D18*0.39</f>
        <v>247220.61000000002</v>
      </c>
      <c r="L18">
        <v>5010000</v>
      </c>
      <c r="M18">
        <v>2750000</v>
      </c>
      <c r="N18">
        <v>51929</v>
      </c>
      <c r="O18">
        <v>1896822</v>
      </c>
      <c r="P18">
        <v>401740.125</v>
      </c>
      <c r="Q18">
        <v>320019</v>
      </c>
      <c r="R18">
        <v>412084.25</v>
      </c>
    </row>
    <row r="19" spans="1:18" x14ac:dyDescent="0.25">
      <c r="A19" s="50">
        <v>2019</v>
      </c>
      <c r="B19" s="53">
        <v>1681033</v>
      </c>
      <c r="C19" s="20">
        <v>388497</v>
      </c>
      <c r="D19" s="20">
        <v>1292536</v>
      </c>
      <c r="H19">
        <f>$B$19*0.08</f>
        <v>134482.64000000001</v>
      </c>
      <c r="I19">
        <f>$B$19*0.46</f>
        <v>773275.18</v>
      </c>
      <c r="J19">
        <f>$B$19*0.19</f>
        <v>319396.27</v>
      </c>
      <c r="K19">
        <f>$B$19*0.26</f>
        <v>437068.58</v>
      </c>
      <c r="L19">
        <v>9820000</v>
      </c>
      <c r="M19">
        <v>6810000</v>
      </c>
      <c r="N19">
        <v>57849</v>
      </c>
      <c r="O19">
        <v>1656562</v>
      </c>
      <c r="P19">
        <v>76166.409090909088</v>
      </c>
      <c r="Q19">
        <v>637819.16666666663</v>
      </c>
      <c r="R19">
        <v>277557.90000000002</v>
      </c>
    </row>
    <row r="20" spans="1:18" x14ac:dyDescent="0.25">
      <c r="A20" s="50">
        <v>2020</v>
      </c>
      <c r="B20" s="53">
        <v>3147040</v>
      </c>
      <c r="C20" s="20">
        <v>809533</v>
      </c>
      <c r="D20" s="20">
        <v>2337507</v>
      </c>
      <c r="H20">
        <f>$B$20*0.1</f>
        <v>314704</v>
      </c>
      <c r="I20">
        <f>$B$20*0.49</f>
        <v>1542049.5999999999</v>
      </c>
      <c r="J20">
        <f>$B$20*0.18</f>
        <v>566467.19999999995</v>
      </c>
      <c r="K20">
        <f>$B$20*0.23</f>
        <v>723819.20000000007</v>
      </c>
      <c r="L20">
        <v>4990000</v>
      </c>
      <c r="M20">
        <v>537000</v>
      </c>
      <c r="N20">
        <v>87545</v>
      </c>
      <c r="O20">
        <v>5368147.5999999996</v>
      </c>
      <c r="P20">
        <v>113590.63636363637</v>
      </c>
      <c r="Q20">
        <v>428016.75</v>
      </c>
      <c r="R20">
        <v>277640.2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opLeftCell="V1" workbookViewId="0">
      <selection activeCell="AG3" sqref="AG3:AG7"/>
    </sheetView>
  </sheetViews>
  <sheetFormatPr defaultRowHeight="15" x14ac:dyDescent="0.25"/>
  <cols>
    <col min="1" max="1" width="3" bestFit="1" customWidth="1"/>
    <col min="2" max="2" width="81.140625" bestFit="1" customWidth="1"/>
    <col min="3" max="3" width="10.7109375" bestFit="1" customWidth="1"/>
    <col min="4" max="4" width="12.5703125" bestFit="1" customWidth="1"/>
    <col min="5" max="5" width="12" bestFit="1" customWidth="1"/>
    <col min="8" max="8" width="3" bestFit="1" customWidth="1"/>
    <col min="9" max="9" width="81.140625" bestFit="1" customWidth="1"/>
    <col min="10" max="10" width="10.7109375" bestFit="1" customWidth="1"/>
    <col min="11" max="11" width="11.85546875" bestFit="1" customWidth="1"/>
    <col min="12" max="12" width="12" bestFit="1" customWidth="1"/>
    <col min="14" max="14" width="8" bestFit="1" customWidth="1"/>
    <col min="15" max="15" width="81.140625" bestFit="1" customWidth="1"/>
    <col min="16" max="16" width="10.7109375" bestFit="1" customWidth="1"/>
    <col min="17" max="17" width="11.85546875" bestFit="1" customWidth="1"/>
    <col min="18" max="18" width="12" bestFit="1" customWidth="1"/>
    <col min="20" max="20" width="3" bestFit="1" customWidth="1"/>
    <col min="21" max="21" width="81.140625" bestFit="1" customWidth="1"/>
    <col min="22" max="22" width="10.7109375" bestFit="1" customWidth="1"/>
    <col min="23" max="23" width="11.85546875" bestFit="1" customWidth="1"/>
    <col min="24" max="24" width="12" bestFit="1" customWidth="1"/>
    <col min="25" max="25" width="12" customWidth="1"/>
    <col min="27" max="27" width="3" bestFit="1" customWidth="1"/>
    <col min="28" max="28" width="63.28515625" bestFit="1" customWidth="1"/>
    <col min="29" max="29" width="10.7109375" bestFit="1" customWidth="1"/>
    <col min="30" max="30" width="11.85546875" bestFit="1" customWidth="1"/>
    <col min="31" max="31" width="12" bestFit="1" customWidth="1"/>
    <col min="32" max="32" width="12" customWidth="1"/>
    <col min="33" max="33" width="10.7109375" bestFit="1" customWidth="1"/>
    <col min="34" max="34" width="3" bestFit="1" customWidth="1"/>
    <col min="35" max="35" width="81.140625" bestFit="1" customWidth="1"/>
    <col min="36" max="36" width="10.7109375" bestFit="1" customWidth="1"/>
    <col min="37" max="37" width="11.85546875" bestFit="1" customWidth="1"/>
    <col min="38" max="38" width="12" bestFit="1" customWidth="1"/>
    <col min="40" max="40" width="3" bestFit="1" customWidth="1"/>
    <col min="41" max="41" width="81.140625" bestFit="1" customWidth="1"/>
    <col min="42" max="42" width="10.7109375" bestFit="1" customWidth="1"/>
    <col min="43" max="43" width="11.85546875" bestFit="1" customWidth="1"/>
    <col min="44" max="44" width="12" bestFit="1" customWidth="1"/>
  </cols>
  <sheetData>
    <row r="1" spans="1:44" x14ac:dyDescent="0.25">
      <c r="B1" t="s">
        <v>81</v>
      </c>
      <c r="C1" t="s">
        <v>82</v>
      </c>
      <c r="D1" t="s">
        <v>83</v>
      </c>
      <c r="E1" t="s">
        <v>84</v>
      </c>
      <c r="I1" t="s">
        <v>340</v>
      </c>
      <c r="J1" t="s">
        <v>82</v>
      </c>
      <c r="K1" t="s">
        <v>83</v>
      </c>
      <c r="L1" t="s">
        <v>84</v>
      </c>
      <c r="U1" t="s">
        <v>386</v>
      </c>
      <c r="V1" t="s">
        <v>82</v>
      </c>
      <c r="W1" t="s">
        <v>83</v>
      </c>
      <c r="X1" t="s">
        <v>84</v>
      </c>
      <c r="AB1" t="s">
        <v>434</v>
      </c>
      <c r="AC1" t="s">
        <v>82</v>
      </c>
      <c r="AD1" t="s">
        <v>83</v>
      </c>
      <c r="AE1" t="s">
        <v>84</v>
      </c>
      <c r="AI1" t="s">
        <v>476</v>
      </c>
      <c r="AJ1" t="s">
        <v>82</v>
      </c>
      <c r="AK1" t="s">
        <v>83</v>
      </c>
      <c r="AL1" t="s">
        <v>84</v>
      </c>
      <c r="AO1" t="s">
        <v>511</v>
      </c>
      <c r="AP1" t="s">
        <v>82</v>
      </c>
      <c r="AQ1" t="s">
        <v>83</v>
      </c>
      <c r="AR1" t="s">
        <v>84</v>
      </c>
    </row>
    <row r="2" spans="1:44" x14ac:dyDescent="0.25">
      <c r="A2">
        <v>9</v>
      </c>
      <c r="B2" t="s">
        <v>94</v>
      </c>
      <c r="C2" s="62">
        <v>43926</v>
      </c>
      <c r="D2">
        <v>2331888</v>
      </c>
      <c r="E2">
        <v>465</v>
      </c>
      <c r="H2">
        <v>4</v>
      </c>
      <c r="I2" t="s">
        <v>306</v>
      </c>
      <c r="J2" s="62">
        <v>42752</v>
      </c>
      <c r="K2">
        <v>753762</v>
      </c>
      <c r="L2">
        <v>1356</v>
      </c>
      <c r="N2">
        <f>SUM(K2:K12)/11</f>
        <v>175638.63636363635</v>
      </c>
      <c r="T2">
        <v>3</v>
      </c>
      <c r="U2" t="s">
        <v>341</v>
      </c>
      <c r="V2" s="62">
        <v>42663</v>
      </c>
      <c r="W2">
        <v>994056</v>
      </c>
      <c r="X2">
        <v>9968</v>
      </c>
      <c r="AA2">
        <v>26</v>
      </c>
      <c r="AB2" t="s">
        <v>410</v>
      </c>
      <c r="AC2" s="62">
        <v>41899</v>
      </c>
      <c r="AD2">
        <v>157742</v>
      </c>
      <c r="AE2">
        <v>101</v>
      </c>
      <c r="AH2">
        <v>48</v>
      </c>
      <c r="AI2" t="s">
        <v>512</v>
      </c>
      <c r="AJ2" s="62">
        <v>44040</v>
      </c>
      <c r="AK2">
        <v>96338</v>
      </c>
      <c r="AL2">
        <v>3335</v>
      </c>
      <c r="AN2">
        <v>1</v>
      </c>
      <c r="AO2" t="s">
        <v>477</v>
      </c>
      <c r="AP2" s="62">
        <v>43993</v>
      </c>
      <c r="AQ2">
        <v>96871</v>
      </c>
      <c r="AR2">
        <v>455</v>
      </c>
    </row>
    <row r="3" spans="1:44" x14ac:dyDescent="0.25">
      <c r="A3">
        <v>0</v>
      </c>
      <c r="B3" t="s">
        <v>89</v>
      </c>
      <c r="C3" s="62">
        <v>43915</v>
      </c>
      <c r="D3">
        <v>20093973</v>
      </c>
      <c r="E3">
        <v>3207</v>
      </c>
      <c r="H3">
        <v>21</v>
      </c>
      <c r="I3" t="s">
        <v>332</v>
      </c>
      <c r="J3" s="62">
        <v>42767</v>
      </c>
      <c r="K3">
        <v>134864</v>
      </c>
      <c r="L3">
        <v>475</v>
      </c>
      <c r="N3">
        <f>SUM(K13:K28)/16</f>
        <v>401740.125</v>
      </c>
      <c r="T3">
        <v>22</v>
      </c>
      <c r="U3" t="s">
        <v>359</v>
      </c>
      <c r="V3" s="62">
        <v>42670</v>
      </c>
      <c r="W3">
        <v>45733</v>
      </c>
      <c r="X3">
        <v>1493</v>
      </c>
      <c r="AA3">
        <v>4</v>
      </c>
      <c r="AB3" t="s">
        <v>387</v>
      </c>
      <c r="AC3" s="62">
        <v>42492</v>
      </c>
      <c r="AD3">
        <v>687371</v>
      </c>
      <c r="AE3">
        <v>333</v>
      </c>
      <c r="AF3" s="57">
        <v>2016</v>
      </c>
      <c r="AG3">
        <f>SUM(AD3:AD6)/4</f>
        <v>267472</v>
      </c>
      <c r="AH3">
        <v>49</v>
      </c>
      <c r="AI3" t="s">
        <v>435</v>
      </c>
      <c r="AJ3" s="62">
        <v>43996</v>
      </c>
      <c r="AK3">
        <v>94655</v>
      </c>
      <c r="AL3">
        <v>201</v>
      </c>
      <c r="AN3">
        <v>2</v>
      </c>
      <c r="AO3" t="s">
        <v>478</v>
      </c>
      <c r="AP3" s="62">
        <v>43863</v>
      </c>
      <c r="AQ3">
        <v>94374</v>
      </c>
      <c r="AR3">
        <v>196</v>
      </c>
    </row>
    <row r="4" spans="1:44" x14ac:dyDescent="0.25">
      <c r="A4">
        <v>34</v>
      </c>
      <c r="B4" t="s">
        <v>115</v>
      </c>
      <c r="C4" s="62">
        <v>43871</v>
      </c>
      <c r="D4">
        <v>1378171</v>
      </c>
      <c r="E4">
        <v>5497</v>
      </c>
      <c r="H4">
        <v>11</v>
      </c>
      <c r="I4" t="s">
        <v>323</v>
      </c>
      <c r="J4" s="62">
        <v>42774</v>
      </c>
      <c r="K4">
        <v>267064</v>
      </c>
      <c r="L4">
        <v>382</v>
      </c>
      <c r="N4">
        <f>SUM(K29:K40)/22</f>
        <v>76166.409090909088</v>
      </c>
      <c r="T4">
        <v>13</v>
      </c>
      <c r="U4" t="s">
        <v>351</v>
      </c>
      <c r="V4" s="62">
        <v>42686</v>
      </c>
      <c r="W4">
        <v>594234</v>
      </c>
      <c r="X4">
        <v>26705</v>
      </c>
      <c r="Y4">
        <v>2016</v>
      </c>
      <c r="Z4">
        <f>(SUM(W2:W7))/6</f>
        <v>708742.83333333337</v>
      </c>
      <c r="AA4">
        <v>41</v>
      </c>
      <c r="AB4" t="s">
        <v>424</v>
      </c>
      <c r="AC4" s="62">
        <v>42660</v>
      </c>
      <c r="AD4">
        <v>121172</v>
      </c>
      <c r="AE4">
        <v>193</v>
      </c>
      <c r="AF4" s="57">
        <v>2017</v>
      </c>
      <c r="AG4">
        <f>SUM(AD7:AD21)/15</f>
        <v>309964.73333333334</v>
      </c>
      <c r="AH4">
        <v>0</v>
      </c>
      <c r="AI4" t="s">
        <v>436</v>
      </c>
      <c r="AJ4" s="62">
        <v>44066</v>
      </c>
      <c r="AK4">
        <v>336274</v>
      </c>
      <c r="AL4">
        <v>5554</v>
      </c>
      <c r="AN4">
        <v>3</v>
      </c>
      <c r="AO4" t="s">
        <v>479</v>
      </c>
      <c r="AP4" s="62">
        <v>43595</v>
      </c>
      <c r="AQ4">
        <v>90394</v>
      </c>
      <c r="AR4">
        <v>216</v>
      </c>
    </row>
    <row r="5" spans="1:44" x14ac:dyDescent="0.25">
      <c r="A5">
        <v>32</v>
      </c>
      <c r="B5" t="s">
        <v>113</v>
      </c>
      <c r="C5" s="62">
        <v>43867</v>
      </c>
      <c r="D5">
        <v>1412808</v>
      </c>
      <c r="E5">
        <v>2689</v>
      </c>
      <c r="H5">
        <v>20</v>
      </c>
      <c r="I5" t="s">
        <v>331</v>
      </c>
      <c r="J5" s="62">
        <v>42780</v>
      </c>
      <c r="K5">
        <v>143983</v>
      </c>
      <c r="L5">
        <v>293</v>
      </c>
      <c r="N5">
        <f>SUM(K41:K51)/11</f>
        <v>113590.63636363637</v>
      </c>
      <c r="T5">
        <v>1</v>
      </c>
      <c r="U5" t="s">
        <v>385</v>
      </c>
      <c r="V5" s="62">
        <v>42699</v>
      </c>
      <c r="W5">
        <v>1063833</v>
      </c>
      <c r="X5">
        <v>58</v>
      </c>
      <c r="Y5">
        <v>2017</v>
      </c>
      <c r="Z5">
        <f>SUM(W8:W26)/9</f>
        <v>961679.88888888888</v>
      </c>
      <c r="AA5">
        <v>42</v>
      </c>
      <c r="AB5" t="s">
        <v>425</v>
      </c>
      <c r="AC5" s="62">
        <v>42719</v>
      </c>
      <c r="AD5">
        <v>120994</v>
      </c>
      <c r="AE5">
        <v>147</v>
      </c>
      <c r="AF5" s="50">
        <v>2018</v>
      </c>
      <c r="AG5">
        <f>SUM(AD22:AD33)/12</f>
        <v>412084.25</v>
      </c>
      <c r="AH5">
        <v>1</v>
      </c>
      <c r="AI5" t="s">
        <v>437</v>
      </c>
      <c r="AJ5" s="62">
        <v>43788</v>
      </c>
      <c r="AK5">
        <v>208329</v>
      </c>
      <c r="AL5">
        <v>773</v>
      </c>
      <c r="AN5">
        <v>4</v>
      </c>
      <c r="AO5" t="s">
        <v>480</v>
      </c>
      <c r="AP5" s="62">
        <v>43524</v>
      </c>
      <c r="AQ5">
        <v>69135</v>
      </c>
      <c r="AR5">
        <v>139</v>
      </c>
    </row>
    <row r="6" spans="1:44" x14ac:dyDescent="0.25">
      <c r="A6">
        <v>23</v>
      </c>
      <c r="B6" t="s">
        <v>106</v>
      </c>
      <c r="C6" s="62">
        <v>43839</v>
      </c>
      <c r="D6">
        <v>1623898</v>
      </c>
      <c r="E6">
        <v>2173</v>
      </c>
      <c r="H6">
        <v>8</v>
      </c>
      <c r="I6" t="s">
        <v>320</v>
      </c>
      <c r="J6" s="62">
        <v>42802</v>
      </c>
      <c r="K6">
        <v>302352</v>
      </c>
      <c r="L6">
        <v>586</v>
      </c>
      <c r="T6">
        <v>12</v>
      </c>
      <c r="U6" t="s">
        <v>350</v>
      </c>
      <c r="V6" s="62">
        <v>42707</v>
      </c>
      <c r="W6">
        <v>595479</v>
      </c>
      <c r="X6">
        <v>1979</v>
      </c>
      <c r="Y6">
        <v>2018</v>
      </c>
      <c r="Z6">
        <f>SUM(W27:W41)/15</f>
        <v>320019</v>
      </c>
      <c r="AA6">
        <v>34</v>
      </c>
      <c r="AB6" t="s">
        <v>417</v>
      </c>
      <c r="AC6" s="62">
        <v>42726</v>
      </c>
      <c r="AD6">
        <v>140351</v>
      </c>
      <c r="AE6">
        <v>256</v>
      </c>
      <c r="AF6" s="50">
        <v>2019</v>
      </c>
      <c r="AG6">
        <f>SUM(AD34:AD46)/10</f>
        <v>277557.90000000002</v>
      </c>
      <c r="AH6">
        <v>2</v>
      </c>
      <c r="AI6" t="s">
        <v>438</v>
      </c>
      <c r="AJ6" s="62">
        <v>44094</v>
      </c>
      <c r="AK6">
        <v>201433</v>
      </c>
      <c r="AL6">
        <v>3218</v>
      </c>
      <c r="AN6">
        <v>5</v>
      </c>
      <c r="AO6" t="s">
        <v>481</v>
      </c>
      <c r="AP6" s="62">
        <v>43505</v>
      </c>
      <c r="AQ6">
        <v>66126</v>
      </c>
      <c r="AR6">
        <v>182</v>
      </c>
    </row>
    <row r="7" spans="1:44" x14ac:dyDescent="0.25">
      <c r="A7">
        <v>6</v>
      </c>
      <c r="B7" t="s">
        <v>91</v>
      </c>
      <c r="C7" s="62">
        <v>43804</v>
      </c>
      <c r="D7">
        <v>2459845</v>
      </c>
      <c r="E7">
        <v>6816</v>
      </c>
      <c r="H7">
        <v>46</v>
      </c>
      <c r="I7" t="s">
        <v>316</v>
      </c>
      <c r="J7" s="62">
        <v>42865</v>
      </c>
      <c r="K7">
        <v>57917</v>
      </c>
      <c r="L7">
        <v>219</v>
      </c>
      <c r="T7">
        <v>4</v>
      </c>
      <c r="U7" t="s">
        <v>342</v>
      </c>
      <c r="V7" s="62">
        <v>42730</v>
      </c>
      <c r="W7">
        <v>959122</v>
      </c>
      <c r="X7">
        <v>237</v>
      </c>
      <c r="Y7">
        <v>2019</v>
      </c>
      <c r="Z7">
        <f>SUM(W42:W47)/6</f>
        <v>637819.16666666663</v>
      </c>
      <c r="AA7">
        <v>9</v>
      </c>
      <c r="AB7" t="s">
        <v>392</v>
      </c>
      <c r="AC7" s="62">
        <v>42877</v>
      </c>
      <c r="AD7">
        <v>406736</v>
      </c>
      <c r="AE7">
        <v>311</v>
      </c>
      <c r="AF7" s="50">
        <v>2020</v>
      </c>
      <c r="AG7">
        <f>SUM(AD47:AD51)/5</f>
        <v>277640.2</v>
      </c>
      <c r="AH7">
        <v>3</v>
      </c>
      <c r="AI7" t="s">
        <v>439</v>
      </c>
      <c r="AJ7" s="62">
        <v>44054</v>
      </c>
      <c r="AK7">
        <v>201292</v>
      </c>
      <c r="AL7">
        <v>3945</v>
      </c>
      <c r="AN7">
        <v>6</v>
      </c>
      <c r="AO7" t="s">
        <v>482</v>
      </c>
      <c r="AP7" s="62">
        <v>44098</v>
      </c>
      <c r="AQ7">
        <v>61728</v>
      </c>
      <c r="AR7">
        <v>380</v>
      </c>
    </row>
    <row r="8" spans="1:44" x14ac:dyDescent="0.25">
      <c r="A8">
        <v>33</v>
      </c>
      <c r="B8" t="s">
        <v>114</v>
      </c>
      <c r="C8" s="62">
        <v>43753</v>
      </c>
      <c r="D8">
        <v>1397972</v>
      </c>
      <c r="E8">
        <v>2352</v>
      </c>
      <c r="H8">
        <v>45</v>
      </c>
      <c r="I8" t="s">
        <v>315</v>
      </c>
      <c r="J8" s="62">
        <v>42879</v>
      </c>
      <c r="K8">
        <v>58146</v>
      </c>
      <c r="L8">
        <v>154</v>
      </c>
      <c r="T8">
        <v>40</v>
      </c>
      <c r="U8" t="s">
        <v>375</v>
      </c>
      <c r="V8" s="62">
        <v>42745</v>
      </c>
      <c r="W8">
        <v>30771</v>
      </c>
      <c r="X8">
        <v>1304</v>
      </c>
      <c r="Y8">
        <v>2020</v>
      </c>
      <c r="Z8">
        <f>SUM(W48:W51)/4</f>
        <v>428016.75</v>
      </c>
      <c r="AA8">
        <v>7</v>
      </c>
      <c r="AB8" t="s">
        <v>390</v>
      </c>
      <c r="AC8" s="62">
        <v>42885</v>
      </c>
      <c r="AD8">
        <v>431357</v>
      </c>
      <c r="AE8">
        <v>549</v>
      </c>
      <c r="AH8">
        <v>4</v>
      </c>
      <c r="AI8" t="s">
        <v>440</v>
      </c>
      <c r="AJ8" s="62">
        <v>43930</v>
      </c>
      <c r="AK8">
        <v>200659</v>
      </c>
      <c r="AL8">
        <v>1286</v>
      </c>
      <c r="AN8">
        <v>7</v>
      </c>
      <c r="AO8" t="s">
        <v>483</v>
      </c>
      <c r="AP8" s="62">
        <v>43901</v>
      </c>
      <c r="AQ8">
        <v>59854</v>
      </c>
      <c r="AR8">
        <v>399</v>
      </c>
    </row>
    <row r="9" spans="1:44" x14ac:dyDescent="0.25">
      <c r="A9">
        <v>45</v>
      </c>
      <c r="B9" t="s">
        <v>126</v>
      </c>
      <c r="C9" s="62">
        <v>43746</v>
      </c>
      <c r="D9">
        <v>1157131</v>
      </c>
      <c r="E9">
        <v>1855</v>
      </c>
      <c r="H9">
        <v>43</v>
      </c>
      <c r="I9" t="s">
        <v>313</v>
      </c>
      <c r="J9" s="62">
        <v>42956</v>
      </c>
      <c r="K9">
        <v>64466</v>
      </c>
      <c r="L9">
        <v>94</v>
      </c>
      <c r="T9">
        <v>48</v>
      </c>
      <c r="U9" t="s">
        <v>382</v>
      </c>
      <c r="V9" s="62">
        <v>42774</v>
      </c>
      <c r="W9">
        <v>259106</v>
      </c>
      <c r="X9">
        <v>776</v>
      </c>
      <c r="AA9">
        <v>35</v>
      </c>
      <c r="AB9" t="s">
        <v>418</v>
      </c>
      <c r="AC9" s="62">
        <v>42892</v>
      </c>
      <c r="AD9">
        <v>139893</v>
      </c>
      <c r="AE9">
        <v>336</v>
      </c>
      <c r="AH9">
        <v>5</v>
      </c>
      <c r="AI9" t="s">
        <v>441</v>
      </c>
      <c r="AJ9" s="62">
        <v>44098</v>
      </c>
      <c r="AK9">
        <v>181654</v>
      </c>
      <c r="AL9">
        <v>4269</v>
      </c>
      <c r="AN9">
        <v>8</v>
      </c>
      <c r="AO9" t="s">
        <v>513</v>
      </c>
      <c r="AP9" s="62">
        <v>43672</v>
      </c>
      <c r="AQ9">
        <v>57926</v>
      </c>
      <c r="AR9">
        <v>140</v>
      </c>
    </row>
    <row r="10" spans="1:44" x14ac:dyDescent="0.25">
      <c r="A10">
        <v>17</v>
      </c>
      <c r="B10" t="s">
        <v>101</v>
      </c>
      <c r="C10" s="62">
        <v>43706</v>
      </c>
      <c r="D10">
        <v>1921113</v>
      </c>
      <c r="E10">
        <v>8259</v>
      </c>
      <c r="H10">
        <v>36</v>
      </c>
      <c r="I10" t="s">
        <v>305</v>
      </c>
      <c r="J10" s="62">
        <v>43026</v>
      </c>
      <c r="K10">
        <v>7749</v>
      </c>
      <c r="L10">
        <v>170</v>
      </c>
      <c r="T10">
        <v>49</v>
      </c>
      <c r="U10" t="s">
        <v>382</v>
      </c>
      <c r="V10" s="62">
        <v>42774</v>
      </c>
      <c r="W10">
        <v>259106</v>
      </c>
      <c r="X10">
        <v>776</v>
      </c>
      <c r="AA10">
        <v>2</v>
      </c>
      <c r="AB10" t="s">
        <v>433</v>
      </c>
      <c r="AC10" s="62">
        <v>42899</v>
      </c>
      <c r="AD10">
        <v>1040166</v>
      </c>
      <c r="AE10">
        <v>883</v>
      </c>
      <c r="AH10">
        <v>6</v>
      </c>
      <c r="AI10" t="s">
        <v>442</v>
      </c>
      <c r="AJ10" s="62">
        <v>44005</v>
      </c>
      <c r="AK10">
        <v>175279</v>
      </c>
      <c r="AL10">
        <v>3901</v>
      </c>
      <c r="AN10">
        <v>9</v>
      </c>
      <c r="AO10" t="s">
        <v>484</v>
      </c>
      <c r="AP10" s="62">
        <v>43920</v>
      </c>
      <c r="AQ10">
        <v>50637</v>
      </c>
      <c r="AR10">
        <v>494</v>
      </c>
    </row>
    <row r="11" spans="1:44" x14ac:dyDescent="0.25">
      <c r="A11">
        <v>42</v>
      </c>
      <c r="B11" t="s">
        <v>123</v>
      </c>
      <c r="C11" s="62">
        <v>43633</v>
      </c>
      <c r="D11">
        <v>1183746</v>
      </c>
      <c r="E11">
        <v>2763</v>
      </c>
      <c r="H11">
        <v>31</v>
      </c>
      <c r="I11" t="s">
        <v>299</v>
      </c>
      <c r="J11" s="62">
        <v>43054</v>
      </c>
      <c r="K11">
        <v>84813</v>
      </c>
      <c r="L11">
        <v>225</v>
      </c>
      <c r="T11">
        <v>19</v>
      </c>
      <c r="U11" t="s">
        <v>356</v>
      </c>
      <c r="V11" s="62">
        <v>42779</v>
      </c>
      <c r="W11">
        <v>491756</v>
      </c>
      <c r="X11">
        <v>281</v>
      </c>
      <c r="AA11">
        <v>24</v>
      </c>
      <c r="AB11" t="s">
        <v>408</v>
      </c>
      <c r="AC11" s="62">
        <v>42906</v>
      </c>
      <c r="AD11">
        <v>1636</v>
      </c>
      <c r="AE11">
        <v>310</v>
      </c>
      <c r="AH11">
        <v>7</v>
      </c>
      <c r="AI11" t="s">
        <v>443</v>
      </c>
      <c r="AJ11" s="62">
        <v>44033</v>
      </c>
      <c r="AK11">
        <v>166857</v>
      </c>
      <c r="AL11">
        <v>178</v>
      </c>
      <c r="AN11">
        <v>10</v>
      </c>
      <c r="AO11" t="s">
        <v>485</v>
      </c>
      <c r="AP11" s="62">
        <v>43951</v>
      </c>
      <c r="AQ11">
        <v>44457</v>
      </c>
      <c r="AR11">
        <v>338</v>
      </c>
    </row>
    <row r="12" spans="1:44" x14ac:dyDescent="0.25">
      <c r="A12">
        <v>11</v>
      </c>
      <c r="B12" t="s">
        <v>96</v>
      </c>
      <c r="C12" s="62">
        <v>43570</v>
      </c>
      <c r="D12">
        <v>2137742</v>
      </c>
      <c r="E12">
        <v>3552</v>
      </c>
      <c r="H12">
        <v>47</v>
      </c>
      <c r="I12" t="s">
        <v>318</v>
      </c>
      <c r="J12" s="62">
        <v>43055</v>
      </c>
      <c r="K12">
        <v>56909</v>
      </c>
      <c r="L12">
        <v>178</v>
      </c>
      <c r="T12">
        <v>27</v>
      </c>
      <c r="U12" t="s">
        <v>363</v>
      </c>
      <c r="V12" s="62">
        <v>42797</v>
      </c>
      <c r="W12">
        <v>411896</v>
      </c>
      <c r="X12">
        <v>2321</v>
      </c>
      <c r="AA12">
        <v>12</v>
      </c>
      <c r="AB12" t="s">
        <v>395</v>
      </c>
      <c r="AC12" s="62">
        <v>42914</v>
      </c>
      <c r="AD12">
        <v>34419</v>
      </c>
      <c r="AE12">
        <v>350</v>
      </c>
      <c r="AH12">
        <v>8</v>
      </c>
      <c r="AI12" t="s">
        <v>444</v>
      </c>
      <c r="AJ12" s="62">
        <v>44119</v>
      </c>
      <c r="AK12">
        <v>158838</v>
      </c>
      <c r="AL12">
        <v>206</v>
      </c>
      <c r="AN12">
        <v>11</v>
      </c>
      <c r="AO12" t="s">
        <v>486</v>
      </c>
      <c r="AP12" s="62">
        <v>43596</v>
      </c>
      <c r="AQ12">
        <v>42509</v>
      </c>
      <c r="AR12">
        <v>47</v>
      </c>
    </row>
    <row r="13" spans="1:44" x14ac:dyDescent="0.25">
      <c r="A13">
        <v>16</v>
      </c>
      <c r="B13" t="s">
        <v>128</v>
      </c>
      <c r="C13" s="62">
        <v>43559</v>
      </c>
      <c r="D13">
        <v>2014093</v>
      </c>
      <c r="E13">
        <v>17749</v>
      </c>
      <c r="H13">
        <v>30</v>
      </c>
      <c r="I13" t="s">
        <v>298</v>
      </c>
      <c r="J13" s="62">
        <v>43124</v>
      </c>
      <c r="K13">
        <v>88103</v>
      </c>
      <c r="L13">
        <v>185</v>
      </c>
      <c r="T13">
        <v>37</v>
      </c>
      <c r="U13" t="s">
        <v>372</v>
      </c>
      <c r="V13" s="62">
        <v>42845</v>
      </c>
      <c r="W13">
        <v>323931</v>
      </c>
      <c r="X13">
        <v>1503</v>
      </c>
      <c r="AA13">
        <v>43</v>
      </c>
      <c r="AB13" t="s">
        <v>426</v>
      </c>
      <c r="AC13" s="62">
        <v>42920</v>
      </c>
      <c r="AD13">
        <v>115186</v>
      </c>
      <c r="AE13">
        <v>207</v>
      </c>
      <c r="AH13">
        <v>9</v>
      </c>
      <c r="AI13" t="s">
        <v>445</v>
      </c>
      <c r="AJ13" s="62">
        <v>44042</v>
      </c>
      <c r="AK13">
        <v>154975</v>
      </c>
      <c r="AL13">
        <v>2862</v>
      </c>
      <c r="AN13">
        <v>12</v>
      </c>
      <c r="AO13" t="s">
        <v>487</v>
      </c>
      <c r="AP13" s="62">
        <v>43511</v>
      </c>
      <c r="AQ13">
        <v>42144</v>
      </c>
      <c r="AR13">
        <v>203</v>
      </c>
    </row>
    <row r="14" spans="1:44" x14ac:dyDescent="0.25">
      <c r="A14">
        <v>48</v>
      </c>
      <c r="B14" t="s">
        <v>129</v>
      </c>
      <c r="C14" s="62">
        <v>43542</v>
      </c>
      <c r="D14">
        <v>1143601</v>
      </c>
      <c r="E14">
        <v>2841</v>
      </c>
      <c r="H14">
        <v>3</v>
      </c>
      <c r="I14" t="s">
        <v>302</v>
      </c>
      <c r="J14" s="62">
        <v>43131</v>
      </c>
      <c r="K14">
        <v>807538</v>
      </c>
      <c r="L14">
        <v>1014</v>
      </c>
      <c r="T14">
        <v>34</v>
      </c>
      <c r="U14" t="s">
        <v>369</v>
      </c>
      <c r="V14" s="62">
        <v>42859</v>
      </c>
      <c r="W14">
        <v>338577</v>
      </c>
      <c r="X14">
        <v>1218</v>
      </c>
      <c r="AA14">
        <v>13</v>
      </c>
      <c r="AB14" t="s">
        <v>396</v>
      </c>
      <c r="AC14" s="62">
        <v>42955</v>
      </c>
      <c r="AD14">
        <v>303727</v>
      </c>
      <c r="AE14">
        <v>500</v>
      </c>
      <c r="AH14">
        <v>10</v>
      </c>
      <c r="AI14" t="s">
        <v>446</v>
      </c>
      <c r="AJ14" s="62">
        <v>43487</v>
      </c>
      <c r="AK14">
        <v>150843</v>
      </c>
      <c r="AL14">
        <v>788</v>
      </c>
      <c r="AN14">
        <v>13</v>
      </c>
      <c r="AO14" t="s">
        <v>514</v>
      </c>
      <c r="AP14" s="62">
        <v>43927</v>
      </c>
      <c r="AQ14">
        <v>40958</v>
      </c>
      <c r="AR14">
        <v>367</v>
      </c>
    </row>
    <row r="15" spans="1:44" x14ac:dyDescent="0.25">
      <c r="A15">
        <v>46</v>
      </c>
      <c r="B15" t="s">
        <v>129</v>
      </c>
      <c r="C15" s="62">
        <v>43542</v>
      </c>
      <c r="D15">
        <v>1143601</v>
      </c>
      <c r="E15">
        <v>2841</v>
      </c>
      <c r="H15">
        <v>22</v>
      </c>
      <c r="I15" t="s">
        <v>333</v>
      </c>
      <c r="J15" s="62">
        <v>43159</v>
      </c>
      <c r="K15">
        <v>125159</v>
      </c>
      <c r="L15">
        <v>305</v>
      </c>
      <c r="T15">
        <v>24</v>
      </c>
      <c r="U15" t="s">
        <v>523</v>
      </c>
      <c r="V15" s="62">
        <v>42899</v>
      </c>
      <c r="W15">
        <v>434643</v>
      </c>
      <c r="X15">
        <v>1081</v>
      </c>
      <c r="AA15">
        <v>27</v>
      </c>
      <c r="AB15" t="s">
        <v>411</v>
      </c>
      <c r="AC15" s="62">
        <v>42976</v>
      </c>
      <c r="AD15">
        <v>157734</v>
      </c>
      <c r="AE15">
        <v>325</v>
      </c>
      <c r="AH15">
        <v>11</v>
      </c>
      <c r="AI15" t="s">
        <v>447</v>
      </c>
      <c r="AJ15" s="62">
        <v>44026</v>
      </c>
      <c r="AK15">
        <v>146764</v>
      </c>
      <c r="AL15">
        <v>2335</v>
      </c>
      <c r="AN15">
        <v>14</v>
      </c>
      <c r="AO15" t="s">
        <v>515</v>
      </c>
      <c r="AP15" s="62">
        <v>43497</v>
      </c>
      <c r="AQ15">
        <v>3856</v>
      </c>
      <c r="AR15">
        <v>105</v>
      </c>
    </row>
    <row r="16" spans="1:44" x14ac:dyDescent="0.25">
      <c r="A16">
        <v>21</v>
      </c>
      <c r="B16" t="s">
        <v>130</v>
      </c>
      <c r="C16" s="62">
        <v>43531</v>
      </c>
      <c r="D16">
        <v>1729656</v>
      </c>
      <c r="E16">
        <v>11062</v>
      </c>
      <c r="H16">
        <v>10</v>
      </c>
      <c r="I16" t="s">
        <v>322</v>
      </c>
      <c r="J16" s="62">
        <v>43250</v>
      </c>
      <c r="K16">
        <v>28118</v>
      </c>
      <c r="L16">
        <v>851</v>
      </c>
      <c r="T16">
        <v>16</v>
      </c>
      <c r="U16" t="s">
        <v>354</v>
      </c>
      <c r="V16" s="62">
        <v>42905</v>
      </c>
      <c r="W16">
        <v>532101</v>
      </c>
      <c r="X16">
        <v>177</v>
      </c>
      <c r="AA16">
        <v>22</v>
      </c>
      <c r="AB16" t="s">
        <v>406</v>
      </c>
      <c r="AC16" s="62">
        <v>42997</v>
      </c>
      <c r="AD16">
        <v>18735</v>
      </c>
      <c r="AE16">
        <v>245</v>
      </c>
      <c r="AH16">
        <v>13</v>
      </c>
      <c r="AI16" t="s">
        <v>516</v>
      </c>
      <c r="AJ16" s="62">
        <v>44084</v>
      </c>
      <c r="AK16">
        <v>145369</v>
      </c>
      <c r="AL16">
        <v>3335</v>
      </c>
      <c r="AN16">
        <v>15</v>
      </c>
      <c r="AO16" t="s">
        <v>517</v>
      </c>
      <c r="AP16" s="62">
        <v>43663</v>
      </c>
      <c r="AQ16">
        <v>35917</v>
      </c>
      <c r="AR16">
        <v>136</v>
      </c>
    </row>
    <row r="17" spans="1:44" x14ac:dyDescent="0.25">
      <c r="A17">
        <v>15</v>
      </c>
      <c r="B17" t="s">
        <v>100</v>
      </c>
      <c r="C17" s="62">
        <v>43514</v>
      </c>
      <c r="D17">
        <v>2064187</v>
      </c>
      <c r="E17">
        <v>3836</v>
      </c>
      <c r="H17">
        <v>35</v>
      </c>
      <c r="I17" t="s">
        <v>304</v>
      </c>
      <c r="J17" s="62">
        <v>43251</v>
      </c>
      <c r="K17">
        <v>7878</v>
      </c>
      <c r="L17">
        <v>168</v>
      </c>
      <c r="M17">
        <f>SUM(D12:D23)</f>
        <v>22907422</v>
      </c>
      <c r="T17">
        <v>0</v>
      </c>
      <c r="U17" t="s">
        <v>384</v>
      </c>
      <c r="V17" s="62">
        <v>42947</v>
      </c>
      <c r="W17">
        <v>1591578</v>
      </c>
      <c r="X17">
        <v>3066</v>
      </c>
      <c r="AA17">
        <v>5</v>
      </c>
      <c r="AB17" t="s">
        <v>388</v>
      </c>
      <c r="AC17" s="62">
        <v>43004</v>
      </c>
      <c r="AD17">
        <v>62112</v>
      </c>
      <c r="AE17">
        <v>652</v>
      </c>
      <c r="AH17">
        <v>12</v>
      </c>
      <c r="AI17" t="s">
        <v>448</v>
      </c>
      <c r="AJ17" s="62">
        <v>44007</v>
      </c>
      <c r="AK17">
        <v>144908</v>
      </c>
      <c r="AL17">
        <v>1402</v>
      </c>
      <c r="AN17">
        <v>16</v>
      </c>
      <c r="AO17" t="s">
        <v>519</v>
      </c>
      <c r="AP17" s="62">
        <v>43808</v>
      </c>
      <c r="AQ17">
        <v>32841</v>
      </c>
      <c r="AR17">
        <v>72</v>
      </c>
    </row>
    <row r="18" spans="1:44" x14ac:dyDescent="0.25">
      <c r="A18">
        <v>28</v>
      </c>
      <c r="B18" t="s">
        <v>111</v>
      </c>
      <c r="C18" s="62">
        <v>43482</v>
      </c>
      <c r="D18">
        <v>1526057</v>
      </c>
      <c r="E18">
        <v>2111</v>
      </c>
      <c r="H18">
        <v>0</v>
      </c>
      <c r="I18" t="s">
        <v>338</v>
      </c>
      <c r="J18" s="62">
        <v>43285</v>
      </c>
      <c r="K18">
        <v>1797280</v>
      </c>
      <c r="L18">
        <v>2956</v>
      </c>
      <c r="T18">
        <v>32</v>
      </c>
      <c r="U18" t="s">
        <v>367</v>
      </c>
      <c r="V18" s="62">
        <v>42954</v>
      </c>
      <c r="W18">
        <v>352782</v>
      </c>
      <c r="X18">
        <v>871</v>
      </c>
      <c r="AA18">
        <v>1</v>
      </c>
      <c r="AB18" t="s">
        <v>432</v>
      </c>
      <c r="AC18" s="62">
        <v>43011</v>
      </c>
      <c r="AD18">
        <v>1619185</v>
      </c>
      <c r="AE18">
        <v>1405</v>
      </c>
      <c r="AH18">
        <v>14</v>
      </c>
      <c r="AI18" t="s">
        <v>449</v>
      </c>
      <c r="AJ18" s="62">
        <v>44031</v>
      </c>
      <c r="AK18">
        <v>143622</v>
      </c>
      <c r="AL18">
        <v>3394</v>
      </c>
      <c r="AN18">
        <v>17</v>
      </c>
      <c r="AO18" t="s">
        <v>488</v>
      </c>
      <c r="AP18" s="62">
        <v>44028</v>
      </c>
      <c r="AQ18">
        <v>30927</v>
      </c>
      <c r="AR18">
        <v>144</v>
      </c>
    </row>
    <row r="19" spans="1:44" x14ac:dyDescent="0.25">
      <c r="A19">
        <v>20</v>
      </c>
      <c r="B19" t="s">
        <v>104</v>
      </c>
      <c r="C19" s="62">
        <v>43465</v>
      </c>
      <c r="D19">
        <v>1749596</v>
      </c>
      <c r="E19">
        <v>4932</v>
      </c>
      <c r="H19">
        <v>1</v>
      </c>
      <c r="I19" t="s">
        <v>339</v>
      </c>
      <c r="J19" s="62">
        <v>43286</v>
      </c>
      <c r="K19">
        <v>1789790</v>
      </c>
      <c r="L19">
        <v>2453</v>
      </c>
      <c r="T19">
        <v>17</v>
      </c>
      <c r="U19" t="s">
        <v>355</v>
      </c>
      <c r="V19" s="62">
        <v>42956</v>
      </c>
      <c r="W19">
        <v>524222</v>
      </c>
      <c r="X19">
        <v>16</v>
      </c>
      <c r="AA19">
        <v>32</v>
      </c>
      <c r="AB19" t="s">
        <v>416</v>
      </c>
      <c r="AC19" s="62">
        <v>43033</v>
      </c>
      <c r="AD19">
        <v>147404</v>
      </c>
      <c r="AE19">
        <v>400</v>
      </c>
      <c r="AH19">
        <v>15</v>
      </c>
      <c r="AI19" t="s">
        <v>450</v>
      </c>
      <c r="AJ19" s="62">
        <v>43916</v>
      </c>
      <c r="AK19">
        <v>143165</v>
      </c>
      <c r="AL19">
        <v>2345</v>
      </c>
      <c r="AN19">
        <v>18</v>
      </c>
      <c r="AO19" t="s">
        <v>520</v>
      </c>
      <c r="AP19" s="62">
        <v>43770</v>
      </c>
      <c r="AQ19">
        <v>3066</v>
      </c>
      <c r="AR19">
        <v>183</v>
      </c>
    </row>
    <row r="20" spans="1:44" x14ac:dyDescent="0.25">
      <c r="A20">
        <v>30</v>
      </c>
      <c r="B20" t="s">
        <v>131</v>
      </c>
      <c r="C20" s="62">
        <v>43454</v>
      </c>
      <c r="D20">
        <v>1448012</v>
      </c>
      <c r="E20">
        <v>6207</v>
      </c>
      <c r="H20">
        <v>12</v>
      </c>
      <c r="I20" t="s">
        <v>324</v>
      </c>
      <c r="J20" s="62">
        <v>43299</v>
      </c>
      <c r="K20">
        <v>25391</v>
      </c>
      <c r="L20">
        <v>1145</v>
      </c>
      <c r="T20">
        <v>42</v>
      </c>
      <c r="U20" t="s">
        <v>377</v>
      </c>
      <c r="V20" s="62">
        <v>43024</v>
      </c>
      <c r="W20">
        <v>303314</v>
      </c>
      <c r="X20">
        <v>1698</v>
      </c>
      <c r="AA20">
        <v>6</v>
      </c>
      <c r="AB20" t="s">
        <v>389</v>
      </c>
      <c r="AC20" s="62">
        <v>43046</v>
      </c>
      <c r="AD20">
        <v>45416</v>
      </c>
      <c r="AE20">
        <v>780</v>
      </c>
      <c r="AH20">
        <v>16</v>
      </c>
      <c r="AI20" t="s">
        <v>521</v>
      </c>
      <c r="AJ20" s="62">
        <v>44047</v>
      </c>
      <c r="AK20">
        <v>141061</v>
      </c>
      <c r="AL20">
        <v>1972</v>
      </c>
      <c r="AN20">
        <v>19</v>
      </c>
      <c r="AO20" t="s">
        <v>489</v>
      </c>
      <c r="AP20" s="62">
        <v>43796</v>
      </c>
      <c r="AQ20">
        <v>29798</v>
      </c>
      <c r="AR20">
        <v>197</v>
      </c>
    </row>
    <row r="21" spans="1:44" x14ac:dyDescent="0.25">
      <c r="A21">
        <v>2</v>
      </c>
      <c r="B21" t="s">
        <v>86</v>
      </c>
      <c r="C21" s="62">
        <v>43444</v>
      </c>
      <c r="D21">
        <v>3513703</v>
      </c>
      <c r="E21">
        <v>7206</v>
      </c>
      <c r="H21">
        <v>37</v>
      </c>
      <c r="I21" t="s">
        <v>307</v>
      </c>
      <c r="J21" s="62">
        <v>43334</v>
      </c>
      <c r="K21">
        <v>75629</v>
      </c>
      <c r="L21">
        <v>448</v>
      </c>
      <c r="T21">
        <v>46</v>
      </c>
      <c r="U21" t="s">
        <v>380</v>
      </c>
      <c r="V21" s="62">
        <v>43033</v>
      </c>
      <c r="W21">
        <v>260627</v>
      </c>
      <c r="X21">
        <v>1193</v>
      </c>
      <c r="AA21">
        <v>38</v>
      </c>
      <c r="AB21" t="s">
        <v>421</v>
      </c>
      <c r="AC21" s="62">
        <v>43095</v>
      </c>
      <c r="AD21">
        <v>125765</v>
      </c>
      <c r="AE21">
        <v>172</v>
      </c>
      <c r="AH21">
        <v>17</v>
      </c>
      <c r="AI21" t="s">
        <v>451</v>
      </c>
      <c r="AJ21" s="62">
        <v>43774</v>
      </c>
      <c r="AK21">
        <v>138548</v>
      </c>
      <c r="AL21">
        <v>1288</v>
      </c>
      <c r="AN21">
        <v>0</v>
      </c>
      <c r="AO21" t="s">
        <v>490</v>
      </c>
      <c r="AP21" s="62">
        <v>43945</v>
      </c>
      <c r="AQ21">
        <v>270454</v>
      </c>
      <c r="AR21">
        <v>967</v>
      </c>
    </row>
    <row r="22" spans="1:44" x14ac:dyDescent="0.25">
      <c r="A22">
        <v>13</v>
      </c>
      <c r="B22" t="s">
        <v>99</v>
      </c>
      <c r="C22" s="62">
        <v>43430</v>
      </c>
      <c r="D22">
        <v>2065880</v>
      </c>
      <c r="E22">
        <v>6612</v>
      </c>
      <c r="H22">
        <v>28</v>
      </c>
      <c r="I22" t="s">
        <v>295</v>
      </c>
      <c r="J22" s="62">
        <v>43353</v>
      </c>
      <c r="K22">
        <v>91661</v>
      </c>
      <c r="L22">
        <v>156</v>
      </c>
      <c r="T22">
        <v>45</v>
      </c>
      <c r="U22" t="s">
        <v>379</v>
      </c>
      <c r="V22" s="62">
        <v>43035</v>
      </c>
      <c r="W22">
        <v>269399</v>
      </c>
      <c r="X22">
        <v>583</v>
      </c>
      <c r="AA22">
        <v>30</v>
      </c>
      <c r="AB22" t="s">
        <v>414</v>
      </c>
      <c r="AC22" s="62">
        <v>43110</v>
      </c>
      <c r="AD22">
        <v>154205</v>
      </c>
      <c r="AE22">
        <v>199</v>
      </c>
      <c r="AH22">
        <v>18</v>
      </c>
      <c r="AI22" t="s">
        <v>452</v>
      </c>
      <c r="AJ22" s="62">
        <v>44014</v>
      </c>
      <c r="AK22">
        <v>136552</v>
      </c>
      <c r="AL22">
        <v>1231</v>
      </c>
      <c r="AN22">
        <v>20</v>
      </c>
      <c r="AO22" t="s">
        <v>522</v>
      </c>
      <c r="AP22" s="62">
        <v>43658</v>
      </c>
      <c r="AQ22">
        <v>25493</v>
      </c>
      <c r="AR22">
        <v>50</v>
      </c>
    </row>
    <row r="23" spans="1:44" x14ac:dyDescent="0.25">
      <c r="A23">
        <v>7</v>
      </c>
      <c r="B23" t="s">
        <v>92</v>
      </c>
      <c r="C23" s="62">
        <v>43423</v>
      </c>
      <c r="D23">
        <v>2371294</v>
      </c>
      <c r="E23">
        <v>3799</v>
      </c>
      <c r="H23">
        <v>40</v>
      </c>
      <c r="I23" t="s">
        <v>310</v>
      </c>
      <c r="J23" s="62">
        <v>43381</v>
      </c>
      <c r="K23">
        <v>70519</v>
      </c>
      <c r="L23">
        <v>556</v>
      </c>
      <c r="T23">
        <v>30</v>
      </c>
      <c r="U23" t="s">
        <v>366</v>
      </c>
      <c r="V23" s="62">
        <v>43038</v>
      </c>
      <c r="W23">
        <v>387115</v>
      </c>
      <c r="X23">
        <v>1426</v>
      </c>
      <c r="AA23">
        <v>31</v>
      </c>
      <c r="AB23" t="s">
        <v>415</v>
      </c>
      <c r="AC23" s="62">
        <v>43144</v>
      </c>
      <c r="AD23">
        <v>151138</v>
      </c>
      <c r="AE23">
        <v>531</v>
      </c>
      <c r="AH23">
        <v>19</v>
      </c>
      <c r="AI23" t="s">
        <v>453</v>
      </c>
      <c r="AJ23" s="62">
        <v>44082</v>
      </c>
      <c r="AK23">
        <v>133723</v>
      </c>
      <c r="AL23">
        <v>2449</v>
      </c>
      <c r="AN23">
        <v>21</v>
      </c>
      <c r="AO23" t="s">
        <v>491</v>
      </c>
      <c r="AP23" s="62">
        <v>43827</v>
      </c>
      <c r="AQ23">
        <v>25152</v>
      </c>
      <c r="AR23">
        <v>123</v>
      </c>
    </row>
    <row r="24" spans="1:44" x14ac:dyDescent="0.25">
      <c r="A24">
        <v>14</v>
      </c>
      <c r="B24" t="s">
        <v>98</v>
      </c>
      <c r="C24" s="62">
        <v>43402</v>
      </c>
      <c r="D24">
        <v>2066297</v>
      </c>
      <c r="E24">
        <v>3953</v>
      </c>
      <c r="H24">
        <v>7</v>
      </c>
      <c r="I24" t="s">
        <v>319</v>
      </c>
      <c r="J24" s="62">
        <v>43390</v>
      </c>
      <c r="K24">
        <v>310306</v>
      </c>
      <c r="L24">
        <v>354</v>
      </c>
      <c r="T24">
        <v>25</v>
      </c>
      <c r="U24" t="s">
        <v>361</v>
      </c>
      <c r="V24" s="62">
        <v>43045</v>
      </c>
      <c r="W24">
        <v>428266</v>
      </c>
      <c r="X24">
        <v>1191</v>
      </c>
      <c r="AA24">
        <v>25</v>
      </c>
      <c r="AB24" t="s">
        <v>409</v>
      </c>
      <c r="AC24" s="62">
        <v>43194</v>
      </c>
      <c r="AD24">
        <v>158683</v>
      </c>
      <c r="AE24">
        <v>147</v>
      </c>
      <c r="AH24">
        <v>20</v>
      </c>
      <c r="AI24" t="s">
        <v>524</v>
      </c>
      <c r="AJ24" s="62">
        <v>43993</v>
      </c>
      <c r="AK24">
        <v>132527</v>
      </c>
      <c r="AL24">
        <v>4916</v>
      </c>
      <c r="AN24">
        <v>22</v>
      </c>
      <c r="AO24" t="s">
        <v>492</v>
      </c>
      <c r="AP24" s="62">
        <v>44071</v>
      </c>
      <c r="AQ24">
        <v>23956</v>
      </c>
      <c r="AR24">
        <v>188</v>
      </c>
    </row>
    <row r="25" spans="1:44" x14ac:dyDescent="0.25">
      <c r="A25">
        <v>12</v>
      </c>
      <c r="B25" t="s">
        <v>97</v>
      </c>
      <c r="C25" s="62">
        <v>43388</v>
      </c>
      <c r="D25">
        <v>2108159</v>
      </c>
      <c r="E25">
        <v>10737</v>
      </c>
      <c r="H25" s="63">
        <v>14</v>
      </c>
      <c r="I25" s="63" t="s">
        <v>326</v>
      </c>
      <c r="J25" s="64">
        <v>43398</v>
      </c>
      <c r="K25" s="63">
        <v>192038</v>
      </c>
      <c r="L25" s="63">
        <v>141</v>
      </c>
      <c r="T25">
        <v>6</v>
      </c>
      <c r="U25" t="s">
        <v>344</v>
      </c>
      <c r="V25" s="62">
        <v>43056</v>
      </c>
      <c r="W25">
        <v>907767</v>
      </c>
      <c r="X25">
        <v>1925</v>
      </c>
      <c r="AA25">
        <v>28</v>
      </c>
      <c r="AB25" t="s">
        <v>413</v>
      </c>
      <c r="AC25" s="62">
        <v>43207</v>
      </c>
      <c r="AD25">
        <v>154779</v>
      </c>
      <c r="AE25">
        <v>236</v>
      </c>
      <c r="AH25">
        <v>21</v>
      </c>
      <c r="AI25" t="s">
        <v>454</v>
      </c>
      <c r="AJ25" s="62">
        <v>43856</v>
      </c>
      <c r="AK25">
        <v>122344</v>
      </c>
      <c r="AL25">
        <v>834</v>
      </c>
      <c r="AN25">
        <v>23</v>
      </c>
      <c r="AO25" t="s">
        <v>493</v>
      </c>
      <c r="AP25" s="62">
        <v>43559</v>
      </c>
      <c r="AQ25">
        <v>23615</v>
      </c>
      <c r="AR25">
        <v>77</v>
      </c>
    </row>
    <row r="26" spans="1:44" x14ac:dyDescent="0.25">
      <c r="A26">
        <v>49</v>
      </c>
      <c r="B26" t="s">
        <v>127</v>
      </c>
      <c r="C26" s="62">
        <v>43381</v>
      </c>
      <c r="D26">
        <v>1138618</v>
      </c>
      <c r="E26">
        <v>3982</v>
      </c>
      <c r="H26">
        <v>25</v>
      </c>
      <c r="I26" t="s">
        <v>336</v>
      </c>
      <c r="J26" s="62">
        <v>43417</v>
      </c>
      <c r="K26">
        <v>110999</v>
      </c>
      <c r="L26">
        <v>482</v>
      </c>
      <c r="T26">
        <v>15</v>
      </c>
      <c r="U26" t="s">
        <v>353</v>
      </c>
      <c r="V26" s="62">
        <v>43075</v>
      </c>
      <c r="W26">
        <v>548162</v>
      </c>
      <c r="X26">
        <v>2394</v>
      </c>
      <c r="AA26">
        <v>36</v>
      </c>
      <c r="AB26" t="s">
        <v>420</v>
      </c>
      <c r="AC26" s="62">
        <v>43305</v>
      </c>
      <c r="AD26">
        <v>132915</v>
      </c>
      <c r="AE26">
        <v>379</v>
      </c>
      <c r="AH26">
        <v>22</v>
      </c>
      <c r="AI26" t="s">
        <v>455</v>
      </c>
      <c r="AJ26" s="62">
        <v>44038</v>
      </c>
      <c r="AK26">
        <v>120996</v>
      </c>
      <c r="AL26">
        <v>4905</v>
      </c>
      <c r="AN26">
        <v>24</v>
      </c>
      <c r="AO26" t="s">
        <v>494</v>
      </c>
      <c r="AP26" s="62">
        <v>43566</v>
      </c>
      <c r="AQ26">
        <v>2353</v>
      </c>
      <c r="AR26">
        <v>94</v>
      </c>
    </row>
    <row r="27" spans="1:44" x14ac:dyDescent="0.25">
      <c r="A27">
        <v>47</v>
      </c>
      <c r="B27" t="s">
        <v>127</v>
      </c>
      <c r="C27" s="62">
        <v>43381</v>
      </c>
      <c r="D27">
        <v>1138618</v>
      </c>
      <c r="E27">
        <v>3982</v>
      </c>
      <c r="H27">
        <v>5</v>
      </c>
      <c r="I27" t="s">
        <v>525</v>
      </c>
      <c r="J27" s="62">
        <v>43420</v>
      </c>
      <c r="K27">
        <v>4076</v>
      </c>
      <c r="L27">
        <v>1058</v>
      </c>
      <c r="T27">
        <v>29</v>
      </c>
      <c r="U27" t="s">
        <v>365</v>
      </c>
      <c r="V27" s="62">
        <v>43168</v>
      </c>
      <c r="W27">
        <v>391906</v>
      </c>
      <c r="X27">
        <v>859</v>
      </c>
      <c r="AA27">
        <v>21</v>
      </c>
      <c r="AB27" t="s">
        <v>405</v>
      </c>
      <c r="AC27" s="62">
        <v>43347</v>
      </c>
      <c r="AD27">
        <v>195242</v>
      </c>
      <c r="AE27">
        <v>501</v>
      </c>
      <c r="AH27">
        <v>23</v>
      </c>
      <c r="AI27" t="s">
        <v>456</v>
      </c>
      <c r="AJ27" s="62">
        <v>43991</v>
      </c>
      <c r="AK27">
        <v>119592</v>
      </c>
      <c r="AL27">
        <v>1106</v>
      </c>
      <c r="AN27">
        <v>25</v>
      </c>
      <c r="AO27" t="s">
        <v>495</v>
      </c>
      <c r="AP27" s="62">
        <v>43886</v>
      </c>
      <c r="AQ27">
        <v>23219</v>
      </c>
      <c r="AR27">
        <v>349</v>
      </c>
    </row>
    <row r="28" spans="1:44" x14ac:dyDescent="0.25">
      <c r="A28">
        <v>29</v>
      </c>
      <c r="B28" t="s">
        <v>112</v>
      </c>
      <c r="C28" s="62">
        <v>43353</v>
      </c>
      <c r="D28">
        <v>1524798</v>
      </c>
      <c r="E28">
        <v>295</v>
      </c>
      <c r="H28">
        <v>2</v>
      </c>
      <c r="I28" t="s">
        <v>296</v>
      </c>
      <c r="J28" s="62">
        <v>43461</v>
      </c>
      <c r="K28">
        <v>903357</v>
      </c>
      <c r="L28">
        <v>927</v>
      </c>
      <c r="T28">
        <v>35</v>
      </c>
      <c r="U28" t="s">
        <v>370</v>
      </c>
      <c r="V28" s="62">
        <v>43171</v>
      </c>
      <c r="W28">
        <v>333333</v>
      </c>
      <c r="X28">
        <v>1098</v>
      </c>
      <c r="AA28">
        <v>10</v>
      </c>
      <c r="AB28" t="s">
        <v>394</v>
      </c>
      <c r="AC28" s="62">
        <v>43375</v>
      </c>
      <c r="AD28">
        <v>370127</v>
      </c>
      <c r="AE28">
        <v>367</v>
      </c>
      <c r="AH28">
        <v>24</v>
      </c>
      <c r="AI28" t="s">
        <v>457</v>
      </c>
      <c r="AJ28" s="62">
        <v>43718</v>
      </c>
      <c r="AK28">
        <v>11869</v>
      </c>
      <c r="AL28">
        <v>1085</v>
      </c>
      <c r="AN28">
        <v>26</v>
      </c>
      <c r="AO28" t="s">
        <v>496</v>
      </c>
      <c r="AP28" s="62">
        <v>43552</v>
      </c>
      <c r="AQ28">
        <v>22035</v>
      </c>
      <c r="AR28">
        <v>45</v>
      </c>
    </row>
    <row r="29" spans="1:44" x14ac:dyDescent="0.25">
      <c r="A29">
        <v>10</v>
      </c>
      <c r="B29" t="s">
        <v>95</v>
      </c>
      <c r="C29" s="62">
        <v>43229</v>
      </c>
      <c r="D29">
        <v>2259892</v>
      </c>
      <c r="E29">
        <v>31</v>
      </c>
      <c r="H29" s="63">
        <v>15</v>
      </c>
      <c r="I29" s="63" t="s">
        <v>327</v>
      </c>
      <c r="J29" s="64">
        <v>43493</v>
      </c>
      <c r="K29" s="63">
        <v>184202</v>
      </c>
      <c r="L29" s="63">
        <v>313</v>
      </c>
      <c r="T29">
        <v>47</v>
      </c>
      <c r="U29" t="s">
        <v>381</v>
      </c>
      <c r="V29" s="62">
        <v>43201</v>
      </c>
      <c r="W29">
        <v>260225</v>
      </c>
      <c r="X29">
        <v>817</v>
      </c>
      <c r="AA29">
        <v>37</v>
      </c>
      <c r="AB29" t="s">
        <v>419</v>
      </c>
      <c r="AC29" s="62">
        <v>43410</v>
      </c>
      <c r="AD29">
        <v>133897</v>
      </c>
      <c r="AE29">
        <v>226</v>
      </c>
      <c r="AH29">
        <v>25</v>
      </c>
      <c r="AI29" t="s">
        <v>458</v>
      </c>
      <c r="AJ29" s="62">
        <v>44143</v>
      </c>
      <c r="AK29">
        <v>118523</v>
      </c>
      <c r="AL29">
        <v>2454</v>
      </c>
      <c r="AN29">
        <v>27</v>
      </c>
      <c r="AO29" t="s">
        <v>497</v>
      </c>
      <c r="AP29" s="62">
        <v>44067</v>
      </c>
      <c r="AQ29">
        <v>21955</v>
      </c>
      <c r="AR29">
        <v>408</v>
      </c>
    </row>
    <row r="30" spans="1:44" x14ac:dyDescent="0.25">
      <c r="A30">
        <v>4</v>
      </c>
      <c r="B30" t="s">
        <v>88</v>
      </c>
      <c r="C30" s="62">
        <v>43202</v>
      </c>
      <c r="D30">
        <v>3197330</v>
      </c>
      <c r="E30">
        <v>6768</v>
      </c>
      <c r="H30">
        <v>26</v>
      </c>
      <c r="I30" t="s">
        <v>337</v>
      </c>
      <c r="J30" s="62">
        <v>43508</v>
      </c>
      <c r="K30">
        <v>104319</v>
      </c>
      <c r="L30">
        <v>350</v>
      </c>
      <c r="T30">
        <v>21</v>
      </c>
      <c r="U30" t="s">
        <v>358</v>
      </c>
      <c r="V30" s="62">
        <v>43210</v>
      </c>
      <c r="W30">
        <v>467408</v>
      </c>
      <c r="X30">
        <v>732</v>
      </c>
      <c r="AA30">
        <v>40</v>
      </c>
      <c r="AB30" t="s">
        <v>423</v>
      </c>
      <c r="AC30" s="62">
        <v>43447</v>
      </c>
      <c r="AD30">
        <v>121442</v>
      </c>
      <c r="AE30">
        <v>224</v>
      </c>
      <c r="AH30">
        <v>26</v>
      </c>
      <c r="AI30" t="s">
        <v>459</v>
      </c>
      <c r="AJ30" s="62">
        <v>44049</v>
      </c>
      <c r="AK30">
        <v>116603</v>
      </c>
      <c r="AL30">
        <v>1351</v>
      </c>
      <c r="AN30">
        <v>28</v>
      </c>
      <c r="AO30" t="s">
        <v>498</v>
      </c>
      <c r="AP30" s="62">
        <v>44025</v>
      </c>
      <c r="AQ30">
        <v>21616</v>
      </c>
      <c r="AR30">
        <v>149</v>
      </c>
    </row>
    <row r="31" spans="1:44" x14ac:dyDescent="0.25">
      <c r="A31">
        <v>22</v>
      </c>
      <c r="B31" t="s">
        <v>105</v>
      </c>
      <c r="C31" s="62">
        <v>43195</v>
      </c>
      <c r="D31">
        <v>1695340</v>
      </c>
      <c r="E31">
        <v>2427</v>
      </c>
      <c r="H31">
        <v>38</v>
      </c>
      <c r="I31" t="s">
        <v>308</v>
      </c>
      <c r="J31" s="62">
        <v>43510</v>
      </c>
      <c r="K31">
        <v>74271</v>
      </c>
      <c r="L31">
        <v>129</v>
      </c>
      <c r="T31">
        <v>2</v>
      </c>
      <c r="U31" t="s">
        <v>383</v>
      </c>
      <c r="V31" s="62">
        <v>43273</v>
      </c>
      <c r="W31">
        <v>11459</v>
      </c>
      <c r="X31">
        <v>2313</v>
      </c>
      <c r="AA31">
        <v>46</v>
      </c>
      <c r="AB31" t="s">
        <v>429</v>
      </c>
      <c r="AC31" s="62">
        <v>43452</v>
      </c>
      <c r="AD31">
        <v>112755</v>
      </c>
      <c r="AE31">
        <v>259</v>
      </c>
      <c r="AH31">
        <v>27</v>
      </c>
      <c r="AI31" t="s">
        <v>460</v>
      </c>
      <c r="AJ31" s="62">
        <v>44136</v>
      </c>
      <c r="AK31">
        <v>115456</v>
      </c>
      <c r="AL31">
        <v>3615</v>
      </c>
      <c r="AN31">
        <v>29</v>
      </c>
      <c r="AO31" t="s">
        <v>499</v>
      </c>
      <c r="AP31" s="62">
        <v>43939</v>
      </c>
      <c r="AQ31">
        <v>21498</v>
      </c>
      <c r="AR31">
        <v>216</v>
      </c>
    </row>
    <row r="32" spans="1:44" x14ac:dyDescent="0.25">
      <c r="A32">
        <v>26</v>
      </c>
      <c r="B32" t="s">
        <v>109</v>
      </c>
      <c r="C32" s="62">
        <v>43189</v>
      </c>
      <c r="D32">
        <v>1549375</v>
      </c>
      <c r="E32">
        <v>324</v>
      </c>
      <c r="H32">
        <v>34</v>
      </c>
      <c r="I32" t="s">
        <v>303</v>
      </c>
      <c r="J32" s="62">
        <v>43514</v>
      </c>
      <c r="K32">
        <v>79599</v>
      </c>
      <c r="L32">
        <v>896</v>
      </c>
      <c r="T32">
        <v>23</v>
      </c>
      <c r="U32" t="s">
        <v>360</v>
      </c>
      <c r="V32" s="62">
        <v>43287</v>
      </c>
      <c r="W32">
        <v>448353</v>
      </c>
      <c r="X32">
        <v>326</v>
      </c>
      <c r="AA32">
        <v>15</v>
      </c>
      <c r="AB32" t="s">
        <v>398</v>
      </c>
      <c r="AC32" s="62">
        <v>43459</v>
      </c>
      <c r="AD32">
        <v>289462</v>
      </c>
      <c r="AE32">
        <v>352</v>
      </c>
      <c r="AH32">
        <v>29</v>
      </c>
      <c r="AI32" t="s">
        <v>461</v>
      </c>
      <c r="AJ32" s="62">
        <v>44089</v>
      </c>
      <c r="AK32">
        <v>112426</v>
      </c>
      <c r="AL32">
        <v>4605</v>
      </c>
      <c r="AN32">
        <v>30</v>
      </c>
      <c r="AO32" t="s">
        <v>500</v>
      </c>
      <c r="AP32" s="62">
        <v>43517</v>
      </c>
      <c r="AQ32">
        <v>20671</v>
      </c>
      <c r="AR32">
        <v>75</v>
      </c>
    </row>
    <row r="33" spans="1:44" x14ac:dyDescent="0.25">
      <c r="A33">
        <v>39</v>
      </c>
      <c r="B33" t="s">
        <v>120</v>
      </c>
      <c r="C33" s="62">
        <v>43188</v>
      </c>
      <c r="D33">
        <v>1322767</v>
      </c>
      <c r="E33">
        <v>2028</v>
      </c>
      <c r="H33">
        <v>27</v>
      </c>
      <c r="I33" t="s">
        <v>294</v>
      </c>
      <c r="J33" s="62">
        <v>43516</v>
      </c>
      <c r="K33">
        <v>93338</v>
      </c>
      <c r="L33">
        <v>262</v>
      </c>
      <c r="T33">
        <v>43</v>
      </c>
      <c r="U33" t="s">
        <v>535</v>
      </c>
      <c r="V33" s="62">
        <v>43299</v>
      </c>
      <c r="W33">
        <v>294528</v>
      </c>
      <c r="X33">
        <v>666</v>
      </c>
      <c r="AA33">
        <v>0</v>
      </c>
      <c r="AB33" t="s">
        <v>404</v>
      </c>
      <c r="AC33" s="62">
        <v>43461</v>
      </c>
      <c r="AD33">
        <v>2970366</v>
      </c>
      <c r="AE33">
        <v>4134</v>
      </c>
      <c r="AH33">
        <v>28</v>
      </c>
      <c r="AI33" t="s">
        <v>528</v>
      </c>
      <c r="AJ33" s="62">
        <v>44087</v>
      </c>
      <c r="AK33">
        <v>111654</v>
      </c>
      <c r="AL33">
        <v>2803</v>
      </c>
      <c r="AN33">
        <v>31</v>
      </c>
      <c r="AO33" t="s">
        <v>501</v>
      </c>
      <c r="AP33" s="62">
        <v>43538</v>
      </c>
      <c r="AQ33">
        <v>20457</v>
      </c>
      <c r="AR33">
        <v>39</v>
      </c>
    </row>
    <row r="34" spans="1:44" x14ac:dyDescent="0.25">
      <c r="A34">
        <v>18</v>
      </c>
      <c r="B34" t="s">
        <v>102</v>
      </c>
      <c r="C34" s="62">
        <v>43186</v>
      </c>
      <c r="D34">
        <v>1835792</v>
      </c>
      <c r="E34">
        <v>3835</v>
      </c>
      <c r="H34">
        <v>6</v>
      </c>
      <c r="I34" t="s">
        <v>529</v>
      </c>
      <c r="J34" s="62">
        <v>43540</v>
      </c>
      <c r="K34">
        <v>357861</v>
      </c>
      <c r="L34">
        <v>3496</v>
      </c>
      <c r="T34">
        <v>41</v>
      </c>
      <c r="U34" t="s">
        <v>376</v>
      </c>
      <c r="V34" s="62">
        <v>43341</v>
      </c>
      <c r="W34">
        <v>307195</v>
      </c>
      <c r="X34">
        <v>321</v>
      </c>
      <c r="AA34">
        <v>17</v>
      </c>
      <c r="AB34" t="s">
        <v>400</v>
      </c>
      <c r="AC34" s="62">
        <v>43475</v>
      </c>
      <c r="AD34">
        <v>246214</v>
      </c>
      <c r="AE34">
        <v>350</v>
      </c>
      <c r="AH34">
        <v>31</v>
      </c>
      <c r="AI34" t="s">
        <v>462</v>
      </c>
      <c r="AJ34" s="62">
        <v>43556</v>
      </c>
      <c r="AK34">
        <v>110575</v>
      </c>
      <c r="AL34">
        <v>629</v>
      </c>
      <c r="AN34">
        <v>32</v>
      </c>
      <c r="AO34" t="s">
        <v>502</v>
      </c>
      <c r="AP34" s="62">
        <v>43545</v>
      </c>
      <c r="AQ34">
        <v>1843</v>
      </c>
      <c r="AR34">
        <v>32</v>
      </c>
    </row>
    <row r="35" spans="1:44" x14ac:dyDescent="0.25">
      <c r="A35">
        <v>3</v>
      </c>
      <c r="B35" t="s">
        <v>87</v>
      </c>
      <c r="C35" s="62">
        <v>43185</v>
      </c>
      <c r="D35">
        <v>3214928</v>
      </c>
      <c r="E35">
        <v>3823</v>
      </c>
      <c r="H35">
        <v>44</v>
      </c>
      <c r="I35" t="s">
        <v>314</v>
      </c>
      <c r="J35" s="62">
        <v>43550</v>
      </c>
      <c r="K35">
        <v>59307</v>
      </c>
      <c r="L35">
        <v>1111</v>
      </c>
      <c r="T35">
        <v>38</v>
      </c>
      <c r="U35" t="s">
        <v>373</v>
      </c>
      <c r="V35" s="62">
        <v>43346</v>
      </c>
      <c r="W35">
        <v>312428</v>
      </c>
      <c r="X35">
        <v>752</v>
      </c>
      <c r="AA35">
        <v>44</v>
      </c>
      <c r="AB35" t="s">
        <v>427</v>
      </c>
      <c r="AC35" s="62">
        <v>43487</v>
      </c>
      <c r="AD35">
        <v>114017</v>
      </c>
      <c r="AE35">
        <v>300</v>
      </c>
      <c r="AH35">
        <v>33</v>
      </c>
      <c r="AI35" t="s">
        <v>463</v>
      </c>
      <c r="AJ35" s="62">
        <v>44112</v>
      </c>
      <c r="AK35">
        <v>110318</v>
      </c>
      <c r="AL35">
        <v>1754</v>
      </c>
      <c r="AN35">
        <v>33</v>
      </c>
      <c r="AO35" t="s">
        <v>503</v>
      </c>
      <c r="AP35" s="62">
        <v>44046</v>
      </c>
      <c r="AQ35">
        <v>17758</v>
      </c>
      <c r="AR35">
        <v>140</v>
      </c>
    </row>
    <row r="36" spans="1:44" x14ac:dyDescent="0.25">
      <c r="A36">
        <v>44</v>
      </c>
      <c r="B36" t="s">
        <v>125</v>
      </c>
      <c r="C36" s="62">
        <v>43178</v>
      </c>
      <c r="D36">
        <v>1166127</v>
      </c>
      <c r="E36">
        <v>2295</v>
      </c>
      <c r="G36" s="57"/>
      <c r="H36">
        <v>32</v>
      </c>
      <c r="I36" t="s">
        <v>300</v>
      </c>
      <c r="J36" s="62">
        <v>43605</v>
      </c>
      <c r="K36">
        <v>84368</v>
      </c>
      <c r="L36">
        <v>354</v>
      </c>
      <c r="T36">
        <v>33</v>
      </c>
      <c r="U36" t="s">
        <v>368</v>
      </c>
      <c r="V36" s="62">
        <v>43350</v>
      </c>
      <c r="W36">
        <v>341045</v>
      </c>
      <c r="X36">
        <v>416</v>
      </c>
      <c r="AA36">
        <v>23</v>
      </c>
      <c r="AB36" t="s">
        <v>407</v>
      </c>
      <c r="AC36" s="62">
        <v>43501</v>
      </c>
      <c r="AD36">
        <v>169854</v>
      </c>
      <c r="AE36">
        <v>357</v>
      </c>
      <c r="AH36">
        <v>30</v>
      </c>
      <c r="AI36" t="s">
        <v>464</v>
      </c>
      <c r="AJ36" s="62">
        <v>44096</v>
      </c>
      <c r="AK36">
        <v>110258</v>
      </c>
      <c r="AL36">
        <v>5389</v>
      </c>
      <c r="AN36">
        <v>34</v>
      </c>
      <c r="AO36" t="s">
        <v>504</v>
      </c>
      <c r="AP36" s="62">
        <v>44021</v>
      </c>
      <c r="AQ36">
        <v>17235</v>
      </c>
      <c r="AR36">
        <v>171</v>
      </c>
    </row>
    <row r="37" spans="1:44" x14ac:dyDescent="0.25">
      <c r="A37">
        <v>37</v>
      </c>
      <c r="B37" t="s">
        <v>118</v>
      </c>
      <c r="C37" s="62">
        <v>43111</v>
      </c>
      <c r="D37">
        <v>1355296</v>
      </c>
      <c r="E37">
        <v>2471</v>
      </c>
      <c r="G37" s="57"/>
      <c r="H37" s="63">
        <v>13</v>
      </c>
      <c r="I37" s="63" t="s">
        <v>325</v>
      </c>
      <c r="J37" s="64">
        <v>43614</v>
      </c>
      <c r="K37" s="65">
        <v>194875</v>
      </c>
      <c r="L37" s="63">
        <v>2906</v>
      </c>
      <c r="T37">
        <v>36</v>
      </c>
      <c r="U37" t="s">
        <v>371</v>
      </c>
      <c r="V37" s="62">
        <v>43381</v>
      </c>
      <c r="W37">
        <v>32611</v>
      </c>
      <c r="X37">
        <v>430</v>
      </c>
      <c r="AA37">
        <v>29</v>
      </c>
      <c r="AB37" t="s">
        <v>412</v>
      </c>
      <c r="AC37" s="62">
        <v>43508</v>
      </c>
      <c r="AD37">
        <v>154805</v>
      </c>
      <c r="AE37">
        <v>323</v>
      </c>
      <c r="AH37">
        <v>32</v>
      </c>
      <c r="AI37" t="s">
        <v>530</v>
      </c>
      <c r="AJ37" s="62">
        <v>44091</v>
      </c>
      <c r="AK37">
        <v>109097</v>
      </c>
      <c r="AL37">
        <v>2127</v>
      </c>
      <c r="AN37">
        <v>35</v>
      </c>
      <c r="AO37" t="s">
        <v>531</v>
      </c>
      <c r="AP37" s="62">
        <v>43757</v>
      </c>
      <c r="AQ37">
        <v>15458</v>
      </c>
      <c r="AR37">
        <v>78</v>
      </c>
    </row>
    <row r="38" spans="1:44" x14ac:dyDescent="0.25">
      <c r="A38">
        <v>41</v>
      </c>
      <c r="B38" t="s">
        <v>122</v>
      </c>
      <c r="C38" s="62">
        <v>43104</v>
      </c>
      <c r="D38">
        <v>1214618</v>
      </c>
      <c r="E38">
        <v>3545</v>
      </c>
      <c r="G38" s="50"/>
      <c r="H38">
        <v>9</v>
      </c>
      <c r="I38" t="s">
        <v>321</v>
      </c>
      <c r="J38" s="62">
        <v>43647</v>
      </c>
      <c r="K38">
        <v>300524</v>
      </c>
      <c r="L38">
        <v>395</v>
      </c>
      <c r="T38">
        <v>28</v>
      </c>
      <c r="U38" t="s">
        <v>364</v>
      </c>
      <c r="V38" s="62">
        <v>43406</v>
      </c>
      <c r="W38">
        <v>406304</v>
      </c>
      <c r="X38">
        <v>881</v>
      </c>
      <c r="AA38">
        <v>14</v>
      </c>
      <c r="AB38" t="s">
        <v>397</v>
      </c>
      <c r="AC38" s="62">
        <v>43517</v>
      </c>
      <c r="AD38">
        <v>302569</v>
      </c>
      <c r="AE38">
        <v>604</v>
      </c>
      <c r="AH38">
        <v>34</v>
      </c>
      <c r="AI38" t="s">
        <v>532</v>
      </c>
      <c r="AJ38" s="62">
        <v>43963</v>
      </c>
      <c r="AK38">
        <v>108569</v>
      </c>
      <c r="AL38">
        <v>2353</v>
      </c>
      <c r="AN38">
        <v>38</v>
      </c>
      <c r="AO38" t="s">
        <v>505</v>
      </c>
      <c r="AP38" s="62">
        <v>43949</v>
      </c>
      <c r="AQ38">
        <v>15296</v>
      </c>
      <c r="AR38">
        <v>82</v>
      </c>
    </row>
    <row r="39" spans="1:44" x14ac:dyDescent="0.25">
      <c r="A39">
        <v>31</v>
      </c>
      <c r="B39" t="s">
        <v>132</v>
      </c>
      <c r="C39" s="62">
        <v>43095</v>
      </c>
      <c r="D39">
        <v>1430416</v>
      </c>
      <c r="E39">
        <v>1202</v>
      </c>
      <c r="G39" s="50"/>
      <c r="H39">
        <v>41</v>
      </c>
      <c r="I39" t="s">
        <v>311</v>
      </c>
      <c r="J39" s="62">
        <v>43672</v>
      </c>
      <c r="K39">
        <v>69423</v>
      </c>
      <c r="L39">
        <v>355</v>
      </c>
      <c r="T39">
        <v>39</v>
      </c>
      <c r="U39" t="s">
        <v>374</v>
      </c>
      <c r="V39" s="62">
        <v>43425</v>
      </c>
      <c r="W39">
        <v>310806</v>
      </c>
      <c r="X39">
        <v>993</v>
      </c>
      <c r="AA39">
        <v>39</v>
      </c>
      <c r="AB39" t="s">
        <v>422</v>
      </c>
      <c r="AC39" s="62">
        <v>43532</v>
      </c>
      <c r="AD39">
        <v>124179</v>
      </c>
      <c r="AE39">
        <v>306</v>
      </c>
      <c r="AH39">
        <v>35</v>
      </c>
      <c r="AI39" t="s">
        <v>465</v>
      </c>
      <c r="AJ39" s="62">
        <v>44012</v>
      </c>
      <c r="AK39">
        <v>107844</v>
      </c>
      <c r="AL39">
        <v>2749</v>
      </c>
      <c r="AN39">
        <v>37</v>
      </c>
      <c r="AO39" t="s">
        <v>533</v>
      </c>
      <c r="AP39" s="62">
        <v>43791</v>
      </c>
      <c r="AQ39">
        <v>15293</v>
      </c>
      <c r="AR39">
        <v>71</v>
      </c>
    </row>
    <row r="40" spans="1:44" x14ac:dyDescent="0.25">
      <c r="A40">
        <v>43</v>
      </c>
      <c r="B40" t="s">
        <v>124</v>
      </c>
      <c r="C40" s="62">
        <v>43083</v>
      </c>
      <c r="D40">
        <v>1174058</v>
      </c>
      <c r="E40">
        <v>159</v>
      </c>
      <c r="G40" s="50"/>
      <c r="H40">
        <v>39</v>
      </c>
      <c r="I40" t="s">
        <v>309</v>
      </c>
      <c r="J40" s="62">
        <v>43698</v>
      </c>
      <c r="K40">
        <v>73574</v>
      </c>
      <c r="L40">
        <v>1134</v>
      </c>
      <c r="T40">
        <v>14</v>
      </c>
      <c r="U40" t="s">
        <v>352</v>
      </c>
      <c r="V40" s="62">
        <v>43444</v>
      </c>
      <c r="W40">
        <v>592606</v>
      </c>
      <c r="X40">
        <v>1328</v>
      </c>
      <c r="AA40">
        <v>16</v>
      </c>
      <c r="AB40" t="s">
        <v>399</v>
      </c>
      <c r="AC40" s="62">
        <v>43539</v>
      </c>
      <c r="AD40">
        <v>281497</v>
      </c>
      <c r="AE40">
        <v>1386</v>
      </c>
      <c r="AH40">
        <v>37</v>
      </c>
      <c r="AI40" t="s">
        <v>466</v>
      </c>
      <c r="AJ40" s="62">
        <v>44035</v>
      </c>
      <c r="AK40">
        <v>107201</v>
      </c>
      <c r="AL40">
        <v>1103</v>
      </c>
      <c r="AN40">
        <v>36</v>
      </c>
      <c r="AO40" t="s">
        <v>534</v>
      </c>
      <c r="AP40" s="62">
        <v>43841</v>
      </c>
      <c r="AQ40">
        <v>15252</v>
      </c>
      <c r="AR40">
        <v>66</v>
      </c>
    </row>
    <row r="41" spans="1:44" x14ac:dyDescent="0.25">
      <c r="A41">
        <v>19</v>
      </c>
      <c r="B41" t="s">
        <v>103</v>
      </c>
      <c r="C41" s="62">
        <v>43066</v>
      </c>
      <c r="D41">
        <v>1753212</v>
      </c>
      <c r="E41">
        <v>5037</v>
      </c>
      <c r="H41">
        <v>19</v>
      </c>
      <c r="I41" t="s">
        <v>330</v>
      </c>
      <c r="J41" s="62">
        <v>43839</v>
      </c>
      <c r="K41">
        <v>156751</v>
      </c>
      <c r="L41">
        <v>148</v>
      </c>
      <c r="T41">
        <v>44</v>
      </c>
      <c r="U41" t="s">
        <v>378</v>
      </c>
      <c r="V41" s="62">
        <v>43446</v>
      </c>
      <c r="W41">
        <v>290078</v>
      </c>
      <c r="X41">
        <v>680</v>
      </c>
      <c r="AA41">
        <v>20</v>
      </c>
      <c r="AB41" t="s">
        <v>403</v>
      </c>
      <c r="AC41" s="62">
        <v>43600</v>
      </c>
      <c r="AD41">
        <v>223989</v>
      </c>
      <c r="AE41">
        <v>305</v>
      </c>
      <c r="AH41">
        <v>36</v>
      </c>
      <c r="AI41" t="s">
        <v>467</v>
      </c>
      <c r="AJ41" s="62">
        <v>43697</v>
      </c>
      <c r="AK41">
        <v>106844</v>
      </c>
      <c r="AL41">
        <v>576</v>
      </c>
      <c r="AN41">
        <v>39</v>
      </c>
      <c r="AO41" t="s">
        <v>506</v>
      </c>
      <c r="AP41" s="62">
        <v>44074</v>
      </c>
      <c r="AQ41">
        <v>1391</v>
      </c>
      <c r="AR41">
        <v>282</v>
      </c>
    </row>
    <row r="42" spans="1:44" x14ac:dyDescent="0.25">
      <c r="A42">
        <v>8</v>
      </c>
      <c r="B42" t="s">
        <v>93</v>
      </c>
      <c r="C42" s="62">
        <v>43055</v>
      </c>
      <c r="D42">
        <v>2366580</v>
      </c>
      <c r="E42">
        <v>5136</v>
      </c>
      <c r="H42">
        <v>23</v>
      </c>
      <c r="I42" t="s">
        <v>334</v>
      </c>
      <c r="J42" s="62">
        <v>43904</v>
      </c>
      <c r="K42">
        <v>123475</v>
      </c>
      <c r="L42">
        <v>171</v>
      </c>
      <c r="T42">
        <v>10</v>
      </c>
      <c r="U42" t="s">
        <v>348</v>
      </c>
      <c r="V42" s="62">
        <v>43472</v>
      </c>
      <c r="W42">
        <v>699705</v>
      </c>
      <c r="X42">
        <v>1364</v>
      </c>
      <c r="AA42">
        <v>33</v>
      </c>
      <c r="AB42" t="s">
        <v>527</v>
      </c>
      <c r="AC42" s="62">
        <v>43635</v>
      </c>
      <c r="AD42">
        <v>1415</v>
      </c>
      <c r="AE42">
        <v>645</v>
      </c>
      <c r="AH42">
        <v>41</v>
      </c>
      <c r="AI42" t="s">
        <v>468</v>
      </c>
      <c r="AJ42" s="62">
        <v>44133</v>
      </c>
      <c r="AK42">
        <v>106759</v>
      </c>
      <c r="AL42">
        <v>3749</v>
      </c>
      <c r="AN42">
        <v>41</v>
      </c>
      <c r="AO42" t="s">
        <v>507</v>
      </c>
      <c r="AP42" s="62">
        <v>43921</v>
      </c>
      <c r="AQ42">
        <v>13652</v>
      </c>
      <c r="AR42">
        <v>71</v>
      </c>
    </row>
    <row r="43" spans="1:44" x14ac:dyDescent="0.25">
      <c r="A43">
        <v>25</v>
      </c>
      <c r="B43" t="s">
        <v>108</v>
      </c>
      <c r="C43" s="62">
        <v>43017</v>
      </c>
      <c r="D43">
        <v>1557224</v>
      </c>
      <c r="E43">
        <v>3134</v>
      </c>
      <c r="H43">
        <v>29</v>
      </c>
      <c r="I43" t="s">
        <v>297</v>
      </c>
      <c r="J43" s="62">
        <v>43948</v>
      </c>
      <c r="K43">
        <v>90639</v>
      </c>
      <c r="L43">
        <v>281</v>
      </c>
      <c r="T43">
        <v>11</v>
      </c>
      <c r="U43" t="s">
        <v>349</v>
      </c>
      <c r="V43" s="62">
        <v>43500</v>
      </c>
      <c r="W43">
        <v>609886</v>
      </c>
      <c r="X43">
        <v>676</v>
      </c>
      <c r="AA43">
        <v>45</v>
      </c>
      <c r="AB43" t="s">
        <v>428</v>
      </c>
      <c r="AC43" s="62">
        <v>43656</v>
      </c>
      <c r="AD43">
        <v>113788</v>
      </c>
      <c r="AE43">
        <v>245</v>
      </c>
      <c r="AH43">
        <v>38</v>
      </c>
      <c r="AI43" t="s">
        <v>469</v>
      </c>
      <c r="AJ43" s="62">
        <v>44057</v>
      </c>
      <c r="AK43">
        <v>106742</v>
      </c>
      <c r="AL43">
        <v>2321</v>
      </c>
      <c r="AN43">
        <v>46</v>
      </c>
      <c r="AO43" t="s">
        <v>507</v>
      </c>
      <c r="AP43" s="62">
        <v>43921</v>
      </c>
      <c r="AQ43">
        <v>13652</v>
      </c>
      <c r="AR43">
        <v>71</v>
      </c>
    </row>
    <row r="44" spans="1:44" x14ac:dyDescent="0.25">
      <c r="A44">
        <v>5</v>
      </c>
      <c r="B44" t="s">
        <v>90</v>
      </c>
      <c r="C44" s="62">
        <v>42989</v>
      </c>
      <c r="D44">
        <v>2672787</v>
      </c>
      <c r="E44">
        <v>5745</v>
      </c>
      <c r="H44" s="63">
        <v>17</v>
      </c>
      <c r="I44" s="63" t="s">
        <v>328</v>
      </c>
      <c r="J44" s="64">
        <v>43976</v>
      </c>
      <c r="K44" s="66">
        <v>165518</v>
      </c>
      <c r="L44" s="63">
        <v>301</v>
      </c>
      <c r="T44">
        <v>9</v>
      </c>
      <c r="U44" t="s">
        <v>347</v>
      </c>
      <c r="V44" s="62">
        <v>43532</v>
      </c>
      <c r="W44">
        <v>706254</v>
      </c>
      <c r="X44">
        <v>1157</v>
      </c>
      <c r="AA44">
        <v>11</v>
      </c>
      <c r="AB44" t="s">
        <v>393</v>
      </c>
      <c r="AC44" s="62">
        <v>43670</v>
      </c>
      <c r="AD44">
        <v>370725</v>
      </c>
      <c r="AE44">
        <v>2031</v>
      </c>
      <c r="AH44">
        <v>40</v>
      </c>
      <c r="AI44" t="s">
        <v>470</v>
      </c>
      <c r="AJ44" s="62">
        <v>44110</v>
      </c>
      <c r="AK44">
        <v>106241</v>
      </c>
      <c r="AL44">
        <v>5401</v>
      </c>
      <c r="AN44">
        <v>40</v>
      </c>
      <c r="AO44" t="s">
        <v>508</v>
      </c>
      <c r="AP44" s="62">
        <v>43888</v>
      </c>
      <c r="AQ44">
        <v>13594</v>
      </c>
      <c r="AR44">
        <v>60</v>
      </c>
    </row>
    <row r="45" spans="1:44" x14ac:dyDescent="0.25">
      <c r="A45">
        <v>24</v>
      </c>
      <c r="B45" t="s">
        <v>107</v>
      </c>
      <c r="C45" s="62">
        <v>42968</v>
      </c>
      <c r="D45">
        <v>1582486</v>
      </c>
      <c r="E45">
        <v>4029</v>
      </c>
      <c r="H45" s="63">
        <v>16</v>
      </c>
      <c r="I45" s="63" t="s">
        <v>329</v>
      </c>
      <c r="J45" s="64">
        <v>43992</v>
      </c>
      <c r="K45" s="66">
        <v>165094</v>
      </c>
      <c r="L45" s="63">
        <v>186</v>
      </c>
      <c r="T45">
        <v>7</v>
      </c>
      <c r="U45" t="s">
        <v>345</v>
      </c>
      <c r="V45" s="62">
        <v>43686</v>
      </c>
      <c r="W45">
        <v>833056</v>
      </c>
      <c r="X45">
        <v>1138</v>
      </c>
      <c r="AA45">
        <v>8</v>
      </c>
      <c r="AB45" t="s">
        <v>391</v>
      </c>
      <c r="AC45" s="62">
        <v>43698</v>
      </c>
      <c r="AD45">
        <v>430459</v>
      </c>
      <c r="AE45">
        <v>623</v>
      </c>
      <c r="AH45">
        <v>39</v>
      </c>
      <c r="AI45" t="s">
        <v>471</v>
      </c>
      <c r="AJ45" s="62">
        <v>44017</v>
      </c>
      <c r="AK45">
        <v>106234</v>
      </c>
      <c r="AL45">
        <v>3425</v>
      </c>
      <c r="AN45">
        <v>45</v>
      </c>
      <c r="AO45" t="s">
        <v>508</v>
      </c>
      <c r="AP45" s="62">
        <v>43888</v>
      </c>
      <c r="AQ45">
        <v>13594</v>
      </c>
      <c r="AR45">
        <v>60</v>
      </c>
    </row>
    <row r="46" spans="1:44" x14ac:dyDescent="0.25">
      <c r="A46">
        <v>1</v>
      </c>
      <c r="B46" t="s">
        <v>85</v>
      </c>
      <c r="C46" s="62">
        <v>42957</v>
      </c>
      <c r="D46">
        <v>3762992</v>
      </c>
      <c r="E46">
        <v>799</v>
      </c>
      <c r="H46">
        <v>24</v>
      </c>
      <c r="I46" t="s">
        <v>335</v>
      </c>
      <c r="J46" s="62">
        <v>43995</v>
      </c>
      <c r="K46">
        <v>120775</v>
      </c>
      <c r="L46">
        <v>189</v>
      </c>
      <c r="T46">
        <v>20</v>
      </c>
      <c r="U46" t="s">
        <v>357</v>
      </c>
      <c r="V46" s="62">
        <v>43688</v>
      </c>
      <c r="W46">
        <v>467548</v>
      </c>
      <c r="X46">
        <v>379</v>
      </c>
      <c r="AA46">
        <v>18</v>
      </c>
      <c r="AB46" t="s">
        <v>401</v>
      </c>
      <c r="AC46" s="62">
        <v>43747</v>
      </c>
      <c r="AD46">
        <v>242068</v>
      </c>
      <c r="AE46">
        <v>448</v>
      </c>
      <c r="AH46">
        <v>42</v>
      </c>
      <c r="AI46" t="s">
        <v>536</v>
      </c>
      <c r="AJ46" s="62">
        <v>44075</v>
      </c>
      <c r="AK46">
        <v>10495</v>
      </c>
      <c r="AL46">
        <v>2211</v>
      </c>
      <c r="AN46">
        <v>43</v>
      </c>
      <c r="AO46" t="s">
        <v>537</v>
      </c>
      <c r="AP46" s="62">
        <v>43668</v>
      </c>
      <c r="AQ46">
        <v>13557</v>
      </c>
      <c r="AR46">
        <v>45</v>
      </c>
    </row>
    <row r="47" spans="1:44" x14ac:dyDescent="0.25">
      <c r="A47">
        <v>35</v>
      </c>
      <c r="B47" t="s">
        <v>116</v>
      </c>
      <c r="C47" s="62">
        <v>42864</v>
      </c>
      <c r="D47">
        <v>1360727</v>
      </c>
      <c r="E47">
        <v>3026</v>
      </c>
      <c r="H47">
        <v>42</v>
      </c>
      <c r="I47" t="s">
        <v>312</v>
      </c>
      <c r="J47" s="62">
        <v>44018</v>
      </c>
      <c r="K47">
        <v>68291</v>
      </c>
      <c r="L47">
        <v>110</v>
      </c>
      <c r="T47">
        <v>18</v>
      </c>
      <c r="U47" t="s">
        <v>518</v>
      </c>
      <c r="V47" s="62">
        <v>43773</v>
      </c>
      <c r="W47">
        <v>510466</v>
      </c>
      <c r="X47">
        <v>1217</v>
      </c>
      <c r="AA47">
        <v>19</v>
      </c>
      <c r="AB47" t="s">
        <v>402</v>
      </c>
      <c r="AC47" s="62">
        <v>43844</v>
      </c>
      <c r="AD47">
        <v>227333</v>
      </c>
      <c r="AE47">
        <v>740</v>
      </c>
      <c r="AH47">
        <v>43</v>
      </c>
      <c r="AI47" t="s">
        <v>472</v>
      </c>
      <c r="AJ47" s="62">
        <v>44059</v>
      </c>
      <c r="AK47">
        <v>103361</v>
      </c>
      <c r="AL47">
        <v>4805</v>
      </c>
      <c r="AN47">
        <v>48</v>
      </c>
      <c r="AO47" t="s">
        <v>537</v>
      </c>
      <c r="AP47" s="62">
        <v>43668</v>
      </c>
      <c r="AQ47">
        <v>13557</v>
      </c>
      <c r="AR47">
        <v>45</v>
      </c>
    </row>
    <row r="48" spans="1:44" x14ac:dyDescent="0.25">
      <c r="A48">
        <v>27</v>
      </c>
      <c r="B48" t="s">
        <v>110</v>
      </c>
      <c r="C48" s="62">
        <v>42835</v>
      </c>
      <c r="D48">
        <v>1541174</v>
      </c>
      <c r="E48">
        <v>3655</v>
      </c>
      <c r="H48">
        <v>48</v>
      </c>
      <c r="I48" t="s">
        <v>317</v>
      </c>
      <c r="J48" s="62">
        <v>44020</v>
      </c>
      <c r="K48">
        <v>57394</v>
      </c>
      <c r="L48">
        <v>139</v>
      </c>
      <c r="T48">
        <v>26</v>
      </c>
      <c r="U48" t="s">
        <v>362</v>
      </c>
      <c r="V48" s="62">
        <v>43923</v>
      </c>
      <c r="W48">
        <v>41868</v>
      </c>
      <c r="X48">
        <v>213</v>
      </c>
      <c r="AA48">
        <v>48</v>
      </c>
      <c r="AB48" t="s">
        <v>431</v>
      </c>
      <c r="AC48" s="62">
        <v>43851</v>
      </c>
      <c r="AD48">
        <v>10834</v>
      </c>
      <c r="AE48">
        <v>576</v>
      </c>
      <c r="AH48">
        <v>44</v>
      </c>
      <c r="AI48" t="s">
        <v>538</v>
      </c>
      <c r="AJ48" s="62">
        <v>43984</v>
      </c>
      <c r="AK48">
        <v>102996</v>
      </c>
      <c r="AL48">
        <v>2201</v>
      </c>
      <c r="AN48">
        <v>42</v>
      </c>
      <c r="AO48" t="s">
        <v>509</v>
      </c>
      <c r="AP48" s="62">
        <v>43616</v>
      </c>
      <c r="AQ48">
        <v>13447</v>
      </c>
      <c r="AR48">
        <v>45</v>
      </c>
    </row>
    <row r="49" spans="1:44" x14ac:dyDescent="0.25">
      <c r="A49">
        <v>40</v>
      </c>
      <c r="B49" t="s">
        <v>121</v>
      </c>
      <c r="C49" s="62">
        <v>42747</v>
      </c>
      <c r="D49">
        <v>1275130</v>
      </c>
      <c r="E49">
        <v>1756</v>
      </c>
      <c r="H49">
        <v>49</v>
      </c>
      <c r="I49" t="s">
        <v>317</v>
      </c>
      <c r="J49" s="62">
        <v>44020</v>
      </c>
      <c r="K49">
        <v>57394</v>
      </c>
      <c r="L49">
        <v>139</v>
      </c>
      <c r="T49">
        <v>5</v>
      </c>
      <c r="U49" t="s">
        <v>343</v>
      </c>
      <c r="V49" s="62">
        <v>43924</v>
      </c>
      <c r="W49">
        <v>908783</v>
      </c>
      <c r="X49">
        <v>2032</v>
      </c>
      <c r="AA49">
        <v>49</v>
      </c>
      <c r="AB49" t="s">
        <v>431</v>
      </c>
      <c r="AC49" s="62">
        <v>43851</v>
      </c>
      <c r="AD49">
        <v>10834</v>
      </c>
      <c r="AE49">
        <v>576</v>
      </c>
      <c r="AH49">
        <v>45</v>
      </c>
      <c r="AI49" t="s">
        <v>473</v>
      </c>
      <c r="AJ49" s="62">
        <v>44101</v>
      </c>
      <c r="AK49">
        <v>102483</v>
      </c>
      <c r="AL49">
        <v>3941</v>
      </c>
      <c r="AN49">
        <v>47</v>
      </c>
      <c r="AO49" t="s">
        <v>509</v>
      </c>
      <c r="AP49" s="62">
        <v>43616</v>
      </c>
      <c r="AQ49">
        <v>13447</v>
      </c>
      <c r="AR49">
        <v>45</v>
      </c>
    </row>
    <row r="50" spans="1:44" x14ac:dyDescent="0.25">
      <c r="A50">
        <v>36</v>
      </c>
      <c r="B50" t="s">
        <v>117</v>
      </c>
      <c r="C50" s="62">
        <v>42604</v>
      </c>
      <c r="D50">
        <v>1356438</v>
      </c>
      <c r="E50">
        <v>1056</v>
      </c>
      <c r="H50">
        <v>18</v>
      </c>
      <c r="I50" t="s">
        <v>539</v>
      </c>
      <c r="J50" s="62">
        <v>44025</v>
      </c>
      <c r="K50">
        <v>162275</v>
      </c>
      <c r="L50">
        <v>324</v>
      </c>
      <c r="T50">
        <v>8</v>
      </c>
      <c r="U50" t="s">
        <v>346</v>
      </c>
      <c r="V50" s="62">
        <v>43928</v>
      </c>
      <c r="W50">
        <v>724922</v>
      </c>
      <c r="X50">
        <v>6022</v>
      </c>
      <c r="AA50">
        <v>3</v>
      </c>
      <c r="AB50" t="s">
        <v>540</v>
      </c>
      <c r="AC50" s="62">
        <v>43880</v>
      </c>
      <c r="AD50">
        <v>1026778</v>
      </c>
      <c r="AE50">
        <v>3676</v>
      </c>
      <c r="AH50">
        <v>47</v>
      </c>
      <c r="AI50" t="s">
        <v>474</v>
      </c>
      <c r="AJ50" s="62">
        <v>44117</v>
      </c>
      <c r="AK50">
        <v>102164</v>
      </c>
      <c r="AL50">
        <v>1441</v>
      </c>
      <c r="AN50">
        <v>44</v>
      </c>
      <c r="AO50" t="s">
        <v>510</v>
      </c>
      <c r="AP50" s="62">
        <v>43736</v>
      </c>
      <c r="AQ50">
        <v>13224</v>
      </c>
      <c r="AR50">
        <v>211</v>
      </c>
    </row>
    <row r="51" spans="1:44" x14ac:dyDescent="0.25">
      <c r="A51">
        <v>38</v>
      </c>
      <c r="B51" t="s">
        <v>119</v>
      </c>
      <c r="C51" s="62">
        <v>42450</v>
      </c>
      <c r="D51">
        <v>1335545</v>
      </c>
      <c r="E51">
        <v>2853</v>
      </c>
      <c r="H51">
        <v>33</v>
      </c>
      <c r="I51" t="s">
        <v>301</v>
      </c>
      <c r="J51" s="62">
        <v>44030</v>
      </c>
      <c r="K51">
        <v>81891</v>
      </c>
      <c r="L51">
        <v>301</v>
      </c>
      <c r="T51">
        <v>31</v>
      </c>
      <c r="U51" t="s">
        <v>526</v>
      </c>
      <c r="V51" s="62">
        <v>43929</v>
      </c>
      <c r="W51">
        <v>36494</v>
      </c>
      <c r="X51">
        <v>103</v>
      </c>
      <c r="AA51">
        <v>47</v>
      </c>
      <c r="AB51" t="s">
        <v>430</v>
      </c>
      <c r="AC51" s="62">
        <v>43937</v>
      </c>
      <c r="AD51">
        <v>112422</v>
      </c>
      <c r="AE51">
        <v>382</v>
      </c>
      <c r="AH51">
        <v>46</v>
      </c>
      <c r="AI51" t="s">
        <v>475</v>
      </c>
      <c r="AJ51" s="62">
        <v>44073</v>
      </c>
      <c r="AK51">
        <v>101477</v>
      </c>
      <c r="AL51">
        <v>3111</v>
      </c>
      <c r="AN51">
        <v>49</v>
      </c>
      <c r="AO51" t="s">
        <v>510</v>
      </c>
      <c r="AP51" s="62">
        <v>43736</v>
      </c>
      <c r="AQ51">
        <v>13224</v>
      </c>
      <c r="AR51">
        <v>211</v>
      </c>
    </row>
  </sheetData>
  <sortState ref="AA2:AE51">
    <sortCondition ref="AC2:AC5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E7" sqref="E7:E19"/>
    </sheetView>
  </sheetViews>
  <sheetFormatPr defaultRowHeight="15" x14ac:dyDescent="0.25"/>
  <cols>
    <col min="1" max="1" width="27.85546875" bestFit="1" customWidth="1"/>
    <col min="2" max="2" width="13.42578125" bestFit="1" customWidth="1"/>
    <col min="9" max="9" width="27.85546875" bestFit="1" customWidth="1"/>
    <col min="10" max="10" width="20.42578125" bestFit="1" customWidth="1"/>
  </cols>
  <sheetData>
    <row r="1" spans="1:10" x14ac:dyDescent="0.25">
      <c r="I1" t="s">
        <v>133</v>
      </c>
    </row>
    <row r="3" spans="1:10" x14ac:dyDescent="0.25">
      <c r="I3" t="s">
        <v>134</v>
      </c>
      <c r="J3" t="s">
        <v>292</v>
      </c>
    </row>
    <row r="4" spans="1:10" x14ac:dyDescent="0.25">
      <c r="A4" t="s">
        <v>135</v>
      </c>
      <c r="B4">
        <v>18</v>
      </c>
      <c r="I4" t="s">
        <v>135</v>
      </c>
      <c r="J4">
        <v>6</v>
      </c>
    </row>
    <row r="5" spans="1:10" x14ac:dyDescent="0.25">
      <c r="A5" t="s">
        <v>136</v>
      </c>
      <c r="B5">
        <v>14</v>
      </c>
      <c r="I5" t="s">
        <v>136</v>
      </c>
      <c r="J5">
        <v>0</v>
      </c>
    </row>
    <row r="6" spans="1:10" x14ac:dyDescent="0.25">
      <c r="A6" t="s">
        <v>137</v>
      </c>
      <c r="B6">
        <v>5</v>
      </c>
      <c r="I6" t="s">
        <v>137</v>
      </c>
      <c r="J6">
        <v>11</v>
      </c>
    </row>
    <row r="7" spans="1:10" x14ac:dyDescent="0.25">
      <c r="A7" t="s">
        <v>138</v>
      </c>
      <c r="B7">
        <v>16</v>
      </c>
      <c r="D7" s="50">
        <v>2008</v>
      </c>
      <c r="E7">
        <f>SUM(J4:J15)</f>
        <v>78</v>
      </c>
      <c r="I7" t="s">
        <v>138</v>
      </c>
      <c r="J7">
        <v>11</v>
      </c>
    </row>
    <row r="8" spans="1:10" x14ac:dyDescent="0.25">
      <c r="A8" t="s">
        <v>139</v>
      </c>
      <c r="B8">
        <v>8</v>
      </c>
      <c r="D8" s="50">
        <v>2009</v>
      </c>
      <c r="E8">
        <f>SUM($J16:J27)</f>
        <v>58</v>
      </c>
      <c r="I8" t="s">
        <v>139</v>
      </c>
      <c r="J8">
        <v>0</v>
      </c>
    </row>
    <row r="9" spans="1:10" x14ac:dyDescent="0.25">
      <c r="A9" t="s">
        <v>140</v>
      </c>
      <c r="B9">
        <v>12</v>
      </c>
      <c r="D9" s="50">
        <v>2010</v>
      </c>
      <c r="E9">
        <f>SUM(J28:J39)</f>
        <v>72</v>
      </c>
      <c r="I9" t="s">
        <v>140</v>
      </c>
      <c r="J9">
        <v>8</v>
      </c>
    </row>
    <row r="10" spans="1:10" x14ac:dyDescent="0.25">
      <c r="A10" t="s">
        <v>141</v>
      </c>
      <c r="B10">
        <v>13</v>
      </c>
      <c r="D10" s="50">
        <v>2011</v>
      </c>
      <c r="E10">
        <f>SUM(J40:J51)</f>
        <v>59</v>
      </c>
      <c r="I10" t="s">
        <v>141</v>
      </c>
      <c r="J10">
        <v>15</v>
      </c>
    </row>
    <row r="11" spans="1:10" x14ac:dyDescent="0.25">
      <c r="A11" t="s">
        <v>142</v>
      </c>
      <c r="B11">
        <v>9</v>
      </c>
      <c r="D11" s="50">
        <v>2012</v>
      </c>
      <c r="E11">
        <f>SUM(J52:J63)</f>
        <v>117</v>
      </c>
      <c r="I11" t="s">
        <v>142</v>
      </c>
      <c r="J11">
        <v>0</v>
      </c>
    </row>
    <row r="12" spans="1:10" x14ac:dyDescent="0.25">
      <c r="A12" t="s">
        <v>143</v>
      </c>
      <c r="B12">
        <v>12</v>
      </c>
      <c r="D12" s="50">
        <v>2013</v>
      </c>
      <c r="E12">
        <f>SUM(J64:J75)</f>
        <v>106</v>
      </c>
      <c r="I12" t="s">
        <v>143</v>
      </c>
      <c r="J12">
        <v>10</v>
      </c>
    </row>
    <row r="13" spans="1:10" x14ac:dyDescent="0.25">
      <c r="A13" t="s">
        <v>144</v>
      </c>
      <c r="B13">
        <v>15</v>
      </c>
      <c r="D13" s="50">
        <v>2014</v>
      </c>
      <c r="E13">
        <f>SUM(J76:J87)</f>
        <v>109</v>
      </c>
      <c r="I13" t="s">
        <v>144</v>
      </c>
      <c r="J13">
        <v>4</v>
      </c>
    </row>
    <row r="14" spans="1:10" x14ac:dyDescent="0.25">
      <c r="A14" t="s">
        <v>145</v>
      </c>
      <c r="B14">
        <v>7</v>
      </c>
      <c r="D14" s="57">
        <v>2015</v>
      </c>
      <c r="E14">
        <f>SUM(J88:J99)</f>
        <v>137</v>
      </c>
      <c r="I14" t="s">
        <v>145</v>
      </c>
      <c r="J14">
        <v>13</v>
      </c>
    </row>
    <row r="15" spans="1:10" x14ac:dyDescent="0.25">
      <c r="A15" t="s">
        <v>146</v>
      </c>
      <c r="B15">
        <v>14</v>
      </c>
      <c r="D15" s="57">
        <v>2016</v>
      </c>
      <c r="E15">
        <f>SUM(J100:J111)</f>
        <v>196</v>
      </c>
      <c r="I15" t="s">
        <v>146</v>
      </c>
      <c r="J15">
        <v>0</v>
      </c>
    </row>
    <row r="16" spans="1:10" x14ac:dyDescent="0.25">
      <c r="A16" t="s">
        <v>147</v>
      </c>
      <c r="B16">
        <v>7</v>
      </c>
      <c r="D16" s="57">
        <v>2017</v>
      </c>
      <c r="E16">
        <f>SUM(J112:J123)</f>
        <v>273</v>
      </c>
      <c r="I16" t="s">
        <v>147</v>
      </c>
      <c r="J16">
        <v>4</v>
      </c>
    </row>
    <row r="17" spans="1:10" x14ac:dyDescent="0.25">
      <c r="A17" t="s">
        <v>148</v>
      </c>
      <c r="B17">
        <v>5</v>
      </c>
      <c r="D17" s="50">
        <v>2018</v>
      </c>
      <c r="E17">
        <f>SUM(J124:J135)</f>
        <v>501</v>
      </c>
      <c r="I17" t="s">
        <v>148</v>
      </c>
      <c r="J17">
        <v>0</v>
      </c>
    </row>
    <row r="18" spans="1:10" x14ac:dyDescent="0.25">
      <c r="A18" t="s">
        <v>149</v>
      </c>
      <c r="B18">
        <v>12</v>
      </c>
      <c r="D18" s="50">
        <v>2019</v>
      </c>
      <c r="E18">
        <f>SUM(J136:J147)</f>
        <v>982</v>
      </c>
      <c r="I18" t="s">
        <v>149</v>
      </c>
      <c r="J18">
        <v>6</v>
      </c>
    </row>
    <row r="19" spans="1:10" x14ac:dyDescent="0.25">
      <c r="A19" t="s">
        <v>150</v>
      </c>
      <c r="B19">
        <v>11</v>
      </c>
      <c r="D19" s="50">
        <v>2020</v>
      </c>
      <c r="E19">
        <f>SUM(J148:J158)</f>
        <v>499</v>
      </c>
      <c r="I19" t="s">
        <v>150</v>
      </c>
      <c r="J19">
        <v>4</v>
      </c>
    </row>
    <row r="20" spans="1:10" x14ac:dyDescent="0.25">
      <c r="A20" t="s">
        <v>151</v>
      </c>
      <c r="B20">
        <v>12</v>
      </c>
      <c r="I20" t="s">
        <v>151</v>
      </c>
      <c r="J20">
        <v>9</v>
      </c>
    </row>
    <row r="21" spans="1:10" x14ac:dyDescent="0.25">
      <c r="A21" t="s">
        <v>152</v>
      </c>
      <c r="B21">
        <v>10</v>
      </c>
      <c r="I21" t="s">
        <v>152</v>
      </c>
      <c r="J21">
        <v>5</v>
      </c>
    </row>
    <row r="22" spans="1:10" x14ac:dyDescent="0.25">
      <c r="A22" t="s">
        <v>153</v>
      </c>
      <c r="B22">
        <v>5</v>
      </c>
      <c r="I22" t="s">
        <v>153</v>
      </c>
      <c r="J22">
        <v>5</v>
      </c>
    </row>
    <row r="23" spans="1:10" x14ac:dyDescent="0.25">
      <c r="A23" t="s">
        <v>154</v>
      </c>
      <c r="B23">
        <v>15</v>
      </c>
      <c r="I23" t="s">
        <v>154</v>
      </c>
      <c r="J23">
        <v>4</v>
      </c>
    </row>
    <row r="24" spans="1:10" x14ac:dyDescent="0.25">
      <c r="A24" t="s">
        <v>155</v>
      </c>
      <c r="B24">
        <v>15</v>
      </c>
      <c r="I24" t="s">
        <v>155</v>
      </c>
      <c r="J24">
        <v>4</v>
      </c>
    </row>
    <row r="25" spans="1:10" x14ac:dyDescent="0.25">
      <c r="A25" t="s">
        <v>156</v>
      </c>
      <c r="B25">
        <v>12</v>
      </c>
      <c r="I25" t="s">
        <v>156</v>
      </c>
      <c r="J25">
        <v>5</v>
      </c>
    </row>
    <row r="26" spans="1:10" x14ac:dyDescent="0.25">
      <c r="A26" t="s">
        <v>157</v>
      </c>
      <c r="B26">
        <v>4</v>
      </c>
      <c r="I26" t="s">
        <v>157</v>
      </c>
      <c r="J26">
        <v>8</v>
      </c>
    </row>
    <row r="27" spans="1:10" x14ac:dyDescent="0.25">
      <c r="A27" t="s">
        <v>158</v>
      </c>
      <c r="B27">
        <v>10</v>
      </c>
      <c r="I27" t="s">
        <v>158</v>
      </c>
      <c r="J27">
        <v>4</v>
      </c>
    </row>
    <row r="28" spans="1:10" x14ac:dyDescent="0.25">
      <c r="A28" t="s">
        <v>159</v>
      </c>
      <c r="B28">
        <v>10</v>
      </c>
      <c r="I28" t="s">
        <v>159</v>
      </c>
      <c r="J28">
        <v>6</v>
      </c>
    </row>
    <row r="29" spans="1:10" x14ac:dyDescent="0.25">
      <c r="A29" t="s">
        <v>160</v>
      </c>
      <c r="B29">
        <v>9</v>
      </c>
      <c r="I29" t="s">
        <v>160</v>
      </c>
      <c r="J29">
        <v>4</v>
      </c>
    </row>
    <row r="30" spans="1:10" x14ac:dyDescent="0.25">
      <c r="A30" t="s">
        <v>161</v>
      </c>
      <c r="B30">
        <v>8</v>
      </c>
      <c r="I30" t="s">
        <v>161</v>
      </c>
      <c r="J30">
        <v>11</v>
      </c>
    </row>
    <row r="31" spans="1:10" x14ac:dyDescent="0.25">
      <c r="A31" t="s">
        <v>162</v>
      </c>
      <c r="B31">
        <v>10</v>
      </c>
      <c r="I31" t="s">
        <v>162</v>
      </c>
      <c r="J31">
        <v>9</v>
      </c>
    </row>
    <row r="32" spans="1:10" x14ac:dyDescent="0.25">
      <c r="A32" t="s">
        <v>163</v>
      </c>
      <c r="B32">
        <v>10</v>
      </c>
      <c r="I32" t="s">
        <v>163</v>
      </c>
      <c r="J32">
        <v>7</v>
      </c>
    </row>
    <row r="33" spans="1:10" x14ac:dyDescent="0.25">
      <c r="A33" t="s">
        <v>164</v>
      </c>
      <c r="B33">
        <v>5</v>
      </c>
      <c r="I33" t="s">
        <v>164</v>
      </c>
      <c r="J33">
        <v>7</v>
      </c>
    </row>
    <row r="34" spans="1:10" x14ac:dyDescent="0.25">
      <c r="A34" t="s">
        <v>165</v>
      </c>
      <c r="B34">
        <v>9</v>
      </c>
      <c r="I34" t="s">
        <v>165</v>
      </c>
      <c r="J34">
        <v>0</v>
      </c>
    </row>
    <row r="35" spans="1:10" x14ac:dyDescent="0.25">
      <c r="A35" t="s">
        <v>166</v>
      </c>
      <c r="B35">
        <v>8</v>
      </c>
      <c r="I35" t="s">
        <v>166</v>
      </c>
      <c r="J35">
        <v>3</v>
      </c>
    </row>
    <row r="36" spans="1:10" x14ac:dyDescent="0.25">
      <c r="A36" t="s">
        <v>167</v>
      </c>
      <c r="B36">
        <v>10</v>
      </c>
      <c r="I36" t="s">
        <v>167</v>
      </c>
      <c r="J36">
        <v>7</v>
      </c>
    </row>
    <row r="37" spans="1:10" x14ac:dyDescent="0.25">
      <c r="A37" t="s">
        <v>168</v>
      </c>
      <c r="B37">
        <v>10</v>
      </c>
      <c r="I37" t="s">
        <v>168</v>
      </c>
      <c r="J37">
        <v>7</v>
      </c>
    </row>
    <row r="38" spans="1:10" x14ac:dyDescent="0.25">
      <c r="A38" t="s">
        <v>169</v>
      </c>
      <c r="B38">
        <v>14</v>
      </c>
      <c r="I38" t="s">
        <v>169</v>
      </c>
      <c r="J38">
        <v>6</v>
      </c>
    </row>
    <row r="39" spans="1:10" x14ac:dyDescent="0.25">
      <c r="A39" t="s">
        <v>170</v>
      </c>
      <c r="B39">
        <v>12</v>
      </c>
      <c r="I39" t="s">
        <v>170</v>
      </c>
      <c r="J39">
        <v>5</v>
      </c>
    </row>
    <row r="40" spans="1:10" x14ac:dyDescent="0.25">
      <c r="A40" t="s">
        <v>171</v>
      </c>
      <c r="B40">
        <v>8</v>
      </c>
      <c r="I40" t="s">
        <v>171</v>
      </c>
      <c r="J40">
        <v>3</v>
      </c>
    </row>
    <row r="41" spans="1:10" x14ac:dyDescent="0.25">
      <c r="A41" t="s">
        <v>172</v>
      </c>
      <c r="B41">
        <v>8</v>
      </c>
      <c r="I41" t="s">
        <v>172</v>
      </c>
      <c r="J41">
        <v>6</v>
      </c>
    </row>
    <row r="42" spans="1:10" x14ac:dyDescent="0.25">
      <c r="A42" t="s">
        <v>173</v>
      </c>
      <c r="B42">
        <v>12</v>
      </c>
      <c r="I42" t="s">
        <v>173</v>
      </c>
      <c r="J42">
        <v>3</v>
      </c>
    </row>
    <row r="43" spans="1:10" x14ac:dyDescent="0.25">
      <c r="A43" t="s">
        <v>174</v>
      </c>
      <c r="B43">
        <v>9</v>
      </c>
      <c r="I43" t="s">
        <v>174</v>
      </c>
      <c r="J43">
        <v>5</v>
      </c>
    </row>
    <row r="44" spans="1:10" x14ac:dyDescent="0.25">
      <c r="A44" t="s">
        <v>175</v>
      </c>
      <c r="B44">
        <v>12</v>
      </c>
      <c r="I44" t="s">
        <v>175</v>
      </c>
      <c r="J44">
        <v>3</v>
      </c>
    </row>
    <row r="45" spans="1:10" x14ac:dyDescent="0.25">
      <c r="A45" t="s">
        <v>176</v>
      </c>
      <c r="B45">
        <v>9</v>
      </c>
      <c r="I45" t="s">
        <v>176</v>
      </c>
      <c r="J45">
        <v>8</v>
      </c>
    </row>
    <row r="46" spans="1:10" x14ac:dyDescent="0.25">
      <c r="A46" t="s">
        <v>177</v>
      </c>
      <c r="B46">
        <v>12</v>
      </c>
      <c r="I46" t="s">
        <v>177</v>
      </c>
      <c r="J46">
        <v>7</v>
      </c>
    </row>
    <row r="47" spans="1:10" x14ac:dyDescent="0.25">
      <c r="A47" t="s">
        <v>178</v>
      </c>
      <c r="B47">
        <v>6</v>
      </c>
      <c r="I47" t="s">
        <v>178</v>
      </c>
      <c r="J47">
        <v>4</v>
      </c>
    </row>
    <row r="48" spans="1:10" x14ac:dyDescent="0.25">
      <c r="A48" t="s">
        <v>179</v>
      </c>
      <c r="B48">
        <v>6</v>
      </c>
      <c r="I48" t="s">
        <v>179</v>
      </c>
      <c r="J48">
        <v>4</v>
      </c>
    </row>
    <row r="49" spans="1:10" x14ac:dyDescent="0.25">
      <c r="A49" t="s">
        <v>180</v>
      </c>
      <c r="B49">
        <v>11</v>
      </c>
      <c r="I49" t="s">
        <v>180</v>
      </c>
      <c r="J49">
        <v>6</v>
      </c>
    </row>
    <row r="50" spans="1:10" x14ac:dyDescent="0.25">
      <c r="A50" t="s">
        <v>181</v>
      </c>
      <c r="B50">
        <v>18</v>
      </c>
      <c r="I50" t="s">
        <v>181</v>
      </c>
      <c r="J50">
        <v>4</v>
      </c>
    </row>
    <row r="51" spans="1:10" x14ac:dyDescent="0.25">
      <c r="A51" t="s">
        <v>182</v>
      </c>
      <c r="B51">
        <v>10</v>
      </c>
      <c r="I51" t="s">
        <v>182</v>
      </c>
      <c r="J51">
        <v>6</v>
      </c>
    </row>
    <row r="52" spans="1:10" x14ac:dyDescent="0.25">
      <c r="A52" t="s">
        <v>183</v>
      </c>
      <c r="B52">
        <v>9</v>
      </c>
      <c r="I52" t="s">
        <v>183</v>
      </c>
      <c r="J52">
        <v>5</v>
      </c>
    </row>
    <row r="53" spans="1:10" x14ac:dyDescent="0.25">
      <c r="A53" t="s">
        <v>184</v>
      </c>
      <c r="B53">
        <v>9</v>
      </c>
      <c r="I53" t="s">
        <v>184</v>
      </c>
      <c r="J53">
        <v>6</v>
      </c>
    </row>
    <row r="54" spans="1:10" x14ac:dyDescent="0.25">
      <c r="A54" t="s">
        <v>185</v>
      </c>
      <c r="B54">
        <v>11</v>
      </c>
      <c r="I54" t="s">
        <v>185</v>
      </c>
      <c r="J54">
        <v>7</v>
      </c>
    </row>
    <row r="55" spans="1:10" x14ac:dyDescent="0.25">
      <c r="A55" t="s">
        <v>186</v>
      </c>
      <c r="B55">
        <v>12</v>
      </c>
      <c r="I55" t="s">
        <v>186</v>
      </c>
      <c r="J55">
        <v>13</v>
      </c>
    </row>
    <row r="56" spans="1:10" x14ac:dyDescent="0.25">
      <c r="A56" t="s">
        <v>187</v>
      </c>
      <c r="B56">
        <v>12</v>
      </c>
      <c r="I56" t="s">
        <v>187</v>
      </c>
      <c r="J56">
        <v>13</v>
      </c>
    </row>
    <row r="57" spans="1:10" x14ac:dyDescent="0.25">
      <c r="A57" t="s">
        <v>188</v>
      </c>
      <c r="B57">
        <v>12</v>
      </c>
      <c r="I57" t="s">
        <v>188</v>
      </c>
      <c r="J57">
        <v>14</v>
      </c>
    </row>
    <row r="58" spans="1:10" x14ac:dyDescent="0.25">
      <c r="A58" t="s">
        <v>189</v>
      </c>
      <c r="B58">
        <v>6</v>
      </c>
      <c r="I58" t="s">
        <v>189</v>
      </c>
      <c r="J58">
        <v>14</v>
      </c>
    </row>
    <row r="59" spans="1:10" x14ac:dyDescent="0.25">
      <c r="A59" t="s">
        <v>190</v>
      </c>
      <c r="B59">
        <v>12</v>
      </c>
      <c r="I59" t="s">
        <v>190</v>
      </c>
      <c r="J59">
        <v>10</v>
      </c>
    </row>
    <row r="60" spans="1:10" x14ac:dyDescent="0.25">
      <c r="A60" t="s">
        <v>191</v>
      </c>
      <c r="B60">
        <v>9</v>
      </c>
      <c r="I60" t="s">
        <v>191</v>
      </c>
      <c r="J60">
        <v>13</v>
      </c>
    </row>
    <row r="61" spans="1:10" x14ac:dyDescent="0.25">
      <c r="A61" t="s">
        <v>192</v>
      </c>
      <c r="B61">
        <v>10</v>
      </c>
      <c r="I61" t="s">
        <v>192</v>
      </c>
      <c r="J61">
        <v>8</v>
      </c>
    </row>
    <row r="62" spans="1:10" x14ac:dyDescent="0.25">
      <c r="A62" t="s">
        <v>193</v>
      </c>
      <c r="B62">
        <v>10</v>
      </c>
      <c r="I62" t="s">
        <v>193</v>
      </c>
      <c r="J62">
        <v>7</v>
      </c>
    </row>
    <row r="63" spans="1:10" x14ac:dyDescent="0.25">
      <c r="A63" t="s">
        <v>194</v>
      </c>
      <c r="B63">
        <v>12</v>
      </c>
      <c r="I63" t="s">
        <v>194</v>
      </c>
      <c r="J63">
        <v>7</v>
      </c>
    </row>
    <row r="64" spans="1:10" x14ac:dyDescent="0.25">
      <c r="A64" t="s">
        <v>195</v>
      </c>
      <c r="B64">
        <v>10</v>
      </c>
      <c r="I64" t="s">
        <v>195</v>
      </c>
      <c r="J64">
        <v>10</v>
      </c>
    </row>
    <row r="65" spans="1:10" x14ac:dyDescent="0.25">
      <c r="A65" t="s">
        <v>196</v>
      </c>
      <c r="B65">
        <v>7</v>
      </c>
      <c r="I65" t="s">
        <v>196</v>
      </c>
      <c r="J65">
        <v>10</v>
      </c>
    </row>
    <row r="66" spans="1:10" x14ac:dyDescent="0.25">
      <c r="A66" t="s">
        <v>197</v>
      </c>
      <c r="B66">
        <v>11</v>
      </c>
      <c r="I66" t="s">
        <v>197</v>
      </c>
      <c r="J66">
        <v>9</v>
      </c>
    </row>
    <row r="67" spans="1:10" x14ac:dyDescent="0.25">
      <c r="A67" t="s">
        <v>198</v>
      </c>
      <c r="B67">
        <v>13</v>
      </c>
      <c r="I67" t="s">
        <v>198</v>
      </c>
      <c r="J67">
        <v>9</v>
      </c>
    </row>
    <row r="68" spans="1:10" x14ac:dyDescent="0.25">
      <c r="A68" t="s">
        <v>199</v>
      </c>
      <c r="B68">
        <v>16</v>
      </c>
      <c r="I68" t="s">
        <v>199</v>
      </c>
      <c r="J68">
        <v>10</v>
      </c>
    </row>
    <row r="69" spans="1:10" x14ac:dyDescent="0.25">
      <c r="A69" t="s">
        <v>200</v>
      </c>
      <c r="B69">
        <v>13</v>
      </c>
      <c r="I69" t="s">
        <v>200</v>
      </c>
      <c r="J69">
        <v>11</v>
      </c>
    </row>
    <row r="70" spans="1:10" x14ac:dyDescent="0.25">
      <c r="A70" t="s">
        <v>201</v>
      </c>
      <c r="B70">
        <v>10</v>
      </c>
      <c r="I70" t="s">
        <v>201</v>
      </c>
      <c r="J70">
        <v>7</v>
      </c>
    </row>
    <row r="71" spans="1:10" x14ac:dyDescent="0.25">
      <c r="A71" t="s">
        <v>202</v>
      </c>
      <c r="B71">
        <v>10</v>
      </c>
      <c r="I71" t="s">
        <v>202</v>
      </c>
      <c r="J71">
        <v>11</v>
      </c>
    </row>
    <row r="72" spans="1:10" x14ac:dyDescent="0.25">
      <c r="A72" t="s">
        <v>203</v>
      </c>
      <c r="B72">
        <v>13</v>
      </c>
      <c r="I72" t="s">
        <v>203</v>
      </c>
      <c r="J72">
        <v>8</v>
      </c>
    </row>
    <row r="73" spans="1:10" x14ac:dyDescent="0.25">
      <c r="A73" t="s">
        <v>204</v>
      </c>
      <c r="B73">
        <v>18</v>
      </c>
      <c r="I73" t="s">
        <v>204</v>
      </c>
      <c r="J73">
        <v>8</v>
      </c>
    </row>
    <row r="74" spans="1:10" x14ac:dyDescent="0.25">
      <c r="A74" t="s">
        <v>205</v>
      </c>
      <c r="B74">
        <v>19</v>
      </c>
      <c r="I74" t="s">
        <v>205</v>
      </c>
      <c r="J74">
        <v>8</v>
      </c>
    </row>
    <row r="75" spans="1:10" x14ac:dyDescent="0.25">
      <c r="A75" t="s">
        <v>206</v>
      </c>
      <c r="B75">
        <v>9</v>
      </c>
      <c r="I75" t="s">
        <v>206</v>
      </c>
      <c r="J75">
        <v>5</v>
      </c>
    </row>
    <row r="76" spans="1:10" x14ac:dyDescent="0.25">
      <c r="A76" t="s">
        <v>207</v>
      </c>
      <c r="B76">
        <v>11</v>
      </c>
      <c r="I76" t="s">
        <v>207</v>
      </c>
      <c r="J76">
        <v>9</v>
      </c>
    </row>
    <row r="77" spans="1:10" x14ac:dyDescent="0.25">
      <c r="A77" t="s">
        <v>208</v>
      </c>
      <c r="B77">
        <v>12</v>
      </c>
      <c r="I77" t="s">
        <v>208</v>
      </c>
      <c r="J77">
        <v>9</v>
      </c>
    </row>
    <row r="78" spans="1:10" x14ac:dyDescent="0.25">
      <c r="A78" t="s">
        <v>209</v>
      </c>
      <c r="B78">
        <v>16</v>
      </c>
      <c r="I78" t="s">
        <v>209</v>
      </c>
      <c r="J78">
        <v>13</v>
      </c>
    </row>
    <row r="79" spans="1:10" x14ac:dyDescent="0.25">
      <c r="A79" t="s">
        <v>210</v>
      </c>
      <c r="B79">
        <v>15</v>
      </c>
      <c r="I79" t="s">
        <v>210</v>
      </c>
      <c r="J79">
        <v>9</v>
      </c>
    </row>
    <row r="80" spans="1:10" x14ac:dyDescent="0.25">
      <c r="A80" t="s">
        <v>211</v>
      </c>
      <c r="B80">
        <v>13</v>
      </c>
      <c r="I80" t="s">
        <v>211</v>
      </c>
      <c r="J80">
        <v>9</v>
      </c>
    </row>
    <row r="81" spans="1:10" x14ac:dyDescent="0.25">
      <c r="A81" t="s">
        <v>212</v>
      </c>
      <c r="B81">
        <v>15</v>
      </c>
      <c r="I81" t="s">
        <v>212</v>
      </c>
      <c r="J81">
        <v>7</v>
      </c>
    </row>
    <row r="82" spans="1:10" x14ac:dyDescent="0.25">
      <c r="A82" t="s">
        <v>213</v>
      </c>
      <c r="B82">
        <v>12</v>
      </c>
      <c r="I82" t="s">
        <v>213</v>
      </c>
      <c r="J82">
        <v>6</v>
      </c>
    </row>
    <row r="83" spans="1:10" x14ac:dyDescent="0.25">
      <c r="A83" t="s">
        <v>214</v>
      </c>
      <c r="B83">
        <v>13</v>
      </c>
      <c r="I83" t="s">
        <v>214</v>
      </c>
      <c r="J83">
        <v>10</v>
      </c>
    </row>
    <row r="84" spans="1:10" x14ac:dyDescent="0.25">
      <c r="A84" t="s">
        <v>215</v>
      </c>
      <c r="B84">
        <v>16</v>
      </c>
      <c r="I84" t="s">
        <v>215</v>
      </c>
      <c r="J84">
        <v>8</v>
      </c>
    </row>
    <row r="85" spans="1:10" x14ac:dyDescent="0.25">
      <c r="A85" t="s">
        <v>216</v>
      </c>
      <c r="B85">
        <v>17</v>
      </c>
      <c r="I85" t="s">
        <v>216</v>
      </c>
      <c r="J85">
        <v>9</v>
      </c>
    </row>
    <row r="86" spans="1:10" x14ac:dyDescent="0.25">
      <c r="A86" t="s">
        <v>217</v>
      </c>
      <c r="B86">
        <v>16</v>
      </c>
      <c r="I86" t="s">
        <v>217</v>
      </c>
      <c r="J86">
        <v>10</v>
      </c>
    </row>
    <row r="87" spans="1:10" x14ac:dyDescent="0.25">
      <c r="A87" t="s">
        <v>218</v>
      </c>
      <c r="B87">
        <v>14</v>
      </c>
      <c r="I87" t="s">
        <v>218</v>
      </c>
      <c r="J87">
        <v>10</v>
      </c>
    </row>
    <row r="88" spans="1:10" x14ac:dyDescent="0.25">
      <c r="A88" t="s">
        <v>219</v>
      </c>
      <c r="B88">
        <v>9</v>
      </c>
      <c r="I88" t="s">
        <v>219</v>
      </c>
      <c r="J88">
        <v>8</v>
      </c>
    </row>
    <row r="89" spans="1:10" x14ac:dyDescent="0.25">
      <c r="A89" t="s">
        <v>220</v>
      </c>
      <c r="B89">
        <v>7</v>
      </c>
      <c r="I89" t="s">
        <v>220</v>
      </c>
      <c r="J89">
        <v>9</v>
      </c>
    </row>
    <row r="90" spans="1:10" x14ac:dyDescent="0.25">
      <c r="A90" t="s">
        <v>221</v>
      </c>
      <c r="B90">
        <v>13</v>
      </c>
      <c r="I90" t="s">
        <v>221</v>
      </c>
      <c r="J90">
        <v>13</v>
      </c>
    </row>
    <row r="91" spans="1:10" x14ac:dyDescent="0.25">
      <c r="A91" t="s">
        <v>222</v>
      </c>
      <c r="B91">
        <v>17</v>
      </c>
      <c r="I91" t="s">
        <v>222</v>
      </c>
      <c r="J91">
        <v>16</v>
      </c>
    </row>
    <row r="92" spans="1:10" x14ac:dyDescent="0.25">
      <c r="A92" t="s">
        <v>223</v>
      </c>
      <c r="B92">
        <v>14</v>
      </c>
      <c r="I92" t="s">
        <v>223</v>
      </c>
      <c r="J92">
        <v>12</v>
      </c>
    </row>
    <row r="93" spans="1:10" x14ac:dyDescent="0.25">
      <c r="A93" t="s">
        <v>224</v>
      </c>
      <c r="B93">
        <v>12</v>
      </c>
      <c r="I93" t="s">
        <v>224</v>
      </c>
      <c r="J93">
        <v>12</v>
      </c>
    </row>
    <row r="94" spans="1:10" x14ac:dyDescent="0.25">
      <c r="A94" t="s">
        <v>225</v>
      </c>
      <c r="B94">
        <v>10</v>
      </c>
      <c r="I94" t="s">
        <v>225</v>
      </c>
      <c r="J94">
        <v>11</v>
      </c>
    </row>
    <row r="95" spans="1:10" x14ac:dyDescent="0.25">
      <c r="A95" t="s">
        <v>226</v>
      </c>
      <c r="B95">
        <v>14</v>
      </c>
      <c r="I95" t="s">
        <v>226</v>
      </c>
      <c r="J95">
        <v>12</v>
      </c>
    </row>
    <row r="96" spans="1:10" x14ac:dyDescent="0.25">
      <c r="A96" t="s">
        <v>227</v>
      </c>
      <c r="B96">
        <v>13</v>
      </c>
      <c r="I96" t="s">
        <v>227</v>
      </c>
      <c r="J96">
        <v>10</v>
      </c>
    </row>
    <row r="97" spans="1:10" x14ac:dyDescent="0.25">
      <c r="A97" t="s">
        <v>228</v>
      </c>
      <c r="B97">
        <v>11</v>
      </c>
      <c r="I97" t="s">
        <v>228</v>
      </c>
      <c r="J97">
        <v>11</v>
      </c>
    </row>
    <row r="98" spans="1:10" x14ac:dyDescent="0.25">
      <c r="A98" t="s">
        <v>229</v>
      </c>
      <c r="B98">
        <v>15</v>
      </c>
      <c r="I98" t="s">
        <v>229</v>
      </c>
      <c r="J98">
        <v>12</v>
      </c>
    </row>
    <row r="99" spans="1:10" x14ac:dyDescent="0.25">
      <c r="A99" t="s">
        <v>230</v>
      </c>
      <c r="B99">
        <v>10</v>
      </c>
      <c r="I99" t="s">
        <v>230</v>
      </c>
      <c r="J99">
        <v>11</v>
      </c>
    </row>
    <row r="100" spans="1:10" x14ac:dyDescent="0.25">
      <c r="A100" t="s">
        <v>231</v>
      </c>
      <c r="B100">
        <v>16</v>
      </c>
      <c r="I100" t="s">
        <v>231</v>
      </c>
      <c r="J100">
        <v>12</v>
      </c>
    </row>
    <row r="101" spans="1:10" x14ac:dyDescent="0.25">
      <c r="A101" t="s">
        <v>232</v>
      </c>
      <c r="B101">
        <v>14</v>
      </c>
      <c r="I101" t="s">
        <v>232</v>
      </c>
      <c r="J101">
        <v>12</v>
      </c>
    </row>
    <row r="102" spans="1:10" x14ac:dyDescent="0.25">
      <c r="A102" t="s">
        <v>233</v>
      </c>
      <c r="B102">
        <v>18</v>
      </c>
      <c r="I102" t="s">
        <v>233</v>
      </c>
      <c r="J102">
        <v>17</v>
      </c>
    </row>
    <row r="103" spans="1:10" x14ac:dyDescent="0.25">
      <c r="A103" t="s">
        <v>234</v>
      </c>
      <c r="B103">
        <v>20</v>
      </c>
      <c r="I103" t="s">
        <v>234</v>
      </c>
      <c r="J103">
        <v>14</v>
      </c>
    </row>
    <row r="104" spans="1:10" x14ac:dyDescent="0.25">
      <c r="A104" t="s">
        <v>235</v>
      </c>
      <c r="B104">
        <v>19</v>
      </c>
      <c r="I104" t="s">
        <v>235</v>
      </c>
      <c r="J104">
        <v>24</v>
      </c>
    </row>
    <row r="105" spans="1:10" x14ac:dyDescent="0.25">
      <c r="A105" t="s">
        <v>236</v>
      </c>
      <c r="B105">
        <v>17</v>
      </c>
      <c r="I105" t="s">
        <v>236</v>
      </c>
      <c r="J105">
        <v>14</v>
      </c>
    </row>
    <row r="106" spans="1:10" x14ac:dyDescent="0.25">
      <c r="A106" t="s">
        <v>237</v>
      </c>
      <c r="B106">
        <v>17</v>
      </c>
      <c r="I106" t="s">
        <v>237</v>
      </c>
      <c r="J106">
        <v>15</v>
      </c>
    </row>
    <row r="107" spans="1:10" x14ac:dyDescent="0.25">
      <c r="A107" t="s">
        <v>238</v>
      </c>
      <c r="B107">
        <v>14</v>
      </c>
      <c r="I107" t="s">
        <v>238</v>
      </c>
      <c r="J107">
        <v>18</v>
      </c>
    </row>
    <row r="108" spans="1:10" x14ac:dyDescent="0.25">
      <c r="A108" t="s">
        <v>239</v>
      </c>
      <c r="B108">
        <v>18</v>
      </c>
      <c r="I108" t="s">
        <v>239</v>
      </c>
      <c r="J108">
        <v>12</v>
      </c>
    </row>
    <row r="109" spans="1:10" x14ac:dyDescent="0.25">
      <c r="A109" t="s">
        <v>240</v>
      </c>
      <c r="B109">
        <v>25</v>
      </c>
      <c r="I109" t="s">
        <v>240</v>
      </c>
      <c r="J109">
        <v>22</v>
      </c>
    </row>
    <row r="110" spans="1:10" x14ac:dyDescent="0.25">
      <c r="A110" t="s">
        <v>241</v>
      </c>
      <c r="B110">
        <v>23</v>
      </c>
      <c r="I110" t="s">
        <v>241</v>
      </c>
      <c r="J110">
        <v>18</v>
      </c>
    </row>
    <row r="111" spans="1:10" x14ac:dyDescent="0.25">
      <c r="A111" t="s">
        <v>242</v>
      </c>
      <c r="B111">
        <v>16</v>
      </c>
      <c r="I111" t="s">
        <v>242</v>
      </c>
      <c r="J111">
        <v>18</v>
      </c>
    </row>
    <row r="112" spans="1:10" x14ac:dyDescent="0.25">
      <c r="A112" t="s">
        <v>243</v>
      </c>
      <c r="B112">
        <v>17</v>
      </c>
      <c r="I112" t="s">
        <v>243</v>
      </c>
      <c r="J112">
        <v>25</v>
      </c>
    </row>
    <row r="113" spans="1:10" x14ac:dyDescent="0.25">
      <c r="A113" t="s">
        <v>244</v>
      </c>
      <c r="B113">
        <v>23</v>
      </c>
      <c r="I113" t="s">
        <v>244</v>
      </c>
      <c r="J113">
        <v>26</v>
      </c>
    </row>
    <row r="114" spans="1:10" x14ac:dyDescent="0.25">
      <c r="A114" t="s">
        <v>245</v>
      </c>
      <c r="B114">
        <v>33</v>
      </c>
      <c r="I114" t="s">
        <v>245</v>
      </c>
      <c r="J114">
        <v>29</v>
      </c>
    </row>
    <row r="115" spans="1:10" x14ac:dyDescent="0.25">
      <c r="A115" t="s">
        <v>246</v>
      </c>
      <c r="B115">
        <v>24</v>
      </c>
      <c r="I115" t="s">
        <v>246</v>
      </c>
      <c r="J115">
        <v>20</v>
      </c>
    </row>
    <row r="116" spans="1:10" x14ac:dyDescent="0.25">
      <c r="A116" t="s">
        <v>247</v>
      </c>
      <c r="B116">
        <v>27</v>
      </c>
      <c r="I116" t="s">
        <v>247</v>
      </c>
      <c r="J116">
        <v>30</v>
      </c>
    </row>
    <row r="117" spans="1:10" x14ac:dyDescent="0.25">
      <c r="A117" t="s">
        <v>248</v>
      </c>
      <c r="B117">
        <v>19</v>
      </c>
      <c r="I117" t="s">
        <v>248</v>
      </c>
      <c r="J117">
        <v>30</v>
      </c>
    </row>
    <row r="118" spans="1:10" x14ac:dyDescent="0.25">
      <c r="A118" t="s">
        <v>249</v>
      </c>
      <c r="B118">
        <v>18</v>
      </c>
      <c r="I118" t="s">
        <v>249</v>
      </c>
      <c r="J118">
        <v>26</v>
      </c>
    </row>
    <row r="119" spans="1:10" x14ac:dyDescent="0.25">
      <c r="A119" t="s">
        <v>250</v>
      </c>
      <c r="B119">
        <v>15</v>
      </c>
      <c r="I119" t="s">
        <v>250</v>
      </c>
      <c r="J119">
        <v>17</v>
      </c>
    </row>
    <row r="120" spans="1:10" x14ac:dyDescent="0.25">
      <c r="A120" t="s">
        <v>251</v>
      </c>
      <c r="B120">
        <v>17</v>
      </c>
      <c r="I120" t="s">
        <v>251</v>
      </c>
      <c r="J120">
        <v>17</v>
      </c>
    </row>
    <row r="121" spans="1:10" x14ac:dyDescent="0.25">
      <c r="A121" t="s">
        <v>252</v>
      </c>
      <c r="B121">
        <v>18</v>
      </c>
      <c r="I121" t="s">
        <v>252</v>
      </c>
      <c r="J121">
        <v>18</v>
      </c>
    </row>
    <row r="122" spans="1:10" x14ac:dyDescent="0.25">
      <c r="A122" t="s">
        <v>253</v>
      </c>
      <c r="B122">
        <v>19</v>
      </c>
      <c r="I122" t="s">
        <v>253</v>
      </c>
      <c r="J122">
        <v>19</v>
      </c>
    </row>
    <row r="123" spans="1:10" x14ac:dyDescent="0.25">
      <c r="A123" t="s">
        <v>254</v>
      </c>
      <c r="B123">
        <v>15</v>
      </c>
      <c r="I123" t="s">
        <v>254</v>
      </c>
      <c r="J123">
        <v>16</v>
      </c>
    </row>
    <row r="124" spans="1:10" x14ac:dyDescent="0.25">
      <c r="A124" t="s">
        <v>255</v>
      </c>
      <c r="B124">
        <v>18</v>
      </c>
      <c r="I124" t="s">
        <v>255</v>
      </c>
      <c r="J124">
        <v>18</v>
      </c>
    </row>
    <row r="125" spans="1:10" x14ac:dyDescent="0.25">
      <c r="A125" t="s">
        <v>256</v>
      </c>
      <c r="B125">
        <v>17</v>
      </c>
      <c r="I125" t="s">
        <v>256</v>
      </c>
      <c r="J125">
        <v>17</v>
      </c>
    </row>
    <row r="126" spans="1:10" x14ac:dyDescent="0.25">
      <c r="A126" t="s">
        <v>257</v>
      </c>
      <c r="B126">
        <v>20</v>
      </c>
      <c r="I126" t="s">
        <v>257</v>
      </c>
      <c r="J126">
        <v>18</v>
      </c>
    </row>
    <row r="127" spans="1:10" x14ac:dyDescent="0.25">
      <c r="A127" t="s">
        <v>258</v>
      </c>
      <c r="B127">
        <v>21</v>
      </c>
      <c r="I127" t="s">
        <v>258</v>
      </c>
      <c r="J127">
        <v>37</v>
      </c>
    </row>
    <row r="128" spans="1:10" x14ac:dyDescent="0.25">
      <c r="A128" t="s">
        <v>259</v>
      </c>
      <c r="B128">
        <v>21</v>
      </c>
      <c r="I128" t="s">
        <v>259</v>
      </c>
      <c r="J128">
        <v>54</v>
      </c>
    </row>
    <row r="129" spans="1:10" x14ac:dyDescent="0.25">
      <c r="A129" t="s">
        <v>260</v>
      </c>
      <c r="B129">
        <v>21</v>
      </c>
      <c r="I129" t="s">
        <v>260</v>
      </c>
      <c r="J129">
        <v>40</v>
      </c>
    </row>
    <row r="130" spans="1:10" x14ac:dyDescent="0.25">
      <c r="A130" t="s">
        <v>261</v>
      </c>
      <c r="B130">
        <v>21</v>
      </c>
      <c r="I130" t="s">
        <v>261</v>
      </c>
      <c r="J130">
        <v>49</v>
      </c>
    </row>
    <row r="131" spans="1:10" x14ac:dyDescent="0.25">
      <c r="A131" t="s">
        <v>262</v>
      </c>
      <c r="B131">
        <v>24</v>
      </c>
      <c r="I131" t="s">
        <v>262</v>
      </c>
      <c r="J131">
        <v>53</v>
      </c>
    </row>
    <row r="132" spans="1:10" x14ac:dyDescent="0.25">
      <c r="A132" t="s">
        <v>263</v>
      </c>
      <c r="B132">
        <v>25</v>
      </c>
      <c r="I132" t="s">
        <v>263</v>
      </c>
      <c r="J132">
        <v>58</v>
      </c>
    </row>
    <row r="133" spans="1:10" x14ac:dyDescent="0.25">
      <c r="A133" t="s">
        <v>264</v>
      </c>
      <c r="B133">
        <v>28</v>
      </c>
      <c r="I133" t="s">
        <v>264</v>
      </c>
      <c r="J133">
        <v>51</v>
      </c>
    </row>
    <row r="134" spans="1:10" x14ac:dyDescent="0.25">
      <c r="A134" t="s">
        <v>265</v>
      </c>
      <c r="B134">
        <v>31</v>
      </c>
      <c r="I134" t="s">
        <v>265</v>
      </c>
      <c r="J134">
        <v>57</v>
      </c>
    </row>
    <row r="135" spans="1:10" x14ac:dyDescent="0.25">
      <c r="A135" t="s">
        <v>266</v>
      </c>
      <c r="B135">
        <v>28</v>
      </c>
      <c r="I135" t="s">
        <v>266</v>
      </c>
      <c r="J135">
        <v>49</v>
      </c>
    </row>
    <row r="136" spans="1:10" x14ac:dyDescent="0.25">
      <c r="A136" t="s">
        <v>267</v>
      </c>
      <c r="B136">
        <v>36</v>
      </c>
      <c r="I136" t="s">
        <v>267</v>
      </c>
      <c r="J136">
        <v>59</v>
      </c>
    </row>
    <row r="137" spans="1:10" x14ac:dyDescent="0.25">
      <c r="A137" t="s">
        <v>268</v>
      </c>
      <c r="B137">
        <v>40</v>
      </c>
      <c r="I137" t="s">
        <v>268</v>
      </c>
      <c r="J137">
        <v>63</v>
      </c>
    </row>
    <row r="138" spans="1:10" x14ac:dyDescent="0.25">
      <c r="A138" t="s">
        <v>269</v>
      </c>
      <c r="B138">
        <v>56</v>
      </c>
      <c r="I138" t="s">
        <v>269</v>
      </c>
      <c r="J138">
        <v>81</v>
      </c>
    </row>
    <row r="139" spans="1:10" x14ac:dyDescent="0.25">
      <c r="A139" t="s">
        <v>270</v>
      </c>
      <c r="B139">
        <v>45</v>
      </c>
      <c r="I139" t="s">
        <v>270</v>
      </c>
      <c r="J139">
        <v>83</v>
      </c>
    </row>
    <row r="140" spans="1:10" x14ac:dyDescent="0.25">
      <c r="A140" t="s">
        <v>271</v>
      </c>
      <c r="B140">
        <v>53</v>
      </c>
      <c r="I140" t="s">
        <v>271</v>
      </c>
      <c r="J140">
        <v>84</v>
      </c>
    </row>
    <row r="141" spans="1:10" x14ac:dyDescent="0.25">
      <c r="A141" t="s">
        <v>272</v>
      </c>
      <c r="B141">
        <v>70</v>
      </c>
      <c r="I141" t="s">
        <v>272</v>
      </c>
      <c r="J141">
        <v>96</v>
      </c>
    </row>
    <row r="142" spans="1:10" x14ac:dyDescent="0.25">
      <c r="A142" t="s">
        <v>273</v>
      </c>
      <c r="B142">
        <v>89</v>
      </c>
      <c r="I142" t="s">
        <v>273</v>
      </c>
      <c r="J142">
        <v>100</v>
      </c>
    </row>
    <row r="143" spans="1:10" x14ac:dyDescent="0.25">
      <c r="A143" t="s">
        <v>274</v>
      </c>
      <c r="B143">
        <v>65</v>
      </c>
      <c r="I143" t="s">
        <v>274</v>
      </c>
      <c r="J143">
        <v>98</v>
      </c>
    </row>
    <row r="144" spans="1:10" x14ac:dyDescent="0.25">
      <c r="A144" t="s">
        <v>275</v>
      </c>
      <c r="B144">
        <v>61</v>
      </c>
      <c r="I144" t="s">
        <v>275</v>
      </c>
      <c r="J144">
        <v>87</v>
      </c>
    </row>
    <row r="145" spans="1:10" x14ac:dyDescent="0.25">
      <c r="A145" t="s">
        <v>276</v>
      </c>
      <c r="B145">
        <v>49</v>
      </c>
      <c r="I145" t="s">
        <v>276</v>
      </c>
      <c r="J145">
        <v>91</v>
      </c>
    </row>
    <row r="146" spans="1:10" x14ac:dyDescent="0.25">
      <c r="A146" t="s">
        <v>277</v>
      </c>
      <c r="B146">
        <v>59</v>
      </c>
      <c r="I146" t="s">
        <v>277</v>
      </c>
      <c r="J146">
        <v>70</v>
      </c>
    </row>
    <row r="147" spans="1:10" x14ac:dyDescent="0.25">
      <c r="A147" t="s">
        <v>278</v>
      </c>
      <c r="B147">
        <v>58</v>
      </c>
      <c r="I147" t="s">
        <v>278</v>
      </c>
      <c r="J147">
        <v>70</v>
      </c>
    </row>
    <row r="148" spans="1:10" x14ac:dyDescent="0.25">
      <c r="A148" t="s">
        <v>279</v>
      </c>
      <c r="B148">
        <v>80</v>
      </c>
      <c r="I148" t="s">
        <v>279</v>
      </c>
      <c r="J148">
        <v>74</v>
      </c>
    </row>
    <row r="149" spans="1:10" x14ac:dyDescent="0.25">
      <c r="A149" t="s">
        <v>280</v>
      </c>
      <c r="B149">
        <v>61</v>
      </c>
      <c r="I149" t="s">
        <v>280</v>
      </c>
      <c r="J149">
        <v>65</v>
      </c>
    </row>
    <row r="150" spans="1:10" x14ac:dyDescent="0.25">
      <c r="A150" t="s">
        <v>281</v>
      </c>
      <c r="B150">
        <v>100</v>
      </c>
      <c r="I150" t="s">
        <v>281</v>
      </c>
      <c r="J150">
        <v>65</v>
      </c>
    </row>
    <row r="151" spans="1:10" x14ac:dyDescent="0.25">
      <c r="A151" t="s">
        <v>282</v>
      </c>
      <c r="B151">
        <v>77</v>
      </c>
      <c r="I151" t="s">
        <v>282</v>
      </c>
      <c r="J151">
        <v>58</v>
      </c>
    </row>
    <row r="152" spans="1:10" x14ac:dyDescent="0.25">
      <c r="A152" t="s">
        <v>283</v>
      </c>
      <c r="B152">
        <v>33</v>
      </c>
      <c r="I152" t="s">
        <v>283</v>
      </c>
      <c r="J152">
        <v>38</v>
      </c>
    </row>
    <row r="153" spans="1:10" x14ac:dyDescent="0.25">
      <c r="A153" t="s">
        <v>284</v>
      </c>
      <c r="B153">
        <v>41</v>
      </c>
      <c r="I153" t="s">
        <v>284</v>
      </c>
      <c r="J153">
        <v>42</v>
      </c>
    </row>
    <row r="154" spans="1:10" x14ac:dyDescent="0.25">
      <c r="A154" t="s">
        <v>285</v>
      </c>
      <c r="B154">
        <v>36</v>
      </c>
      <c r="I154" t="s">
        <v>285</v>
      </c>
      <c r="J154">
        <v>38</v>
      </c>
    </row>
    <row r="155" spans="1:10" x14ac:dyDescent="0.25">
      <c r="A155" t="s">
        <v>286</v>
      </c>
      <c r="B155">
        <v>30</v>
      </c>
      <c r="I155" t="s">
        <v>286</v>
      </c>
      <c r="J155">
        <v>33</v>
      </c>
    </row>
    <row r="156" spans="1:10" x14ac:dyDescent="0.25">
      <c r="A156" t="s">
        <v>287</v>
      </c>
      <c r="B156">
        <v>29</v>
      </c>
      <c r="I156" t="s">
        <v>287</v>
      </c>
      <c r="J156">
        <v>29</v>
      </c>
    </row>
    <row r="157" spans="1:10" x14ac:dyDescent="0.25">
      <c r="A157" t="s">
        <v>288</v>
      </c>
      <c r="B157">
        <v>26</v>
      </c>
      <c r="I157" t="s">
        <v>288</v>
      </c>
      <c r="J157">
        <v>29</v>
      </c>
    </row>
    <row r="158" spans="1:10" x14ac:dyDescent="0.25">
      <c r="A158" t="s">
        <v>289</v>
      </c>
      <c r="B158">
        <v>24</v>
      </c>
      <c r="I158" t="s">
        <v>289</v>
      </c>
      <c r="J158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Detalhe Pessoa Física</vt:lpstr>
      <vt:lpstr>Evolução Pessoa Física</vt:lpstr>
      <vt:lpstr>Planilha1</vt:lpstr>
      <vt:lpstr>canais</vt:lpstr>
      <vt:lpstr>Planilha3</vt:lpstr>
      <vt:lpstr>'Detalhe Pessoa Física'!Area_de_impressao</vt:lpstr>
      <vt:lpstr>canais!Clube_do_Valor</vt:lpstr>
      <vt:lpstr>canais!Economirna</vt:lpstr>
      <vt:lpstr>canais!Economista_sincero</vt:lpstr>
      <vt:lpstr>canais!Finanças_com_a_Nath</vt:lpstr>
      <vt:lpstr>canais!Me_poupe</vt:lpstr>
      <vt:lpstr>Planilha3!multiTimeline_açoes2008</vt:lpstr>
      <vt:lpstr>Planilha3!multiTimeline_investimento</vt:lpstr>
      <vt:lpstr>canais!Patricia_lages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Bonfim De Aquino</dc:creator>
  <cp:lastModifiedBy>Giselle Couto</cp:lastModifiedBy>
  <dcterms:created xsi:type="dcterms:W3CDTF">2020-11-03T12:37:33Z</dcterms:created>
  <dcterms:modified xsi:type="dcterms:W3CDTF">2020-11-13T15:57:58Z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2020-11-03T12:39:52Z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bbd9cf6a-522e-4d86-840b-e0cd98320749</vt:lpwstr>
  </property>
  <property fmtid="{D5CDD505-2E9C-101B-9397-08002B2CF9AE}" pid="8" name="MSIP_Label_4aeda764-ac5d-4c78-8b24-fe1405747852_ContentBits">
    <vt:lpwstr>2</vt:lpwstr>
  </property>
</Properties>
</file>