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2" windowHeight="8175"/>
  </bookViews>
  <sheets>
    <sheet name="Sheet1" sheetId="1" r:id="rId1"/>
  </sheets>
  <definedNames>
    <definedName name="_xlchart.0" hidden="1">Sheet1!$B$527:$B$535</definedName>
    <definedName name="_xlchart.1" hidden="1">Sheet1!$C$526</definedName>
    <definedName name="_xlchart.2" hidden="1">Sheet1!$C$527:$C$535</definedName>
    <definedName name="_xlchart.3" hidden="1">Sheet1!$B$527:$B$535</definedName>
    <definedName name="_xlchart.4" hidden="1">Sheet1!$C$526</definedName>
    <definedName name="_xlchart.5" hidden="1">Sheet1!$C$527:$C$535</definedName>
    <definedName name="_xlchart.6" hidden="1">Sheet1!$B$527:$B$535</definedName>
    <definedName name="_xlchart.7" hidden="1">Sheet1!$C$526</definedName>
    <definedName name="_xlchart.8" hidden="1">Sheet1!$C$527:$C$535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<sst xmlns="http://schemas.openxmlformats.org/spreadsheetml/2006/main" count="434" uniqueCount="110">
  <si>
    <t>UV detection</t>
  </si>
  <si>
    <t>DOX mg/ml（W：M=1：1）</t>
  </si>
  <si>
    <t>0.4mM Dox</t>
  </si>
  <si>
    <t>MIP</t>
  </si>
  <si>
    <t>NIP</t>
  </si>
  <si>
    <t>MIP@SO2</t>
  </si>
  <si>
    <t>NIP@SO2</t>
  </si>
  <si>
    <t>0.6mM DOX</t>
  </si>
  <si>
    <t>0.2mM DOX</t>
  </si>
  <si>
    <t>0.5mM DOX</t>
  </si>
  <si>
    <t>0.3mM DOX</t>
  </si>
  <si>
    <t>ratio</t>
  </si>
  <si>
    <t>1:1:6</t>
  </si>
  <si>
    <t>1:2:6</t>
  </si>
  <si>
    <t>1:3:6</t>
  </si>
  <si>
    <t>1:4:6</t>
  </si>
  <si>
    <t>1:5:6</t>
  </si>
  <si>
    <t>1:6:6</t>
  </si>
  <si>
    <t>MIP mg/g</t>
  </si>
  <si>
    <t>NIP mg/g</t>
  </si>
  <si>
    <t>QMIP/QNIP</t>
  </si>
  <si>
    <t>比例</t>
  </si>
  <si>
    <t xml:space="preserve">1:1:6 1:2:6  </t>
  </si>
  <si>
    <t>EPI</t>
  </si>
  <si>
    <t>0.6mM DOX T</t>
  </si>
  <si>
    <t>吸附量mg/g</t>
  </si>
  <si>
    <t>0.5mg/mlEPI</t>
  </si>
  <si>
    <t xml:space="preserve"> EPI mg/ml（W：M=1：1）</t>
  </si>
  <si>
    <t>T:M:C EPI</t>
  </si>
  <si>
    <t>MIP（0.5mg/ml）</t>
  </si>
  <si>
    <t>NIP（0.5mg/ml）</t>
  </si>
  <si>
    <t>MIP（0.25mg/ml）</t>
  </si>
  <si>
    <t>NIP（0.25mg/ml）</t>
  </si>
  <si>
    <t>MIP（0.1mg/ml）</t>
  </si>
  <si>
    <t>NIP（0.1mg/ml）</t>
  </si>
  <si>
    <t>MIP（0.05mg/ml）</t>
  </si>
  <si>
    <t>NIP（0.05mg/ml）</t>
  </si>
  <si>
    <t>MIP（0.02mg/ml）</t>
  </si>
  <si>
    <t>NIP（0.02mg/ml）</t>
  </si>
  <si>
    <t>MIP（0.01mg/ml）</t>
  </si>
  <si>
    <t>NIP（0.01mg/ml）</t>
  </si>
  <si>
    <t>EPI mg/ml（W：M=1：1）</t>
  </si>
  <si>
    <t xml:space="preserve">DOX </t>
  </si>
  <si>
    <t>0min</t>
  </si>
  <si>
    <t>5min</t>
  </si>
  <si>
    <t>10mim</t>
  </si>
  <si>
    <t>20min</t>
  </si>
  <si>
    <t>30min</t>
  </si>
  <si>
    <t>40min</t>
  </si>
  <si>
    <t>60min</t>
  </si>
  <si>
    <t>80min</t>
  </si>
  <si>
    <t>120min</t>
  </si>
  <si>
    <t>200min</t>
  </si>
  <si>
    <t>300min</t>
  </si>
  <si>
    <t>400min</t>
  </si>
  <si>
    <t>500min</t>
  </si>
  <si>
    <t>600min</t>
  </si>
  <si>
    <t>1200min</t>
  </si>
  <si>
    <t>static adsorption</t>
  </si>
  <si>
    <t>DOX</t>
  </si>
  <si>
    <t xml:space="preserve">EPI </t>
  </si>
  <si>
    <t>180min</t>
  </si>
  <si>
    <t>240min</t>
  </si>
  <si>
    <t>(MIN)</t>
  </si>
  <si>
    <t xml:space="preserve">DOX  </t>
  </si>
  <si>
    <t>90min</t>
  </si>
  <si>
    <t>140min</t>
  </si>
  <si>
    <t>leaching solution</t>
  </si>
  <si>
    <t>W-M</t>
  </si>
  <si>
    <t>9:1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</si>
  <si>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:2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</si>
  <si>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:3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</si>
  <si>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:4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</si>
  <si>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:5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</si>
  <si>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:6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</si>
  <si>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:7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</si>
  <si>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:8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</si>
  <si>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:9</t>
    </r>
  </si>
  <si>
    <t>Washing solution</t>
  </si>
  <si>
    <t>W-A</t>
  </si>
  <si>
    <t>HPLC</t>
  </si>
  <si>
    <t>NO PEAK</t>
  </si>
  <si>
    <t>mg/ml</t>
  </si>
  <si>
    <t>2022.6.5</t>
  </si>
  <si>
    <t>干扰实验</t>
  </si>
  <si>
    <t xml:space="preserve">ERY </t>
  </si>
  <si>
    <t>ERY</t>
  </si>
  <si>
    <t>S</t>
  </si>
  <si>
    <t>C</t>
  </si>
  <si>
    <t xml:space="preserve">Q </t>
  </si>
  <si>
    <t>spiked recovery</t>
  </si>
  <si>
    <t>DOX标准差</t>
  </si>
  <si>
    <t>SD</t>
  </si>
  <si>
    <t>PEI标准差</t>
  </si>
  <si>
    <t xml:space="preserve">selective adsorption  </t>
  </si>
  <si>
    <t>ROX</t>
  </si>
  <si>
    <t>DRI</t>
  </si>
  <si>
    <t>AZI</t>
  </si>
  <si>
    <t>CLA</t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</si>
  <si>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DOX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</si>
  <si>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EPI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</si>
  <si>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12"/>
        <color rgb="FF101214"/>
        <rFont val="Segoe UI"/>
        <charset val="134"/>
      </rPr>
      <t>MMIPs</t>
    </r>
  </si>
  <si>
    <r>
      <rPr>
        <sz val="12"/>
        <color rgb="FF101214"/>
        <rFont val="Segoe UI"/>
        <charset val="134"/>
      </rPr>
      <t>MNIPs</t>
    </r>
  </si>
  <si>
    <t>DOX(%)</t>
  </si>
  <si>
    <t>20mg</t>
  </si>
  <si>
    <t>30mg</t>
  </si>
  <si>
    <t>50mg</t>
  </si>
  <si>
    <t>100mg</t>
  </si>
  <si>
    <t>150mg</t>
  </si>
  <si>
    <t>EPI(%)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</si>
</sst>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_ "/>
    <numFmt numFmtId="177" formatCode="0.000000000_ "/>
    <numFmt numFmtId="178" formatCode="0.000_ "/>
    <numFmt numFmtId="179" formatCode="0.0000000000_ "/>
  </numFmts>
  <fonts count="3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name val="Segoe UI"/>
      <charset val="134"/>
    </font>
    <font>
      <sz val="9"/>
      <color rgb="FF000000"/>
      <name val="Times New Roman"/>
      <charset val="134"/>
    </font>
    <font>
      <sz val="12"/>
      <color rgb="FF101214"/>
      <name val="Segoe UI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9"/>
      <color rgb="FF000000"/>
      <name val="Times New Roman"/>
      <charset val="134"/>
    </font>
    <font>
      <i/>
      <sz val="9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0" applyNumberFormat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6">
      <alignment vertical="center"/>
    </xf>
    <xf numFmtId="0" fontId="2" fillId="0" borderId="0" xfId="6" applyFont="1">
      <alignment vertical="center"/>
    </xf>
    <xf numFmtId="49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justify" vertical="center" indent="2"/>
    </xf>
    <xf numFmtId="0" fontId="5" fillId="0" borderId="3" xfId="0" applyFont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top" wrapText="1"/>
    </xf>
    <xf numFmtId="0" fontId="7" fillId="0" borderId="0" xfId="0" applyFont="1" applyAlignment="1">
      <alignment horizontal="justify" vertical="top" wrapText="1"/>
    </xf>
    <xf numFmtId="0" fontId="6" fillId="0" borderId="0" xfId="0" applyFont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0" fillId="0" borderId="2" xfId="0" applyFont="1" applyBorder="1">
      <alignment vertical="center"/>
    </xf>
    <xf numFmtId="0" fontId="5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 applyAlignment="1">
      <alignment horizontal="center" vertical="top" wrapText="1"/>
    </xf>
    <xf numFmtId="0" fontId="0" fillId="0" borderId="4" xfId="0" applyBorder="1">
      <alignment vertical="center"/>
    </xf>
    <xf numFmtId="0" fontId="8" fillId="0" borderId="6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IP@SO2" TargetMode="External"/><Relationship Id="rId1" Type="http://schemas.openxmlformats.org/officeDocument/2006/relationships/hyperlink" Target="mailto:MIP@SO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6"/>
  <sheetViews>
    <sheetView tabSelected="1" topLeftCell="A397" workbookViewId="0">
      <selection activeCell="B478" sqref="B478"/>
    </sheetView>
  </sheetViews>
  <sheetFormatPr defaultColWidth="9" defaultRowHeight="13.5"/>
  <cols>
    <col min="1" max="1" width="28.1238938053097" customWidth="1"/>
    <col min="2" max="2" width="38.7522123893805" customWidth="1"/>
    <col min="3" max="3" width="23" customWidth="1"/>
    <col min="4" max="4" width="14.8761061946903" customWidth="1"/>
    <col min="5" max="5" width="14.6283185840708" customWidth="1"/>
    <col min="6" max="6" width="14.8761061946903" customWidth="1"/>
    <col min="7" max="7" width="21.6283185840708" customWidth="1"/>
    <col min="8" max="8" width="20.2477876106195" customWidth="1"/>
    <col min="9" max="9" width="13.858407079646"/>
    <col min="12" max="12" width="14.3716814159292" customWidth="1"/>
    <col min="13" max="13" width="17.5044247787611" customWidth="1"/>
    <col min="14" max="14" width="14.7522123893805" customWidth="1"/>
  </cols>
  <sheetData>
    <row r="1" spans="1:6">
      <c r="A1" t="s">
        <v>0</v>
      </c>
      <c r="B1" t="s">
        <v>1</v>
      </c>
      <c r="C1" s="1"/>
      <c r="D1" s="1"/>
      <c r="E1" s="1"/>
      <c r="F1" s="1"/>
    </row>
    <row r="2" spans="2:6">
      <c r="B2">
        <v>0.5</v>
      </c>
      <c r="C2">
        <f>AVERAGE(D2:F2)</f>
        <v>2.145</v>
      </c>
      <c r="D2">
        <v>2.148</v>
      </c>
      <c r="E2">
        <v>2.152</v>
      </c>
      <c r="F2">
        <v>2.135</v>
      </c>
    </row>
    <row r="3" spans="2:6">
      <c r="B3">
        <v>0.25</v>
      </c>
      <c r="C3">
        <f t="shared" ref="C3:C7" si="0">AVERAGE(D3:F3)</f>
        <v>1.35666666666667</v>
      </c>
      <c r="D3">
        <v>1.386</v>
      </c>
      <c r="E3">
        <v>1.355</v>
      </c>
      <c r="F3">
        <v>1.329</v>
      </c>
    </row>
    <row r="4" spans="2:6">
      <c r="B4">
        <v>0.2</v>
      </c>
      <c r="C4">
        <f t="shared" si="0"/>
        <v>1.18666666666667</v>
      </c>
      <c r="D4">
        <v>1.19</v>
      </c>
      <c r="E4">
        <v>1.2</v>
      </c>
      <c r="F4">
        <v>1.17</v>
      </c>
    </row>
    <row r="5" spans="2:6">
      <c r="B5">
        <v>0.125</v>
      </c>
      <c r="C5">
        <f t="shared" si="0"/>
        <v>0.721333333333333</v>
      </c>
      <c r="D5">
        <v>0.717</v>
      </c>
      <c r="E5">
        <v>0.724</v>
      </c>
      <c r="F5">
        <v>0.723</v>
      </c>
    </row>
    <row r="6" spans="2:6">
      <c r="B6">
        <v>0.0625</v>
      </c>
      <c r="C6">
        <f t="shared" si="0"/>
        <v>0.382333333333333</v>
      </c>
      <c r="D6">
        <v>0.382</v>
      </c>
      <c r="E6">
        <v>0.382</v>
      </c>
      <c r="F6">
        <v>0.383</v>
      </c>
    </row>
    <row r="7" ht="22" customHeight="1" spans="2:6">
      <c r="B7">
        <v>0.025</v>
      </c>
      <c r="C7">
        <f t="shared" si="0"/>
        <v>0.176333333333333</v>
      </c>
      <c r="D7">
        <v>0.17</v>
      </c>
      <c r="E7">
        <v>0.175</v>
      </c>
      <c r="F7">
        <v>0.184</v>
      </c>
    </row>
    <row r="8" spans="2:2">
      <c r="B8" t="s">
        <v>2</v>
      </c>
    </row>
    <row r="9" spans="2:8">
      <c r="B9" t="s">
        <v>3</v>
      </c>
      <c r="C9">
        <v>1.78</v>
      </c>
      <c r="D9">
        <v>1.808</v>
      </c>
      <c r="E9">
        <v>1.77</v>
      </c>
      <c r="F9">
        <f>AVERAGE(C9:E9)</f>
        <v>1.786</v>
      </c>
      <c r="G9">
        <f>(F9-0.049)/5.401</f>
        <v>0.321607109794483</v>
      </c>
      <c r="H9">
        <f>(0.5-G9)*50</f>
        <v>8.91964451027587</v>
      </c>
    </row>
    <row r="10" spans="2:9">
      <c r="B10" t="s">
        <v>4</v>
      </c>
      <c r="C10">
        <v>1.53</v>
      </c>
      <c r="D10">
        <v>1.542</v>
      </c>
      <c r="E10">
        <v>1.517</v>
      </c>
      <c r="F10">
        <f>AVERAGE(C10:E10)</f>
        <v>1.52966666666667</v>
      </c>
      <c r="G10">
        <f>(F10-0.049)/5.401</f>
        <v>0.274146762945134</v>
      </c>
      <c r="H10">
        <f>(0.5-G10)*50</f>
        <v>11.2926618527433</v>
      </c>
      <c r="I10">
        <f>H9/H10</f>
        <v>0.789862003005875</v>
      </c>
    </row>
    <row r="11" spans="2:8">
      <c r="B11" s="2" t="s">
        <v>5</v>
      </c>
      <c r="C11">
        <v>0.555</v>
      </c>
      <c r="D11">
        <v>0.558</v>
      </c>
      <c r="E11">
        <v>0.544</v>
      </c>
      <c r="F11">
        <f>AVERAGE(C11:E11)</f>
        <v>0.552333333333333</v>
      </c>
      <c r="G11">
        <f>(F11-0.049)/5.401</f>
        <v>0.0931926186508671</v>
      </c>
      <c r="H11">
        <f>(0.5-G11)*50</f>
        <v>20.3403690674566</v>
      </c>
    </row>
    <row r="12" spans="2:9">
      <c r="B12" s="2" t="s">
        <v>6</v>
      </c>
      <c r="C12">
        <v>1.073</v>
      </c>
      <c r="D12">
        <v>1.137</v>
      </c>
      <c r="E12">
        <v>1.073</v>
      </c>
      <c r="F12">
        <f>AVERAGE(C12:E12)</f>
        <v>1.09433333333333</v>
      </c>
      <c r="G12">
        <f>(F12-0.049)/5.401</f>
        <v>0.193544405357033</v>
      </c>
      <c r="H12">
        <f>(0.5-G12)*50</f>
        <v>15.3227797321484</v>
      </c>
      <c r="I12">
        <f>H11/H12</f>
        <v>1.32745947034538</v>
      </c>
    </row>
    <row r="13" spans="2:2">
      <c r="B13" t="s">
        <v>7</v>
      </c>
    </row>
    <row r="14" spans="2:8">
      <c r="B14" s="2" t="s">
        <v>5</v>
      </c>
      <c r="C14">
        <v>0.793</v>
      </c>
      <c r="D14">
        <v>0.751</v>
      </c>
      <c r="E14">
        <v>0.765</v>
      </c>
      <c r="F14">
        <f>AVERAGE(C14:E14)</f>
        <v>0.769666666666667</v>
      </c>
      <c r="G14">
        <f>(F14-0.049)/5.401</f>
        <v>0.133432080478924</v>
      </c>
      <c r="H14">
        <f t="shared" ref="H14:H15" si="1">(0.5-G14)*50</f>
        <v>18.3283959760538</v>
      </c>
    </row>
    <row r="15" spans="2:9">
      <c r="B15" s="2" t="s">
        <v>6</v>
      </c>
      <c r="C15">
        <v>1.064</v>
      </c>
      <c r="D15">
        <v>1.06</v>
      </c>
      <c r="E15">
        <v>1.049</v>
      </c>
      <c r="F15">
        <f>AVERAGE(C15:E15)</f>
        <v>1.05766666666667</v>
      </c>
      <c r="G15">
        <f>(F15-0.049)/5.401</f>
        <v>0.186755539097698</v>
      </c>
      <c r="H15">
        <f t="shared" si="1"/>
        <v>15.6622230451151</v>
      </c>
      <c r="I15">
        <f>H14/H15</f>
        <v>1.17022953403605</v>
      </c>
    </row>
    <row r="16" spans="2:2">
      <c r="B16" t="s">
        <v>8</v>
      </c>
    </row>
    <row r="17" spans="2:8">
      <c r="B17" s="2" t="s">
        <v>5</v>
      </c>
      <c r="C17">
        <v>0.501</v>
      </c>
      <c r="D17">
        <v>0.531</v>
      </c>
      <c r="E17">
        <v>0.521</v>
      </c>
      <c r="F17">
        <f>AVERAGE(C17:E17)</f>
        <v>0.517666666666667</v>
      </c>
      <c r="G17">
        <f>(F17-0.049)/5.401</f>
        <v>0.0867740541874961</v>
      </c>
      <c r="H17">
        <f t="shared" ref="H17:H18" si="2">(0.5-G17)*50</f>
        <v>20.6612972906252</v>
      </c>
    </row>
    <row r="18" spans="2:9">
      <c r="B18" s="3" t="s">
        <v>6</v>
      </c>
      <c r="C18">
        <v>0.863</v>
      </c>
      <c r="D18">
        <v>0.849</v>
      </c>
      <c r="E18">
        <v>0.856</v>
      </c>
      <c r="F18">
        <f>AVERAGE(C18:E18)</f>
        <v>0.856</v>
      </c>
      <c r="G18">
        <f>(F18-0.049)/5.401</f>
        <v>0.149416774671357</v>
      </c>
      <c r="H18">
        <f t="shared" si="2"/>
        <v>17.5291612664321</v>
      </c>
      <c r="I18">
        <f>H17/H18</f>
        <v>1.17868145409735</v>
      </c>
    </row>
    <row r="19" spans="2:9">
      <c r="B19" t="s">
        <v>9</v>
      </c>
      <c r="C19"/>
      <c r="D19"/>
      <c r="E19"/>
      <c r="F19"/>
      <c r="G19"/>
      <c r="H19"/>
      <c r="I19" s="1"/>
    </row>
    <row r="20" spans="2:8">
      <c r="B20" s="2" t="s">
        <v>5</v>
      </c>
      <c r="C20">
        <v>0.89</v>
      </c>
      <c r="D20">
        <v>0.894</v>
      </c>
      <c r="E20">
        <v>0.906</v>
      </c>
      <c r="F20">
        <f>AVERAGE(C20:E20)</f>
        <v>0.896666666666667</v>
      </c>
      <c r="G20">
        <f>(F20-0.049)/5.401</f>
        <v>0.156946244522619</v>
      </c>
      <c r="H20">
        <f t="shared" ref="H20:H21" si="3">(0.5-G20)*50</f>
        <v>17.152687773869</v>
      </c>
    </row>
    <row r="21" spans="2:9">
      <c r="B21" s="3" t="s">
        <v>6</v>
      </c>
      <c r="C21">
        <v>1.361</v>
      </c>
      <c r="D21">
        <v>1.34</v>
      </c>
      <c r="E21">
        <v>1.36</v>
      </c>
      <c r="F21">
        <f>AVERAGE(C21:E21)</f>
        <v>1.35366666666667</v>
      </c>
      <c r="G21">
        <f>(F21-0.049)/5.401</f>
        <v>0.241560204900327</v>
      </c>
      <c r="H21">
        <f t="shared" si="3"/>
        <v>12.9219897549836</v>
      </c>
      <c r="I21">
        <f>H20/H21</f>
        <v>1.32740298507462</v>
      </c>
    </row>
    <row r="22" spans="2:9">
      <c r="B22" t="s">
        <v>10</v>
      </c>
      <c r="C22"/>
      <c r="D22"/>
      <c r="E22"/>
      <c r="F22"/>
      <c r="G22"/>
      <c r="H22"/>
      <c r="I22" s="1"/>
    </row>
    <row r="23" spans="2:8">
      <c r="B23" s="2" t="s">
        <v>5</v>
      </c>
      <c r="C23">
        <v>1</v>
      </c>
      <c r="D23">
        <v>1.003</v>
      </c>
      <c r="E23">
        <v>1.014</v>
      </c>
      <c r="F23">
        <f>AVERAGE(C23:E23)</f>
        <v>1.00566666666667</v>
      </c>
      <c r="G23">
        <f>(F23-0.049)/5.401</f>
        <v>0.177127692402641</v>
      </c>
      <c r="H23">
        <f t="shared" ref="H23:H24" si="4">(0.5-G23)*50</f>
        <v>16.1436153798679</v>
      </c>
    </row>
    <row r="24" spans="2:9">
      <c r="B24" s="3" t="s">
        <v>6</v>
      </c>
      <c r="C24">
        <v>1.398</v>
      </c>
      <c r="D24">
        <v>1.384</v>
      </c>
      <c r="E24">
        <v>1.386</v>
      </c>
      <c r="F24">
        <f>AVERAGE(C24:E24)</f>
        <v>1.38933333333333</v>
      </c>
      <c r="G24">
        <f>(F24-0.049)/5.401</f>
        <v>0.24816392026168</v>
      </c>
      <c r="H24">
        <f t="shared" si="4"/>
        <v>12.591803986916</v>
      </c>
      <c r="I24">
        <f>H23/H24</f>
        <v>1.2820732753339</v>
      </c>
    </row>
    <row r="25" spans="2:8">
      <c r="B25" s="2" t="s">
        <v>5</v>
      </c>
      <c r="C25">
        <v>0.245</v>
      </c>
      <c r="D25">
        <v>0.243</v>
      </c>
      <c r="E25">
        <v>0.24</v>
      </c>
      <c r="F25">
        <f>AVERAGE(C25:E25)</f>
        <v>0.242666666666667</v>
      </c>
      <c r="G25">
        <f>(F25-0.049)/5.401</f>
        <v>0.035857557242486</v>
      </c>
      <c r="H25">
        <f>(0.2-G25)*50</f>
        <v>8.2071221378757</v>
      </c>
    </row>
    <row r="26" spans="2:9">
      <c r="B26" s="3" t="s">
        <v>6</v>
      </c>
      <c r="C26">
        <v>0.545</v>
      </c>
      <c r="D26">
        <v>0.549</v>
      </c>
      <c r="E26">
        <v>0.556</v>
      </c>
      <c r="F26">
        <f>AVERAGE(C26:E26)</f>
        <v>0.55</v>
      </c>
      <c r="G26">
        <f>(F26-0.049)/5.401</f>
        <v>0.0927605998889095</v>
      </c>
      <c r="H26">
        <f>(0.2-G26)*50</f>
        <v>5.36197000555453</v>
      </c>
      <c r="I26">
        <f t="shared" ref="I26" si="5">H25/H26</f>
        <v>1.53061694290976</v>
      </c>
    </row>
    <row r="27" spans="2:9">
      <c r="B27" s="1"/>
      <c r="C27" s="1"/>
      <c r="D27" s="1"/>
      <c r="E27" s="1"/>
      <c r="F27" s="1"/>
      <c r="G27" s="1"/>
      <c r="H27" s="1"/>
      <c r="I27" s="1"/>
    </row>
    <row r="28" spans="2:2">
      <c r="B28" t="s">
        <v>11</v>
      </c>
    </row>
    <row r="29" spans="2:8">
      <c r="B29" s="4" t="s">
        <v>12</v>
      </c>
      <c r="C29">
        <v>1.122</v>
      </c>
      <c r="D29">
        <v>1.116</v>
      </c>
      <c r="E29">
        <v>1.115</v>
      </c>
      <c r="F29">
        <f>AVERAGE(C29:E29)</f>
        <v>1.11766666666667</v>
      </c>
      <c r="G29">
        <f t="shared" ref="G29:G34" si="6">(F29-0.049)/5.401</f>
        <v>0.197864592976609</v>
      </c>
      <c r="H29">
        <f>(0.2-G29)*50</f>
        <v>0.106770351169534</v>
      </c>
    </row>
    <row r="30" spans="2:8">
      <c r="B30" s="4" t="s">
        <v>13</v>
      </c>
      <c r="C30">
        <v>0.339</v>
      </c>
      <c r="D30">
        <v>0.331</v>
      </c>
      <c r="E30">
        <v>0.335</v>
      </c>
      <c r="F30">
        <f t="shared" ref="F30:F34" si="7">AVERAGE(C30:E30)</f>
        <v>0.335</v>
      </c>
      <c r="G30">
        <f t="shared" si="6"/>
        <v>0.0529531568228106</v>
      </c>
      <c r="H30">
        <f t="shared" ref="H30:H34" si="8">(0.2-G30)*50</f>
        <v>7.35234215885947</v>
      </c>
    </row>
    <row r="31" spans="2:8">
      <c r="B31" s="4" t="s">
        <v>14</v>
      </c>
      <c r="C31">
        <v>0.993</v>
      </c>
      <c r="D31">
        <v>1.01</v>
      </c>
      <c r="E31">
        <v>1.023</v>
      </c>
      <c r="F31">
        <f t="shared" si="7"/>
        <v>1.00866666666667</v>
      </c>
      <c r="G31">
        <f t="shared" si="6"/>
        <v>0.177683145096587</v>
      </c>
      <c r="H31">
        <f t="shared" si="8"/>
        <v>1.11584274517065</v>
      </c>
    </row>
    <row r="32" spans="2:8">
      <c r="B32" s="4" t="s">
        <v>15</v>
      </c>
      <c r="C32">
        <v>0.88</v>
      </c>
      <c r="D32">
        <v>0.879</v>
      </c>
      <c r="E32">
        <v>0.871</v>
      </c>
      <c r="F32">
        <f t="shared" si="7"/>
        <v>0.876666666666667</v>
      </c>
      <c r="G32">
        <f t="shared" si="6"/>
        <v>0.153243226562982</v>
      </c>
      <c r="H32">
        <f t="shared" si="8"/>
        <v>2.33783867185089</v>
      </c>
    </row>
    <row r="33" spans="2:8">
      <c r="B33" s="4" t="s">
        <v>16</v>
      </c>
      <c r="C33">
        <v>0.466</v>
      </c>
      <c r="D33">
        <v>0.46</v>
      </c>
      <c r="E33">
        <v>0.456</v>
      </c>
      <c r="F33">
        <f t="shared" si="7"/>
        <v>0.460666666666667</v>
      </c>
      <c r="G33">
        <f t="shared" si="6"/>
        <v>0.0762204530025304</v>
      </c>
      <c r="H33">
        <f t="shared" si="8"/>
        <v>6.18897734987348</v>
      </c>
    </row>
    <row r="34" spans="2:8">
      <c r="B34" s="4" t="s">
        <v>17</v>
      </c>
      <c r="C34">
        <v>0.422</v>
      </c>
      <c r="D34">
        <v>0.41</v>
      </c>
      <c r="E34">
        <v>0.403</v>
      </c>
      <c r="F34">
        <f t="shared" si="7"/>
        <v>0.411666666666667</v>
      </c>
      <c r="G34">
        <f t="shared" si="6"/>
        <v>0.0671480590014195</v>
      </c>
      <c r="H34">
        <f t="shared" si="8"/>
        <v>6.64259704992903</v>
      </c>
    </row>
    <row r="35" spans="2:7">
      <c r="B35" s="1"/>
      <c r="C35" s="1"/>
      <c r="D35" s="1"/>
      <c r="E35" s="1"/>
      <c r="F35" s="1"/>
      <c r="G35" s="1"/>
    </row>
    <row r="36" spans="2:6">
      <c r="B36" t="s">
        <v>11</v>
      </c>
      <c r="C36" t="s">
        <v>18</v>
      </c>
      <c r="D36" t="s">
        <v>19</v>
      </c>
      <c r="F36" t="s">
        <v>20</v>
      </c>
    </row>
    <row r="37" spans="2:6">
      <c r="B37" s="4" t="s">
        <v>12</v>
      </c>
      <c r="C37">
        <v>5.939</v>
      </c>
      <c r="D37">
        <v>0.006</v>
      </c>
      <c r="F37">
        <f>C37/D37</f>
        <v>989.833333333333</v>
      </c>
    </row>
    <row r="38" spans="2:6">
      <c r="B38" s="4" t="s">
        <v>13</v>
      </c>
      <c r="C38">
        <v>8.359</v>
      </c>
      <c r="D38">
        <v>2.276</v>
      </c>
      <c r="F38">
        <f t="shared" ref="F38:F42" si="9">C38/D38</f>
        <v>3.67267135325132</v>
      </c>
    </row>
    <row r="39" spans="2:6">
      <c r="B39" s="4" t="s">
        <v>14</v>
      </c>
      <c r="C39">
        <v>8.719</v>
      </c>
      <c r="D39">
        <v>0.09</v>
      </c>
      <c r="F39">
        <f t="shared" si="9"/>
        <v>96.8777777777778</v>
      </c>
    </row>
    <row r="40" spans="2:6">
      <c r="B40" s="4" t="s">
        <v>15</v>
      </c>
      <c r="C40">
        <v>9</v>
      </c>
      <c r="D40">
        <v>5.692</v>
      </c>
      <c r="F40">
        <f t="shared" si="9"/>
        <v>1.58116654954322</v>
      </c>
    </row>
    <row r="41" spans="2:6">
      <c r="B41" s="4" t="s">
        <v>16</v>
      </c>
      <c r="C41">
        <v>9.303</v>
      </c>
      <c r="D41">
        <v>4.673</v>
      </c>
      <c r="F41">
        <f t="shared" si="9"/>
        <v>1.99079820243955</v>
      </c>
    </row>
    <row r="42" spans="2:6">
      <c r="B42" s="4" t="s">
        <v>17</v>
      </c>
      <c r="C42">
        <v>5.939</v>
      </c>
      <c r="D42">
        <v>1.918</v>
      </c>
      <c r="F42">
        <f t="shared" si="9"/>
        <v>3.09645464025026</v>
      </c>
    </row>
    <row r="44" spans="2:7">
      <c r="B44" s="1"/>
      <c r="C44" s="1"/>
      <c r="D44" s="1"/>
      <c r="E44" s="1"/>
      <c r="F44" s="1"/>
      <c r="G44" s="1"/>
    </row>
    <row r="45" spans="2:6">
      <c r="B45" t="s">
        <v>21</v>
      </c>
      <c r="C45" t="s">
        <v>18</v>
      </c>
      <c r="D45" t="s">
        <v>19</v>
      </c>
      <c r="F45" t="s">
        <v>20</v>
      </c>
    </row>
    <row r="46" spans="2:6">
      <c r="B46" s="4" t="s">
        <v>12</v>
      </c>
      <c r="C46">
        <v>5.939</v>
      </c>
      <c r="D46">
        <v>0.107</v>
      </c>
      <c r="F46">
        <f>C46/D46</f>
        <v>55.5046728971963</v>
      </c>
    </row>
    <row r="47" spans="2:6">
      <c r="B47" s="4" t="s">
        <v>13</v>
      </c>
      <c r="C47">
        <v>8.359</v>
      </c>
      <c r="D47">
        <v>7.352</v>
      </c>
      <c r="F47">
        <f t="shared" ref="F47:F51" si="10">C47/D47</f>
        <v>1.13696953210011</v>
      </c>
    </row>
    <row r="48" spans="2:6">
      <c r="B48" s="4" t="s">
        <v>14</v>
      </c>
      <c r="C48">
        <v>8.719</v>
      </c>
      <c r="D48">
        <v>1.116</v>
      </c>
      <c r="F48">
        <f t="shared" si="10"/>
        <v>7.81272401433692</v>
      </c>
    </row>
    <row r="49" spans="2:6">
      <c r="B49" s="4" t="s">
        <v>15</v>
      </c>
      <c r="C49">
        <v>9</v>
      </c>
      <c r="D49">
        <v>2.338</v>
      </c>
      <c r="F49">
        <f t="shared" si="10"/>
        <v>3.84944396920445</v>
      </c>
    </row>
    <row r="50" spans="2:6">
      <c r="B50" s="4" t="s">
        <v>16</v>
      </c>
      <c r="C50">
        <v>9.303</v>
      </c>
      <c r="D50">
        <v>6.189</v>
      </c>
      <c r="F50">
        <f t="shared" si="10"/>
        <v>1.50315075133301</v>
      </c>
    </row>
    <row r="51" spans="2:6">
      <c r="B51" s="4" t="s">
        <v>17</v>
      </c>
      <c r="C51">
        <v>5.939</v>
      </c>
      <c r="D51">
        <v>6.643</v>
      </c>
      <c r="F51">
        <f t="shared" si="10"/>
        <v>0.894023784434743</v>
      </c>
    </row>
    <row r="52" spans="2:7">
      <c r="B52" s="1" t="s">
        <v>22</v>
      </c>
      <c r="C52" s="1"/>
      <c r="D52" s="1"/>
      <c r="E52" s="1"/>
      <c r="F52" s="1"/>
      <c r="G52" s="1"/>
    </row>
    <row r="53" spans="2:6">
      <c r="B53" t="s">
        <v>21</v>
      </c>
      <c r="C53" t="s">
        <v>18</v>
      </c>
      <c r="D53" t="s">
        <v>19</v>
      </c>
      <c r="F53" t="s">
        <v>20</v>
      </c>
    </row>
    <row r="54" spans="2:6">
      <c r="B54" s="4" t="s">
        <v>12</v>
      </c>
      <c r="C54">
        <v>5.939</v>
      </c>
      <c r="D54">
        <v>0.415</v>
      </c>
      <c r="F54">
        <f>C54/D54</f>
        <v>14.310843373494</v>
      </c>
    </row>
    <row r="55" spans="2:6">
      <c r="B55" s="4" t="s">
        <v>13</v>
      </c>
      <c r="C55">
        <v>8.359</v>
      </c>
      <c r="D55">
        <v>0.243</v>
      </c>
      <c r="F55">
        <f t="shared" ref="F55:F59" si="11">C55/D55</f>
        <v>34.3991769547325</v>
      </c>
    </row>
    <row r="56" spans="2:6">
      <c r="B56" s="4" t="s">
        <v>14</v>
      </c>
      <c r="C56">
        <v>8.719</v>
      </c>
      <c r="D56">
        <v>1.116</v>
      </c>
      <c r="F56">
        <f t="shared" si="11"/>
        <v>7.81272401433692</v>
      </c>
    </row>
    <row r="57" spans="2:6">
      <c r="B57" s="4" t="s">
        <v>15</v>
      </c>
      <c r="C57">
        <v>9</v>
      </c>
      <c r="D57">
        <v>2.338</v>
      </c>
      <c r="F57">
        <f t="shared" si="11"/>
        <v>3.84944396920445</v>
      </c>
    </row>
    <row r="58" spans="2:6">
      <c r="B58" s="4" t="s">
        <v>16</v>
      </c>
      <c r="C58">
        <v>9.303</v>
      </c>
      <c r="D58">
        <v>6.189</v>
      </c>
      <c r="F58">
        <f t="shared" si="11"/>
        <v>1.50315075133301</v>
      </c>
    </row>
    <row r="59" spans="2:6">
      <c r="B59" s="4" t="s">
        <v>17</v>
      </c>
      <c r="C59">
        <v>5.939</v>
      </c>
      <c r="D59">
        <v>6.643</v>
      </c>
      <c r="F59">
        <f t="shared" si="11"/>
        <v>0.894023784434743</v>
      </c>
    </row>
    <row r="62" spans="3:6">
      <c r="C62" s="1" t="s">
        <v>23</v>
      </c>
      <c r="D62" s="1"/>
      <c r="E62" s="1"/>
      <c r="F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 t="s">
        <v>24</v>
      </c>
      <c r="C64"/>
      <c r="D64"/>
      <c r="E64"/>
      <c r="F64"/>
      <c r="G64"/>
      <c r="H64" t="s">
        <v>25</v>
      </c>
      <c r="I64" s="1" t="s">
        <v>20</v>
      </c>
    </row>
    <row r="65" spans="2:8">
      <c r="B65" s="2" t="s">
        <v>5</v>
      </c>
      <c r="C65">
        <v>0.298</v>
      </c>
      <c r="D65">
        <v>0.298</v>
      </c>
      <c r="E65">
        <v>0.297</v>
      </c>
      <c r="F65">
        <f>AVERAGE(C65:E65)</f>
        <v>0.297666666666667</v>
      </c>
      <c r="G65">
        <f>(F65-0.063)/3.606</f>
        <v>0.0650767239785543</v>
      </c>
      <c r="H65">
        <f>(0.5-G65)*50</f>
        <v>21.7461638010723</v>
      </c>
    </row>
    <row r="66" spans="2:9">
      <c r="B66" s="3" t="s">
        <v>6</v>
      </c>
      <c r="C66">
        <v>1.606</v>
      </c>
      <c r="D66">
        <v>1.594</v>
      </c>
      <c r="E66">
        <v>1.637</v>
      </c>
      <c r="F66">
        <f>AVERAGE(C66:E66)</f>
        <v>1.61233333333333</v>
      </c>
      <c r="G66">
        <f t="shared" ref="G66:G67" si="12">(F66-0.063)/3.606</f>
        <v>0.429654279903864</v>
      </c>
      <c r="H66">
        <f>(0.5-G66)*50</f>
        <v>3.5172860048068</v>
      </c>
      <c r="I66">
        <f>H65/H66</f>
        <v>6.18265440210249</v>
      </c>
    </row>
    <row r="67" spans="2:7">
      <c r="B67" t="s">
        <v>26</v>
      </c>
      <c r="C67">
        <v>1.853</v>
      </c>
      <c r="D67">
        <v>1.849</v>
      </c>
      <c r="E67">
        <v>1.859</v>
      </c>
      <c r="F67">
        <f t="shared" ref="F67" si="13">AVERAGE(C67:E67)</f>
        <v>1.85366666666667</v>
      </c>
      <c r="G67">
        <f t="shared" si="12"/>
        <v>0.496579774449991</v>
      </c>
    </row>
    <row r="70" spans="2:6">
      <c r="B70" t="s">
        <v>27</v>
      </c>
      <c r="C70" s="1"/>
      <c r="D70" s="1"/>
      <c r="E70" s="1"/>
      <c r="F70" s="1"/>
    </row>
    <row r="71" spans="2:6">
      <c r="B71">
        <v>0.5</v>
      </c>
      <c r="C71">
        <f>AVERAGE(D71:F71)</f>
        <v>1.814</v>
      </c>
      <c r="D71">
        <v>1.812</v>
      </c>
      <c r="E71">
        <v>1.819</v>
      </c>
      <c r="F71">
        <v>1.811</v>
      </c>
    </row>
    <row r="72" spans="2:6">
      <c r="B72">
        <v>0.25</v>
      </c>
      <c r="C72">
        <f t="shared" ref="C72:C76" si="14">AVERAGE(D72:F72)</f>
        <v>1.065</v>
      </c>
      <c r="D72">
        <v>1.069</v>
      </c>
      <c r="E72">
        <v>1.062</v>
      </c>
      <c r="F72">
        <v>1.064</v>
      </c>
    </row>
    <row r="73" spans="2:6">
      <c r="B73">
        <v>0.1</v>
      </c>
      <c r="C73">
        <f t="shared" si="14"/>
        <v>0.448</v>
      </c>
      <c r="D73">
        <v>0.444</v>
      </c>
      <c r="E73">
        <v>0.451</v>
      </c>
      <c r="F73">
        <v>0.449</v>
      </c>
    </row>
    <row r="74" spans="2:6">
      <c r="B74">
        <v>0.05</v>
      </c>
      <c r="C74">
        <f t="shared" si="14"/>
        <v>0.237333333333333</v>
      </c>
      <c r="D74">
        <v>0.237</v>
      </c>
      <c r="E74">
        <v>0.237</v>
      </c>
      <c r="F74">
        <v>0.238</v>
      </c>
    </row>
    <row r="75" spans="2:6">
      <c r="B75">
        <v>0.025</v>
      </c>
      <c r="C75">
        <f t="shared" si="14"/>
        <v>0.126666666666667</v>
      </c>
      <c r="D75">
        <v>0.127</v>
      </c>
      <c r="E75">
        <v>0.129</v>
      </c>
      <c r="F75">
        <v>0.124</v>
      </c>
    </row>
    <row r="76" spans="2:6">
      <c r="B76">
        <v>0.0125</v>
      </c>
      <c r="C76">
        <f t="shared" si="14"/>
        <v>0.068</v>
      </c>
      <c r="D76">
        <v>0.065</v>
      </c>
      <c r="E76">
        <v>0.067</v>
      </c>
      <c r="F76">
        <v>0.072</v>
      </c>
    </row>
    <row r="78" spans="2:7">
      <c r="B78" s="1" t="s">
        <v>28</v>
      </c>
      <c r="C78" s="1"/>
      <c r="D78" s="1"/>
      <c r="E78" s="1"/>
      <c r="F78" s="1"/>
      <c r="G78" s="1"/>
    </row>
    <row r="79" ht="14.25" spans="2:6">
      <c r="B79" t="s">
        <v>11</v>
      </c>
      <c r="C79" t="s">
        <v>18</v>
      </c>
      <c r="D79" t="s">
        <v>19</v>
      </c>
      <c r="F79" t="s">
        <v>20</v>
      </c>
    </row>
    <row r="80" spans="2:6">
      <c r="B80" s="4" t="s">
        <v>12</v>
      </c>
      <c r="C80" s="5">
        <v>6.27</v>
      </c>
      <c r="D80" s="5">
        <v>0.89</v>
      </c>
      <c r="F80">
        <f t="shared" ref="F80:F85" si="15">C80/D80</f>
        <v>7.04494382022472</v>
      </c>
    </row>
    <row r="81" spans="2:6">
      <c r="B81" s="4" t="s">
        <v>13</v>
      </c>
      <c r="C81" s="6">
        <v>8.19</v>
      </c>
      <c r="D81" s="6">
        <v>1.02</v>
      </c>
      <c r="F81">
        <f t="shared" si="15"/>
        <v>8.02941176470588</v>
      </c>
    </row>
    <row r="82" spans="2:6">
      <c r="B82" s="4" t="s">
        <v>14</v>
      </c>
      <c r="C82" s="6">
        <v>8.52</v>
      </c>
      <c r="D82" s="6">
        <v>1.68</v>
      </c>
      <c r="F82">
        <f t="shared" si="15"/>
        <v>5.07142857142857</v>
      </c>
    </row>
    <row r="83" spans="2:6">
      <c r="B83" s="4" t="s">
        <v>15</v>
      </c>
      <c r="C83" s="6">
        <v>8.97</v>
      </c>
      <c r="D83" s="6">
        <v>3.16</v>
      </c>
      <c r="F83">
        <f t="shared" si="15"/>
        <v>2.83860759493671</v>
      </c>
    </row>
    <row r="84" spans="2:6">
      <c r="B84" s="4" t="s">
        <v>16</v>
      </c>
      <c r="C84" s="6">
        <v>9.18</v>
      </c>
      <c r="D84" s="6">
        <v>7.64</v>
      </c>
      <c r="F84">
        <f t="shared" si="15"/>
        <v>1.20157068062827</v>
      </c>
    </row>
    <row r="85" ht="14.25" spans="2:6">
      <c r="B85" s="4" t="s">
        <v>17</v>
      </c>
      <c r="C85" s="7">
        <v>5.7</v>
      </c>
      <c r="D85" s="7">
        <v>6.39</v>
      </c>
      <c r="F85">
        <f t="shared" si="15"/>
        <v>0.892018779342723</v>
      </c>
    </row>
    <row r="87" spans="2:6">
      <c r="B87" t="s">
        <v>1</v>
      </c>
      <c r="C87" s="1"/>
      <c r="D87" s="1"/>
      <c r="E87" s="1"/>
      <c r="F87" s="1"/>
    </row>
    <row r="88" spans="2:6">
      <c r="B88">
        <v>0.5</v>
      </c>
      <c r="C88">
        <f>AVERAGE(D88:F88)</f>
        <v>2.36433333333333</v>
      </c>
      <c r="D88">
        <v>2.39</v>
      </c>
      <c r="E88">
        <v>2.319</v>
      </c>
      <c r="F88">
        <v>2.384</v>
      </c>
    </row>
    <row r="89" spans="2:6">
      <c r="B89">
        <v>0.25</v>
      </c>
      <c r="C89">
        <f t="shared" ref="C89:C93" si="16">AVERAGE(D89:F89)</f>
        <v>1.803</v>
      </c>
      <c r="D89">
        <v>1.771</v>
      </c>
      <c r="E89">
        <v>1.827</v>
      </c>
      <c r="F89">
        <v>1.811</v>
      </c>
    </row>
    <row r="90" spans="2:6">
      <c r="B90">
        <v>0.1</v>
      </c>
      <c r="C90">
        <f t="shared" si="16"/>
        <v>0.861333333333333</v>
      </c>
      <c r="D90">
        <v>0.864</v>
      </c>
      <c r="E90">
        <v>0.853</v>
      </c>
      <c r="F90">
        <v>0.867</v>
      </c>
    </row>
    <row r="91" spans="2:6">
      <c r="B91">
        <v>0.05</v>
      </c>
      <c r="C91">
        <f t="shared" si="16"/>
        <v>0.445333333333333</v>
      </c>
      <c r="D91">
        <v>0.442</v>
      </c>
      <c r="E91">
        <v>0.443</v>
      </c>
      <c r="F91">
        <v>0.451</v>
      </c>
    </row>
    <row r="92" spans="2:6">
      <c r="B92">
        <v>0.02</v>
      </c>
      <c r="C92">
        <f t="shared" si="16"/>
        <v>0.173333333333333</v>
      </c>
      <c r="D92">
        <v>0.19</v>
      </c>
      <c r="E92">
        <v>0.172</v>
      </c>
      <c r="F92">
        <v>0.158</v>
      </c>
    </row>
    <row r="93" spans="2:6">
      <c r="B93">
        <v>0.01</v>
      </c>
      <c r="C93">
        <f t="shared" si="16"/>
        <v>0.0813333333333333</v>
      </c>
      <c r="D93">
        <v>0.08</v>
      </c>
      <c r="E93">
        <v>0.08</v>
      </c>
      <c r="F93">
        <v>0.084</v>
      </c>
    </row>
    <row r="94" spans="2:9">
      <c r="B94" s="1"/>
      <c r="C94" s="1"/>
      <c r="D94" s="1"/>
      <c r="E94" s="1"/>
      <c r="F94" s="1"/>
      <c r="G94" s="1"/>
      <c r="H94" s="1"/>
      <c r="I94" s="1"/>
    </row>
    <row r="95" spans="2:8">
      <c r="B95" t="s">
        <v>29</v>
      </c>
      <c r="C95">
        <v>0.78</v>
      </c>
      <c r="D95">
        <v>0.783</v>
      </c>
      <c r="E95">
        <v>0.794</v>
      </c>
      <c r="F95">
        <f>AVERAGE(C95:E95)</f>
        <v>0.785666666666667</v>
      </c>
      <c r="G95">
        <f>(F95-0.06)/7.115</f>
        <v>0.101991098617943</v>
      </c>
      <c r="H95">
        <f>(0.5-G95)*50</f>
        <v>19.9004450691028</v>
      </c>
    </row>
    <row r="96" spans="2:9">
      <c r="B96" t="s">
        <v>30</v>
      </c>
      <c r="C96">
        <v>2.344</v>
      </c>
      <c r="D96">
        <v>2.446</v>
      </c>
      <c r="E96">
        <v>2.32</v>
      </c>
      <c r="F96">
        <f>AVERAGE(C96:E96)</f>
        <v>2.37</v>
      </c>
      <c r="G96">
        <f t="shared" ref="G96:G111" si="17">(F96-0.06)/7.115</f>
        <v>0.324666198172874</v>
      </c>
      <c r="H96">
        <f>(0.5-G96)*50</f>
        <v>8.76669009135629</v>
      </c>
      <c r="I96">
        <f>H95/H96</f>
        <v>2.27000668002672</v>
      </c>
    </row>
    <row r="98" spans="2:8">
      <c r="B98" t="s">
        <v>31</v>
      </c>
      <c r="C98">
        <v>0.239</v>
      </c>
      <c r="D98">
        <v>0.241</v>
      </c>
      <c r="E98">
        <v>0.238</v>
      </c>
      <c r="F98">
        <f>AVERAGE(C98:E98)</f>
        <v>0.239333333333333</v>
      </c>
      <c r="G98">
        <f t="shared" si="17"/>
        <v>0.0252049660342</v>
      </c>
      <c r="H98">
        <f>(0.25-G98)*50</f>
        <v>11.23975169829</v>
      </c>
    </row>
    <row r="99" spans="2:9">
      <c r="B99" t="s">
        <v>32</v>
      </c>
      <c r="C99">
        <v>1.475</v>
      </c>
      <c r="D99">
        <v>1.449</v>
      </c>
      <c r="E99">
        <v>1.465</v>
      </c>
      <c r="F99">
        <f>AVERAGE(C99:E99)</f>
        <v>1.463</v>
      </c>
      <c r="G99">
        <f t="shared" si="17"/>
        <v>0.197189037245256</v>
      </c>
      <c r="H99">
        <f>(0.25-G99)*50</f>
        <v>2.64054813773718</v>
      </c>
      <c r="I99">
        <f>H98/H99</f>
        <v>4.25659791528055</v>
      </c>
    </row>
    <row r="101" spans="2:8">
      <c r="B101" t="s">
        <v>33</v>
      </c>
      <c r="C101">
        <v>0.15</v>
      </c>
      <c r="D101">
        <v>0.144</v>
      </c>
      <c r="E101">
        <v>0.148</v>
      </c>
      <c r="F101">
        <f>AVERAGE(C101:E101)</f>
        <v>0.147333333333333</v>
      </c>
      <c r="G101">
        <f t="shared" si="17"/>
        <v>0.0122745373623799</v>
      </c>
      <c r="H101">
        <f>(0.1-G101)*50</f>
        <v>4.386273131881</v>
      </c>
    </row>
    <row r="102" spans="2:9">
      <c r="B102" t="s">
        <v>34</v>
      </c>
      <c r="C102">
        <v>0.684</v>
      </c>
      <c r="D102">
        <v>0.693</v>
      </c>
      <c r="E102">
        <v>0.706</v>
      </c>
      <c r="F102">
        <f>AVERAGE(C102:E102)</f>
        <v>0.694333333333333</v>
      </c>
      <c r="G102">
        <f t="shared" si="17"/>
        <v>0.0891543687046147</v>
      </c>
      <c r="H102">
        <f>(0.1-G102)*50</f>
        <v>0.542281564769267</v>
      </c>
      <c r="I102">
        <f>H101/H102</f>
        <v>8.08855291576674</v>
      </c>
    </row>
    <row r="104" spans="2:8">
      <c r="B104" t="s">
        <v>35</v>
      </c>
      <c r="C104">
        <v>0.109</v>
      </c>
      <c r="D104">
        <v>0.111</v>
      </c>
      <c r="E104">
        <v>0.114</v>
      </c>
      <c r="F104">
        <f>AVERAGE(C104:E104)</f>
        <v>0.111333333333333</v>
      </c>
      <c r="G104">
        <f t="shared" si="17"/>
        <v>0.00721480440384165</v>
      </c>
      <c r="H104">
        <f>(0.05-G104)*50</f>
        <v>2.13925977980792</v>
      </c>
    </row>
    <row r="105" spans="2:9">
      <c r="B105" t="s">
        <v>36</v>
      </c>
      <c r="C105">
        <v>0.371</v>
      </c>
      <c r="D105">
        <v>0.374</v>
      </c>
      <c r="E105">
        <v>0.382</v>
      </c>
      <c r="F105">
        <f>AVERAGE(C105:E105)</f>
        <v>0.375666666666667</v>
      </c>
      <c r="G105">
        <f t="shared" si="17"/>
        <v>0.0443663621457016</v>
      </c>
      <c r="H105">
        <f>(0.05-G105)*50</f>
        <v>0.281681892714922</v>
      </c>
      <c r="I105">
        <f>H104/H105</f>
        <v>7.59459459459459</v>
      </c>
    </row>
    <row r="107" spans="2:8">
      <c r="B107" t="s">
        <v>37</v>
      </c>
      <c r="C107">
        <v>0.089</v>
      </c>
      <c r="D107">
        <v>0.087</v>
      </c>
      <c r="E107">
        <v>0.087</v>
      </c>
      <c r="F107">
        <f>AVERAGE(C107:E107)</f>
        <v>0.0876666666666667</v>
      </c>
      <c r="G107">
        <f t="shared" si="17"/>
        <v>0.00388849847739518</v>
      </c>
      <c r="H107">
        <f>(0.02-G107)*50</f>
        <v>0.805575076130241</v>
      </c>
    </row>
    <row r="108" spans="2:9">
      <c r="B108" t="s">
        <v>38</v>
      </c>
      <c r="C108">
        <v>0.144</v>
      </c>
      <c r="D108">
        <v>0.147</v>
      </c>
      <c r="E108">
        <v>0.147</v>
      </c>
      <c r="F108">
        <f>AVERAGE(C108:E108)</f>
        <v>0.146</v>
      </c>
      <c r="G108">
        <f t="shared" si="17"/>
        <v>0.012087139845397</v>
      </c>
      <c r="H108">
        <f>(0.02-G108)*50</f>
        <v>0.395643007730148</v>
      </c>
      <c r="I108">
        <f>H107/H108</f>
        <v>2.03611604499704</v>
      </c>
    </row>
    <row r="110" spans="2:8">
      <c r="B110" t="s">
        <v>39</v>
      </c>
      <c r="C110">
        <v>0.102</v>
      </c>
      <c r="D110">
        <v>0.091</v>
      </c>
      <c r="E110">
        <v>0.095</v>
      </c>
      <c r="F110">
        <f>AVERAGE(C110:E110)</f>
        <v>0.096</v>
      </c>
      <c r="G110">
        <f t="shared" si="17"/>
        <v>0.0050597329585383</v>
      </c>
      <c r="H110">
        <f>(0.01-G110)*50</f>
        <v>0.247013352073085</v>
      </c>
    </row>
    <row r="111" spans="2:9">
      <c r="B111" t="s">
        <v>40</v>
      </c>
      <c r="C111">
        <v>0.084</v>
      </c>
      <c r="D111">
        <v>0.086</v>
      </c>
      <c r="E111">
        <v>0.087</v>
      </c>
      <c r="F111">
        <f>AVERAGE(C111:E111)</f>
        <v>0.0856666666666667</v>
      </c>
      <c r="G111">
        <f t="shared" si="17"/>
        <v>0.00360740220192083</v>
      </c>
      <c r="H111">
        <f>(0.01-G111)*50</f>
        <v>0.319629889903959</v>
      </c>
      <c r="I111">
        <f>H110/H111</f>
        <v>0.772810553316233</v>
      </c>
    </row>
    <row r="114" spans="2:6">
      <c r="B114" t="s">
        <v>41</v>
      </c>
      <c r="C114" s="1"/>
      <c r="D114" s="1"/>
      <c r="E114" s="1"/>
      <c r="F114" s="1"/>
    </row>
    <row r="115" spans="2:6">
      <c r="B115">
        <v>0.5</v>
      </c>
      <c r="C115">
        <f>AVERAGE(D115:F115)</f>
        <v>2.25133333333333</v>
      </c>
      <c r="D115">
        <v>2.223</v>
      </c>
      <c r="E115">
        <v>2.275</v>
      </c>
      <c r="F115">
        <v>2.256</v>
      </c>
    </row>
    <row r="116" spans="2:6">
      <c r="B116">
        <v>0.25</v>
      </c>
      <c r="C116">
        <f>AVERAGE(D116:F116)</f>
        <v>1.46866666666667</v>
      </c>
      <c r="D116">
        <v>1.471</v>
      </c>
      <c r="E116">
        <v>1.465</v>
      </c>
      <c r="F116">
        <v>1.47</v>
      </c>
    </row>
    <row r="117" spans="2:6">
      <c r="B117">
        <v>0.1</v>
      </c>
      <c r="C117">
        <f t="shared" ref="C117:C120" si="18">AVERAGE(D117:F117)</f>
        <v>0.808666666666667</v>
      </c>
      <c r="D117">
        <v>0.803</v>
      </c>
      <c r="E117">
        <v>0.811</v>
      </c>
      <c r="F117">
        <v>0.812</v>
      </c>
    </row>
    <row r="118" spans="2:6">
      <c r="B118">
        <v>0.05</v>
      </c>
      <c r="C118">
        <f t="shared" si="18"/>
        <v>0.420333333333333</v>
      </c>
      <c r="D118">
        <v>0.416</v>
      </c>
      <c r="E118">
        <v>0.421</v>
      </c>
      <c r="F118">
        <v>0.424</v>
      </c>
    </row>
    <row r="119" spans="2:6">
      <c r="B119">
        <v>0.02</v>
      </c>
      <c r="C119">
        <f t="shared" si="18"/>
        <v>0.19</v>
      </c>
      <c r="D119">
        <v>0.193</v>
      </c>
      <c r="E119">
        <v>0.189</v>
      </c>
      <c r="F119">
        <v>0.188</v>
      </c>
    </row>
    <row r="120" spans="2:6">
      <c r="B120">
        <v>0.01</v>
      </c>
      <c r="C120">
        <f t="shared" si="18"/>
        <v>0.114333333333333</v>
      </c>
      <c r="D120">
        <v>0.119</v>
      </c>
      <c r="E120">
        <v>0.117</v>
      </c>
      <c r="F120">
        <v>0.107</v>
      </c>
    </row>
    <row r="122" spans="2:9">
      <c r="B122" s="1" t="s">
        <v>23</v>
      </c>
      <c r="C122" s="1"/>
      <c r="D122" s="1"/>
      <c r="E122" s="1"/>
      <c r="F122" s="1"/>
      <c r="G122" s="1"/>
      <c r="H122" s="1"/>
      <c r="I122" s="1"/>
    </row>
    <row r="123" spans="2:9">
      <c r="B123" s="1"/>
      <c r="C123"/>
      <c r="D123"/>
      <c r="E123"/>
      <c r="F123"/>
      <c r="G123"/>
      <c r="H123"/>
      <c r="I123" s="1"/>
    </row>
    <row r="124" spans="2:8">
      <c r="B124" t="s">
        <v>29</v>
      </c>
      <c r="C124">
        <v>0.51</v>
      </c>
      <c r="D124">
        <v>0.517</v>
      </c>
      <c r="E124">
        <v>0.52</v>
      </c>
      <c r="F124">
        <f>AVERAGE(C124:E124)</f>
        <v>0.515666666666667</v>
      </c>
      <c r="G124">
        <f>(F124-0.118)/5.602</f>
        <v>0.0709865524217541</v>
      </c>
      <c r="H124">
        <f>(0.5-G124)*50</f>
        <v>21.4506723789123</v>
      </c>
    </row>
    <row r="125" spans="2:9">
      <c r="B125" t="s">
        <v>30</v>
      </c>
      <c r="C125">
        <v>1.873</v>
      </c>
      <c r="D125">
        <v>1.859</v>
      </c>
      <c r="E125">
        <v>1.868</v>
      </c>
      <c r="F125">
        <f>AVERAGE(C125:E125)</f>
        <v>1.86666666666667</v>
      </c>
      <c r="G125">
        <f t="shared" ref="G125:G128" si="19">(F125-0.118)/5.602</f>
        <v>0.312150422468166</v>
      </c>
      <c r="H125">
        <f>(0.5-G125)*50</f>
        <v>9.39247887659169</v>
      </c>
      <c r="I125">
        <f>H124/H125</f>
        <v>2.28381374722838</v>
      </c>
    </row>
    <row r="127" spans="2:8">
      <c r="B127" t="s">
        <v>31</v>
      </c>
      <c r="C127">
        <v>0.206</v>
      </c>
      <c r="D127">
        <v>0.206</v>
      </c>
      <c r="E127">
        <v>0.204</v>
      </c>
      <c r="F127">
        <f>AVERAGE(C127:E127)</f>
        <v>0.205333333333333</v>
      </c>
      <c r="G127">
        <f t="shared" si="19"/>
        <v>0.0155896703558253</v>
      </c>
      <c r="H127">
        <f>(0.25-G127)*50</f>
        <v>11.7205164822087</v>
      </c>
    </row>
    <row r="128" spans="2:9">
      <c r="B128" t="s">
        <v>32</v>
      </c>
      <c r="C128">
        <v>1.475</v>
      </c>
      <c r="D128">
        <v>1.449</v>
      </c>
      <c r="E128">
        <v>1.465</v>
      </c>
      <c r="F128">
        <f>AVERAGE(C128:E128)</f>
        <v>1.463</v>
      </c>
      <c r="G128">
        <f t="shared" si="19"/>
        <v>0.240092823991432</v>
      </c>
      <c r="H128">
        <f>(0.25-G128)*50</f>
        <v>0.495358800428418</v>
      </c>
      <c r="I128">
        <f>H127/H128</f>
        <v>23.6606606606607</v>
      </c>
    </row>
    <row r="130" spans="2:8">
      <c r="B130" t="s">
        <v>33</v>
      </c>
      <c r="C130">
        <v>0.15</v>
      </c>
      <c r="D130">
        <v>0.144</v>
      </c>
      <c r="E130">
        <v>0.148</v>
      </c>
      <c r="F130">
        <f>AVERAGE(C130:E130)</f>
        <v>0.147333333333333</v>
      </c>
      <c r="G130">
        <f>(F130-0.035)/7.719</f>
        <v>0.0145528349958976</v>
      </c>
      <c r="H130">
        <f>(0.1-G130)*50</f>
        <v>4.27235825020512</v>
      </c>
    </row>
    <row r="131" spans="2:9">
      <c r="B131" t="s">
        <v>34</v>
      </c>
      <c r="C131">
        <v>0.684</v>
      </c>
      <c r="D131">
        <v>0.693</v>
      </c>
      <c r="E131">
        <v>0.706</v>
      </c>
      <c r="F131">
        <f>AVERAGE(C131:E131)</f>
        <v>0.694333333333333</v>
      </c>
      <c r="G131">
        <f t="shared" ref="G131:G140" si="20">(F131-0.035)/7.719</f>
        <v>0.0854169365634581</v>
      </c>
      <c r="H131">
        <f>(0.1-G131)*50</f>
        <v>0.729153171827094</v>
      </c>
      <c r="I131">
        <f>H130/H131</f>
        <v>5.8593426117856</v>
      </c>
    </row>
    <row r="133" spans="2:8">
      <c r="B133" t="s">
        <v>35</v>
      </c>
      <c r="C133">
        <v>0.109</v>
      </c>
      <c r="D133">
        <v>0.111</v>
      </c>
      <c r="E133">
        <v>0.114</v>
      </c>
      <c r="F133">
        <f>AVERAGE(C133:E133)</f>
        <v>0.111333333333333</v>
      </c>
      <c r="G133">
        <f t="shared" si="20"/>
        <v>0.00988901843934879</v>
      </c>
      <c r="H133">
        <f>(0.05-G133)*50</f>
        <v>2.00554907803256</v>
      </c>
    </row>
    <row r="134" spans="2:9">
      <c r="B134" t="s">
        <v>36</v>
      </c>
      <c r="C134">
        <v>0.371</v>
      </c>
      <c r="D134">
        <v>0.374</v>
      </c>
      <c r="E134">
        <v>0.382</v>
      </c>
      <c r="F134">
        <f>AVERAGE(C134:E134)</f>
        <v>0.375666666666667</v>
      </c>
      <c r="G134">
        <f t="shared" si="20"/>
        <v>0.0441335233406745</v>
      </c>
      <c r="H134">
        <f>(0.05-G134)*50</f>
        <v>0.293323832966274</v>
      </c>
      <c r="I134">
        <f>H133/H134</f>
        <v>6.83732057416267</v>
      </c>
    </row>
    <row r="136" spans="2:8">
      <c r="B136" t="s">
        <v>37</v>
      </c>
      <c r="C136">
        <v>0.089</v>
      </c>
      <c r="D136">
        <v>0.087</v>
      </c>
      <c r="E136">
        <v>0.087</v>
      </c>
      <c r="F136">
        <f>AVERAGE(C136:E136)</f>
        <v>0.0876666666666667</v>
      </c>
      <c r="G136">
        <f t="shared" si="20"/>
        <v>0.00682299088828432</v>
      </c>
      <c r="H136">
        <f>(0.02-G136)*50</f>
        <v>0.658850455585784</v>
      </c>
    </row>
    <row r="137" spans="2:9">
      <c r="B137" t="s">
        <v>38</v>
      </c>
      <c r="C137">
        <v>0.144</v>
      </c>
      <c r="D137">
        <v>0.147</v>
      </c>
      <c r="E137">
        <v>0.147</v>
      </c>
      <c r="F137">
        <f>AVERAGE(C137:E137)</f>
        <v>0.146</v>
      </c>
      <c r="G137">
        <f t="shared" si="20"/>
        <v>0.0143801010493587</v>
      </c>
      <c r="H137">
        <f>(0.02-G137)*50</f>
        <v>0.280994947532064</v>
      </c>
      <c r="I137">
        <f>H136/H137</f>
        <v>2.34470570155217</v>
      </c>
    </row>
    <row r="139" spans="2:8">
      <c r="B139" t="s">
        <v>39</v>
      </c>
      <c r="C139">
        <v>0.102</v>
      </c>
      <c r="D139">
        <v>0.091</v>
      </c>
      <c r="E139">
        <v>0.095</v>
      </c>
      <c r="F139">
        <f>AVERAGE(C139:E139)</f>
        <v>0.096</v>
      </c>
      <c r="G139">
        <f t="shared" si="20"/>
        <v>0.00790257805415209</v>
      </c>
      <c r="H139">
        <f>(0.01-G139)*50</f>
        <v>0.104871097292395</v>
      </c>
    </row>
    <row r="140" spans="2:9">
      <c r="B140" t="s">
        <v>40</v>
      </c>
      <c r="C140">
        <v>0.084</v>
      </c>
      <c r="D140">
        <v>0.086</v>
      </c>
      <c r="E140">
        <v>0.087</v>
      </c>
      <c r="F140">
        <f>AVERAGE(C140:E140)</f>
        <v>0.0856666666666667</v>
      </c>
      <c r="G140">
        <f t="shared" si="20"/>
        <v>0.00656388996847605</v>
      </c>
      <c r="H140">
        <f>(0.01-G140)*50</f>
        <v>0.171805501576197</v>
      </c>
      <c r="I140">
        <f>H139/H140</f>
        <v>0.610405931883876</v>
      </c>
    </row>
    <row r="142" spans="1:9">
      <c r="A142" t="s">
        <v>42</v>
      </c>
      <c r="B142" s="1"/>
      <c r="C142"/>
      <c r="D142"/>
      <c r="E142"/>
      <c r="F142"/>
      <c r="G142"/>
      <c r="H142"/>
      <c r="I142" s="1"/>
    </row>
    <row r="143" spans="1:8">
      <c r="A143" t="s">
        <v>43</v>
      </c>
      <c r="B143" t="s">
        <v>3</v>
      </c>
      <c r="C143">
        <v>1.801</v>
      </c>
      <c r="D143">
        <v>1.798</v>
      </c>
      <c r="E143">
        <v>1.802</v>
      </c>
      <c r="F143">
        <f>AVERAGE(C143:E143)</f>
        <v>1.80033333333333</v>
      </c>
      <c r="G143">
        <f>(F143-0.06)/7.115*10</f>
        <v>2.4460060904193</v>
      </c>
      <c r="H143">
        <f>(2.5-G143)*20</f>
        <v>1.07987819161396</v>
      </c>
    </row>
    <row r="144" spans="1:8">
      <c r="A144" t="s">
        <v>44</v>
      </c>
      <c r="B144" t="s">
        <v>3</v>
      </c>
      <c r="C144">
        <v>1.598</v>
      </c>
      <c r="D144">
        <v>1.632</v>
      </c>
      <c r="E144">
        <v>1.646</v>
      </c>
      <c r="F144">
        <f t="shared" ref="F144:F157" si="21">AVERAGE(C144:E144)</f>
        <v>1.62533333333333</v>
      </c>
      <c r="G144">
        <f t="shared" ref="G144:G157" si="22">(F144-0.06)/7.115*10</f>
        <v>2.20004684937924</v>
      </c>
      <c r="H144">
        <f t="shared" ref="H144:H157" si="23">(2.5-G144)*20</f>
        <v>5.9990630124151</v>
      </c>
    </row>
    <row r="145" spans="1:8">
      <c r="A145" t="s">
        <v>45</v>
      </c>
      <c r="B145" t="s">
        <v>3</v>
      </c>
      <c r="C145">
        <v>1.566</v>
      </c>
      <c r="D145">
        <v>1.544</v>
      </c>
      <c r="E145">
        <v>1.537</v>
      </c>
      <c r="F145">
        <f t="shared" si="21"/>
        <v>1.549</v>
      </c>
      <c r="G145">
        <f t="shared" si="22"/>
        <v>2.09276177090654</v>
      </c>
      <c r="H145">
        <f t="shared" si="23"/>
        <v>8.14476458186929</v>
      </c>
    </row>
    <row r="146" spans="1:8">
      <c r="A146" t="s">
        <v>46</v>
      </c>
      <c r="B146" t="s">
        <v>3</v>
      </c>
      <c r="C146">
        <v>1.547</v>
      </c>
      <c r="D146">
        <v>1.544</v>
      </c>
      <c r="E146">
        <v>1.537</v>
      </c>
      <c r="F146">
        <f t="shared" si="21"/>
        <v>1.54266666666667</v>
      </c>
      <c r="G146">
        <f t="shared" si="22"/>
        <v>2.08386038884985</v>
      </c>
      <c r="H146">
        <f t="shared" si="23"/>
        <v>8.32279222300305</v>
      </c>
    </row>
    <row r="147" spans="1:8">
      <c r="A147" t="s">
        <v>47</v>
      </c>
      <c r="B147" t="s">
        <v>3</v>
      </c>
      <c r="C147">
        <v>1.549</v>
      </c>
      <c r="D147">
        <v>1.56</v>
      </c>
      <c r="E147">
        <v>1.551</v>
      </c>
      <c r="F147">
        <f t="shared" si="21"/>
        <v>1.55333333333333</v>
      </c>
      <c r="G147">
        <f t="shared" si="22"/>
        <v>2.09885219020848</v>
      </c>
      <c r="H147">
        <f t="shared" si="23"/>
        <v>8.02295619583041</v>
      </c>
    </row>
    <row r="148" spans="1:8">
      <c r="A148" t="s">
        <v>48</v>
      </c>
      <c r="B148" t="s">
        <v>3</v>
      </c>
      <c r="C148">
        <v>1.53</v>
      </c>
      <c r="D148">
        <v>1.561</v>
      </c>
      <c r="E148">
        <v>1.551</v>
      </c>
      <c r="F148">
        <f t="shared" si="21"/>
        <v>1.54733333333333</v>
      </c>
      <c r="G148">
        <f t="shared" si="22"/>
        <v>2.09041930194425</v>
      </c>
      <c r="H148">
        <f t="shared" si="23"/>
        <v>8.19161396111501</v>
      </c>
    </row>
    <row r="149" spans="1:8">
      <c r="A149" t="s">
        <v>49</v>
      </c>
      <c r="B149" t="s">
        <v>3</v>
      </c>
      <c r="C149">
        <v>1.519</v>
      </c>
      <c r="D149">
        <v>1.51</v>
      </c>
      <c r="E149">
        <v>1.513</v>
      </c>
      <c r="F149">
        <f t="shared" si="21"/>
        <v>1.514</v>
      </c>
      <c r="G149">
        <f t="shared" si="22"/>
        <v>2.04356992269852</v>
      </c>
      <c r="H149">
        <f t="shared" si="23"/>
        <v>9.12860154602952</v>
      </c>
    </row>
    <row r="150" spans="1:8">
      <c r="A150" t="s">
        <v>50</v>
      </c>
      <c r="B150" t="s">
        <v>3</v>
      </c>
      <c r="C150">
        <v>1.5</v>
      </c>
      <c r="D150">
        <v>1.471</v>
      </c>
      <c r="E150">
        <v>1.491</v>
      </c>
      <c r="F150">
        <f t="shared" si="21"/>
        <v>1.48733333333333</v>
      </c>
      <c r="G150">
        <f t="shared" si="22"/>
        <v>2.00609041930194</v>
      </c>
      <c r="H150">
        <f t="shared" si="23"/>
        <v>9.87819161396112</v>
      </c>
    </row>
    <row r="151" spans="1:8">
      <c r="A151" t="s">
        <v>51</v>
      </c>
      <c r="B151" t="s">
        <v>3</v>
      </c>
      <c r="C151">
        <v>1.448</v>
      </c>
      <c r="D151">
        <v>1.45</v>
      </c>
      <c r="E151">
        <v>1.461</v>
      </c>
      <c r="F151">
        <f t="shared" si="21"/>
        <v>1.453</v>
      </c>
      <c r="G151">
        <f t="shared" si="22"/>
        <v>1.95783555867885</v>
      </c>
      <c r="H151">
        <f t="shared" si="23"/>
        <v>10.8432888264231</v>
      </c>
    </row>
    <row r="152" spans="1:8">
      <c r="A152" t="s">
        <v>52</v>
      </c>
      <c r="B152" t="s">
        <v>3</v>
      </c>
      <c r="C152">
        <v>1.389</v>
      </c>
      <c r="D152">
        <v>1.393</v>
      </c>
      <c r="E152">
        <v>1.397</v>
      </c>
      <c r="F152">
        <f t="shared" si="21"/>
        <v>1.393</v>
      </c>
      <c r="G152">
        <f t="shared" si="22"/>
        <v>1.87350667603654</v>
      </c>
      <c r="H152">
        <f t="shared" si="23"/>
        <v>12.5298664792692</v>
      </c>
    </row>
    <row r="153" spans="1:8">
      <c r="A153" t="s">
        <v>53</v>
      </c>
      <c r="B153" t="s">
        <v>3</v>
      </c>
      <c r="C153">
        <v>1.352</v>
      </c>
      <c r="D153">
        <v>1.358</v>
      </c>
      <c r="E153">
        <v>1.377</v>
      </c>
      <c r="F153">
        <f t="shared" si="21"/>
        <v>1.36233333333333</v>
      </c>
      <c r="G153">
        <f t="shared" si="22"/>
        <v>1.83040524713048</v>
      </c>
      <c r="H153">
        <f t="shared" si="23"/>
        <v>13.3918950573905</v>
      </c>
    </row>
    <row r="154" spans="1:8">
      <c r="A154" t="s">
        <v>54</v>
      </c>
      <c r="B154" t="s">
        <v>3</v>
      </c>
      <c r="C154">
        <v>1.306</v>
      </c>
      <c r="D154">
        <v>1.284</v>
      </c>
      <c r="E154">
        <v>1.315</v>
      </c>
      <c r="F154">
        <f t="shared" si="21"/>
        <v>1.30166666666667</v>
      </c>
      <c r="G154">
        <f t="shared" si="22"/>
        <v>1.74513937690326</v>
      </c>
      <c r="H154">
        <f t="shared" si="23"/>
        <v>15.0972124619349</v>
      </c>
    </row>
    <row r="155" spans="1:8">
      <c r="A155" t="s">
        <v>55</v>
      </c>
      <c r="B155" t="s">
        <v>3</v>
      </c>
      <c r="C155">
        <v>1.254</v>
      </c>
      <c r="D155">
        <v>1.253</v>
      </c>
      <c r="E155">
        <v>1.239</v>
      </c>
      <c r="F155">
        <f t="shared" si="21"/>
        <v>1.24866666666667</v>
      </c>
      <c r="G155">
        <f t="shared" si="22"/>
        <v>1.67064886390255</v>
      </c>
      <c r="H155">
        <f t="shared" si="23"/>
        <v>16.5870227219489</v>
      </c>
    </row>
    <row r="156" spans="1:8">
      <c r="A156" t="s">
        <v>56</v>
      </c>
      <c r="B156" t="s">
        <v>3</v>
      </c>
      <c r="C156">
        <v>1.204</v>
      </c>
      <c r="D156">
        <v>1.213</v>
      </c>
      <c r="E156">
        <v>1.228</v>
      </c>
      <c r="F156">
        <f t="shared" si="21"/>
        <v>1.215</v>
      </c>
      <c r="G156">
        <f t="shared" si="22"/>
        <v>1.62333099086437</v>
      </c>
      <c r="H156">
        <f t="shared" si="23"/>
        <v>17.5333801827126</v>
      </c>
    </row>
    <row r="157" spans="1:8">
      <c r="A157" t="s">
        <v>57</v>
      </c>
      <c r="B157" t="s">
        <v>3</v>
      </c>
      <c r="C157">
        <v>1.013</v>
      </c>
      <c r="D157">
        <v>1.015</v>
      </c>
      <c r="E157">
        <v>1.01</v>
      </c>
      <c r="F157">
        <f t="shared" si="21"/>
        <v>1.01266666666667</v>
      </c>
      <c r="G157">
        <f t="shared" si="22"/>
        <v>1.33895525884282</v>
      </c>
      <c r="H157">
        <f t="shared" si="23"/>
        <v>23.2208948231436</v>
      </c>
    </row>
    <row r="159" spans="2:9">
      <c r="B159" s="1" t="s">
        <v>58</v>
      </c>
      <c r="C159" s="1"/>
      <c r="D159" s="1"/>
      <c r="E159" s="1"/>
      <c r="F159" s="1"/>
      <c r="G159" s="1"/>
      <c r="H159" s="1"/>
      <c r="I159" s="1"/>
    </row>
    <row r="160" spans="1:9">
      <c r="A160" t="s">
        <v>59</v>
      </c>
      <c r="B160" s="1"/>
      <c r="C160"/>
      <c r="D160"/>
      <c r="E160"/>
      <c r="F160"/>
      <c r="G160"/>
      <c r="H160"/>
      <c r="I160" s="1"/>
    </row>
    <row r="161" spans="1:8">
      <c r="A161" t="s">
        <v>43</v>
      </c>
      <c r="B161" t="s">
        <v>4</v>
      </c>
      <c r="C161">
        <v>1.801</v>
      </c>
      <c r="D161">
        <v>1.799</v>
      </c>
      <c r="E161">
        <v>1.803</v>
      </c>
      <c r="F161">
        <f>AVERAGE(C161:E161)</f>
        <v>1.801</v>
      </c>
      <c r="G161">
        <f>(F161-0.06)/7.115*10</f>
        <v>2.44694307800422</v>
      </c>
      <c r="H161">
        <f>(2.5-G161)*20</f>
        <v>1.06113843991568</v>
      </c>
    </row>
    <row r="162" spans="1:8">
      <c r="A162" t="s">
        <v>44</v>
      </c>
      <c r="B162" t="s">
        <v>4</v>
      </c>
      <c r="C162">
        <v>1.73</v>
      </c>
      <c r="D162">
        <v>1.76</v>
      </c>
      <c r="E162">
        <v>1.759</v>
      </c>
      <c r="F162">
        <f t="shared" ref="F162:F175" si="24">AVERAGE(C162:E162)</f>
        <v>1.74966666666667</v>
      </c>
      <c r="G162">
        <f t="shared" ref="G162:G175" si="25">(F162-0.06)/7.115*10</f>
        <v>2.3747950339658</v>
      </c>
      <c r="H162">
        <f t="shared" ref="H162:H175" si="26">(2.5-G162)*20</f>
        <v>2.504099320684</v>
      </c>
    </row>
    <row r="163" spans="1:8">
      <c r="A163" t="s">
        <v>45</v>
      </c>
      <c r="B163" t="s">
        <v>4</v>
      </c>
      <c r="C163">
        <v>1.77</v>
      </c>
      <c r="D163">
        <v>1.795</v>
      </c>
      <c r="E163">
        <v>1.772</v>
      </c>
      <c r="F163">
        <f t="shared" si="24"/>
        <v>1.779</v>
      </c>
      <c r="G163">
        <f t="shared" si="25"/>
        <v>2.41602248770204</v>
      </c>
      <c r="H163">
        <f t="shared" si="26"/>
        <v>1.67955024595924</v>
      </c>
    </row>
    <row r="164" spans="1:8">
      <c r="A164" t="s">
        <v>46</v>
      </c>
      <c r="B164" t="s">
        <v>4</v>
      </c>
      <c r="C164">
        <v>1.769</v>
      </c>
      <c r="D164">
        <v>1.795</v>
      </c>
      <c r="E164">
        <v>1.78</v>
      </c>
      <c r="F164">
        <f t="shared" si="24"/>
        <v>1.78133333333333</v>
      </c>
      <c r="G164">
        <f t="shared" si="25"/>
        <v>2.41930194424924</v>
      </c>
      <c r="H164">
        <f t="shared" si="26"/>
        <v>1.61396111501523</v>
      </c>
    </row>
    <row r="165" spans="1:8">
      <c r="A165" t="s">
        <v>47</v>
      </c>
      <c r="B165" t="s">
        <v>4</v>
      </c>
      <c r="C165">
        <v>1.777</v>
      </c>
      <c r="D165">
        <v>1.791</v>
      </c>
      <c r="E165">
        <v>1.765</v>
      </c>
      <c r="F165">
        <f t="shared" si="24"/>
        <v>1.77766666666667</v>
      </c>
      <c r="G165">
        <f t="shared" si="25"/>
        <v>2.41414851253221</v>
      </c>
      <c r="H165">
        <f t="shared" si="26"/>
        <v>1.71702974935583</v>
      </c>
    </row>
    <row r="166" spans="1:8">
      <c r="A166" t="s">
        <v>48</v>
      </c>
      <c r="B166" t="s">
        <v>4</v>
      </c>
      <c r="C166">
        <v>1.773</v>
      </c>
      <c r="D166">
        <v>1.77</v>
      </c>
      <c r="E166">
        <v>1.775</v>
      </c>
      <c r="F166">
        <f t="shared" si="24"/>
        <v>1.77266666666667</v>
      </c>
      <c r="G166">
        <f t="shared" si="25"/>
        <v>2.40712110564535</v>
      </c>
      <c r="H166">
        <f t="shared" si="26"/>
        <v>1.85757788709299</v>
      </c>
    </row>
    <row r="167" spans="1:8">
      <c r="A167" t="s">
        <v>49</v>
      </c>
      <c r="B167" t="s">
        <v>4</v>
      </c>
      <c r="C167">
        <v>1.773</v>
      </c>
      <c r="D167">
        <v>1.752</v>
      </c>
      <c r="E167">
        <v>1.761</v>
      </c>
      <c r="F167">
        <f t="shared" si="24"/>
        <v>1.762</v>
      </c>
      <c r="G167">
        <f t="shared" si="25"/>
        <v>2.39212930428672</v>
      </c>
      <c r="H167">
        <f t="shared" si="26"/>
        <v>2.15741391426564</v>
      </c>
    </row>
    <row r="168" spans="1:8">
      <c r="A168" t="s">
        <v>50</v>
      </c>
      <c r="B168" t="s">
        <v>4</v>
      </c>
      <c r="C168">
        <v>1.813</v>
      </c>
      <c r="D168">
        <v>1.777</v>
      </c>
      <c r="E168">
        <v>1.782</v>
      </c>
      <c r="F168">
        <f t="shared" si="24"/>
        <v>1.79066666666667</v>
      </c>
      <c r="G168">
        <f t="shared" si="25"/>
        <v>2.43241977043804</v>
      </c>
      <c r="H168">
        <f t="shared" si="26"/>
        <v>1.35160459123917</v>
      </c>
    </row>
    <row r="169" spans="1:8">
      <c r="A169" t="s">
        <v>51</v>
      </c>
      <c r="B169" t="s">
        <v>4</v>
      </c>
      <c r="C169">
        <v>1.765</v>
      </c>
      <c r="D169">
        <v>1.782</v>
      </c>
      <c r="E169">
        <v>1.785</v>
      </c>
      <c r="F169">
        <f t="shared" si="24"/>
        <v>1.77733333333333</v>
      </c>
      <c r="G169">
        <f t="shared" si="25"/>
        <v>2.41368001873975</v>
      </c>
      <c r="H169">
        <f t="shared" si="26"/>
        <v>1.72639962520497</v>
      </c>
    </row>
    <row r="170" spans="1:8">
      <c r="A170" t="s">
        <v>52</v>
      </c>
      <c r="B170" t="s">
        <v>4</v>
      </c>
      <c r="C170">
        <v>1.759</v>
      </c>
      <c r="D170">
        <v>1.787</v>
      </c>
      <c r="E170">
        <v>1.765</v>
      </c>
      <c r="F170">
        <f t="shared" si="24"/>
        <v>1.77033333333333</v>
      </c>
      <c r="G170">
        <f t="shared" si="25"/>
        <v>2.40384164909815</v>
      </c>
      <c r="H170">
        <f t="shared" si="26"/>
        <v>1.92316701803701</v>
      </c>
    </row>
    <row r="171" spans="1:8">
      <c r="A171" t="s">
        <v>53</v>
      </c>
      <c r="B171" t="s">
        <v>4</v>
      </c>
      <c r="C171">
        <v>1.768</v>
      </c>
      <c r="D171">
        <v>1.754</v>
      </c>
      <c r="E171">
        <v>1.762</v>
      </c>
      <c r="F171">
        <f t="shared" si="24"/>
        <v>1.76133333333333</v>
      </c>
      <c r="G171">
        <f t="shared" si="25"/>
        <v>2.3911923167018</v>
      </c>
      <c r="H171">
        <f t="shared" si="26"/>
        <v>2.17615366596392</v>
      </c>
    </row>
    <row r="172" spans="1:8">
      <c r="A172" t="s">
        <v>54</v>
      </c>
      <c r="B172" t="s">
        <v>4</v>
      </c>
      <c r="C172">
        <v>1.76</v>
      </c>
      <c r="D172">
        <v>1.759</v>
      </c>
      <c r="E172">
        <v>1.77</v>
      </c>
      <c r="F172">
        <f t="shared" si="24"/>
        <v>1.763</v>
      </c>
      <c r="G172">
        <f t="shared" si="25"/>
        <v>2.39353478566409</v>
      </c>
      <c r="H172">
        <f t="shared" si="26"/>
        <v>2.12930428671821</v>
      </c>
    </row>
    <row r="173" spans="1:8">
      <c r="A173" t="s">
        <v>55</v>
      </c>
      <c r="B173" t="s">
        <v>4</v>
      </c>
      <c r="C173">
        <v>1.761</v>
      </c>
      <c r="D173">
        <v>1.741</v>
      </c>
      <c r="E173">
        <v>1.738</v>
      </c>
      <c r="F173">
        <f t="shared" si="24"/>
        <v>1.74666666666667</v>
      </c>
      <c r="G173">
        <f t="shared" si="25"/>
        <v>2.37057858983368</v>
      </c>
      <c r="H173">
        <f t="shared" si="26"/>
        <v>2.58842820332631</v>
      </c>
    </row>
    <row r="174" spans="1:8">
      <c r="A174" t="s">
        <v>56</v>
      </c>
      <c r="B174" t="s">
        <v>4</v>
      </c>
      <c r="C174">
        <v>1.758</v>
      </c>
      <c r="D174">
        <v>1.776</v>
      </c>
      <c r="E174">
        <v>1.754</v>
      </c>
      <c r="F174">
        <f t="shared" si="24"/>
        <v>1.76266666666667</v>
      </c>
      <c r="G174">
        <f t="shared" si="25"/>
        <v>2.39306629187163</v>
      </c>
      <c r="H174">
        <f t="shared" si="26"/>
        <v>2.13867416256734</v>
      </c>
    </row>
    <row r="175" spans="1:8">
      <c r="A175" t="s">
        <v>57</v>
      </c>
      <c r="B175" t="s">
        <v>3</v>
      </c>
      <c r="C175">
        <v>1.67</v>
      </c>
      <c r="D175">
        <v>1.679</v>
      </c>
      <c r="E175">
        <v>1.7</v>
      </c>
      <c r="F175">
        <f t="shared" si="24"/>
        <v>1.683</v>
      </c>
      <c r="G175">
        <f t="shared" si="25"/>
        <v>2.28109627547435</v>
      </c>
      <c r="H175">
        <f t="shared" si="26"/>
        <v>4.378074490513</v>
      </c>
    </row>
    <row r="177" spans="2:3">
      <c r="B177" t="s">
        <v>18</v>
      </c>
      <c r="C177" t="s">
        <v>19</v>
      </c>
    </row>
    <row r="178" spans="1:3">
      <c r="A178">
        <v>0</v>
      </c>
      <c r="B178">
        <v>1.07</v>
      </c>
      <c r="C178">
        <v>1.06</v>
      </c>
    </row>
    <row r="179" spans="1:3">
      <c r="A179">
        <v>5</v>
      </c>
      <c r="B179">
        <v>5.99</v>
      </c>
      <c r="C179">
        <v>2.5</v>
      </c>
    </row>
    <row r="180" spans="1:3">
      <c r="A180">
        <v>10</v>
      </c>
      <c r="B180">
        <v>8.14</v>
      </c>
      <c r="C180">
        <v>1.68</v>
      </c>
    </row>
    <row r="181" spans="1:3">
      <c r="A181">
        <v>20</v>
      </c>
      <c r="B181">
        <v>8.32</v>
      </c>
      <c r="C181">
        <v>1.61</v>
      </c>
    </row>
    <row r="182" spans="1:3">
      <c r="A182">
        <v>30</v>
      </c>
      <c r="B182">
        <v>8.02</v>
      </c>
      <c r="C182">
        <v>1.72</v>
      </c>
    </row>
    <row r="183" spans="1:3">
      <c r="A183">
        <v>40</v>
      </c>
      <c r="B183">
        <v>8.19</v>
      </c>
      <c r="C183">
        <v>1.85</v>
      </c>
    </row>
    <row r="184" spans="1:3">
      <c r="A184">
        <v>60</v>
      </c>
      <c r="B184">
        <v>9.12</v>
      </c>
      <c r="C184">
        <v>2.15</v>
      </c>
    </row>
    <row r="185" spans="1:3">
      <c r="A185">
        <v>80</v>
      </c>
      <c r="B185">
        <v>9.88</v>
      </c>
      <c r="C185">
        <v>1.35</v>
      </c>
    </row>
    <row r="186" spans="1:3">
      <c r="A186">
        <v>120</v>
      </c>
      <c r="B186">
        <v>10.84</v>
      </c>
      <c r="C186">
        <v>1.73</v>
      </c>
    </row>
    <row r="187" spans="1:3">
      <c r="A187">
        <v>200</v>
      </c>
      <c r="B187">
        <v>12.52</v>
      </c>
      <c r="C187">
        <v>1.92</v>
      </c>
    </row>
    <row r="188" spans="1:3">
      <c r="A188">
        <v>300</v>
      </c>
      <c r="B188">
        <v>13.39</v>
      </c>
      <c r="C188">
        <v>2.17</v>
      </c>
    </row>
    <row r="189" spans="1:3">
      <c r="A189">
        <v>400</v>
      </c>
      <c r="B189">
        <v>15.09</v>
      </c>
      <c r="C189">
        <v>2.12</v>
      </c>
    </row>
    <row r="190" spans="1:3">
      <c r="A190">
        <v>500</v>
      </c>
      <c r="B190">
        <v>16.58</v>
      </c>
      <c r="C190">
        <v>2.59</v>
      </c>
    </row>
    <row r="191" spans="1:3">
      <c r="A191">
        <v>600</v>
      </c>
      <c r="B191">
        <v>17.53</v>
      </c>
      <c r="C191">
        <v>2.13</v>
      </c>
    </row>
    <row r="192" spans="1:3">
      <c r="A192">
        <v>1200</v>
      </c>
      <c r="B192">
        <v>23.22</v>
      </c>
      <c r="C192">
        <v>4.38</v>
      </c>
    </row>
    <row r="193" spans="2:9">
      <c r="B193" s="1"/>
      <c r="C193" s="1"/>
      <c r="D193" s="1"/>
      <c r="E193" s="1"/>
      <c r="F193" s="1"/>
      <c r="G193" s="1"/>
      <c r="H193" s="1"/>
      <c r="I193" s="1"/>
    </row>
    <row r="194" spans="1:9">
      <c r="A194" t="s">
        <v>60</v>
      </c>
      <c r="B194" s="1"/>
      <c r="C194"/>
      <c r="D194"/>
      <c r="E194"/>
      <c r="F194"/>
      <c r="G194"/>
      <c r="H194"/>
      <c r="I194" s="1"/>
    </row>
    <row r="195" spans="1:8">
      <c r="A195" t="s">
        <v>43</v>
      </c>
      <c r="B195" t="s">
        <v>3</v>
      </c>
      <c r="C195">
        <v>1.152</v>
      </c>
      <c r="D195">
        <v>1.163</v>
      </c>
      <c r="E195">
        <v>1.171</v>
      </c>
      <c r="F195">
        <f>AVERAGE(C195:E195)</f>
        <v>1.162</v>
      </c>
      <c r="G195">
        <f>(F195-0.118)/5.602*10</f>
        <v>1.86362013566583</v>
      </c>
      <c r="H195">
        <f>(2-G195)*10</f>
        <v>1.36379864334166</v>
      </c>
    </row>
    <row r="196" spans="1:8">
      <c r="A196" t="s">
        <v>45</v>
      </c>
      <c r="B196" t="s">
        <v>3</v>
      </c>
      <c r="C196">
        <v>0.818</v>
      </c>
      <c r="D196">
        <v>0.823</v>
      </c>
      <c r="E196">
        <v>0.83</v>
      </c>
      <c r="F196">
        <f t="shared" ref="F196:F206" si="27">AVERAGE(C196:E196)</f>
        <v>0.823666666666667</v>
      </c>
      <c r="G196">
        <f t="shared" ref="G196:G206" si="28">(F196-0.118)/5.602*10</f>
        <v>1.25966916577413</v>
      </c>
      <c r="H196">
        <f t="shared" ref="H196:H206" si="29">(2-G196)*10</f>
        <v>7.40330834225872</v>
      </c>
    </row>
    <row r="197" spans="1:8">
      <c r="A197" t="s">
        <v>46</v>
      </c>
      <c r="B197" t="s">
        <v>3</v>
      </c>
      <c r="C197">
        <v>0.733</v>
      </c>
      <c r="D197">
        <v>0.767</v>
      </c>
      <c r="E197">
        <v>0.751</v>
      </c>
      <c r="F197">
        <f t="shared" si="27"/>
        <v>0.750333333333333</v>
      </c>
      <c r="G197">
        <f t="shared" si="28"/>
        <v>1.12876353683208</v>
      </c>
      <c r="H197">
        <f t="shared" si="29"/>
        <v>8.71236463167916</v>
      </c>
    </row>
    <row r="198" spans="1:8">
      <c r="A198" t="s">
        <v>48</v>
      </c>
      <c r="B198" t="s">
        <v>3</v>
      </c>
      <c r="C198">
        <v>0.641</v>
      </c>
      <c r="D198">
        <v>0.644</v>
      </c>
      <c r="E198">
        <v>0.644</v>
      </c>
      <c r="F198">
        <f t="shared" si="27"/>
        <v>0.643</v>
      </c>
      <c r="G198">
        <f t="shared" si="28"/>
        <v>0.937165298107819</v>
      </c>
      <c r="H198">
        <f t="shared" si="29"/>
        <v>10.6283470189218</v>
      </c>
    </row>
    <row r="199" spans="1:8">
      <c r="A199" t="s">
        <v>49</v>
      </c>
      <c r="B199" t="s">
        <v>3</v>
      </c>
      <c r="C199">
        <v>0.594</v>
      </c>
      <c r="D199">
        <v>0.587</v>
      </c>
      <c r="E199">
        <v>0.601</v>
      </c>
      <c r="F199">
        <f t="shared" si="27"/>
        <v>0.594</v>
      </c>
      <c r="G199">
        <f t="shared" si="28"/>
        <v>0.849696536951089</v>
      </c>
      <c r="H199">
        <f t="shared" si="29"/>
        <v>11.5030346304891</v>
      </c>
    </row>
    <row r="200" spans="1:8">
      <c r="A200" t="s">
        <v>51</v>
      </c>
      <c r="B200" t="s">
        <v>3</v>
      </c>
      <c r="C200">
        <v>0.466</v>
      </c>
      <c r="D200">
        <v>0.466</v>
      </c>
      <c r="E200">
        <v>0.457</v>
      </c>
      <c r="F200">
        <f t="shared" si="27"/>
        <v>0.463</v>
      </c>
      <c r="G200">
        <f t="shared" si="28"/>
        <v>0.615851481613709</v>
      </c>
      <c r="H200">
        <f t="shared" si="29"/>
        <v>13.8414851838629</v>
      </c>
    </row>
    <row r="201" spans="1:8">
      <c r="A201" t="s">
        <v>61</v>
      </c>
      <c r="B201" t="s">
        <v>3</v>
      </c>
      <c r="C201">
        <v>0.408</v>
      </c>
      <c r="D201">
        <v>0.392</v>
      </c>
      <c r="E201">
        <v>0.398</v>
      </c>
      <c r="F201">
        <f t="shared" si="27"/>
        <v>0.399333333333333</v>
      </c>
      <c r="G201">
        <f t="shared" si="28"/>
        <v>0.502201594668571</v>
      </c>
      <c r="H201">
        <f t="shared" si="29"/>
        <v>14.9779840533143</v>
      </c>
    </row>
    <row r="202" spans="1:8">
      <c r="A202" t="s">
        <v>62</v>
      </c>
      <c r="B202" t="s">
        <v>3</v>
      </c>
      <c r="C202">
        <v>0.365</v>
      </c>
      <c r="D202">
        <v>0.361</v>
      </c>
      <c r="E202">
        <v>0.362</v>
      </c>
      <c r="F202">
        <f t="shared" si="27"/>
        <v>0.362666666666667</v>
      </c>
      <c r="G202">
        <f t="shared" si="28"/>
        <v>0.436748780197548</v>
      </c>
      <c r="H202">
        <f t="shared" si="29"/>
        <v>15.6325121980245</v>
      </c>
    </row>
    <row r="203" spans="1:8">
      <c r="A203" t="s">
        <v>53</v>
      </c>
      <c r="B203" t="s">
        <v>3</v>
      </c>
      <c r="C203">
        <v>0.333</v>
      </c>
      <c r="D203">
        <v>0.307</v>
      </c>
      <c r="E203">
        <v>0.305</v>
      </c>
      <c r="F203">
        <f t="shared" si="27"/>
        <v>0.315</v>
      </c>
      <c r="G203">
        <f t="shared" si="28"/>
        <v>0.35166012138522</v>
      </c>
      <c r="H203">
        <f t="shared" si="29"/>
        <v>16.4833987861478</v>
      </c>
    </row>
    <row r="204" spans="1:8">
      <c r="A204" t="s">
        <v>54</v>
      </c>
      <c r="B204" t="s">
        <v>3</v>
      </c>
      <c r="C204">
        <v>0.273</v>
      </c>
      <c r="D204">
        <v>0.274</v>
      </c>
      <c r="E204">
        <v>0.273</v>
      </c>
      <c r="F204">
        <f t="shared" si="27"/>
        <v>0.273333333333333</v>
      </c>
      <c r="G204">
        <f t="shared" si="28"/>
        <v>0.277281923122694</v>
      </c>
      <c r="H204">
        <f t="shared" si="29"/>
        <v>17.2271807687731</v>
      </c>
    </row>
    <row r="205" spans="1:8">
      <c r="A205" t="s">
        <v>55</v>
      </c>
      <c r="B205" t="s">
        <v>3</v>
      </c>
      <c r="C205">
        <v>0.275</v>
      </c>
      <c r="D205">
        <v>0.276</v>
      </c>
      <c r="E205">
        <v>0.269</v>
      </c>
      <c r="F205">
        <f t="shared" si="27"/>
        <v>0.273333333333333</v>
      </c>
      <c r="G205">
        <f t="shared" si="28"/>
        <v>0.277281923122694</v>
      </c>
      <c r="H205">
        <f t="shared" si="29"/>
        <v>17.2271807687731</v>
      </c>
    </row>
    <row r="206" spans="1:8">
      <c r="A206" t="s">
        <v>57</v>
      </c>
      <c r="B206" t="s">
        <v>3</v>
      </c>
      <c r="C206">
        <v>0.172</v>
      </c>
      <c r="D206">
        <v>0.175</v>
      </c>
      <c r="E206">
        <v>0.179</v>
      </c>
      <c r="F206">
        <f t="shared" si="27"/>
        <v>0.175333333333333</v>
      </c>
      <c r="G206">
        <f t="shared" si="28"/>
        <v>0.102344400809235</v>
      </c>
      <c r="H206">
        <f t="shared" si="29"/>
        <v>18.9765559919077</v>
      </c>
    </row>
    <row r="208" spans="2:9">
      <c r="B208" s="1"/>
      <c r="C208" s="1"/>
      <c r="D208" s="1"/>
      <c r="E208" s="1"/>
      <c r="F208" s="1"/>
      <c r="G208" s="1"/>
      <c r="H208" s="1"/>
      <c r="I208" s="1"/>
    </row>
    <row r="209" spans="1:9">
      <c r="A209" t="s">
        <v>60</v>
      </c>
      <c r="B209" s="1"/>
      <c r="C209"/>
      <c r="D209"/>
      <c r="E209"/>
      <c r="F209"/>
      <c r="G209"/>
      <c r="H209"/>
      <c r="I209" s="1"/>
    </row>
    <row r="210" spans="1:8">
      <c r="A210" t="s">
        <v>43</v>
      </c>
      <c r="B210" t="s">
        <v>4</v>
      </c>
      <c r="C210">
        <v>1.16</v>
      </c>
      <c r="D210">
        <v>1.164</v>
      </c>
      <c r="E210">
        <v>1.168</v>
      </c>
      <c r="F210">
        <f>AVERAGE(C210:E210)</f>
        <v>1.164</v>
      </c>
      <c r="G210">
        <f>(F210-0.118)/5.602*10</f>
        <v>1.86719028918243</v>
      </c>
      <c r="H210">
        <f>(2-G210)*10</f>
        <v>1.32809710817566</v>
      </c>
    </row>
    <row r="211" spans="1:8">
      <c r="A211" t="s">
        <v>45</v>
      </c>
      <c r="B211" t="s">
        <v>4</v>
      </c>
      <c r="C211">
        <v>1.167</v>
      </c>
      <c r="D211">
        <v>1.17</v>
      </c>
      <c r="E211">
        <v>1.187</v>
      </c>
      <c r="F211">
        <v>1.161</v>
      </c>
      <c r="G211">
        <f t="shared" ref="G211:G221" si="30">(F211-0.118)/5.602*10</f>
        <v>1.86183505890753</v>
      </c>
      <c r="H211">
        <f t="shared" ref="H211:H221" si="31">(2-G211)*10</f>
        <v>1.38164941092467</v>
      </c>
    </row>
    <row r="212" spans="1:8">
      <c r="A212" t="s">
        <v>46</v>
      </c>
      <c r="B212" t="s">
        <v>4</v>
      </c>
      <c r="C212">
        <v>1.161</v>
      </c>
      <c r="D212">
        <v>1.178</v>
      </c>
      <c r="E212">
        <v>1.162</v>
      </c>
      <c r="F212">
        <f t="shared" ref="F212:F221" si="32">AVERAGE(C212:E212)</f>
        <v>1.167</v>
      </c>
      <c r="G212">
        <f t="shared" si="30"/>
        <v>1.87254551945734</v>
      </c>
      <c r="H212">
        <f t="shared" si="31"/>
        <v>1.27454480542664</v>
      </c>
    </row>
    <row r="213" spans="1:8">
      <c r="A213" t="s">
        <v>48</v>
      </c>
      <c r="B213" t="s">
        <v>4</v>
      </c>
      <c r="C213">
        <v>1.171</v>
      </c>
      <c r="D213">
        <v>1.168</v>
      </c>
      <c r="E213">
        <v>1.172</v>
      </c>
      <c r="F213">
        <f t="shared" si="32"/>
        <v>1.17033333333333</v>
      </c>
      <c r="G213">
        <f t="shared" si="30"/>
        <v>1.87849577531834</v>
      </c>
      <c r="H213">
        <f t="shared" si="31"/>
        <v>1.21504224681661</v>
      </c>
    </row>
    <row r="214" spans="1:8">
      <c r="A214" t="s">
        <v>49</v>
      </c>
      <c r="B214" t="s">
        <v>4</v>
      </c>
      <c r="C214">
        <v>1.189</v>
      </c>
      <c r="D214">
        <v>1.148</v>
      </c>
      <c r="E214">
        <v>1.185</v>
      </c>
      <c r="F214">
        <f t="shared" si="32"/>
        <v>1.174</v>
      </c>
      <c r="G214">
        <f t="shared" si="30"/>
        <v>1.88504105676544</v>
      </c>
      <c r="H214">
        <f t="shared" si="31"/>
        <v>1.14958943234559</v>
      </c>
    </row>
    <row r="215" spans="1:8">
      <c r="A215" t="s">
        <v>51</v>
      </c>
      <c r="B215" t="s">
        <v>4</v>
      </c>
      <c r="C215">
        <v>1.155</v>
      </c>
      <c r="D215">
        <v>1.166</v>
      </c>
      <c r="E215">
        <v>1.16</v>
      </c>
      <c r="F215">
        <f t="shared" si="32"/>
        <v>1.16033333333333</v>
      </c>
      <c r="G215">
        <f t="shared" si="30"/>
        <v>1.86064500773533</v>
      </c>
      <c r="H215">
        <f t="shared" si="31"/>
        <v>1.39354992264668</v>
      </c>
    </row>
    <row r="216" spans="1:8">
      <c r="A216" t="s">
        <v>61</v>
      </c>
      <c r="B216" t="s">
        <v>4</v>
      </c>
      <c r="C216">
        <v>1.137</v>
      </c>
      <c r="D216">
        <v>1.159</v>
      </c>
      <c r="E216">
        <v>1.153</v>
      </c>
      <c r="F216">
        <f t="shared" si="32"/>
        <v>1.14966666666667</v>
      </c>
      <c r="G216">
        <f t="shared" si="30"/>
        <v>1.84160418898013</v>
      </c>
      <c r="H216">
        <f t="shared" si="31"/>
        <v>1.58395811019874</v>
      </c>
    </row>
    <row r="217" spans="1:8">
      <c r="A217" t="s">
        <v>62</v>
      </c>
      <c r="B217" t="s">
        <v>4</v>
      </c>
      <c r="C217">
        <v>1.123</v>
      </c>
      <c r="D217">
        <v>1.135</v>
      </c>
      <c r="E217">
        <v>1.149</v>
      </c>
      <c r="F217">
        <f t="shared" si="32"/>
        <v>1.13566666666667</v>
      </c>
      <c r="G217">
        <f t="shared" si="30"/>
        <v>1.81661311436392</v>
      </c>
      <c r="H217">
        <f t="shared" si="31"/>
        <v>1.83386885636083</v>
      </c>
    </row>
    <row r="218" spans="1:8">
      <c r="A218" t="s">
        <v>53</v>
      </c>
      <c r="B218" t="s">
        <v>4</v>
      </c>
      <c r="C218">
        <v>1.11</v>
      </c>
      <c r="D218">
        <v>1.122</v>
      </c>
      <c r="E218">
        <v>1.113</v>
      </c>
      <c r="F218">
        <f t="shared" si="32"/>
        <v>1.115</v>
      </c>
      <c r="G218">
        <f t="shared" si="30"/>
        <v>1.77972152802571</v>
      </c>
      <c r="H218">
        <f t="shared" si="31"/>
        <v>2.20278471974295</v>
      </c>
    </row>
    <row r="219" spans="1:8">
      <c r="A219" t="s">
        <v>54</v>
      </c>
      <c r="B219" t="s">
        <v>4</v>
      </c>
      <c r="C219">
        <v>1.089</v>
      </c>
      <c r="D219">
        <v>1.129</v>
      </c>
      <c r="E219">
        <v>1.203</v>
      </c>
      <c r="F219">
        <f t="shared" si="32"/>
        <v>1.14033333333333</v>
      </c>
      <c r="G219">
        <f t="shared" si="30"/>
        <v>1.82494347256932</v>
      </c>
      <c r="H219">
        <f t="shared" si="31"/>
        <v>1.75056527430679</v>
      </c>
    </row>
    <row r="220" spans="1:8">
      <c r="A220" t="s">
        <v>55</v>
      </c>
      <c r="B220" t="s">
        <v>4</v>
      </c>
      <c r="C220">
        <v>1.107</v>
      </c>
      <c r="D220">
        <v>1.112</v>
      </c>
      <c r="E220">
        <v>1.105</v>
      </c>
      <c r="F220">
        <f t="shared" si="32"/>
        <v>1.108</v>
      </c>
      <c r="G220">
        <f t="shared" si="30"/>
        <v>1.7672259907176</v>
      </c>
      <c r="H220">
        <f t="shared" si="31"/>
        <v>2.32774009282399</v>
      </c>
    </row>
    <row r="221" spans="1:8">
      <c r="A221" t="s">
        <v>57</v>
      </c>
      <c r="B221" t="s">
        <v>4</v>
      </c>
      <c r="C221">
        <v>0.952</v>
      </c>
      <c r="D221">
        <v>0.975</v>
      </c>
      <c r="E221">
        <v>0.983</v>
      </c>
      <c r="F221">
        <f t="shared" si="32"/>
        <v>0.97</v>
      </c>
      <c r="G221">
        <f t="shared" si="30"/>
        <v>1.52088539807212</v>
      </c>
      <c r="H221">
        <f t="shared" si="31"/>
        <v>4.79114601927883</v>
      </c>
    </row>
    <row r="223" spans="2:2">
      <c r="B223" t="s">
        <v>23</v>
      </c>
    </row>
    <row r="224" spans="1:3">
      <c r="A224" t="s">
        <v>63</v>
      </c>
      <c r="B224" t="s">
        <v>18</v>
      </c>
      <c r="C224" t="s">
        <v>19</v>
      </c>
    </row>
    <row r="225" spans="1:3">
      <c r="A225">
        <v>0</v>
      </c>
      <c r="B225">
        <v>1.36</v>
      </c>
      <c r="C225">
        <v>1.328</v>
      </c>
    </row>
    <row r="226" spans="1:3">
      <c r="A226">
        <v>10</v>
      </c>
      <c r="B226">
        <v>7.4</v>
      </c>
      <c r="C226">
        <v>1.38</v>
      </c>
    </row>
    <row r="227" spans="1:3">
      <c r="A227">
        <v>20</v>
      </c>
      <c r="B227">
        <v>8.71</v>
      </c>
      <c r="C227">
        <v>1.27</v>
      </c>
    </row>
    <row r="228" spans="1:3">
      <c r="A228">
        <v>40</v>
      </c>
      <c r="B228">
        <v>10.63</v>
      </c>
      <c r="C228">
        <v>1.22</v>
      </c>
    </row>
    <row r="229" spans="1:3">
      <c r="A229">
        <v>60</v>
      </c>
      <c r="B229">
        <v>11.5</v>
      </c>
      <c r="C229">
        <v>1.14</v>
      </c>
    </row>
    <row r="230" spans="1:3">
      <c r="A230">
        <v>120</v>
      </c>
      <c r="B230">
        <v>13.8</v>
      </c>
      <c r="C230">
        <v>1.39</v>
      </c>
    </row>
    <row r="231" spans="1:3">
      <c r="A231">
        <v>180</v>
      </c>
      <c r="B231">
        <v>14.97</v>
      </c>
      <c r="C231">
        <v>1.58</v>
      </c>
    </row>
    <row r="232" spans="1:3">
      <c r="A232">
        <v>240</v>
      </c>
      <c r="B232">
        <v>15.63</v>
      </c>
      <c r="C232">
        <v>1.84</v>
      </c>
    </row>
    <row r="233" spans="1:3">
      <c r="A233">
        <v>300</v>
      </c>
      <c r="B233">
        <v>16.48</v>
      </c>
      <c r="C233">
        <v>2.2</v>
      </c>
    </row>
    <row r="234" spans="1:3">
      <c r="A234">
        <v>400</v>
      </c>
      <c r="B234">
        <v>17.22</v>
      </c>
      <c r="C234">
        <v>1.75</v>
      </c>
    </row>
    <row r="235" spans="1:3">
      <c r="A235">
        <v>500</v>
      </c>
      <c r="B235">
        <v>17.22</v>
      </c>
      <c r="C235">
        <v>2.33</v>
      </c>
    </row>
    <row r="236" spans="1:3">
      <c r="A236">
        <v>1200</v>
      </c>
      <c r="B236">
        <v>18.98</v>
      </c>
      <c r="C236">
        <v>4.79</v>
      </c>
    </row>
    <row r="239" spans="1:9">
      <c r="A239" t="s">
        <v>60</v>
      </c>
      <c r="B239" s="1"/>
      <c r="C239"/>
      <c r="D239"/>
      <c r="E239"/>
      <c r="F239"/>
      <c r="G239"/>
      <c r="H239"/>
      <c r="I239" s="1"/>
    </row>
    <row r="240" spans="1:8">
      <c r="A240" t="s">
        <v>43</v>
      </c>
      <c r="B240" t="s">
        <v>3</v>
      </c>
      <c r="C240">
        <v>1.16</v>
      </c>
      <c r="D240">
        <v>1.17</v>
      </c>
      <c r="E240">
        <v>1.179</v>
      </c>
      <c r="F240">
        <f>AVERAGE(C240:E240)</f>
        <v>1.16966666666667</v>
      </c>
      <c r="G240">
        <f>(F240-0.06)/7.115*10</f>
        <v>1.55961583509018</v>
      </c>
      <c r="H240">
        <f>(2-G240)*10</f>
        <v>4.40384164909815</v>
      </c>
    </row>
    <row r="241" spans="1:8">
      <c r="A241" t="s">
        <v>45</v>
      </c>
      <c r="B241" t="s">
        <v>3</v>
      </c>
      <c r="C241">
        <v>0.777</v>
      </c>
      <c r="D241">
        <v>0.775</v>
      </c>
      <c r="E241">
        <v>0.805</v>
      </c>
      <c r="F241">
        <f t="shared" ref="F241:F251" si="33">AVERAGE(C241:E241)</f>
        <v>0.785666666666667</v>
      </c>
      <c r="G241">
        <f t="shared" ref="G241:G251" si="34">(F241-0.06)/7.115*10</f>
        <v>1.01991098617943</v>
      </c>
      <c r="H241">
        <f t="shared" ref="H241:H251" si="35">(2-G241)*20</f>
        <v>19.6017802764113</v>
      </c>
    </row>
    <row r="242" spans="1:8">
      <c r="A242" t="s">
        <v>46</v>
      </c>
      <c r="B242" t="s">
        <v>3</v>
      </c>
      <c r="C242">
        <v>0.709</v>
      </c>
      <c r="D242">
        <v>0.709</v>
      </c>
      <c r="E242">
        <v>0.734</v>
      </c>
      <c r="F242">
        <f t="shared" si="33"/>
        <v>0.717333333333333</v>
      </c>
      <c r="G242">
        <f t="shared" si="34"/>
        <v>0.923869758725697</v>
      </c>
      <c r="H242">
        <f t="shared" si="35"/>
        <v>21.5226048254861</v>
      </c>
    </row>
    <row r="243" spans="1:8">
      <c r="A243" t="s">
        <v>48</v>
      </c>
      <c r="B243" t="s">
        <v>3</v>
      </c>
      <c r="C243">
        <v>0.64</v>
      </c>
      <c r="D243">
        <v>0.645</v>
      </c>
      <c r="E243">
        <v>0.645</v>
      </c>
      <c r="F243">
        <f t="shared" si="33"/>
        <v>0.643333333333333</v>
      </c>
      <c r="G243">
        <f t="shared" si="34"/>
        <v>0.819864136800188</v>
      </c>
      <c r="H243">
        <f t="shared" si="35"/>
        <v>23.6027172639962</v>
      </c>
    </row>
    <row r="244" spans="1:8">
      <c r="A244" t="s">
        <v>49</v>
      </c>
      <c r="B244" t="s">
        <v>3</v>
      </c>
      <c r="C244">
        <v>0.591</v>
      </c>
      <c r="D244">
        <v>0.58</v>
      </c>
      <c r="E244">
        <v>0.58</v>
      </c>
      <c r="F244">
        <f t="shared" si="33"/>
        <v>0.583666666666667</v>
      </c>
      <c r="G244">
        <f t="shared" si="34"/>
        <v>0.73600374795034</v>
      </c>
      <c r="H244">
        <f t="shared" si="35"/>
        <v>25.2799250409932</v>
      </c>
    </row>
    <row r="245" spans="1:8">
      <c r="A245" t="s">
        <v>51</v>
      </c>
      <c r="B245" t="s">
        <v>3</v>
      </c>
      <c r="C245">
        <v>0.462</v>
      </c>
      <c r="D245">
        <v>0.468</v>
      </c>
      <c r="E245">
        <v>0.471</v>
      </c>
      <c r="F245">
        <f t="shared" si="33"/>
        <v>0.467</v>
      </c>
      <c r="G245">
        <f t="shared" si="34"/>
        <v>0.572030920590302</v>
      </c>
      <c r="H245">
        <f t="shared" si="35"/>
        <v>28.559381588194</v>
      </c>
    </row>
    <row r="246" spans="1:8">
      <c r="A246" t="s">
        <v>61</v>
      </c>
      <c r="B246" t="s">
        <v>3</v>
      </c>
      <c r="C246">
        <v>0.402</v>
      </c>
      <c r="D246">
        <v>0.399</v>
      </c>
      <c r="E246">
        <v>0.4</v>
      </c>
      <c r="F246">
        <f t="shared" si="33"/>
        <v>0.400333333333333</v>
      </c>
      <c r="G246">
        <f t="shared" si="34"/>
        <v>0.478332162098852</v>
      </c>
      <c r="H246">
        <f t="shared" si="35"/>
        <v>30.433356758023</v>
      </c>
    </row>
    <row r="247" spans="1:8">
      <c r="A247" t="s">
        <v>62</v>
      </c>
      <c r="B247" t="s">
        <v>3</v>
      </c>
      <c r="C247">
        <v>0.387</v>
      </c>
      <c r="D247">
        <v>0.388</v>
      </c>
      <c r="E247">
        <v>0.362</v>
      </c>
      <c r="F247">
        <f t="shared" si="33"/>
        <v>0.379</v>
      </c>
      <c r="G247">
        <f t="shared" si="34"/>
        <v>0.448348559381588</v>
      </c>
      <c r="H247">
        <f t="shared" si="35"/>
        <v>31.0330288123682</v>
      </c>
    </row>
    <row r="248" spans="1:8">
      <c r="A248" t="s">
        <v>53</v>
      </c>
      <c r="B248" t="s">
        <v>3</v>
      </c>
      <c r="C248">
        <v>0.339</v>
      </c>
      <c r="D248">
        <v>0.324</v>
      </c>
      <c r="E248">
        <v>0.329</v>
      </c>
      <c r="F248">
        <f t="shared" si="33"/>
        <v>0.330666666666667</v>
      </c>
      <c r="G248">
        <f t="shared" si="34"/>
        <v>0.380416959475287</v>
      </c>
      <c r="H248">
        <f t="shared" si="35"/>
        <v>32.3916608104943</v>
      </c>
    </row>
    <row r="249" spans="1:8">
      <c r="A249" t="s">
        <v>54</v>
      </c>
      <c r="B249" t="s">
        <v>3</v>
      </c>
      <c r="C249">
        <v>0.29</v>
      </c>
      <c r="D249">
        <v>0.286</v>
      </c>
      <c r="E249">
        <v>0.273</v>
      </c>
      <c r="F249">
        <f t="shared" si="33"/>
        <v>0.283</v>
      </c>
      <c r="G249">
        <f t="shared" si="34"/>
        <v>0.3134223471539</v>
      </c>
      <c r="H249">
        <f t="shared" si="35"/>
        <v>33.731553056922</v>
      </c>
    </row>
    <row r="250" spans="1:8">
      <c r="A250" t="s">
        <v>55</v>
      </c>
      <c r="B250" t="s">
        <v>3</v>
      </c>
      <c r="C250">
        <v>0.276</v>
      </c>
      <c r="D250">
        <v>0.279</v>
      </c>
      <c r="E250">
        <v>0.269</v>
      </c>
      <c r="F250">
        <f t="shared" si="33"/>
        <v>0.274666666666667</v>
      </c>
      <c r="G250">
        <f t="shared" si="34"/>
        <v>0.301710002342469</v>
      </c>
      <c r="H250">
        <f t="shared" si="35"/>
        <v>33.9657999531506</v>
      </c>
    </row>
    <row r="251" spans="1:8">
      <c r="A251" t="s">
        <v>57</v>
      </c>
      <c r="B251" t="s">
        <v>3</v>
      </c>
      <c r="C251">
        <v>0.171</v>
      </c>
      <c r="D251">
        <v>0.179</v>
      </c>
      <c r="E251">
        <v>0.172</v>
      </c>
      <c r="F251">
        <f t="shared" si="33"/>
        <v>0.174</v>
      </c>
      <c r="G251">
        <f t="shared" si="34"/>
        <v>0.16022487702038</v>
      </c>
      <c r="H251">
        <f t="shared" si="35"/>
        <v>36.7955024595924</v>
      </c>
    </row>
    <row r="252" spans="1:1">
      <c r="A252" t="s">
        <v>59</v>
      </c>
    </row>
    <row r="253" spans="1:8">
      <c r="A253" t="s">
        <v>43</v>
      </c>
      <c r="B253" t="s">
        <v>4</v>
      </c>
      <c r="C253">
        <v>1.193</v>
      </c>
      <c r="D253">
        <v>1.173</v>
      </c>
      <c r="E253">
        <v>1.17</v>
      </c>
      <c r="F253">
        <f>AVERAGE(C253:E253)</f>
        <v>1.17866666666667</v>
      </c>
      <c r="G253">
        <f>(F253-0.06)/7.115*10</f>
        <v>1.57226516748653</v>
      </c>
      <c r="H253">
        <f>(2-G253)*10</f>
        <v>4.27734832513469</v>
      </c>
    </row>
    <row r="254" spans="1:8">
      <c r="A254" t="s">
        <v>45</v>
      </c>
      <c r="B254" t="s">
        <v>4</v>
      </c>
      <c r="C254">
        <v>1.212</v>
      </c>
      <c r="D254">
        <v>1.202</v>
      </c>
      <c r="E254">
        <v>1.206</v>
      </c>
      <c r="F254">
        <f t="shared" ref="F254:F263" si="36">AVERAGE(C254:E254)</f>
        <v>1.20666666666667</v>
      </c>
      <c r="G254">
        <f t="shared" ref="G254:G264" si="37">(F254-0.06)/7.115*10</f>
        <v>1.61161864605294</v>
      </c>
      <c r="H254">
        <f t="shared" ref="H254:H264" si="38">(2-G254)*10</f>
        <v>3.88381353947061</v>
      </c>
    </row>
    <row r="255" spans="1:8">
      <c r="A255" t="s">
        <v>46</v>
      </c>
      <c r="B255" t="s">
        <v>4</v>
      </c>
      <c r="C255">
        <v>1.196</v>
      </c>
      <c r="D255">
        <v>1.269</v>
      </c>
      <c r="E255">
        <v>1.211</v>
      </c>
      <c r="F255">
        <f t="shared" si="36"/>
        <v>1.22533333333333</v>
      </c>
      <c r="G255">
        <f t="shared" si="37"/>
        <v>1.63785429843055</v>
      </c>
      <c r="H255">
        <f t="shared" si="38"/>
        <v>3.62145701569454</v>
      </c>
    </row>
    <row r="256" spans="1:8">
      <c r="A256" t="s">
        <v>48</v>
      </c>
      <c r="B256" t="s">
        <v>4</v>
      </c>
      <c r="C256">
        <v>1.204</v>
      </c>
      <c r="D256">
        <v>1.21</v>
      </c>
      <c r="E256">
        <v>1.203</v>
      </c>
      <c r="F256">
        <f t="shared" si="36"/>
        <v>1.20566666666667</v>
      </c>
      <c r="G256">
        <f t="shared" si="37"/>
        <v>1.61021316467557</v>
      </c>
      <c r="H256">
        <f t="shared" si="38"/>
        <v>3.89786835324432</v>
      </c>
    </row>
    <row r="257" spans="1:8">
      <c r="A257" t="s">
        <v>49</v>
      </c>
      <c r="B257" t="s">
        <v>4</v>
      </c>
      <c r="C257">
        <v>1.202</v>
      </c>
      <c r="D257">
        <v>1.217</v>
      </c>
      <c r="E257">
        <v>1.214</v>
      </c>
      <c r="F257">
        <f t="shared" si="36"/>
        <v>1.211</v>
      </c>
      <c r="G257">
        <f t="shared" si="37"/>
        <v>1.61770906535488</v>
      </c>
      <c r="H257">
        <f t="shared" si="38"/>
        <v>3.82290934645116</v>
      </c>
    </row>
    <row r="258" spans="1:8">
      <c r="A258" t="s">
        <v>51</v>
      </c>
      <c r="B258" t="s">
        <v>4</v>
      </c>
      <c r="C258">
        <v>1.186</v>
      </c>
      <c r="D258">
        <v>1.185</v>
      </c>
      <c r="E258">
        <v>1.194</v>
      </c>
      <c r="F258">
        <f t="shared" si="36"/>
        <v>1.18833333333333</v>
      </c>
      <c r="G258">
        <f t="shared" si="37"/>
        <v>1.58585148746779</v>
      </c>
      <c r="H258">
        <f t="shared" si="38"/>
        <v>4.14148512532209</v>
      </c>
    </row>
    <row r="259" spans="1:8">
      <c r="A259" t="s">
        <v>61</v>
      </c>
      <c r="B259" t="s">
        <v>4</v>
      </c>
      <c r="C259">
        <v>1.175</v>
      </c>
      <c r="D259">
        <v>1.173</v>
      </c>
      <c r="E259">
        <v>1.178</v>
      </c>
      <c r="F259">
        <f t="shared" si="36"/>
        <v>1.17533333333333</v>
      </c>
      <c r="G259">
        <f t="shared" si="37"/>
        <v>1.56758022956196</v>
      </c>
      <c r="H259">
        <f t="shared" si="38"/>
        <v>4.32419770438042</v>
      </c>
    </row>
    <row r="260" spans="1:8">
      <c r="A260" t="s">
        <v>62</v>
      </c>
      <c r="B260" t="s">
        <v>4</v>
      </c>
      <c r="C260">
        <v>1.172</v>
      </c>
      <c r="D260">
        <v>1.194</v>
      </c>
      <c r="E260">
        <v>1.181</v>
      </c>
      <c r="F260">
        <f t="shared" si="36"/>
        <v>1.18233333333333</v>
      </c>
      <c r="G260">
        <f t="shared" si="37"/>
        <v>1.57741859920356</v>
      </c>
      <c r="H260">
        <f t="shared" si="38"/>
        <v>4.2258140079644</v>
      </c>
    </row>
    <row r="261" spans="1:8">
      <c r="A261" t="s">
        <v>53</v>
      </c>
      <c r="B261" t="s">
        <v>4</v>
      </c>
      <c r="C261">
        <v>1.169</v>
      </c>
      <c r="D261">
        <v>1.168</v>
      </c>
      <c r="E261">
        <v>1.175</v>
      </c>
      <c r="F261">
        <f t="shared" si="36"/>
        <v>1.17066666666667</v>
      </c>
      <c r="G261">
        <f t="shared" si="37"/>
        <v>1.56102131646756</v>
      </c>
      <c r="H261">
        <f t="shared" si="38"/>
        <v>4.38978683532443</v>
      </c>
    </row>
    <row r="262" spans="1:8">
      <c r="A262" t="s">
        <v>54</v>
      </c>
      <c r="B262" t="s">
        <v>4</v>
      </c>
      <c r="C262">
        <v>1.137</v>
      </c>
      <c r="D262">
        <v>1.155</v>
      </c>
      <c r="E262">
        <v>1.148</v>
      </c>
      <c r="F262">
        <f t="shared" si="36"/>
        <v>1.14666666666667</v>
      </c>
      <c r="G262">
        <f t="shared" si="37"/>
        <v>1.52728976341063</v>
      </c>
      <c r="H262">
        <f t="shared" si="38"/>
        <v>4.72710236589366</v>
      </c>
    </row>
    <row r="263" spans="1:8">
      <c r="A263" t="s">
        <v>55</v>
      </c>
      <c r="B263" t="s">
        <v>4</v>
      </c>
      <c r="C263">
        <v>1.124</v>
      </c>
      <c r="D263">
        <v>1.162</v>
      </c>
      <c r="E263">
        <v>1.175</v>
      </c>
      <c r="F263">
        <f t="shared" si="36"/>
        <v>1.15366666666667</v>
      </c>
      <c r="G263">
        <f t="shared" si="37"/>
        <v>1.53712813305224</v>
      </c>
      <c r="H263">
        <f t="shared" si="38"/>
        <v>4.62871866947763</v>
      </c>
    </row>
    <row r="264" spans="1:8">
      <c r="A264" t="s">
        <v>57</v>
      </c>
      <c r="B264" t="s">
        <v>3</v>
      </c>
      <c r="C264">
        <v>0.991</v>
      </c>
      <c r="D264">
        <v>1.022</v>
      </c>
      <c r="E264">
        <v>1.026</v>
      </c>
      <c r="F264">
        <f t="shared" ref="F264" si="39">AVERAGE(C264:E264)</f>
        <v>1.013</v>
      </c>
      <c r="G264">
        <f t="shared" si="37"/>
        <v>1.33942375263528</v>
      </c>
      <c r="H264">
        <f t="shared" si="38"/>
        <v>6.60576247364723</v>
      </c>
    </row>
    <row r="267" spans="2:2">
      <c r="B267" t="s">
        <v>64</v>
      </c>
    </row>
    <row r="268" spans="1:3">
      <c r="A268" t="s">
        <v>63</v>
      </c>
      <c r="B268" t="s">
        <v>18</v>
      </c>
      <c r="C268" t="s">
        <v>19</v>
      </c>
    </row>
    <row r="269" spans="1:3">
      <c r="A269">
        <v>0</v>
      </c>
      <c r="B269">
        <v>4.404</v>
      </c>
      <c r="C269">
        <v>4.8</v>
      </c>
    </row>
    <row r="270" spans="1:3">
      <c r="A270">
        <v>10</v>
      </c>
      <c r="B270">
        <v>19.6</v>
      </c>
      <c r="C270">
        <v>3.89</v>
      </c>
    </row>
    <row r="271" spans="1:3">
      <c r="A271">
        <v>20</v>
      </c>
      <c r="B271">
        <v>21.52</v>
      </c>
      <c r="C271">
        <v>3.62</v>
      </c>
    </row>
    <row r="272" spans="1:3">
      <c r="A272">
        <v>40</v>
      </c>
      <c r="B272">
        <v>23.6</v>
      </c>
      <c r="C272">
        <v>3.89</v>
      </c>
    </row>
    <row r="273" spans="1:3">
      <c r="A273">
        <v>60</v>
      </c>
      <c r="B273">
        <v>25.28</v>
      </c>
      <c r="C273">
        <v>3.82</v>
      </c>
    </row>
    <row r="274" spans="1:3">
      <c r="A274">
        <v>120</v>
      </c>
      <c r="B274">
        <v>28.56</v>
      </c>
      <c r="C274">
        <v>4.14</v>
      </c>
    </row>
    <row r="275" spans="1:3">
      <c r="A275">
        <v>180</v>
      </c>
      <c r="B275">
        <v>30.43</v>
      </c>
      <c r="C275">
        <v>4.32</v>
      </c>
    </row>
    <row r="276" spans="1:3">
      <c r="A276">
        <v>240</v>
      </c>
      <c r="B276">
        <v>31.03</v>
      </c>
      <c r="C276">
        <v>4.22</v>
      </c>
    </row>
    <row r="277" spans="1:3">
      <c r="A277">
        <v>300</v>
      </c>
      <c r="B277">
        <v>32.39</v>
      </c>
      <c r="C277">
        <v>4.39</v>
      </c>
    </row>
    <row r="278" spans="1:3">
      <c r="A278">
        <v>400</v>
      </c>
      <c r="B278">
        <v>33.73</v>
      </c>
      <c r="C278">
        <v>4.73</v>
      </c>
    </row>
    <row r="279" spans="1:3">
      <c r="A279">
        <v>500</v>
      </c>
      <c r="B279">
        <v>33.97</v>
      </c>
      <c r="C279">
        <v>4.63</v>
      </c>
    </row>
    <row r="280" spans="1:3">
      <c r="A280">
        <v>1200</v>
      </c>
      <c r="B280">
        <v>36.79</v>
      </c>
      <c r="C280">
        <v>6.6</v>
      </c>
    </row>
    <row r="282" spans="2:9">
      <c r="B282" s="1"/>
      <c r="C282" s="1"/>
      <c r="D282" s="1"/>
      <c r="E282" s="1"/>
      <c r="F282" s="1"/>
      <c r="G282" s="1"/>
      <c r="H282" s="1"/>
      <c r="I282" s="1"/>
    </row>
    <row r="283" spans="1:9">
      <c r="A283" t="s">
        <v>59</v>
      </c>
      <c r="B283" s="1"/>
      <c r="C283"/>
      <c r="D283"/>
      <c r="E283"/>
      <c r="F283"/>
      <c r="G283"/>
      <c r="H283"/>
      <c r="I283" s="1"/>
    </row>
    <row r="284" spans="2:8">
      <c r="B284" t="s">
        <v>29</v>
      </c>
      <c r="C284">
        <v>0.583</v>
      </c>
      <c r="D284">
        <v>0.598</v>
      </c>
      <c r="E284">
        <v>0.594</v>
      </c>
      <c r="F284">
        <f>AVERAGE(C284:E284)</f>
        <v>0.591666666666667</v>
      </c>
      <c r="G284">
        <f>(F284-0.104)/4.614</f>
        <v>0.105692818956798</v>
      </c>
      <c r="H284">
        <f>(0.5-G284)*50</f>
        <v>19.7153590521601</v>
      </c>
    </row>
    <row r="285" spans="2:9">
      <c r="B285" t="s">
        <v>30</v>
      </c>
      <c r="C285">
        <v>2.214</v>
      </c>
      <c r="D285">
        <v>2.238</v>
      </c>
      <c r="E285">
        <v>2.251</v>
      </c>
      <c r="F285">
        <f>AVERAGE(C285:E285)</f>
        <v>2.23433333333333</v>
      </c>
      <c r="G285">
        <f t="shared" ref="G285:G291" si="40">(F285-0.104)/4.614</f>
        <v>0.461710735442855</v>
      </c>
      <c r="H285">
        <f>(0.5-G285)*50</f>
        <v>1.91446322785725</v>
      </c>
      <c r="I285">
        <f>H284/H285</f>
        <v>10.2981132075472</v>
      </c>
    </row>
    <row r="287" spans="2:8">
      <c r="B287" t="s">
        <v>31</v>
      </c>
      <c r="C287">
        <v>0.161</v>
      </c>
      <c r="D287">
        <v>0.165</v>
      </c>
      <c r="E287">
        <v>0.17</v>
      </c>
      <c r="F287">
        <f>AVERAGE(C287:E287)</f>
        <v>0.165333333333333</v>
      </c>
      <c r="G287">
        <f t="shared" si="40"/>
        <v>0.0132928767519145</v>
      </c>
      <c r="H287">
        <f>(0.25-G287)*50</f>
        <v>11.8353561624043</v>
      </c>
    </row>
    <row r="288" spans="2:9">
      <c r="B288" t="s">
        <v>32</v>
      </c>
      <c r="C288">
        <v>1.255</v>
      </c>
      <c r="D288">
        <v>1.25</v>
      </c>
      <c r="E288">
        <v>1.25</v>
      </c>
      <c r="F288">
        <f>AVERAGE(C288:E288)</f>
        <v>1.25166666666667</v>
      </c>
      <c r="G288">
        <f t="shared" si="40"/>
        <v>0.24873573183066</v>
      </c>
      <c r="H288">
        <f>(0.25-G288)*50</f>
        <v>0.0632134084669847</v>
      </c>
      <c r="I288">
        <f>H287/H288</f>
        <v>187.228571428571</v>
      </c>
    </row>
    <row r="290" spans="2:8">
      <c r="B290" t="s">
        <v>33</v>
      </c>
      <c r="C290">
        <v>0.111</v>
      </c>
      <c r="D290">
        <v>0.114</v>
      </c>
      <c r="E290">
        <v>0.114</v>
      </c>
      <c r="F290">
        <f>AVERAGE(C290:E290)</f>
        <v>0.113</v>
      </c>
      <c r="G290">
        <f t="shared" si="40"/>
        <v>0.00195058517555267</v>
      </c>
      <c r="H290">
        <f>(0.1-G290)*50</f>
        <v>4.90247074122237</v>
      </c>
    </row>
    <row r="291" spans="2:9">
      <c r="B291" t="s">
        <v>34</v>
      </c>
      <c r="C291">
        <v>0.544</v>
      </c>
      <c r="D291">
        <v>0.543</v>
      </c>
      <c r="E291">
        <v>0.552</v>
      </c>
      <c r="F291">
        <f>AVERAGE(C291:E291)</f>
        <v>0.546333333333333</v>
      </c>
      <c r="G291">
        <f t="shared" si="40"/>
        <v>0.095867649183644</v>
      </c>
      <c r="H291">
        <f>(0.1-G291)*50</f>
        <v>0.206617540817799</v>
      </c>
      <c r="I291">
        <f>H290/H291</f>
        <v>23.7272727272729</v>
      </c>
    </row>
    <row r="293" spans="2:8">
      <c r="B293" t="s">
        <v>35</v>
      </c>
      <c r="C293">
        <v>0.093</v>
      </c>
      <c r="D293">
        <v>0.091</v>
      </c>
      <c r="E293">
        <v>0.094</v>
      </c>
      <c r="F293">
        <f>AVERAGE(C293:E293)</f>
        <v>0.0926666666666667</v>
      </c>
      <c r="G293">
        <f>(F293-0.022)/5.828</f>
        <v>0.012125371768474</v>
      </c>
      <c r="H293">
        <f>(0.05-G293)*50</f>
        <v>1.8937314115763</v>
      </c>
    </row>
    <row r="294" spans="2:9">
      <c r="B294" t="s">
        <v>36</v>
      </c>
      <c r="C294">
        <v>0.302</v>
      </c>
      <c r="D294">
        <v>0.312</v>
      </c>
      <c r="E294">
        <v>0.299</v>
      </c>
      <c r="F294">
        <f>AVERAGE(C294:E294)</f>
        <v>0.304333333333333</v>
      </c>
      <c r="G294">
        <f t="shared" ref="G294:G300" si="41">(F294-0.022)/5.828</f>
        <v>0.0484442919240448</v>
      </c>
      <c r="H294">
        <f>(0.05-G294)*50</f>
        <v>0.0777854037977584</v>
      </c>
      <c r="I294">
        <f>H293/H294</f>
        <v>24.345588235294</v>
      </c>
    </row>
    <row r="296" spans="2:8">
      <c r="B296" t="s">
        <v>37</v>
      </c>
      <c r="C296">
        <v>0.094</v>
      </c>
      <c r="D296">
        <v>0.093</v>
      </c>
      <c r="E296">
        <v>0.091</v>
      </c>
      <c r="F296">
        <f>AVERAGE(C296:E296)</f>
        <v>0.0926666666666667</v>
      </c>
      <c r="G296">
        <f t="shared" si="41"/>
        <v>0.012125371768474</v>
      </c>
      <c r="H296">
        <f>(0.02-G296)*50</f>
        <v>0.393731411576298</v>
      </c>
    </row>
    <row r="297" spans="2:9">
      <c r="B297" t="s">
        <v>38</v>
      </c>
      <c r="C297">
        <v>0.135</v>
      </c>
      <c r="D297">
        <v>0.14</v>
      </c>
      <c r="E297">
        <v>0.14</v>
      </c>
      <c r="F297">
        <f>AVERAGE(C297:E297)</f>
        <v>0.138333333333333</v>
      </c>
      <c r="G297">
        <f t="shared" si="41"/>
        <v>0.0199611072981011</v>
      </c>
      <c r="H297">
        <f>(0.02-G297)*50</f>
        <v>0.0019446350949439</v>
      </c>
      <c r="I297">
        <f>H296/H297</f>
        <v>202.470588235299</v>
      </c>
    </row>
    <row r="299" spans="2:8">
      <c r="B299" t="s">
        <v>39</v>
      </c>
      <c r="C299">
        <v>0.085</v>
      </c>
      <c r="D299">
        <v>0.087</v>
      </c>
      <c r="E299">
        <v>0.087</v>
      </c>
      <c r="F299">
        <f>AVERAGE(C299:E299)</f>
        <v>0.0863333333333333</v>
      </c>
      <c r="G299">
        <f t="shared" si="41"/>
        <v>0.0110386639212995</v>
      </c>
      <c r="H299">
        <f>(0.01-G299)*50</f>
        <v>-0.0519331960649736</v>
      </c>
    </row>
    <row r="300" spans="2:9">
      <c r="B300" t="s">
        <v>40</v>
      </c>
      <c r="C300">
        <v>0.085</v>
      </c>
      <c r="D300">
        <v>0.086</v>
      </c>
      <c r="E300">
        <v>0.085</v>
      </c>
      <c r="F300">
        <f>AVERAGE(C300:E300)</f>
        <v>0.0853333333333333</v>
      </c>
      <c r="G300">
        <f t="shared" si="41"/>
        <v>0.0108670784717456</v>
      </c>
      <c r="H300">
        <f>(0.01-G300)*50</f>
        <v>-0.0433539235872797</v>
      </c>
      <c r="I300">
        <f>H299/H300</f>
        <v>1.19788918205805</v>
      </c>
    </row>
    <row r="302" spans="2:9">
      <c r="B302" s="1"/>
      <c r="C302" s="1"/>
      <c r="D302" s="1"/>
      <c r="E302" s="1"/>
      <c r="F302" s="1"/>
      <c r="G302" s="1"/>
      <c r="H302" s="1"/>
      <c r="I302" s="1"/>
    </row>
    <row r="303" spans="1:9">
      <c r="A303" t="s">
        <v>59</v>
      </c>
      <c r="B303" s="1"/>
      <c r="C303"/>
      <c r="D303"/>
      <c r="E303"/>
      <c r="F303"/>
      <c r="G303"/>
      <c r="H303"/>
      <c r="I303" s="1"/>
    </row>
    <row r="304" spans="1:8">
      <c r="A304" t="s">
        <v>43</v>
      </c>
      <c r="B304" t="s">
        <v>3</v>
      </c>
      <c r="C304">
        <v>1.19</v>
      </c>
      <c r="D304">
        <v>1.185</v>
      </c>
      <c r="E304">
        <v>1.18</v>
      </c>
      <c r="F304">
        <f>AVERAGE(C304:E304)</f>
        <v>1.185</v>
      </c>
      <c r="G304">
        <f>(F304-0.022)/5.828*10</f>
        <v>1.9955387783116</v>
      </c>
      <c r="H304">
        <f>(2-G304)*10</f>
        <v>0.0446122168840124</v>
      </c>
    </row>
    <row r="305" spans="1:8">
      <c r="A305" t="s">
        <v>45</v>
      </c>
      <c r="B305" t="s">
        <v>3</v>
      </c>
      <c r="C305">
        <v>0.801</v>
      </c>
      <c r="D305">
        <v>0.823</v>
      </c>
      <c r="E305">
        <v>0.806</v>
      </c>
      <c r="F305">
        <f t="shared" ref="F305:F314" si="42">AVERAGE(C305:E305)</f>
        <v>0.81</v>
      </c>
      <c r="G305">
        <f t="shared" ref="G305:G314" si="43">(F305-0.06)/7.115*10</f>
        <v>1.05411103302881</v>
      </c>
      <c r="H305">
        <f t="shared" ref="H305:H314" si="44">(2-G305)*20</f>
        <v>18.9177793394238</v>
      </c>
    </row>
    <row r="306" spans="1:8">
      <c r="A306" t="s">
        <v>46</v>
      </c>
      <c r="B306" t="s">
        <v>3</v>
      </c>
      <c r="C306">
        <v>0.756</v>
      </c>
      <c r="D306">
        <v>0.756</v>
      </c>
      <c r="E306">
        <v>0.753</v>
      </c>
      <c r="F306">
        <f t="shared" si="42"/>
        <v>0.755</v>
      </c>
      <c r="G306">
        <f t="shared" si="43"/>
        <v>0.976809557273366</v>
      </c>
      <c r="H306">
        <f t="shared" si="44"/>
        <v>20.4638088545327</v>
      </c>
    </row>
    <row r="307" spans="1:8">
      <c r="A307" t="s">
        <v>48</v>
      </c>
      <c r="B307" t="s">
        <v>3</v>
      </c>
      <c r="C307">
        <v>0.661</v>
      </c>
      <c r="D307">
        <v>0.659</v>
      </c>
      <c r="E307">
        <v>0.665</v>
      </c>
      <c r="F307">
        <f t="shared" si="42"/>
        <v>0.661666666666667</v>
      </c>
      <c r="G307">
        <f t="shared" si="43"/>
        <v>0.845631295385336</v>
      </c>
      <c r="H307">
        <f t="shared" si="44"/>
        <v>23.0873740922933</v>
      </c>
    </row>
    <row r="308" spans="1:8">
      <c r="A308" t="s">
        <v>49</v>
      </c>
      <c r="B308" t="s">
        <v>3</v>
      </c>
      <c r="C308">
        <v>0.625</v>
      </c>
      <c r="D308">
        <v>0.609</v>
      </c>
      <c r="E308">
        <v>0.622</v>
      </c>
      <c r="F308">
        <f t="shared" si="42"/>
        <v>0.618666666666667</v>
      </c>
      <c r="G308">
        <f t="shared" si="43"/>
        <v>0.785195596158351</v>
      </c>
      <c r="H308">
        <f t="shared" si="44"/>
        <v>24.296088076833</v>
      </c>
    </row>
    <row r="309" spans="1:8">
      <c r="A309" t="s">
        <v>65</v>
      </c>
      <c r="B309" t="s">
        <v>3</v>
      </c>
      <c r="C309">
        <v>0.558</v>
      </c>
      <c r="D309">
        <v>0.555</v>
      </c>
      <c r="E309">
        <v>0.548</v>
      </c>
      <c r="F309">
        <f t="shared" si="42"/>
        <v>0.553666666666667</v>
      </c>
      <c r="G309">
        <f t="shared" si="43"/>
        <v>0.693839306629187</v>
      </c>
      <c r="H309">
        <f t="shared" si="44"/>
        <v>26.1232138674163</v>
      </c>
    </row>
    <row r="310" spans="1:8">
      <c r="A310" t="s">
        <v>66</v>
      </c>
      <c r="B310" t="s">
        <v>3</v>
      </c>
      <c r="C310">
        <v>0.48</v>
      </c>
      <c r="D310">
        <v>0.483</v>
      </c>
      <c r="E310">
        <v>0.484</v>
      </c>
      <c r="F310">
        <f t="shared" si="42"/>
        <v>0.482333333333333</v>
      </c>
      <c r="G310">
        <f t="shared" si="43"/>
        <v>0.593581635043336</v>
      </c>
      <c r="H310">
        <f t="shared" si="44"/>
        <v>28.1283672991333</v>
      </c>
    </row>
    <row r="311" spans="1:8">
      <c r="A311" t="s">
        <v>52</v>
      </c>
      <c r="B311" t="s">
        <v>3</v>
      </c>
      <c r="C311">
        <v>0.378</v>
      </c>
      <c r="D311">
        <v>0.378</v>
      </c>
      <c r="E311">
        <v>0.376</v>
      </c>
      <c r="F311">
        <f t="shared" si="42"/>
        <v>0.377333333333333</v>
      </c>
      <c r="G311">
        <f t="shared" si="43"/>
        <v>0.446006090419302</v>
      </c>
      <c r="H311">
        <f t="shared" si="44"/>
        <v>31.079878191614</v>
      </c>
    </row>
    <row r="312" spans="1:8">
      <c r="A312" t="s">
        <v>53</v>
      </c>
      <c r="B312" t="s">
        <v>3</v>
      </c>
      <c r="C312">
        <v>0.319</v>
      </c>
      <c r="D312">
        <v>0.324</v>
      </c>
      <c r="E312">
        <v>0.326</v>
      </c>
      <c r="F312">
        <f t="shared" si="42"/>
        <v>0.323</v>
      </c>
      <c r="G312">
        <f t="shared" si="43"/>
        <v>0.36964160224877</v>
      </c>
      <c r="H312">
        <f t="shared" si="44"/>
        <v>32.6071679550246</v>
      </c>
    </row>
    <row r="313" spans="1:8">
      <c r="A313" t="s">
        <v>54</v>
      </c>
      <c r="B313" t="s">
        <v>3</v>
      </c>
      <c r="C313">
        <v>0.285</v>
      </c>
      <c r="D313">
        <v>0.288</v>
      </c>
      <c r="E313">
        <v>0.277</v>
      </c>
      <c r="F313">
        <f t="shared" si="42"/>
        <v>0.283333333333333</v>
      </c>
      <c r="G313">
        <f t="shared" si="43"/>
        <v>0.313890840946357</v>
      </c>
      <c r="H313">
        <f t="shared" si="44"/>
        <v>33.7221831810729</v>
      </c>
    </row>
    <row r="314" spans="1:8">
      <c r="A314" t="s">
        <v>55</v>
      </c>
      <c r="B314" t="s">
        <v>3</v>
      </c>
      <c r="C314">
        <v>0.275</v>
      </c>
      <c r="D314">
        <v>0.267</v>
      </c>
      <c r="E314">
        <v>0.26</v>
      </c>
      <c r="F314">
        <f t="shared" si="42"/>
        <v>0.267333333333333</v>
      </c>
      <c r="G314">
        <f t="shared" si="43"/>
        <v>0.29140313890841</v>
      </c>
      <c r="H314">
        <f t="shared" si="44"/>
        <v>34.1719372218318</v>
      </c>
    </row>
    <row r="315" spans="2:9">
      <c r="B315" s="1"/>
      <c r="C315" s="1"/>
      <c r="D315" s="1"/>
      <c r="E315" s="1"/>
      <c r="F315" s="1"/>
      <c r="G315" s="1"/>
      <c r="H315" s="1"/>
      <c r="I315" s="1"/>
    </row>
    <row r="316" spans="1:9">
      <c r="A316" t="s">
        <v>59</v>
      </c>
      <c r="B316" s="1"/>
      <c r="C316"/>
      <c r="D316"/>
      <c r="E316"/>
      <c r="F316"/>
      <c r="G316"/>
      <c r="H316"/>
      <c r="I316" s="1"/>
    </row>
    <row r="317" spans="1:8">
      <c r="A317" t="s">
        <v>43</v>
      </c>
      <c r="B317" t="s">
        <v>4</v>
      </c>
      <c r="C317">
        <v>1.19</v>
      </c>
      <c r="D317">
        <v>1.185</v>
      </c>
      <c r="E317">
        <v>1.18</v>
      </c>
      <c r="F317">
        <f>AVERAGE(C317:E317)</f>
        <v>1.185</v>
      </c>
      <c r="G317">
        <f>(F317-0.022)/5.828*10</f>
        <v>1.9955387783116</v>
      </c>
      <c r="H317">
        <f>(2.15-G317)*10</f>
        <v>1.54461221688401</v>
      </c>
    </row>
    <row r="318" spans="1:8">
      <c r="A318" t="s">
        <v>45</v>
      </c>
      <c r="B318" t="s">
        <v>4</v>
      </c>
      <c r="C318">
        <v>1.231</v>
      </c>
      <c r="D318">
        <v>1.239</v>
      </c>
      <c r="E318">
        <v>1.254</v>
      </c>
      <c r="F318">
        <f t="shared" ref="F318:F327" si="45">AVERAGE(C318:E318)</f>
        <v>1.24133333333333</v>
      </c>
      <c r="G318">
        <f t="shared" ref="G318:G327" si="46">(F318-0.022)/5.828*10</f>
        <v>2.09219858156028</v>
      </c>
      <c r="H318">
        <f t="shared" ref="H318:H327" si="47">(2.15-G318)*10</f>
        <v>0.578014184397162</v>
      </c>
    </row>
    <row r="319" spans="1:8">
      <c r="A319" t="s">
        <v>46</v>
      </c>
      <c r="B319" t="s">
        <v>4</v>
      </c>
      <c r="C319">
        <v>1.228</v>
      </c>
      <c r="D319">
        <v>1.243</v>
      </c>
      <c r="E319">
        <v>1.223</v>
      </c>
      <c r="F319">
        <f t="shared" si="45"/>
        <v>1.23133333333333</v>
      </c>
      <c r="G319">
        <f t="shared" si="46"/>
        <v>2.0750400366049</v>
      </c>
      <c r="H319">
        <f t="shared" si="47"/>
        <v>0.749599633951039</v>
      </c>
    </row>
    <row r="320" spans="1:8">
      <c r="A320" t="s">
        <v>48</v>
      </c>
      <c r="B320" t="s">
        <v>4</v>
      </c>
      <c r="C320">
        <v>1.232</v>
      </c>
      <c r="D320">
        <v>1.24</v>
      </c>
      <c r="E320">
        <v>1.242</v>
      </c>
      <c r="F320">
        <f t="shared" si="45"/>
        <v>1.238</v>
      </c>
      <c r="G320">
        <f t="shared" si="46"/>
        <v>2.08647906657515</v>
      </c>
      <c r="H320">
        <f t="shared" si="47"/>
        <v>0.635209334248459</v>
      </c>
    </row>
    <row r="321" spans="1:8">
      <c r="A321" t="s">
        <v>49</v>
      </c>
      <c r="B321" t="s">
        <v>4</v>
      </c>
      <c r="C321">
        <v>1.245</v>
      </c>
      <c r="D321">
        <v>1.247</v>
      </c>
      <c r="E321">
        <v>1.244</v>
      </c>
      <c r="F321">
        <f t="shared" si="45"/>
        <v>1.24533333333333</v>
      </c>
      <c r="G321">
        <f t="shared" si="46"/>
        <v>2.09906199954244</v>
      </c>
      <c r="H321">
        <f t="shared" si="47"/>
        <v>0.509380004575615</v>
      </c>
    </row>
    <row r="322" spans="1:8">
      <c r="A322" t="s">
        <v>65</v>
      </c>
      <c r="B322" t="s">
        <v>4</v>
      </c>
      <c r="C322">
        <v>1.233</v>
      </c>
      <c r="D322">
        <v>1.279</v>
      </c>
      <c r="E322">
        <v>1.304</v>
      </c>
      <c r="F322">
        <f t="shared" si="45"/>
        <v>1.272</v>
      </c>
      <c r="G322">
        <f t="shared" si="46"/>
        <v>2.14481811942347</v>
      </c>
      <c r="H322">
        <f t="shared" si="47"/>
        <v>0.0518188057652713</v>
      </c>
    </row>
    <row r="323" spans="1:8">
      <c r="A323" t="s">
        <v>66</v>
      </c>
      <c r="B323" t="s">
        <v>4</v>
      </c>
      <c r="C323">
        <v>1.25</v>
      </c>
      <c r="D323">
        <v>1.243</v>
      </c>
      <c r="E323">
        <v>1.25</v>
      </c>
      <c r="F323">
        <f t="shared" si="45"/>
        <v>1.24766666666667</v>
      </c>
      <c r="G323">
        <f t="shared" si="46"/>
        <v>2.10306566003203</v>
      </c>
      <c r="H323">
        <f t="shared" si="47"/>
        <v>0.469343399679709</v>
      </c>
    </row>
    <row r="324" spans="1:8">
      <c r="A324" t="s">
        <v>52</v>
      </c>
      <c r="B324" t="s">
        <v>4</v>
      </c>
      <c r="C324">
        <v>1.188</v>
      </c>
      <c r="D324">
        <v>1.2</v>
      </c>
      <c r="E324">
        <v>1.202</v>
      </c>
      <c r="F324">
        <f t="shared" si="45"/>
        <v>1.19666666666667</v>
      </c>
      <c r="G324">
        <f t="shared" si="46"/>
        <v>2.01555708075955</v>
      </c>
      <c r="H324">
        <f t="shared" si="47"/>
        <v>1.34442919240449</v>
      </c>
    </row>
    <row r="325" spans="1:8">
      <c r="A325" t="s">
        <v>53</v>
      </c>
      <c r="B325" t="s">
        <v>4</v>
      </c>
      <c r="C325">
        <v>1.188</v>
      </c>
      <c r="D325">
        <v>1.183</v>
      </c>
      <c r="E325">
        <v>1.2053</v>
      </c>
      <c r="F325">
        <f t="shared" si="45"/>
        <v>1.1921</v>
      </c>
      <c r="G325">
        <f t="shared" si="46"/>
        <v>2.00772134522992</v>
      </c>
      <c r="H325">
        <f t="shared" si="47"/>
        <v>1.42278654770076</v>
      </c>
    </row>
    <row r="326" spans="1:8">
      <c r="A326" t="s">
        <v>54</v>
      </c>
      <c r="B326" t="s">
        <v>4</v>
      </c>
      <c r="C326">
        <v>1.174</v>
      </c>
      <c r="D326">
        <v>1.183</v>
      </c>
      <c r="E326">
        <v>1.209</v>
      </c>
      <c r="F326">
        <f t="shared" si="45"/>
        <v>1.18866666666667</v>
      </c>
      <c r="G326">
        <f t="shared" si="46"/>
        <v>2.00183024479524</v>
      </c>
      <c r="H326">
        <f t="shared" si="47"/>
        <v>1.48169755204759</v>
      </c>
    </row>
    <row r="327" spans="1:8">
      <c r="A327" t="s">
        <v>55</v>
      </c>
      <c r="B327" t="s">
        <v>4</v>
      </c>
      <c r="C327">
        <v>1.165</v>
      </c>
      <c r="D327">
        <v>1.166</v>
      </c>
      <c r="E327">
        <v>1.178</v>
      </c>
      <c r="F327">
        <f t="shared" si="45"/>
        <v>1.16966666666667</v>
      </c>
      <c r="G327">
        <f t="shared" si="46"/>
        <v>1.96922900938</v>
      </c>
      <c r="H327">
        <f t="shared" si="47"/>
        <v>1.80770990619995</v>
      </c>
    </row>
    <row r="329" spans="2:7">
      <c r="B329" s="8" t="s">
        <v>67</v>
      </c>
      <c r="C329" s="8"/>
      <c r="D329" s="8"/>
      <c r="E329" s="8"/>
      <c r="F329" s="8"/>
      <c r="G329" s="8"/>
    </row>
    <row r="330" spans="2:7">
      <c r="B330" t="s">
        <v>68</v>
      </c>
      <c r="C330" s="9"/>
      <c r="D330" s="9"/>
      <c r="E330" s="9"/>
      <c r="F330" s="9"/>
      <c r="G330" s="9"/>
    </row>
    <row r="331" spans="2:7">
      <c r="B331" s="10" t="s">
        <v>69</v>
      </c>
      <c r="C331">
        <v>0.016</v>
      </c>
      <c r="D331">
        <v>0.02</v>
      </c>
      <c r="E331">
        <v>0.017</v>
      </c>
      <c r="F331">
        <f>AVERAGE(C331:E331)</f>
        <v>0.0176666666666667</v>
      </c>
      <c r="G331">
        <f>F331/8.657*5</f>
        <v>0.010203688729737</v>
      </c>
    </row>
    <row r="332" spans="2:7">
      <c r="B332" s="10" t="s">
        <v>70</v>
      </c>
      <c r="C332">
        <v>0.023</v>
      </c>
      <c r="D332">
        <v>0.024</v>
      </c>
      <c r="E332">
        <v>0.018</v>
      </c>
      <c r="F332">
        <f t="shared" ref="F332:F339" si="48">AVERAGE(C332:E332)</f>
        <v>0.0216666666666667</v>
      </c>
      <c r="G332">
        <f t="shared" ref="G332:G339" si="49">F332/8.657*5</f>
        <v>0.0125139578760926</v>
      </c>
    </row>
    <row r="333" spans="2:7">
      <c r="B333" s="10" t="s">
        <v>71</v>
      </c>
      <c r="C333">
        <v>0.029</v>
      </c>
      <c r="D333">
        <v>0.026</v>
      </c>
      <c r="E333">
        <v>0.017</v>
      </c>
      <c r="F333">
        <f t="shared" si="48"/>
        <v>0.024</v>
      </c>
      <c r="G333">
        <f t="shared" si="49"/>
        <v>0.0138616148781333</v>
      </c>
    </row>
    <row r="334" spans="2:7">
      <c r="B334" s="10" t="s">
        <v>72</v>
      </c>
      <c r="C334">
        <v>0.027</v>
      </c>
      <c r="D334">
        <v>0.027</v>
      </c>
      <c r="E334">
        <v>0.027</v>
      </c>
      <c r="F334">
        <f t="shared" si="48"/>
        <v>0.027</v>
      </c>
      <c r="G334">
        <f t="shared" si="49"/>
        <v>0.0155943167379</v>
      </c>
    </row>
    <row r="335" spans="2:7">
      <c r="B335" s="10" t="s">
        <v>73</v>
      </c>
      <c r="C335">
        <v>0.054</v>
      </c>
      <c r="D335">
        <v>0.056</v>
      </c>
      <c r="E335">
        <v>0.053</v>
      </c>
      <c r="F335">
        <f t="shared" si="48"/>
        <v>0.0543333333333333</v>
      </c>
      <c r="G335">
        <f t="shared" si="49"/>
        <v>0.0313811559046629</v>
      </c>
    </row>
    <row r="336" spans="2:7">
      <c r="B336" s="10" t="s">
        <v>74</v>
      </c>
      <c r="C336">
        <v>0.057</v>
      </c>
      <c r="D336">
        <v>0.056</v>
      </c>
      <c r="E336">
        <v>0.053</v>
      </c>
      <c r="F336">
        <f t="shared" si="48"/>
        <v>0.0553333333333333</v>
      </c>
      <c r="G336">
        <f t="shared" si="49"/>
        <v>0.0319587231912518</v>
      </c>
    </row>
    <row r="337" spans="2:7">
      <c r="B337" s="10" t="s">
        <v>75</v>
      </c>
      <c r="C337">
        <v>0.074</v>
      </c>
      <c r="D337">
        <v>0.073</v>
      </c>
      <c r="E337">
        <v>0.071</v>
      </c>
      <c r="F337">
        <f t="shared" si="48"/>
        <v>0.0726666666666667</v>
      </c>
      <c r="G337">
        <f t="shared" si="49"/>
        <v>0.0419698894921258</v>
      </c>
    </row>
    <row r="338" spans="2:7">
      <c r="B338" s="10" t="s">
        <v>76</v>
      </c>
      <c r="C338">
        <v>0.114</v>
      </c>
      <c r="D338">
        <v>0.1</v>
      </c>
      <c r="E338">
        <v>0.099</v>
      </c>
      <c r="F338">
        <f t="shared" si="48"/>
        <v>0.104333333333333</v>
      </c>
      <c r="G338">
        <f t="shared" si="49"/>
        <v>0.0602595202341073</v>
      </c>
    </row>
    <row r="339" spans="2:7">
      <c r="B339" s="10" t="s">
        <v>77</v>
      </c>
      <c r="C339">
        <v>0.122</v>
      </c>
      <c r="D339">
        <v>0.114</v>
      </c>
      <c r="E339">
        <v>0.113</v>
      </c>
      <c r="F339">
        <f t="shared" si="48"/>
        <v>0.116333333333333</v>
      </c>
      <c r="G339">
        <f t="shared" si="49"/>
        <v>0.0671903276731739</v>
      </c>
    </row>
    <row r="341" spans="2:7">
      <c r="B341" s="11" t="s">
        <v>78</v>
      </c>
      <c r="C341" s="11"/>
      <c r="D341" s="11"/>
      <c r="E341" s="11"/>
      <c r="F341" s="11"/>
      <c r="G341" s="11"/>
    </row>
    <row r="342" spans="2:7">
      <c r="B342" s="9" t="s">
        <v>79</v>
      </c>
      <c r="C342" s="9"/>
      <c r="D342" s="9"/>
      <c r="E342"/>
      <c r="F342" s="9"/>
      <c r="G342" s="9"/>
    </row>
    <row r="343" spans="2:7">
      <c r="B343" s="10" t="s">
        <v>69</v>
      </c>
      <c r="C343">
        <v>2.401</v>
      </c>
      <c r="D343">
        <v>2.511</v>
      </c>
      <c r="E343">
        <v>2.428</v>
      </c>
      <c r="F343">
        <f>AVERAGE(C343:E343)</f>
        <v>2.44666666666667</v>
      </c>
      <c r="G343">
        <f>(F343-0.432)/4.1605</f>
        <v>0.484236670272003</v>
      </c>
    </row>
    <row r="344" spans="2:7">
      <c r="B344" s="10" t="s">
        <v>70</v>
      </c>
      <c r="C344">
        <v>2.729</v>
      </c>
      <c r="D344">
        <v>2.869</v>
      </c>
      <c r="E344">
        <v>2.799</v>
      </c>
      <c r="F344">
        <f t="shared" ref="F344:F351" si="50">AVERAGE(C344:E344)</f>
        <v>2.799</v>
      </c>
      <c r="G344">
        <f t="shared" ref="G344:G351" si="51">(F344-0.432)/4.1605</f>
        <v>0.568922004566759</v>
      </c>
    </row>
    <row r="345" spans="2:7">
      <c r="B345" s="10" t="s">
        <v>71</v>
      </c>
      <c r="C345">
        <v>3.022</v>
      </c>
      <c r="D345">
        <v>3.029</v>
      </c>
      <c r="E345">
        <v>3.015</v>
      </c>
      <c r="F345">
        <f t="shared" si="50"/>
        <v>3.022</v>
      </c>
      <c r="G345">
        <f t="shared" si="51"/>
        <v>0.622521331570725</v>
      </c>
    </row>
    <row r="346" spans="2:7">
      <c r="B346" s="10" t="s">
        <v>72</v>
      </c>
      <c r="C346">
        <v>3.063</v>
      </c>
      <c r="D346">
        <v>3.05</v>
      </c>
      <c r="E346">
        <v>2.895</v>
      </c>
      <c r="F346">
        <f t="shared" si="50"/>
        <v>3.00266666666667</v>
      </c>
      <c r="G346">
        <f t="shared" si="51"/>
        <v>0.617874454192204</v>
      </c>
    </row>
    <row r="347" spans="2:7">
      <c r="B347" s="10" t="s">
        <v>73</v>
      </c>
      <c r="C347">
        <v>3.134</v>
      </c>
      <c r="D347">
        <v>3.238</v>
      </c>
      <c r="E347">
        <v>3.036</v>
      </c>
      <c r="F347">
        <f t="shared" si="50"/>
        <v>3.136</v>
      </c>
      <c r="G347">
        <f t="shared" si="51"/>
        <v>0.649921884388896</v>
      </c>
    </row>
    <row r="348" spans="2:7">
      <c r="B348" s="10" t="s">
        <v>74</v>
      </c>
      <c r="C348">
        <v>2.823</v>
      </c>
      <c r="D348">
        <v>2.798</v>
      </c>
      <c r="E348">
        <v>2.856</v>
      </c>
      <c r="F348">
        <f t="shared" si="50"/>
        <v>2.82566666666667</v>
      </c>
      <c r="G348">
        <f t="shared" si="51"/>
        <v>0.575331490606097</v>
      </c>
    </row>
    <row r="349" spans="2:7">
      <c r="B349" s="10" t="s">
        <v>75</v>
      </c>
      <c r="C349">
        <v>2.877</v>
      </c>
      <c r="D349">
        <v>3.067</v>
      </c>
      <c r="E349">
        <v>2.947</v>
      </c>
      <c r="F349">
        <f t="shared" si="50"/>
        <v>2.96366666666667</v>
      </c>
      <c r="G349">
        <f t="shared" si="51"/>
        <v>0.608500580859672</v>
      </c>
    </row>
    <row r="350" spans="2:7">
      <c r="B350" s="10" t="s">
        <v>76</v>
      </c>
      <c r="C350">
        <v>2.789</v>
      </c>
      <c r="D350">
        <v>2.751</v>
      </c>
      <c r="E350">
        <v>2.824</v>
      </c>
      <c r="F350">
        <f t="shared" si="50"/>
        <v>2.788</v>
      </c>
      <c r="G350">
        <f t="shared" si="51"/>
        <v>0.566278091575532</v>
      </c>
    </row>
    <row r="351" spans="2:7">
      <c r="B351" s="10" t="s">
        <v>77</v>
      </c>
      <c r="C351">
        <v>3.062</v>
      </c>
      <c r="D351">
        <v>2.941</v>
      </c>
      <c r="E351">
        <v>2.823</v>
      </c>
      <c r="F351">
        <f t="shared" si="50"/>
        <v>2.942</v>
      </c>
      <c r="G351">
        <f t="shared" si="51"/>
        <v>0.60329287345271</v>
      </c>
    </row>
    <row r="353" spans="2:7">
      <c r="B353" s="1" t="s">
        <v>80</v>
      </c>
      <c r="C353" s="1"/>
      <c r="D353" s="1"/>
      <c r="E353" s="1"/>
      <c r="F353" s="1"/>
      <c r="G353" s="1"/>
    </row>
    <row r="354" spans="1:1">
      <c r="A354" t="s">
        <v>59</v>
      </c>
    </row>
    <row r="355" spans="1:2">
      <c r="A355">
        <v>0.5</v>
      </c>
      <c r="B355">
        <v>23484531</v>
      </c>
    </row>
    <row r="356" spans="1:2">
      <c r="A356">
        <v>0.2</v>
      </c>
      <c r="B356">
        <v>9634745</v>
      </c>
    </row>
    <row r="357" spans="1:2">
      <c r="A357">
        <v>0.1</v>
      </c>
      <c r="B357">
        <v>4902823</v>
      </c>
    </row>
    <row r="358" spans="1:2">
      <c r="A358">
        <v>0.05</v>
      </c>
      <c r="B358">
        <v>2508571</v>
      </c>
    </row>
    <row r="359" spans="1:2">
      <c r="A359">
        <v>0.02</v>
      </c>
      <c r="B359">
        <v>1011549</v>
      </c>
    </row>
    <row r="360" spans="1:2">
      <c r="A360">
        <v>0.01</v>
      </c>
      <c r="B360">
        <v>487591</v>
      </c>
    </row>
    <row r="361" spans="1:2">
      <c r="A361">
        <v>0.005</v>
      </c>
      <c r="B361">
        <v>234334</v>
      </c>
    </row>
    <row r="362" spans="1:2">
      <c r="A362">
        <v>0.002</v>
      </c>
      <c r="B362">
        <v>91139</v>
      </c>
    </row>
    <row r="363" spans="1:2">
      <c r="A363">
        <v>0.001</v>
      </c>
      <c r="B363">
        <v>45033</v>
      </c>
    </row>
    <row r="364" spans="1:2">
      <c r="A364">
        <v>0.0005</v>
      </c>
      <c r="B364">
        <v>23260</v>
      </c>
    </row>
    <row r="365" spans="1:2">
      <c r="A365">
        <v>0.0002</v>
      </c>
      <c r="B365">
        <v>10489</v>
      </c>
    </row>
    <row r="366" spans="1:2">
      <c r="A366">
        <v>0.0001</v>
      </c>
      <c r="B366" t="s">
        <v>81</v>
      </c>
    </row>
    <row r="367" spans="1:1">
      <c r="A367" t="s">
        <v>60</v>
      </c>
    </row>
    <row r="368" spans="1:1">
      <c r="A368" t="s">
        <v>82</v>
      </c>
    </row>
    <row r="369" spans="1:2">
      <c r="A369">
        <v>0.5</v>
      </c>
      <c r="B369">
        <v>22611632</v>
      </c>
    </row>
    <row r="370" spans="1:2">
      <c r="A370">
        <v>0.2</v>
      </c>
      <c r="B370">
        <v>9207741</v>
      </c>
    </row>
    <row r="371" spans="1:2">
      <c r="A371">
        <v>0.1</v>
      </c>
      <c r="B371">
        <v>4723528</v>
      </c>
    </row>
    <row r="372" spans="1:2">
      <c r="A372">
        <v>0.05</v>
      </c>
      <c r="B372">
        <v>2425475</v>
      </c>
    </row>
    <row r="373" spans="1:2">
      <c r="A373">
        <v>0.02</v>
      </c>
      <c r="B373">
        <v>1027490</v>
      </c>
    </row>
    <row r="374" spans="1:2">
      <c r="A374">
        <v>0.01</v>
      </c>
      <c r="B374">
        <v>503671</v>
      </c>
    </row>
    <row r="375" spans="1:2">
      <c r="A375">
        <v>0.005</v>
      </c>
      <c r="B375">
        <v>286053</v>
      </c>
    </row>
    <row r="376" spans="1:2">
      <c r="A376">
        <v>0.002</v>
      </c>
      <c r="B376">
        <v>124200</v>
      </c>
    </row>
    <row r="377" spans="1:2">
      <c r="A377">
        <v>0.001</v>
      </c>
      <c r="B377">
        <v>57827</v>
      </c>
    </row>
    <row r="378" spans="1:2">
      <c r="A378">
        <v>0.0005</v>
      </c>
      <c r="B378">
        <v>37192</v>
      </c>
    </row>
    <row r="379" spans="1:2">
      <c r="A379">
        <v>0.0002</v>
      </c>
      <c r="B379">
        <v>25433</v>
      </c>
    </row>
    <row r="380" spans="1:2">
      <c r="A380">
        <v>0.0001</v>
      </c>
      <c r="B380">
        <v>19037</v>
      </c>
    </row>
    <row r="381" spans="1:2">
      <c r="A381">
        <v>5e-5</v>
      </c>
      <c r="B381" t="s">
        <v>81</v>
      </c>
    </row>
    <row r="383" spans="1:2">
      <c r="A383" t="s">
        <v>83</v>
      </c>
      <c r="B383" t="s">
        <v>84</v>
      </c>
    </row>
    <row r="384" spans="1:2">
      <c r="A384" s="12"/>
      <c r="B384" s="12"/>
    </row>
    <row r="385" spans="1:3">
      <c r="A385" s="13" t="s">
        <v>85</v>
      </c>
      <c r="B385" s="12"/>
      <c r="C385" s="9"/>
    </row>
    <row r="386" ht="14.25" spans="1:3">
      <c r="A386" s="13"/>
      <c r="B386" s="12"/>
      <c r="C386" s="9"/>
    </row>
    <row r="387" ht="14.25" spans="1:3">
      <c r="A387" s="14"/>
      <c r="B387" s="14"/>
      <c r="C387" s="15"/>
    </row>
    <row r="388" ht="16.5" spans="1:3">
      <c r="A388" s="16">
        <v>0.5</v>
      </c>
      <c r="B388" s="16">
        <v>671270</v>
      </c>
      <c r="C388" s="17"/>
    </row>
    <row r="389" ht="16.5" spans="1:3">
      <c r="A389" s="16">
        <v>0.25</v>
      </c>
      <c r="B389" s="16">
        <v>443810</v>
      </c>
      <c r="C389" s="17"/>
    </row>
    <row r="390" ht="16.5" spans="1:3">
      <c r="A390" s="16">
        <v>0.1</v>
      </c>
      <c r="B390" s="16">
        <v>326061</v>
      </c>
      <c r="C390" s="17"/>
    </row>
    <row r="391" ht="16.5" spans="1:3">
      <c r="A391" s="16">
        <v>0.05</v>
      </c>
      <c r="B391" s="16">
        <v>292441</v>
      </c>
      <c r="C391" s="17"/>
    </row>
    <row r="392" ht="17.25" spans="1:3">
      <c r="A392" s="18">
        <v>0.01</v>
      </c>
      <c r="B392" s="18">
        <v>255012</v>
      </c>
      <c r="C392" s="19"/>
    </row>
    <row r="393" ht="13" customHeight="1" spans="1:3">
      <c r="A393" s="12"/>
      <c r="B393" s="12"/>
      <c r="C393" s="9"/>
    </row>
    <row r="394" ht="14.25" spans="1:5">
      <c r="A394" s="20" t="s">
        <v>86</v>
      </c>
      <c r="B394" s="20" t="s">
        <v>87</v>
      </c>
      <c r="C394" s="20" t="s">
        <v>88</v>
      </c>
      <c r="D394" s="20" t="s">
        <v>89</v>
      </c>
      <c r="E394" s="20"/>
    </row>
    <row r="395" ht="17.25" spans="1:5">
      <c r="A395" s="21">
        <v>0.5</v>
      </c>
      <c r="B395" s="22">
        <v>476596</v>
      </c>
      <c r="C395" s="22">
        <f>(B395-244293)/843000</f>
        <v>0.275567022538553</v>
      </c>
      <c r="D395" s="22">
        <f>(A395-C395)*50</f>
        <v>11.2216488730724</v>
      </c>
      <c r="E395" s="22"/>
    </row>
    <row r="396" ht="17.25" spans="1:5">
      <c r="A396" s="21">
        <v>0.25</v>
      </c>
      <c r="B396" s="22">
        <v>439275</v>
      </c>
      <c r="C396" s="22">
        <f>(B396-244293)/843000</f>
        <v>0.23129537366548</v>
      </c>
      <c r="D396" s="22">
        <f>(A396-C396)*50</f>
        <v>0.935231316725979</v>
      </c>
      <c r="E396" s="22"/>
    </row>
    <row r="397" ht="17.25" spans="1:5">
      <c r="A397" s="21">
        <v>0.1</v>
      </c>
      <c r="B397" s="22">
        <v>384921</v>
      </c>
      <c r="C397" s="22">
        <f>(B397-244293)/843000</f>
        <v>0.166818505338078</v>
      </c>
      <c r="D397" s="22">
        <f>(A397-C397)*50</f>
        <v>-3.34092526690391</v>
      </c>
      <c r="E397" s="22"/>
    </row>
    <row r="398" ht="17.25" spans="1:5">
      <c r="A398" s="21">
        <v>0.05</v>
      </c>
      <c r="B398" s="22">
        <v>342431</v>
      </c>
      <c r="C398" s="22">
        <f>(B398-244293)/843000</f>
        <v>0.116415183867141</v>
      </c>
      <c r="D398" s="22">
        <f>(A398-C398)*50</f>
        <v>-3.32075919335706</v>
      </c>
      <c r="E398" s="22"/>
    </row>
    <row r="399" ht="17.25" spans="1:5">
      <c r="A399" s="21">
        <v>0.01</v>
      </c>
      <c r="B399" s="22">
        <v>269106</v>
      </c>
      <c r="C399" s="22">
        <f>(B399-244293)/843000</f>
        <v>0.0294341637010676</v>
      </c>
      <c r="D399" s="22">
        <f>(A399-C399)*50</f>
        <v>-0.971708185053381</v>
      </c>
      <c r="E399" s="23"/>
    </row>
    <row r="401" spans="1:1">
      <c r="A401" t="s">
        <v>90</v>
      </c>
    </row>
    <row r="402" spans="1:7">
      <c r="A402">
        <v>0.034</v>
      </c>
      <c r="B402">
        <v>0.03</v>
      </c>
      <c r="C402">
        <v>0.03</v>
      </c>
      <c r="D402">
        <f>AVERAGE(A402:C402)</f>
        <v>0.0313333333333333</v>
      </c>
      <c r="E402">
        <f>(D402-0.00002)/2.8481</f>
        <v>0.0109944641456878</v>
      </c>
      <c r="F402">
        <v>0.025</v>
      </c>
      <c r="G402">
        <f>E402*1.9/0.025*100</f>
        <v>83.557927507227</v>
      </c>
    </row>
    <row r="403" spans="1:7">
      <c r="A403" s="24"/>
      <c r="E403" s="24"/>
      <c r="F403" s="24"/>
      <c r="G403" s="24"/>
    </row>
    <row r="404" spans="1:7">
      <c r="A404">
        <v>0.022</v>
      </c>
      <c r="B404">
        <v>0.022</v>
      </c>
      <c r="C404">
        <v>0.022</v>
      </c>
      <c r="D404">
        <f>AVERAGE(A404:C404)</f>
        <v>0.022</v>
      </c>
      <c r="E404">
        <f>(D404-0.00002)/2.8481</f>
        <v>0.00771742565218918</v>
      </c>
      <c r="F404">
        <v>0.005</v>
      </c>
      <c r="G404">
        <f>E404*1/0.005*100</f>
        <v>154.348513043784</v>
      </c>
    </row>
    <row r="405" spans="1:7">
      <c r="A405">
        <v>0.018</v>
      </c>
      <c r="B405">
        <v>0.017</v>
      </c>
      <c r="C405">
        <v>0.017</v>
      </c>
      <c r="D405">
        <f>AVERAGE(A405:C405)</f>
        <v>0.0173333333333333</v>
      </c>
      <c r="E405">
        <f>(D405-0.00002)/2.8481</f>
        <v>0.00607890640543989</v>
      </c>
      <c r="F405">
        <v>0.001</v>
      </c>
      <c r="G405">
        <f>E405*1/0.001*100</f>
        <v>607.890640543989</v>
      </c>
    </row>
    <row r="406" spans="1:8">
      <c r="A406">
        <v>0.042</v>
      </c>
      <c r="B406">
        <v>0.044</v>
      </c>
      <c r="C406">
        <v>0.045</v>
      </c>
      <c r="D406">
        <f>AVERAGE(A406:C406)</f>
        <v>0.0436666666666667</v>
      </c>
      <c r="E406">
        <f>(D406-0.00002)/2.8481</f>
        <v>0.015324836440668</v>
      </c>
      <c r="F406">
        <v>0.025</v>
      </c>
      <c r="G406">
        <v>0.02</v>
      </c>
      <c r="H406">
        <f>E406*1.96/0.025*100</f>
        <v>120.146717694837</v>
      </c>
    </row>
    <row r="407" spans="1:8">
      <c r="A407">
        <v>0.081</v>
      </c>
      <c r="B407">
        <v>0.078</v>
      </c>
      <c r="C407">
        <v>0.079</v>
      </c>
      <c r="D407">
        <f>AVERAGE(A407:C407)</f>
        <v>0.0793333333333333</v>
      </c>
      <c r="E407">
        <f>(D407-0.00002)/2.8481</f>
        <v>0.0278478049693948</v>
      </c>
      <c r="F407">
        <v>0.0625</v>
      </c>
      <c r="G407">
        <v>0.05</v>
      </c>
      <c r="H407">
        <f>E407*2.12/0.0625*100</f>
        <v>94.4597544561872</v>
      </c>
    </row>
    <row r="408" spans="1:8">
      <c r="A408">
        <v>0.136</v>
      </c>
      <c r="B408">
        <v>0.136</v>
      </c>
      <c r="C408">
        <v>0.138</v>
      </c>
      <c r="D408">
        <f>AVERAGE(A408:C408)</f>
        <v>0.136666666666667</v>
      </c>
      <c r="E408">
        <f>(D408-0.00002)/2.8481</f>
        <v>0.0479781842866004</v>
      </c>
      <c r="F408">
        <v>0.125</v>
      </c>
      <c r="G408">
        <v>0.1</v>
      </c>
      <c r="H408">
        <f>E408*2.05/0.125*100</f>
        <v>78.6842222300247</v>
      </c>
    </row>
    <row r="409" spans="1:8">
      <c r="A409">
        <v>0.031</v>
      </c>
      <c r="B409">
        <v>0.03</v>
      </c>
      <c r="C409">
        <v>0.032</v>
      </c>
      <c r="D409">
        <f>AVERAGE(A409:C409)</f>
        <v>0.031</v>
      </c>
      <c r="E409">
        <f>(D409-0.00002)/2.8481</f>
        <v>0.0108774270566342</v>
      </c>
      <c r="F409">
        <v>0.0125</v>
      </c>
      <c r="G409">
        <v>0.01</v>
      </c>
      <c r="H409">
        <f>E409*1/0.0125*100</f>
        <v>87.019416453074</v>
      </c>
    </row>
    <row r="410" spans="1:8">
      <c r="A410">
        <v>0.034</v>
      </c>
      <c r="B410">
        <v>0.032</v>
      </c>
      <c r="C410">
        <v>0.031</v>
      </c>
      <c r="D410">
        <f>AVERAGE(A410:C410)</f>
        <v>0.0323333333333333</v>
      </c>
      <c r="E410">
        <f>(D410-0.00002)/2.8481</f>
        <v>0.0113455754128483</v>
      </c>
      <c r="F410">
        <v>0.0125</v>
      </c>
      <c r="G410">
        <v>0.01</v>
      </c>
      <c r="H410">
        <f>E410*1/0.0125*100</f>
        <v>90.7646033027866</v>
      </c>
    </row>
    <row r="411" spans="1:8">
      <c r="A411">
        <v>0.043</v>
      </c>
      <c r="B411">
        <v>0.043</v>
      </c>
      <c r="C411">
        <v>0.042</v>
      </c>
      <c r="D411">
        <f>AVERAGE(A411:C411)</f>
        <v>0.0426666666666667</v>
      </c>
      <c r="E411">
        <f>(D411-0.00002)/2.8481</f>
        <v>0.0149737251735075</v>
      </c>
      <c r="F411">
        <v>0.025</v>
      </c>
      <c r="G411">
        <v>0.02</v>
      </c>
      <c r="H411">
        <f>E411*1.96/0.025*100</f>
        <v>117.394005360299</v>
      </c>
    </row>
    <row r="412" spans="1:8">
      <c r="A412">
        <v>0.079</v>
      </c>
      <c r="B412">
        <v>0.082</v>
      </c>
      <c r="C412">
        <v>0.081</v>
      </c>
      <c r="D412">
        <f>AVERAGE(A412:C412)</f>
        <v>0.0806666666666667</v>
      </c>
      <c r="E412">
        <f>(D412-0.00002)/2.8481</f>
        <v>0.0283159533256089</v>
      </c>
      <c r="F412">
        <v>0.0625</v>
      </c>
      <c r="G412">
        <v>0.05</v>
      </c>
      <c r="H412">
        <f>E412*2.12/0.0625*100</f>
        <v>96.0477136804653</v>
      </c>
    </row>
    <row r="413" spans="1:8">
      <c r="A413">
        <v>0.033</v>
      </c>
      <c r="B413">
        <v>0.033</v>
      </c>
      <c r="C413">
        <v>0.031</v>
      </c>
      <c r="D413">
        <f>AVERAGE(A413:C413)</f>
        <v>0.0323333333333333</v>
      </c>
      <c r="E413">
        <f>(D413-0.00002)/2.8481</f>
        <v>0.0113455754128483</v>
      </c>
      <c r="F413">
        <v>0.0125</v>
      </c>
      <c r="G413">
        <v>0.01</v>
      </c>
      <c r="H413">
        <f>E413*1/0.0125*100</f>
        <v>90.7646033027866</v>
      </c>
    </row>
    <row r="414" spans="1:8">
      <c r="A414">
        <v>0.038</v>
      </c>
      <c r="B414">
        <v>0.04</v>
      </c>
      <c r="C414">
        <v>0.041</v>
      </c>
      <c r="D414">
        <f>AVERAGE(A414:C414)</f>
        <v>0.0396666666666667</v>
      </c>
      <c r="E414">
        <f>(D414-0.00002)/2.8481</f>
        <v>0.0139203913720258</v>
      </c>
      <c r="F414">
        <v>0.025</v>
      </c>
      <c r="G414">
        <v>0.02</v>
      </c>
      <c r="H414">
        <f>E414*1.96/0.025*100</f>
        <v>109.135868356682</v>
      </c>
    </row>
    <row r="415" spans="1:8">
      <c r="A415" s="24"/>
      <c r="E415" s="24"/>
      <c r="F415" s="24"/>
      <c r="G415"/>
      <c r="H415" s="24"/>
    </row>
    <row r="416" spans="1:8">
      <c r="A416">
        <v>0.081</v>
      </c>
      <c r="B416">
        <v>0.083</v>
      </c>
      <c r="C416">
        <v>0.082</v>
      </c>
      <c r="D416">
        <f>AVERAGE(A416:C416)</f>
        <v>0.082</v>
      </c>
      <c r="E416">
        <f>(D416-0.00002)/2.8481</f>
        <v>0.028784101681823</v>
      </c>
      <c r="F416">
        <v>0.0625</v>
      </c>
      <c r="G416">
        <v>0.05</v>
      </c>
      <c r="H416">
        <f>E416*2.12/0.0625*100</f>
        <v>97.6356729047435</v>
      </c>
    </row>
    <row r="418" spans="1:1">
      <c r="A418" t="s">
        <v>90</v>
      </c>
    </row>
    <row r="419" spans="1:8">
      <c r="A419">
        <v>0.031</v>
      </c>
      <c r="B419">
        <v>0.034</v>
      </c>
      <c r="C419">
        <v>0.032</v>
      </c>
      <c r="D419">
        <f>AVERAGE(A419:C419)</f>
        <v>0.0323333333333333</v>
      </c>
      <c r="E419">
        <f>(D419-0.006)/2.5539</f>
        <v>0.0103110275787358</v>
      </c>
      <c r="F419">
        <v>0.0125</v>
      </c>
      <c r="G419">
        <v>0.01</v>
      </c>
      <c r="H419">
        <f>E419*1/0.0125*100</f>
        <v>82.4882206298863</v>
      </c>
    </row>
    <row r="420" spans="1:8">
      <c r="A420">
        <v>0.042</v>
      </c>
      <c r="B420">
        <v>0.044</v>
      </c>
      <c r="C420">
        <v>0.041</v>
      </c>
      <c r="D420">
        <f>AVERAGE(A420:C420)</f>
        <v>0.0423333333333333</v>
      </c>
      <c r="E420">
        <f>(D420-0.006)/2.5539</f>
        <v>0.0142266076719266</v>
      </c>
      <c r="F420">
        <v>0.025</v>
      </c>
      <c r="G420">
        <v>0.02</v>
      </c>
      <c r="H420">
        <f>E420*1.96/0.025*100</f>
        <v>111.536604147905</v>
      </c>
    </row>
    <row r="421" spans="1:8">
      <c r="A421">
        <v>0.077</v>
      </c>
      <c r="B421">
        <v>0.085</v>
      </c>
      <c r="C421">
        <v>0.078</v>
      </c>
      <c r="D421">
        <f>AVERAGE(A421:C421)</f>
        <v>0.08</v>
      </c>
      <c r="E421">
        <f>(D421-0.006)/2.5539</f>
        <v>0.028975292689612</v>
      </c>
      <c r="F421">
        <v>0.0625</v>
      </c>
      <c r="G421">
        <v>0.05</v>
      </c>
      <c r="H421">
        <f>E421*2.12/0.0625*100</f>
        <v>98.2841928031638</v>
      </c>
    </row>
    <row r="422" spans="1:8">
      <c r="A422">
        <v>0.033</v>
      </c>
      <c r="B422">
        <v>0.033</v>
      </c>
      <c r="C422">
        <v>0.036</v>
      </c>
      <c r="D422">
        <f>AVERAGE(A422:C422)</f>
        <v>0.034</v>
      </c>
      <c r="E422">
        <f>(D422-0.006)/2.5539</f>
        <v>0.0109636242609343</v>
      </c>
      <c r="F422">
        <v>0.0125</v>
      </c>
      <c r="G422">
        <v>0.01</v>
      </c>
      <c r="H422">
        <f>E422*1/0.0125*100</f>
        <v>87.7089940874741</v>
      </c>
    </row>
    <row r="423" spans="1:8">
      <c r="A423">
        <v>0.041</v>
      </c>
      <c r="B423">
        <v>0.04</v>
      </c>
      <c r="C423">
        <v>0.042</v>
      </c>
      <c r="D423">
        <f>AVERAGE(A423:C423)</f>
        <v>0.041</v>
      </c>
      <c r="E423">
        <f>(D423-0.006)/2.5539</f>
        <v>0.0137045303261678</v>
      </c>
      <c r="F423">
        <v>0.025</v>
      </c>
      <c r="G423">
        <v>0.02</v>
      </c>
      <c r="H423">
        <f>E423*1.96/0.025*100</f>
        <v>107.443517757156</v>
      </c>
    </row>
    <row r="424" spans="1:8">
      <c r="A424">
        <v>0.077</v>
      </c>
      <c r="B424">
        <v>0.078</v>
      </c>
      <c r="C424">
        <v>0.078</v>
      </c>
      <c r="D424">
        <f>AVERAGE(A424:C424)</f>
        <v>0.0776666666666667</v>
      </c>
      <c r="E424">
        <f>(D424-0.006)/2.539</f>
        <v>0.0282263358277537</v>
      </c>
      <c r="F424">
        <v>0.0625</v>
      </c>
      <c r="G424">
        <v>0.05</v>
      </c>
      <c r="H424">
        <f>E424*2.12/0.0625*100</f>
        <v>95.7437311277406</v>
      </c>
    </row>
    <row r="425" spans="1:8">
      <c r="A425">
        <v>0.034</v>
      </c>
      <c r="B425">
        <v>0.034</v>
      </c>
      <c r="C425">
        <v>0.033</v>
      </c>
      <c r="D425">
        <f>AVERAGE(A425:C425)</f>
        <v>0.0336666666666667</v>
      </c>
      <c r="E425">
        <f>(D425-0.006)/2.5539</f>
        <v>0.0108331049244946</v>
      </c>
      <c r="F425">
        <v>0.0125</v>
      </c>
      <c r="G425">
        <v>0.01</v>
      </c>
      <c r="H425">
        <f>E425*1/0.0125*100</f>
        <v>86.6648393959565</v>
      </c>
    </row>
    <row r="426" spans="1:8">
      <c r="A426">
        <v>0.045</v>
      </c>
      <c r="B426">
        <v>0.044</v>
      </c>
      <c r="C426">
        <v>0.044</v>
      </c>
      <c r="D426">
        <f>AVERAGE(A426:C426)</f>
        <v>0.0443333333333333</v>
      </c>
      <c r="E426">
        <f>(D426-0.006)/2.5539</f>
        <v>0.0150097236905648</v>
      </c>
      <c r="F426">
        <v>0.025</v>
      </c>
      <c r="G426">
        <v>0.02</v>
      </c>
      <c r="H426">
        <f>E426*1.96/0.025*100</f>
        <v>117.676233734028</v>
      </c>
    </row>
    <row r="427" spans="1:8">
      <c r="A427">
        <v>0.08</v>
      </c>
      <c r="B427">
        <v>0.079</v>
      </c>
      <c r="C427">
        <v>0.08</v>
      </c>
      <c r="D427">
        <f>AVERAGE(A427:C427)</f>
        <v>0.0796666666666667</v>
      </c>
      <c r="E427">
        <f>(D427-0.006)/2.5539</f>
        <v>0.0288447733531723</v>
      </c>
      <c r="F427">
        <v>0.0625</v>
      </c>
      <c r="G427">
        <v>0.05</v>
      </c>
      <c r="H427">
        <f>E427*2.12/0.0625*100</f>
        <v>97.8414712139603</v>
      </c>
    </row>
    <row r="429" spans="1:8">
      <c r="A429" s="25" t="s">
        <v>91</v>
      </c>
      <c r="B429" s="25">
        <f>STDEVP(C429:H429)</f>
        <v>1364.58048091305</v>
      </c>
      <c r="C429">
        <v>19037</v>
      </c>
      <c r="D429">
        <v>22124</v>
      </c>
      <c r="E429">
        <v>18945</v>
      </c>
      <c r="F429">
        <v>19382</v>
      </c>
      <c r="G429">
        <v>18993</v>
      </c>
      <c r="H429">
        <v>17593</v>
      </c>
    </row>
    <row r="430" spans="1:8">
      <c r="A430" s="25" t="s">
        <v>92</v>
      </c>
      <c r="B430" s="26">
        <f>STDEVP(C430:H430)</f>
        <v>2.7291609618261e-5</v>
      </c>
      <c r="C430">
        <f t="shared" ref="C430:H430" si="52">(C429-11028)/5/10000000</f>
        <v>0.00016018</v>
      </c>
      <c r="D430">
        <f t="shared" si="52"/>
        <v>0.00022192</v>
      </c>
      <c r="E430">
        <f t="shared" si="52"/>
        <v>0.00015834</v>
      </c>
      <c r="F430">
        <f t="shared" si="52"/>
        <v>0.00016708</v>
      </c>
      <c r="G430">
        <f t="shared" si="52"/>
        <v>0.0001593</v>
      </c>
      <c r="H430">
        <f t="shared" si="52"/>
        <v>0.0001313</v>
      </c>
    </row>
    <row r="431" spans="1:2">
      <c r="A431" s="25"/>
      <c r="B431" s="25"/>
    </row>
    <row r="432" spans="1:8">
      <c r="A432" s="25" t="s">
        <v>93</v>
      </c>
      <c r="B432" s="25"/>
      <c r="C432">
        <v>10489</v>
      </c>
      <c r="D432">
        <v>11352</v>
      </c>
      <c r="E432">
        <v>9674</v>
      </c>
      <c r="F432">
        <v>9513</v>
      </c>
      <c r="G432">
        <v>10648</v>
      </c>
      <c r="H432">
        <v>9427</v>
      </c>
    </row>
    <row r="433" spans="1:8">
      <c r="A433" s="25" t="s">
        <v>92</v>
      </c>
      <c r="B433" s="27">
        <f>STDEVP(C433:H433)</f>
        <v>1.40378888092983e-5</v>
      </c>
      <c r="C433">
        <f t="shared" ref="C433:H433" si="53">(C432-602.99)/50000000</f>
        <v>0.0001977202</v>
      </c>
      <c r="D433">
        <f t="shared" si="53"/>
        <v>0.0002149802</v>
      </c>
      <c r="E433">
        <f t="shared" si="53"/>
        <v>0.0001814202</v>
      </c>
      <c r="F433">
        <f t="shared" si="53"/>
        <v>0.0001782002</v>
      </c>
      <c r="G433">
        <f t="shared" si="53"/>
        <v>0.0002009002</v>
      </c>
      <c r="H433">
        <f t="shared" si="53"/>
        <v>0.0001764802</v>
      </c>
    </row>
    <row r="434" spans="1:2">
      <c r="A434" s="25"/>
      <c r="B434" s="25"/>
    </row>
    <row r="435" spans="1:7">
      <c r="A435" s="1" t="s">
        <v>94</v>
      </c>
      <c r="B435" s="1"/>
      <c r="C435" s="1"/>
      <c r="D435" s="1"/>
      <c r="E435" s="1"/>
      <c r="F435" s="1"/>
      <c r="G435" s="1"/>
    </row>
    <row r="437" spans="1:1">
      <c r="A437" t="s">
        <v>95</v>
      </c>
    </row>
    <row r="439" spans="1:1">
      <c r="A439" t="s">
        <v>82</v>
      </c>
    </row>
    <row r="440" spans="1:5">
      <c r="A440">
        <v>0.25</v>
      </c>
      <c r="B440">
        <f t="shared" ref="B440:B446" si="54">AVERAGE(C440:E440)</f>
        <v>0.0896666666666667</v>
      </c>
      <c r="C440">
        <v>0.09</v>
      </c>
      <c r="D440">
        <v>0.086</v>
      </c>
      <c r="E440">
        <v>0.093</v>
      </c>
    </row>
    <row r="441" spans="1:5">
      <c r="A441">
        <v>0.05</v>
      </c>
      <c r="B441">
        <f t="shared" si="54"/>
        <v>0.0336666666666667</v>
      </c>
      <c r="C441">
        <v>0.031</v>
      </c>
      <c r="D441">
        <v>0.035</v>
      </c>
      <c r="E441">
        <v>0.035</v>
      </c>
    </row>
    <row r="442" spans="1:5">
      <c r="A442">
        <v>0.02</v>
      </c>
      <c r="B442">
        <f t="shared" si="54"/>
        <v>0.0316666666666667</v>
      </c>
      <c r="C442">
        <v>0.028</v>
      </c>
      <c r="D442">
        <v>0.032</v>
      </c>
      <c r="E442">
        <v>0.035</v>
      </c>
    </row>
    <row r="443" spans="1:5">
      <c r="A443">
        <v>0.01</v>
      </c>
      <c r="B443">
        <f t="shared" si="54"/>
        <v>0.0303333333333333</v>
      </c>
      <c r="C443">
        <v>0.03</v>
      </c>
      <c r="D443">
        <v>0.031</v>
      </c>
      <c r="E443">
        <v>0.03</v>
      </c>
    </row>
    <row r="444" spans="1:5">
      <c r="A444">
        <v>0.005</v>
      </c>
      <c r="B444">
        <f t="shared" si="54"/>
        <v>0.0283333333333333</v>
      </c>
      <c r="C444">
        <v>0.032</v>
      </c>
      <c r="D444" s="28">
        <v>0.03</v>
      </c>
      <c r="E444">
        <v>0.023</v>
      </c>
    </row>
    <row r="445" spans="1:6">
      <c r="A445" t="s">
        <v>3</v>
      </c>
      <c r="B445">
        <f t="shared" si="54"/>
        <v>0.085</v>
      </c>
      <c r="C445">
        <v>0.088</v>
      </c>
      <c r="D445">
        <v>0.084</v>
      </c>
      <c r="E445">
        <v>0.083</v>
      </c>
      <c r="F445">
        <f>(0.25-(B445-0.0258)/0.2522)*0.5*50</f>
        <v>0.381641554321966</v>
      </c>
    </row>
    <row r="446" spans="1:6">
      <c r="A446" t="s">
        <v>4</v>
      </c>
      <c r="B446">
        <f t="shared" si="54"/>
        <v>0.086</v>
      </c>
      <c r="C446">
        <v>0.09</v>
      </c>
      <c r="D446">
        <v>0.088</v>
      </c>
      <c r="E446">
        <v>0.08</v>
      </c>
      <c r="F446">
        <f>(0.25-(B446-0.0258)/0.2522)*0.5*50</f>
        <v>0.282513877874702</v>
      </c>
    </row>
    <row r="447" spans="1:1">
      <c r="A447" t="s">
        <v>96</v>
      </c>
    </row>
    <row r="449" spans="1:1">
      <c r="A449" t="s">
        <v>82</v>
      </c>
    </row>
    <row r="450" spans="1:5">
      <c r="A450">
        <v>0.25</v>
      </c>
      <c r="B450">
        <f t="shared" ref="B450:B456" si="55">AVERAGE(C450:E450)</f>
        <v>0.0413333333333333</v>
      </c>
      <c r="C450">
        <v>0.046</v>
      </c>
      <c r="D450">
        <v>0.039</v>
      </c>
      <c r="E450">
        <v>0.039</v>
      </c>
    </row>
    <row r="451" spans="1:5">
      <c r="A451">
        <v>0.05</v>
      </c>
      <c r="B451">
        <f t="shared" si="55"/>
        <v>0.036</v>
      </c>
      <c r="C451">
        <v>0.037</v>
      </c>
      <c r="D451">
        <v>0.033</v>
      </c>
      <c r="E451">
        <v>0.038</v>
      </c>
    </row>
    <row r="452" spans="1:5">
      <c r="A452">
        <v>0.02</v>
      </c>
      <c r="B452">
        <f t="shared" si="55"/>
        <v>0.0303333333333333</v>
      </c>
      <c r="C452">
        <v>0.03</v>
      </c>
      <c r="D452">
        <v>0.032</v>
      </c>
      <c r="E452">
        <v>0.029</v>
      </c>
    </row>
    <row r="453" spans="1:5">
      <c r="A453">
        <v>0.01</v>
      </c>
      <c r="B453">
        <f t="shared" si="55"/>
        <v>0.029</v>
      </c>
      <c r="C453">
        <v>0.03</v>
      </c>
      <c r="D453">
        <v>0.029</v>
      </c>
      <c r="E453">
        <v>0.028</v>
      </c>
    </row>
    <row r="454" spans="1:5">
      <c r="A454">
        <v>0.005</v>
      </c>
      <c r="B454">
        <f t="shared" si="55"/>
        <v>0.0283333333333333</v>
      </c>
      <c r="C454">
        <v>0.027</v>
      </c>
      <c r="D454" s="28">
        <v>0.028</v>
      </c>
      <c r="E454">
        <v>0.03</v>
      </c>
    </row>
    <row r="455" spans="1:6">
      <c r="A455" t="s">
        <v>3</v>
      </c>
      <c r="B455">
        <f t="shared" si="55"/>
        <v>0.041</v>
      </c>
      <c r="C455">
        <v>0.04</v>
      </c>
      <c r="D455" s="28">
        <v>0.041</v>
      </c>
      <c r="E455">
        <v>0.042</v>
      </c>
      <c r="F455">
        <f>(0.25-(B455-0.0297)/0.0491)*0.5*50</f>
        <v>0.496435845213849</v>
      </c>
    </row>
    <row r="456" spans="1:6">
      <c r="A456" t="s">
        <v>4</v>
      </c>
      <c r="B456">
        <f t="shared" si="55"/>
        <v>0.0413333333333333</v>
      </c>
      <c r="C456">
        <v>0.044</v>
      </c>
      <c r="D456" s="28">
        <v>0.04</v>
      </c>
      <c r="E456">
        <v>0.04</v>
      </c>
      <c r="F456">
        <f>(0.25-(B456-0.0297)/0.0491)*0.5*50</f>
        <v>0.326714188730482</v>
      </c>
    </row>
    <row r="459" spans="1:1">
      <c r="A459" t="s">
        <v>97</v>
      </c>
    </row>
    <row r="461" spans="1:1">
      <c r="A461" t="s">
        <v>82</v>
      </c>
    </row>
    <row r="462" spans="1:5">
      <c r="A462">
        <v>0.25</v>
      </c>
      <c r="B462">
        <f t="shared" ref="B462:B468" si="56">AVERAGE(C462:E462)</f>
        <v>0.0683333333333333</v>
      </c>
      <c r="C462">
        <v>0.063</v>
      </c>
      <c r="D462">
        <v>0.075</v>
      </c>
      <c r="E462">
        <v>0.067</v>
      </c>
    </row>
    <row r="463" spans="1:5">
      <c r="A463">
        <v>0.05</v>
      </c>
      <c r="B463">
        <f t="shared" si="56"/>
        <v>0.054</v>
      </c>
      <c r="C463">
        <v>0.052</v>
      </c>
      <c r="D463">
        <v>0.055</v>
      </c>
      <c r="E463">
        <v>0.055</v>
      </c>
    </row>
    <row r="464" spans="1:5">
      <c r="A464">
        <v>0.02</v>
      </c>
      <c r="B464">
        <f t="shared" si="56"/>
        <v>0.0486666666666667</v>
      </c>
      <c r="C464">
        <v>0.047</v>
      </c>
      <c r="D464">
        <v>0.05</v>
      </c>
      <c r="E464">
        <v>0.049</v>
      </c>
    </row>
    <row r="465" spans="1:5">
      <c r="A465">
        <v>0.01</v>
      </c>
      <c r="B465">
        <f t="shared" si="56"/>
        <v>0.0486666666666667</v>
      </c>
      <c r="C465">
        <v>0.049</v>
      </c>
      <c r="D465">
        <v>0.049</v>
      </c>
      <c r="E465">
        <v>0.048</v>
      </c>
    </row>
    <row r="466" spans="1:5">
      <c r="A466">
        <v>0.005</v>
      </c>
      <c r="B466">
        <f t="shared" si="56"/>
        <v>0.0416666666666667</v>
      </c>
      <c r="C466">
        <v>0.036</v>
      </c>
      <c r="D466" s="28">
        <v>0.046</v>
      </c>
      <c r="E466">
        <v>0.043</v>
      </c>
    </row>
    <row r="467" spans="1:6">
      <c r="A467" t="s">
        <v>3</v>
      </c>
      <c r="B467">
        <f t="shared" si="56"/>
        <v>0.067</v>
      </c>
      <c r="C467">
        <v>0.06</v>
      </c>
      <c r="D467">
        <v>0.071</v>
      </c>
      <c r="E467">
        <v>0.07</v>
      </c>
      <c r="F467">
        <f>(0.25-(B467-0.0461)/0.0915)*0.5*50</f>
        <v>0.539617486338797</v>
      </c>
    </row>
    <row r="468" spans="1:6">
      <c r="A468" t="s">
        <v>4</v>
      </c>
      <c r="B468">
        <f t="shared" si="56"/>
        <v>0.068</v>
      </c>
      <c r="C468">
        <v>0.064</v>
      </c>
      <c r="D468">
        <v>0.073</v>
      </c>
      <c r="E468">
        <v>0.067</v>
      </c>
      <c r="F468">
        <f>(0.25-(B468-0.0461)/0.0915)*0.5*50</f>
        <v>0.26639344262295</v>
      </c>
    </row>
    <row r="469" spans="1:1">
      <c r="A469" t="s">
        <v>98</v>
      </c>
    </row>
    <row r="470" spans="1:1">
      <c r="A470" t="s">
        <v>82</v>
      </c>
    </row>
    <row r="471" spans="1:5">
      <c r="A471">
        <v>0.25</v>
      </c>
      <c r="B471">
        <f t="shared" ref="B471:B477" si="57">AVERAGE(C471:E471)</f>
        <v>0.0693333333333333</v>
      </c>
      <c r="C471">
        <v>0.069</v>
      </c>
      <c r="D471">
        <v>0.069</v>
      </c>
      <c r="E471">
        <v>0.07</v>
      </c>
    </row>
    <row r="472" spans="1:5">
      <c r="A472">
        <v>0.05</v>
      </c>
      <c r="B472">
        <f t="shared" si="57"/>
        <v>0.0486666666666667</v>
      </c>
      <c r="C472">
        <v>0.05</v>
      </c>
      <c r="D472">
        <v>0.049</v>
      </c>
      <c r="E472">
        <v>0.047</v>
      </c>
    </row>
    <row r="473" spans="1:5">
      <c r="A473">
        <v>0.02</v>
      </c>
      <c r="B473">
        <f t="shared" si="57"/>
        <v>0.048</v>
      </c>
      <c r="C473">
        <v>0.05</v>
      </c>
      <c r="D473">
        <v>0.047</v>
      </c>
      <c r="E473">
        <v>0.047</v>
      </c>
    </row>
    <row r="474" spans="1:5">
      <c r="A474">
        <v>0.01</v>
      </c>
      <c r="B474">
        <f t="shared" si="57"/>
        <v>0.0466666666666667</v>
      </c>
      <c r="C474">
        <v>0.045</v>
      </c>
      <c r="D474">
        <v>0.048</v>
      </c>
      <c r="E474">
        <v>0.047</v>
      </c>
    </row>
    <row r="475" spans="1:5">
      <c r="A475">
        <v>0.005</v>
      </c>
      <c r="B475">
        <f t="shared" si="57"/>
        <v>0.0456666666666667</v>
      </c>
      <c r="C475">
        <v>0.048</v>
      </c>
      <c r="D475" s="28">
        <v>0.046</v>
      </c>
      <c r="E475">
        <v>0.043</v>
      </c>
    </row>
    <row r="476" spans="1:6">
      <c r="A476" t="s">
        <v>3</v>
      </c>
      <c r="B476">
        <f t="shared" si="57"/>
        <v>0.066</v>
      </c>
      <c r="C476">
        <v>0.07</v>
      </c>
      <c r="D476">
        <v>0.068</v>
      </c>
      <c r="E476">
        <v>0.06</v>
      </c>
      <c r="F476">
        <f>(0.25-(B476-0.0453)/0.0955)*0.5*50</f>
        <v>0.831151832460732</v>
      </c>
    </row>
    <row r="477" spans="1:6">
      <c r="A477" t="s">
        <v>4</v>
      </c>
      <c r="B477">
        <f t="shared" si="57"/>
        <v>0.067</v>
      </c>
      <c r="C477">
        <v>0.069</v>
      </c>
      <c r="D477">
        <v>0.063</v>
      </c>
      <c r="E477">
        <v>0.069</v>
      </c>
      <c r="F477">
        <f>(0.25-(B477-0.0453)/0.0955)*0.5*50</f>
        <v>0.56937172774869</v>
      </c>
    </row>
    <row r="478" spans="1:1">
      <c r="A478" t="s">
        <v>86</v>
      </c>
    </row>
    <row r="479" spans="1:1">
      <c r="A479" t="s">
        <v>82</v>
      </c>
    </row>
    <row r="480" spans="1:5">
      <c r="A480">
        <v>0.25</v>
      </c>
      <c r="B480">
        <f t="shared" ref="B480:B484" si="58">AVERAGE(C480:E480)</f>
        <v>0.0593333333333333</v>
      </c>
      <c r="C480">
        <v>0.06</v>
      </c>
      <c r="D480">
        <v>0.06</v>
      </c>
      <c r="E480">
        <v>0.058</v>
      </c>
    </row>
    <row r="481" spans="1:5">
      <c r="A481">
        <v>0.05</v>
      </c>
      <c r="B481">
        <f t="shared" si="58"/>
        <v>0.054</v>
      </c>
      <c r="C481">
        <v>0.048</v>
      </c>
      <c r="D481">
        <v>0.057</v>
      </c>
      <c r="E481">
        <v>0.057</v>
      </c>
    </row>
    <row r="482" spans="1:5">
      <c r="A482">
        <v>0.02</v>
      </c>
      <c r="B482">
        <f t="shared" si="58"/>
        <v>0.0483333333333333</v>
      </c>
      <c r="C482">
        <v>0.048</v>
      </c>
      <c r="D482">
        <v>0.051</v>
      </c>
      <c r="E482">
        <v>0.046</v>
      </c>
    </row>
    <row r="483" spans="1:5">
      <c r="A483">
        <v>0.01</v>
      </c>
      <c r="B483">
        <f t="shared" si="58"/>
        <v>0.0483333333333333</v>
      </c>
      <c r="C483">
        <v>0.05</v>
      </c>
      <c r="D483">
        <v>0.045</v>
      </c>
      <c r="E483">
        <v>0.05</v>
      </c>
    </row>
    <row r="484" spans="1:5">
      <c r="A484">
        <v>0.005</v>
      </c>
      <c r="B484">
        <f t="shared" si="58"/>
        <v>0.048</v>
      </c>
      <c r="C484">
        <v>0.046</v>
      </c>
      <c r="D484" s="28">
        <v>0.05</v>
      </c>
      <c r="E484">
        <v>0.048</v>
      </c>
    </row>
    <row r="485" spans="1:5">
      <c r="A485" t="s">
        <v>3</v>
      </c>
      <c r="C485">
        <v>0.195</v>
      </c>
      <c r="D485">
        <v>0.207</v>
      </c>
      <c r="E485">
        <v>0.193</v>
      </c>
    </row>
    <row r="486" spans="1:5">
      <c r="A486" t="s">
        <v>4</v>
      </c>
      <c r="C486">
        <v>0.053</v>
      </c>
      <c r="D486">
        <v>0.041</v>
      </c>
      <c r="E486">
        <v>0.039</v>
      </c>
    </row>
    <row r="487" spans="2:8">
      <c r="B487" s="29"/>
      <c r="C487" s="29"/>
      <c r="D487" s="29"/>
      <c r="E487" s="29"/>
      <c r="F487" s="29"/>
      <c r="G487" s="29"/>
      <c r="H487" s="29"/>
    </row>
    <row r="488" spans="1:3">
      <c r="A488" s="30"/>
      <c r="B488" s="31" t="s">
        <v>99</v>
      </c>
      <c r="C488" s="31" t="s">
        <v>100</v>
      </c>
    </row>
    <row r="489" spans="1:3">
      <c r="A489" s="30"/>
      <c r="B489" s="32"/>
      <c r="C489" s="32"/>
    </row>
    <row r="490" ht="19.5" spans="1:3">
      <c r="A490" s="33" t="s">
        <v>101</v>
      </c>
      <c r="B490" s="33">
        <v>8.36</v>
      </c>
      <c r="C490" s="33">
        <v>8.19</v>
      </c>
    </row>
    <row r="491" ht="19.5" spans="1:3">
      <c r="A491" s="33" t="s">
        <v>102</v>
      </c>
      <c r="B491" s="33">
        <v>0.24</v>
      </c>
      <c r="C491" s="33">
        <v>1.02</v>
      </c>
    </row>
    <row r="492" spans="1:2">
      <c r="A492" s="1" t="s">
        <v>86</v>
      </c>
      <c r="B492" s="1"/>
    </row>
    <row r="493" spans="1:2">
      <c r="A493" t="s">
        <v>82</v>
      </c>
      <c r="B493" t="s">
        <v>87</v>
      </c>
    </row>
    <row r="494" spans="1:2">
      <c r="A494">
        <v>0.5</v>
      </c>
      <c r="B494">
        <v>671270</v>
      </c>
    </row>
    <row r="495" spans="1:2">
      <c r="A495">
        <v>0.25</v>
      </c>
      <c r="B495">
        <v>443810</v>
      </c>
    </row>
    <row r="496" spans="1:2">
      <c r="A496">
        <v>0.1</v>
      </c>
      <c r="B496">
        <v>326061</v>
      </c>
    </row>
    <row r="497" spans="1:2">
      <c r="A497">
        <v>0.05</v>
      </c>
      <c r="B497">
        <v>292441</v>
      </c>
    </row>
    <row r="498" spans="1:2">
      <c r="A498">
        <v>0.01</v>
      </c>
      <c r="B498">
        <v>285012</v>
      </c>
    </row>
    <row r="499" spans="1:9">
      <c r="A499" s="34"/>
      <c r="B499" s="12" t="s">
        <v>3</v>
      </c>
      <c r="C499" s="12" t="s">
        <v>103</v>
      </c>
      <c r="D499" s="34"/>
      <c r="E499" s="34"/>
      <c r="F499" s="34"/>
      <c r="G499" s="35"/>
      <c r="H499" s="35"/>
      <c r="I499" s="35"/>
    </row>
    <row r="500" spans="1:9">
      <c r="A500" s="34"/>
      <c r="B500" s="12" t="s">
        <v>104</v>
      </c>
      <c r="C500" s="12">
        <f t="shared" ref="C500:C504" si="59">D500/0.1*100</f>
        <v>78.6197837728605</v>
      </c>
      <c r="D500" s="34">
        <f>0.1-E500*5</f>
        <v>0.0786197837728605</v>
      </c>
      <c r="E500" s="34">
        <f>(F500-0.0154)/8.2475</f>
        <v>0.00427604324542791</v>
      </c>
      <c r="F500" s="34">
        <f t="shared" ref="F500:F504" si="60">AVERAGE(G500:I500)</f>
        <v>0.0506666666666667</v>
      </c>
      <c r="G500" s="34">
        <v>0.042</v>
      </c>
      <c r="H500" s="34">
        <v>0.049</v>
      </c>
      <c r="I500" s="34">
        <v>0.061</v>
      </c>
    </row>
    <row r="501" spans="1:9">
      <c r="A501" s="34"/>
      <c r="B501" s="12" t="s">
        <v>105</v>
      </c>
      <c r="C501" s="12">
        <f t="shared" si="59"/>
        <v>84.6812982498686</v>
      </c>
      <c r="D501" s="34">
        <f>0.1-E501*5</f>
        <v>0.0846812982498686</v>
      </c>
      <c r="E501" s="34">
        <f>(F501-0.0154)/8.247</f>
        <v>0.00306374035002627</v>
      </c>
      <c r="F501" s="34">
        <f t="shared" si="60"/>
        <v>0.0406666666666667</v>
      </c>
      <c r="G501" s="34">
        <v>0.051</v>
      </c>
      <c r="H501" s="34">
        <v>0.037</v>
      </c>
      <c r="I501" s="34">
        <v>0.034</v>
      </c>
    </row>
    <row r="502" spans="1:9">
      <c r="A502" s="34"/>
      <c r="B502" s="12" t="s">
        <v>106</v>
      </c>
      <c r="C502" s="12">
        <f t="shared" si="59"/>
        <v>91.5524837314579</v>
      </c>
      <c r="D502" s="34">
        <f>0.1-E502*5</f>
        <v>0.0915524837314579</v>
      </c>
      <c r="E502" s="34">
        <f>(F502-0.0154)/8.247</f>
        <v>0.00168950325370842</v>
      </c>
      <c r="F502" s="34">
        <f t="shared" si="60"/>
        <v>0.0293333333333333</v>
      </c>
      <c r="G502" s="34">
        <v>0.029</v>
      </c>
      <c r="H502" s="34">
        <v>0.032</v>
      </c>
      <c r="I502" s="34">
        <v>0.027</v>
      </c>
    </row>
    <row r="503" spans="1:9">
      <c r="A503" s="34"/>
      <c r="B503" s="12" t="s">
        <v>107</v>
      </c>
      <c r="C503" s="12">
        <f t="shared" si="59"/>
        <v>97.6152944505073</v>
      </c>
      <c r="D503" s="34">
        <f>0.1-E503*5</f>
        <v>0.0976152944505073</v>
      </c>
      <c r="E503" s="34">
        <f>(F503-0.0154)/8.247</f>
        <v>0.000476941109898549</v>
      </c>
      <c r="F503" s="34">
        <f t="shared" si="60"/>
        <v>0.0193333333333333</v>
      </c>
      <c r="G503" s="34">
        <v>0.018</v>
      </c>
      <c r="H503" s="34">
        <v>0.022</v>
      </c>
      <c r="I503" s="34">
        <v>0.018</v>
      </c>
    </row>
    <row r="504" spans="1:9">
      <c r="A504" s="34"/>
      <c r="B504" s="12" t="s">
        <v>108</v>
      </c>
      <c r="C504" s="12">
        <f t="shared" si="59"/>
        <v>97.0090133786023</v>
      </c>
      <c r="D504" s="34">
        <f>0.1-E504*5</f>
        <v>0.0970090133786023</v>
      </c>
      <c r="E504" s="34">
        <f>(F504-0.0154)/8.247</f>
        <v>0.000598197324279536</v>
      </c>
      <c r="F504" s="34">
        <f t="shared" si="60"/>
        <v>0.0203333333333333</v>
      </c>
      <c r="G504" s="34">
        <v>0.017</v>
      </c>
      <c r="H504" s="34">
        <v>0.021</v>
      </c>
      <c r="I504" s="34">
        <v>0.023</v>
      </c>
    </row>
    <row r="505" spans="1:9">
      <c r="A505" s="34"/>
      <c r="B505" s="12" t="s">
        <v>4</v>
      </c>
      <c r="C505" s="12" t="s">
        <v>103</v>
      </c>
      <c r="D505" s="34"/>
      <c r="E505" s="34"/>
      <c r="F505" s="34"/>
      <c r="G505" s="35"/>
      <c r="H505" s="35"/>
      <c r="I505" s="35"/>
    </row>
    <row r="506" spans="1:9">
      <c r="A506" s="34"/>
      <c r="B506" s="12" t="s">
        <v>104</v>
      </c>
      <c r="C506" s="12">
        <f>D506/0.1*100</f>
        <v>-11.1043750631505</v>
      </c>
      <c r="D506" s="34">
        <f>0.1-E506*5</f>
        <v>-0.0111043750631505</v>
      </c>
      <c r="E506" s="34">
        <f>(F506-0.0154)/8.2475</f>
        <v>0.0222208750126301</v>
      </c>
      <c r="F506" s="34">
        <f>AVERAGE(G506:I506)</f>
        <v>0.198666666666667</v>
      </c>
      <c r="G506" s="34">
        <v>0.193</v>
      </c>
      <c r="H506" s="34">
        <v>0.202</v>
      </c>
      <c r="I506" s="34">
        <v>0.201</v>
      </c>
    </row>
    <row r="507" spans="1:9">
      <c r="A507" s="34"/>
      <c r="B507" s="12" t="s">
        <v>105</v>
      </c>
      <c r="C507" s="12">
        <f>D507/0.1*100</f>
        <v>-8.27523491967264</v>
      </c>
      <c r="D507" s="34">
        <f>0.1-E507*5</f>
        <v>-0.00827523491967264</v>
      </c>
      <c r="E507" s="34">
        <f>(F507-0.0154)/8.2475</f>
        <v>0.0216550469839345</v>
      </c>
      <c r="F507" s="34">
        <f>AVERAGE(G507:I507)</f>
        <v>0.194</v>
      </c>
      <c r="G507" s="34">
        <v>0.197</v>
      </c>
      <c r="H507" s="34">
        <v>0.196</v>
      </c>
      <c r="I507" s="34">
        <v>0.189</v>
      </c>
    </row>
    <row r="508" spans="1:9">
      <c r="A508" s="34"/>
      <c r="B508" s="12" t="s">
        <v>106</v>
      </c>
      <c r="C508" s="12">
        <f>D508/0.1*100</f>
        <v>-2.8190360715368</v>
      </c>
      <c r="D508" s="34">
        <f>0.1-E508*5</f>
        <v>-0.0028190360715368</v>
      </c>
      <c r="E508" s="34">
        <f>(F508-0.0154)/8.2475</f>
        <v>0.0205638072143074</v>
      </c>
      <c r="F508" s="34">
        <f>AVERAGE(G508:I508)</f>
        <v>0.185</v>
      </c>
      <c r="G508" s="34">
        <v>0.182</v>
      </c>
      <c r="H508" s="34">
        <v>0.186</v>
      </c>
      <c r="I508" s="34">
        <v>0.187</v>
      </c>
    </row>
    <row r="509" spans="1:9">
      <c r="A509" s="34"/>
      <c r="B509" s="12" t="s">
        <v>107</v>
      </c>
      <c r="C509" s="12">
        <f>D509/0.1*100</f>
        <v>15.9745377387087</v>
      </c>
      <c r="D509" s="34">
        <f>0.1-E509*5</f>
        <v>0.0159745377387087</v>
      </c>
      <c r="E509" s="34">
        <f>(F509-0.0154)/8.2475</f>
        <v>0.0168050924522583</v>
      </c>
      <c r="F509" s="34">
        <f>AVERAGE(G509:I509)</f>
        <v>0.154</v>
      </c>
      <c r="G509" s="34">
        <v>0.152</v>
      </c>
      <c r="H509" s="34">
        <v>0.159</v>
      </c>
      <c r="I509" s="34">
        <v>0.151</v>
      </c>
    </row>
    <row r="510" spans="1:9">
      <c r="A510" s="34"/>
      <c r="B510" s="12" t="s">
        <v>108</v>
      </c>
      <c r="C510" s="12">
        <f>D510/0.1*100</f>
        <v>21.6328180256644</v>
      </c>
      <c r="D510" s="34">
        <f>0.1-E510*5</f>
        <v>0.0216328180256644</v>
      </c>
      <c r="E510" s="34">
        <f>(F510-0.0154)/8.2475</f>
        <v>0.0156734363948671</v>
      </c>
      <c r="F510" s="34">
        <f>AVERAGE(G510:I510)</f>
        <v>0.144666666666667</v>
      </c>
      <c r="G510" s="34">
        <v>0.147</v>
      </c>
      <c r="H510" s="34">
        <v>0.144</v>
      </c>
      <c r="I510" s="34">
        <v>0.143</v>
      </c>
    </row>
    <row r="511" spans="1:9">
      <c r="A511" s="34"/>
      <c r="B511" s="12" t="s">
        <v>3</v>
      </c>
      <c r="C511" s="12" t="s">
        <v>109</v>
      </c>
      <c r="D511" s="34"/>
      <c r="E511" s="34"/>
      <c r="F511" s="34"/>
      <c r="G511" s="36"/>
      <c r="H511" s="35"/>
      <c r="I511" s="35"/>
    </row>
    <row r="512" spans="1:9">
      <c r="A512" s="34"/>
      <c r="B512" s="12" t="s">
        <v>104</v>
      </c>
      <c r="C512" s="12">
        <f t="shared" ref="C512:C516" si="61">D512/0.1*100</f>
        <v>79.2753623188406</v>
      </c>
      <c r="D512" s="34">
        <f t="shared" ref="D512:D516" si="62">0.1-E512*5</f>
        <v>0.0792753623188406</v>
      </c>
      <c r="E512" s="34">
        <f>(F512-0.0265)/5.75</f>
        <v>0.00414492753623189</v>
      </c>
      <c r="F512" s="34">
        <f t="shared" ref="F512:F516" si="63">AVERAGE(G512:I512)</f>
        <v>0.0503333333333333</v>
      </c>
      <c r="G512" s="34">
        <v>0.057</v>
      </c>
      <c r="H512" s="34">
        <v>0.047</v>
      </c>
      <c r="I512" s="34">
        <v>0.047</v>
      </c>
    </row>
    <row r="513" spans="1:9">
      <c r="A513" s="34"/>
      <c r="B513" s="12" t="s">
        <v>105</v>
      </c>
      <c r="C513" s="12">
        <f t="shared" si="61"/>
        <v>87.9710144927536</v>
      </c>
      <c r="D513" s="34">
        <f t="shared" si="62"/>
        <v>0.0879710144927536</v>
      </c>
      <c r="E513" s="34">
        <f>(F513-0.0265)/5.75</f>
        <v>0.00240579710144928</v>
      </c>
      <c r="F513" s="34">
        <f t="shared" si="63"/>
        <v>0.0403333333333333</v>
      </c>
      <c r="G513" s="34">
        <v>0.036</v>
      </c>
      <c r="H513" s="34">
        <v>0.04</v>
      </c>
      <c r="I513" s="34">
        <v>0.045</v>
      </c>
    </row>
    <row r="514" spans="1:9">
      <c r="A514" s="34"/>
      <c r="B514" s="12" t="s">
        <v>106</v>
      </c>
      <c r="C514" s="12">
        <f t="shared" si="61"/>
        <v>91.4492753623188</v>
      </c>
      <c r="D514" s="34">
        <f t="shared" si="62"/>
        <v>0.0914492753623188</v>
      </c>
      <c r="E514" s="34">
        <f>(F514-0.0265)/5.75</f>
        <v>0.00171014492753623</v>
      </c>
      <c r="F514" s="34">
        <f t="shared" si="63"/>
        <v>0.0363333333333333</v>
      </c>
      <c r="G514" s="34">
        <v>0.041</v>
      </c>
      <c r="H514" s="34">
        <v>0.033</v>
      </c>
      <c r="I514" s="34">
        <v>0.035</v>
      </c>
    </row>
    <row r="515" spans="1:9">
      <c r="A515" s="34"/>
      <c r="B515" s="12" t="s">
        <v>107</v>
      </c>
      <c r="C515" s="12">
        <f t="shared" si="61"/>
        <v>96.3768115942029</v>
      </c>
      <c r="D515" s="34">
        <f t="shared" si="62"/>
        <v>0.0963768115942029</v>
      </c>
      <c r="E515" s="34">
        <f>(F515-0.0265)/5.75</f>
        <v>0.00072463768115942</v>
      </c>
      <c r="F515" s="34">
        <f t="shared" si="63"/>
        <v>0.0306666666666667</v>
      </c>
      <c r="G515" s="34">
        <v>0.031</v>
      </c>
      <c r="H515" s="34">
        <v>0.033</v>
      </c>
      <c r="I515" s="34">
        <v>0.028</v>
      </c>
    </row>
    <row r="516" spans="1:9">
      <c r="A516" s="34"/>
      <c r="B516" s="12" t="s">
        <v>108</v>
      </c>
      <c r="C516" s="12">
        <f t="shared" si="61"/>
        <v>94.9275362318841</v>
      </c>
      <c r="D516" s="34">
        <f t="shared" si="62"/>
        <v>0.0949275362318841</v>
      </c>
      <c r="E516" s="34">
        <f>(F516-0.0265)/5.75</f>
        <v>0.00101449275362319</v>
      </c>
      <c r="F516" s="34">
        <f t="shared" si="63"/>
        <v>0.0323333333333333</v>
      </c>
      <c r="G516" s="34">
        <v>0.032</v>
      </c>
      <c r="H516" s="34">
        <v>0.032</v>
      </c>
      <c r="I516" s="34">
        <v>0.033</v>
      </c>
    </row>
    <row r="517" spans="1:9">
      <c r="A517" s="34"/>
      <c r="B517" s="12" t="s">
        <v>4</v>
      </c>
      <c r="C517" s="12" t="s">
        <v>109</v>
      </c>
      <c r="D517" s="34"/>
      <c r="E517" s="34"/>
      <c r="F517" s="34"/>
      <c r="G517" s="36"/>
      <c r="H517" s="35"/>
      <c r="I517" s="35"/>
    </row>
    <row r="518" spans="1:9">
      <c r="A518" s="34"/>
      <c r="B518" s="12" t="s">
        <v>104</v>
      </c>
      <c r="C518" s="12">
        <f t="shared" ref="C518:C522" si="64">D518/0.1*100</f>
        <v>-7.89277985277284</v>
      </c>
      <c r="D518" s="34">
        <f t="shared" ref="D518:D522" si="65">0.1-E518*5</f>
        <v>-0.00789277985277284</v>
      </c>
      <c r="E518" s="34">
        <f>(F518-0.0265)/7.9786</f>
        <v>0.0215785559705546</v>
      </c>
      <c r="F518" s="34">
        <f t="shared" ref="F518:F522" si="66">AVERAGE(G518:I518)</f>
        <v>0.198666666666667</v>
      </c>
      <c r="G518" s="34">
        <v>0.193</v>
      </c>
      <c r="H518" s="34">
        <v>0.202</v>
      </c>
      <c r="I518" s="34">
        <v>0.201</v>
      </c>
    </row>
    <row r="519" spans="1:9">
      <c r="A519" s="34"/>
      <c r="B519" s="12" t="s">
        <v>105</v>
      </c>
      <c r="C519" s="12">
        <f t="shared" si="64"/>
        <v>-4.9682901762214</v>
      </c>
      <c r="D519" s="34">
        <f t="shared" si="65"/>
        <v>-0.0049682901762214</v>
      </c>
      <c r="E519" s="34">
        <f t="shared" ref="E519:E522" si="67">(F519-0.0265)/7.9786</f>
        <v>0.0209936580352443</v>
      </c>
      <c r="F519" s="34">
        <f t="shared" si="66"/>
        <v>0.194</v>
      </c>
      <c r="G519" s="34">
        <v>0.197</v>
      </c>
      <c r="H519" s="34">
        <v>0.196</v>
      </c>
      <c r="I519" s="34">
        <v>0.189</v>
      </c>
    </row>
    <row r="520" spans="1:9">
      <c r="A520" s="34"/>
      <c r="B520" s="12" t="s">
        <v>106</v>
      </c>
      <c r="C520" s="12">
        <f t="shared" si="64"/>
        <v>0.671797057127846</v>
      </c>
      <c r="D520" s="34">
        <f t="shared" si="65"/>
        <v>0.000671797057127846</v>
      </c>
      <c r="E520" s="34">
        <f t="shared" si="67"/>
        <v>0.0198656405885744</v>
      </c>
      <c r="F520" s="34">
        <f t="shared" si="66"/>
        <v>0.185</v>
      </c>
      <c r="G520" s="34">
        <v>0.182</v>
      </c>
      <c r="H520" s="34">
        <v>0.186</v>
      </c>
      <c r="I520" s="34">
        <v>0.187</v>
      </c>
    </row>
    <row r="521" spans="1:9">
      <c r="A521" s="34"/>
      <c r="B521" s="12" t="s">
        <v>107</v>
      </c>
      <c r="C521" s="12">
        <f t="shared" si="64"/>
        <v>20.0987641942195</v>
      </c>
      <c r="D521" s="34">
        <f t="shared" si="65"/>
        <v>0.0200987641942195</v>
      </c>
      <c r="E521" s="34">
        <f t="shared" si="67"/>
        <v>0.0159802471611561</v>
      </c>
      <c r="F521" s="34">
        <f t="shared" si="66"/>
        <v>0.154</v>
      </c>
      <c r="G521" s="34">
        <v>0.152</v>
      </c>
      <c r="H521" s="34">
        <v>0.159</v>
      </c>
      <c r="I521" s="34">
        <v>0.151</v>
      </c>
    </row>
    <row r="522" spans="1:9">
      <c r="A522" s="34"/>
      <c r="B522" s="12" t="s">
        <v>108</v>
      </c>
      <c r="C522" s="12">
        <f t="shared" si="64"/>
        <v>25.9477435473224</v>
      </c>
      <c r="D522" s="34">
        <f t="shared" si="65"/>
        <v>0.0259477435473224</v>
      </c>
      <c r="E522" s="34">
        <f t="shared" si="67"/>
        <v>0.0148104512905355</v>
      </c>
      <c r="F522" s="34">
        <f t="shared" si="66"/>
        <v>0.144666666666667</v>
      </c>
      <c r="G522" s="34">
        <v>0.147</v>
      </c>
      <c r="H522" s="34">
        <v>0.144</v>
      </c>
      <c r="I522" s="34">
        <v>0.143</v>
      </c>
    </row>
    <row r="523" spans="3:3">
      <c r="C523" s="37"/>
    </row>
    <row r="525" spans="1:8">
      <c r="A525" s="9"/>
      <c r="B525" s="11"/>
      <c r="C525" s="1"/>
      <c r="D525" s="1"/>
      <c r="E525" s="1"/>
      <c r="F525" s="1"/>
      <c r="G525" s="1"/>
      <c r="H525" s="1"/>
    </row>
    <row r="527" spans="2:3">
      <c r="B527" s="4"/>
      <c r="C527" s="38"/>
    </row>
    <row r="528" spans="2:3">
      <c r="B528" s="4"/>
      <c r="C528" s="38"/>
    </row>
    <row r="529" spans="2:3">
      <c r="B529" s="10"/>
      <c r="C529" s="38"/>
    </row>
    <row r="530" spans="2:3">
      <c r="B530" s="4"/>
      <c r="C530" s="38"/>
    </row>
    <row r="531" spans="2:3">
      <c r="B531" s="4"/>
      <c r="C531" s="38"/>
    </row>
    <row r="532" spans="2:3">
      <c r="B532" s="4"/>
      <c r="C532" s="38"/>
    </row>
    <row r="533" spans="2:3">
      <c r="B533" s="4"/>
      <c r="C533" s="38"/>
    </row>
    <row r="534" spans="2:6">
      <c r="B534" s="4"/>
      <c r="C534" s="38"/>
      <c r="D534"/>
      <c r="E534"/>
      <c r="F534" s="28"/>
    </row>
    <row r="535" spans="2:3">
      <c r="B535" s="4"/>
      <c r="C535" s="38"/>
    </row>
    <row r="536" spans="2:7">
      <c r="B536" s="11"/>
      <c r="C536" s="1"/>
      <c r="D536" s="1"/>
      <c r="E536" s="1"/>
      <c r="F536" s="1"/>
      <c r="G536" s="1"/>
    </row>
  </sheetData>
  <mergeCells count="32">
    <mergeCell ref="C1:F1"/>
    <mergeCell ref="B27:I27"/>
    <mergeCell ref="B35:G35"/>
    <mergeCell ref="B44:G44"/>
    <mergeCell ref="B52:G52"/>
    <mergeCell ref="C62:F62"/>
    <mergeCell ref="B63:I63"/>
    <mergeCell ref="C70:F70"/>
    <mergeCell ref="B78:G78"/>
    <mergeCell ref="C87:F87"/>
    <mergeCell ref="B94:I94"/>
    <mergeCell ref="C114:F114"/>
    <mergeCell ref="B122:I122"/>
    <mergeCell ref="B159:I159"/>
    <mergeCell ref="B193:I193"/>
    <mergeCell ref="B208:I208"/>
    <mergeCell ref="B282:I282"/>
    <mergeCell ref="B302:I302"/>
    <mergeCell ref="B315:I315"/>
    <mergeCell ref="B341:G341"/>
    <mergeCell ref="B353:G353"/>
    <mergeCell ref="A435:G435"/>
    <mergeCell ref="A492:B492"/>
    <mergeCell ref="G499:I499"/>
    <mergeCell ref="G505:I505"/>
    <mergeCell ref="G511:I511"/>
    <mergeCell ref="G517:I517"/>
    <mergeCell ref="B525:H525"/>
    <mergeCell ref="B536:G536"/>
    <mergeCell ref="A488:A489"/>
    <mergeCell ref="B488:B489"/>
    <mergeCell ref="C488:C489"/>
  </mergeCells>
  <hyperlinks>
    <hyperlink ref="B11" r:id="rId1" display="MIP@SO2" tooltip="mailto:MIP@SO2"/>
    <hyperlink ref="B12" r:id="rId2" display="NIP@SO2"/>
    <hyperlink ref="B14" r:id="rId1" display="MIP@SO2" tooltip="mailto:MIP@SO2"/>
    <hyperlink ref="B15" r:id="rId2" display="NIP@SO2"/>
    <hyperlink ref="B17" r:id="rId1" display="MIP@SO2" tooltip="mailto:MIP@SO2"/>
    <hyperlink ref="B18" r:id="rId2" display="NIP@SO2"/>
    <hyperlink ref="B20" r:id="rId1" display="MIP@SO2" tooltip="mailto:MIP@SO2"/>
    <hyperlink ref="B21" r:id="rId2" display="NIP@SO2"/>
    <hyperlink ref="B23" r:id="rId1" display="MIP@SO2" tooltip="mailto:MIP@SO2"/>
    <hyperlink ref="B24" r:id="rId2" display="NIP@SO2"/>
    <hyperlink ref="B25" r:id="rId1" display="MIP@SO2" tooltip="mailto:MIP@SO2"/>
    <hyperlink ref="B26" r:id="rId2" display="NIP@SO2"/>
    <hyperlink ref="B65" r:id="rId1" display="MIP@SO2" tooltip="mailto:MIP@SO2"/>
    <hyperlink ref="B66" r:id="rId2" display="NIP@SO2"/>
  </hyperlinks>
  <pageMargins left="0.7" right="0.7" top="0.75" bottom="0.75" header="0.3" footer="0.3"/>
  <pageSetup paperSize="261" orientation="landscape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辛昊</dc:creator>
  <cp:lastModifiedBy>周廷</cp:lastModifiedBy>
  <dcterms:created xsi:type="dcterms:W3CDTF">2021-12-13T07:09:00Z</dcterms:created>
  <dcterms:modified xsi:type="dcterms:W3CDTF">2025-09-28T09:01:12Z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0ED40170CD244D529F5651F55729D2F6_13</vt:lpwstr>
  </property>
  <property fmtid="{D5CDD505-2E9C-101B-9397-08002B2CF9AE}" pid="3" name="KSOProductBuildVer">
    <vt:lpwstr>2052-12.1.0.22529</vt:lpwstr>
  </property>
</Properties>
</file>