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26.xml" ContentType="application/vnd.openxmlformats-officedocument.spreadsheetml.table+xml"/>
  <Override PartName="/xl/drawings/drawing4.xml" ContentType="application/vnd.openxmlformats-officedocument.drawing+xml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polec-my.sharepoint.com/personal/hlippke_espol_edu_ec/Documents/Escritorio/HERNAN 2023/CARRERA NUTRICION UC-ESPOL/NUTRICION/PACIENTES. EVAL. NUTRI. 2021/GABRIEL CALZADILLA/"/>
    </mc:Choice>
  </mc:AlternateContent>
  <xr:revisionPtr revIDLastSave="14" documentId="13_ncr:1_{D7CA68F6-40E7-4662-AECA-C828A91226E1}" xr6:coauthVersionLast="47" xr6:coauthVersionMax="47" xr10:uidLastSave="{47DBF2B2-7288-44DB-976D-9DCFEB0DB619}"/>
  <bookViews>
    <workbookView xWindow="-108" yWindow="-108" windowWidth="23256" windowHeight="12456" tabRatio="783" activeTab="1" xr2:uid="{00000000-000D-0000-FFFF-FFFF00000000}"/>
  </bookViews>
  <sheets>
    <sheet name="Alimentos" sheetId="2" r:id="rId1"/>
    <sheet name="CALCULO D.N" sheetId="1" r:id="rId2"/>
    <sheet name="DÍA NORMAL " sheetId="5" r:id="rId3"/>
    <sheet name="PLANIFICACION" sheetId="14" r:id="rId4"/>
    <sheet name="CALCULO D.E" sheetId="12" r:id="rId5"/>
    <sheet name="DÍA ENTRENAMIENTO" sheetId="13" r:id="rId6"/>
    <sheet name="Porciones de Intercambio UDD" sheetId="10" r:id="rId7"/>
    <sheet name="Extras" sheetId="7" r:id="rId8"/>
  </sheets>
  <externalReferences>
    <externalReference r:id="rId9"/>
  </externalReferences>
  <definedNames>
    <definedName name="adiposo">'[1]Proc datos brutos'!$U$4:$AC$8</definedName>
    <definedName name="_xlnm.Print_Area" localSheetId="3">PLANIFICACION!$A$1:$F$421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0" i="5" l="1"/>
  <c r="J25" i="5"/>
  <c r="J20" i="5"/>
  <c r="J15" i="5"/>
  <c r="J10" i="5"/>
  <c r="J5" i="5"/>
  <c r="G36" i="13"/>
  <c r="E1" i="13"/>
  <c r="O109" i="12"/>
  <c r="O58" i="12" s="1"/>
  <c r="L109" i="12"/>
  <c r="K109" i="12"/>
  <c r="K95" i="12" s="1"/>
  <c r="H109" i="12"/>
  <c r="H106" i="12" s="1"/>
  <c r="C109" i="12"/>
  <c r="L106" i="12"/>
  <c r="G104" i="12"/>
  <c r="AJ104" i="12" s="1"/>
  <c r="E104" i="12"/>
  <c r="G103" i="12"/>
  <c r="O103" i="12" s="1"/>
  <c r="E103" i="12"/>
  <c r="G102" i="12"/>
  <c r="AL102" i="12" s="1"/>
  <c r="E102" i="12"/>
  <c r="G101" i="12"/>
  <c r="AI101" i="12" s="1"/>
  <c r="E101" i="12"/>
  <c r="G100" i="12"/>
  <c r="AM100" i="12" s="1"/>
  <c r="E100" i="12"/>
  <c r="L95" i="12"/>
  <c r="G93" i="12"/>
  <c r="V93" i="12" s="1"/>
  <c r="E93" i="12"/>
  <c r="G92" i="12"/>
  <c r="AA92" i="12" s="1"/>
  <c r="E92" i="12"/>
  <c r="G91" i="12"/>
  <c r="AK91" i="12" s="1"/>
  <c r="E91" i="12"/>
  <c r="G90" i="12"/>
  <c r="AL90" i="12" s="1"/>
  <c r="E90" i="12"/>
  <c r="G89" i="12"/>
  <c r="Y89" i="12" s="1"/>
  <c r="E89" i="12"/>
  <c r="G88" i="12"/>
  <c r="AO88" i="12" s="1"/>
  <c r="E88" i="12"/>
  <c r="G87" i="12"/>
  <c r="AL87" i="12" s="1"/>
  <c r="E87" i="12"/>
  <c r="G86" i="12"/>
  <c r="AP86" i="12" s="1"/>
  <c r="E86" i="12"/>
  <c r="G85" i="12"/>
  <c r="AP85" i="12" s="1"/>
  <c r="E85" i="12"/>
  <c r="G84" i="12"/>
  <c r="AE84" i="12" s="1"/>
  <c r="E84" i="12"/>
  <c r="G83" i="12"/>
  <c r="AK83" i="12" s="1"/>
  <c r="E83" i="12"/>
  <c r="G82" i="12"/>
  <c r="E82" i="12"/>
  <c r="G81" i="12"/>
  <c r="AM81" i="12" s="1"/>
  <c r="E81" i="12"/>
  <c r="G80" i="12"/>
  <c r="AK80" i="12" s="1"/>
  <c r="E80" i="12"/>
  <c r="G79" i="12"/>
  <c r="AP79" i="12" s="1"/>
  <c r="E79" i="12"/>
  <c r="L74" i="12"/>
  <c r="K74" i="12"/>
  <c r="H74" i="12"/>
  <c r="G72" i="12"/>
  <c r="AI72" i="12" s="1"/>
  <c r="E72" i="12"/>
  <c r="G71" i="12"/>
  <c r="AL71" i="12" s="1"/>
  <c r="E71" i="12"/>
  <c r="G70" i="12"/>
  <c r="AM70" i="12" s="1"/>
  <c r="E70" i="12"/>
  <c r="G69" i="12"/>
  <c r="AK69" i="12" s="1"/>
  <c r="E69" i="12"/>
  <c r="G68" i="12"/>
  <c r="AL68" i="12" s="1"/>
  <c r="E68" i="12"/>
  <c r="G67" i="12"/>
  <c r="AK67" i="12" s="1"/>
  <c r="E67" i="12"/>
  <c r="G66" i="12"/>
  <c r="AH66" i="12" s="1"/>
  <c r="E66" i="12"/>
  <c r="G65" i="12"/>
  <c r="AB65" i="12" s="1"/>
  <c r="E65" i="12"/>
  <c r="G64" i="12"/>
  <c r="AN64" i="12" s="1"/>
  <c r="E64" i="12"/>
  <c r="G63" i="12"/>
  <c r="AA63" i="12" s="1"/>
  <c r="E63" i="12"/>
  <c r="L58" i="12"/>
  <c r="K58" i="12"/>
  <c r="H58" i="12"/>
  <c r="G56" i="12"/>
  <c r="O56" i="12" s="1"/>
  <c r="E56" i="12"/>
  <c r="G55" i="12"/>
  <c r="Z55" i="12" s="1"/>
  <c r="E55" i="12"/>
  <c r="G54" i="12"/>
  <c r="AO54" i="12" s="1"/>
  <c r="E54" i="12"/>
  <c r="G53" i="12"/>
  <c r="AP53" i="12" s="1"/>
  <c r="E53" i="12"/>
  <c r="G52" i="12"/>
  <c r="W52" i="12" s="1"/>
  <c r="E52" i="12"/>
  <c r="L47" i="12"/>
  <c r="K47" i="12"/>
  <c r="H47" i="12"/>
  <c r="G45" i="12"/>
  <c r="AF45" i="12" s="1"/>
  <c r="E45" i="12"/>
  <c r="G44" i="12"/>
  <c r="AC44" i="12" s="1"/>
  <c r="E44" i="12"/>
  <c r="G43" i="12"/>
  <c r="J43" i="12" s="1"/>
  <c r="E43" i="12"/>
  <c r="G42" i="12"/>
  <c r="AJ42" i="12" s="1"/>
  <c r="E42" i="12"/>
  <c r="G41" i="12"/>
  <c r="Y41" i="12" s="1"/>
  <c r="E41" i="12"/>
  <c r="G40" i="12"/>
  <c r="AJ40" i="12" s="1"/>
  <c r="E40" i="12"/>
  <c r="O39" i="12"/>
  <c r="G39" i="12"/>
  <c r="AB39" i="12" s="1"/>
  <c r="E39" i="12"/>
  <c r="G38" i="12"/>
  <c r="AN38" i="12" s="1"/>
  <c r="E38" i="12"/>
  <c r="G37" i="12"/>
  <c r="E37" i="12"/>
  <c r="G36" i="12"/>
  <c r="AM36" i="12" s="1"/>
  <c r="E36" i="12"/>
  <c r="G35" i="12"/>
  <c r="T35" i="12" s="1"/>
  <c r="E35" i="12"/>
  <c r="G34" i="12"/>
  <c r="AK34" i="12" s="1"/>
  <c r="E34" i="12"/>
  <c r="G33" i="12"/>
  <c r="AF33" i="12" s="1"/>
  <c r="E33" i="12"/>
  <c r="G32" i="12"/>
  <c r="AH32" i="12" s="1"/>
  <c r="E32" i="12"/>
  <c r="G31" i="12"/>
  <c r="AN31" i="12" s="1"/>
  <c r="E31" i="12"/>
  <c r="L26" i="12"/>
  <c r="H26" i="12"/>
  <c r="G24" i="12"/>
  <c r="AL24" i="12" s="1"/>
  <c r="E24" i="12"/>
  <c r="G23" i="12"/>
  <c r="AM23" i="12" s="1"/>
  <c r="E23" i="12"/>
  <c r="G22" i="12"/>
  <c r="AK22" i="12" s="1"/>
  <c r="E22" i="12"/>
  <c r="G21" i="12"/>
  <c r="AE21" i="12" s="1"/>
  <c r="E21" i="12"/>
  <c r="G20" i="12"/>
  <c r="E20" i="12"/>
  <c r="L15" i="12"/>
  <c r="K15" i="12"/>
  <c r="H15" i="12"/>
  <c r="G13" i="12"/>
  <c r="AG13" i="12" s="1"/>
  <c r="E13" i="12"/>
  <c r="G12" i="12"/>
  <c r="AJ12" i="12" s="1"/>
  <c r="E12" i="12"/>
  <c r="G11" i="12"/>
  <c r="AD11" i="12" s="1"/>
  <c r="E11" i="12"/>
  <c r="G10" i="12"/>
  <c r="AN10" i="12" s="1"/>
  <c r="E10" i="12"/>
  <c r="G9" i="12"/>
  <c r="AE9" i="12" s="1"/>
  <c r="E9" i="12"/>
  <c r="G8" i="12"/>
  <c r="AI8" i="12" s="1"/>
  <c r="E8" i="12"/>
  <c r="G7" i="12"/>
  <c r="J7" i="12" s="1"/>
  <c r="E7" i="12"/>
  <c r="G6" i="12"/>
  <c r="AA6" i="12" s="1"/>
  <c r="E6" i="12"/>
  <c r="G5" i="12"/>
  <c r="AJ5" i="12" s="1"/>
  <c r="E5" i="12"/>
  <c r="G38" i="1"/>
  <c r="K109" i="1"/>
  <c r="I19" i="10" s="1"/>
  <c r="O109" i="1"/>
  <c r="K19" i="10" s="1"/>
  <c r="L109" i="1"/>
  <c r="J19" i="10" s="1"/>
  <c r="H109" i="1"/>
  <c r="H15" i="1" s="1"/>
  <c r="F7" i="13" s="1"/>
  <c r="AA45" i="12" l="1"/>
  <c r="I39" i="12"/>
  <c r="J69" i="12"/>
  <c r="AK56" i="12"/>
  <c r="AB5" i="12"/>
  <c r="H40" i="12"/>
  <c r="M23" i="12"/>
  <c r="AN33" i="12"/>
  <c r="X43" i="12"/>
  <c r="E1" i="5"/>
  <c r="F36" i="5" s="1"/>
  <c r="O67" i="12"/>
  <c r="K106" i="12"/>
  <c r="AJ13" i="12"/>
  <c r="K26" i="12"/>
  <c r="U44" i="12"/>
  <c r="V33" i="12"/>
  <c r="I36" i="13"/>
  <c r="AL23" i="12"/>
  <c r="O106" i="12"/>
  <c r="O95" i="12"/>
  <c r="O47" i="12"/>
  <c r="O33" i="12"/>
  <c r="H66" i="12"/>
  <c r="O26" i="12"/>
  <c r="H19" i="10"/>
  <c r="AP32" i="12"/>
  <c r="Q63" i="12"/>
  <c r="AG8" i="12"/>
  <c r="J100" i="12"/>
  <c r="O45" i="12"/>
  <c r="O74" i="12"/>
  <c r="H36" i="13"/>
  <c r="V23" i="12"/>
  <c r="AP23" i="12"/>
  <c r="AM32" i="12"/>
  <c r="AF8" i="12"/>
  <c r="L87" i="12"/>
  <c r="AF54" i="12"/>
  <c r="O15" i="12"/>
  <c r="AN45" i="12"/>
  <c r="U23" i="12"/>
  <c r="AO23" i="12"/>
  <c r="AN32" i="12"/>
  <c r="R33" i="12"/>
  <c r="AJ79" i="12"/>
  <c r="T81" i="12"/>
  <c r="P13" i="12"/>
  <c r="X23" i="12"/>
  <c r="X33" i="12"/>
  <c r="I64" i="12"/>
  <c r="J79" i="12"/>
  <c r="AD33" i="12"/>
  <c r="N44" i="12"/>
  <c r="AH45" i="12"/>
  <c r="AF52" i="12"/>
  <c r="P55" i="12"/>
  <c r="AG64" i="12"/>
  <c r="L67" i="12"/>
  <c r="K79" i="12"/>
  <c r="S13" i="12"/>
  <c r="T13" i="12"/>
  <c r="J23" i="12"/>
  <c r="N79" i="12"/>
  <c r="H23" i="12"/>
  <c r="Z23" i="12"/>
  <c r="AB23" i="12"/>
  <c r="S32" i="12"/>
  <c r="J33" i="12"/>
  <c r="AG33" i="12"/>
  <c r="S5" i="12"/>
  <c r="AA8" i="12"/>
  <c r="X13" i="12"/>
  <c r="K23" i="12"/>
  <c r="AI23" i="12"/>
  <c r="W32" i="12"/>
  <c r="M33" i="12"/>
  <c r="AK33" i="12"/>
  <c r="Q42" i="12"/>
  <c r="AF44" i="12"/>
  <c r="V67" i="12"/>
  <c r="AL69" i="12"/>
  <c r="U79" i="12"/>
  <c r="H81" i="12"/>
  <c r="L23" i="12"/>
  <c r="AJ23" i="12"/>
  <c r="X32" i="12"/>
  <c r="N33" i="12"/>
  <c r="AL33" i="12"/>
  <c r="AN44" i="12"/>
  <c r="K56" i="12"/>
  <c r="AD67" i="12"/>
  <c r="AD79" i="12"/>
  <c r="J81" i="12"/>
  <c r="H91" i="12"/>
  <c r="T56" i="12"/>
  <c r="AI67" i="12"/>
  <c r="AH79" i="12"/>
  <c r="L81" i="12"/>
  <c r="N23" i="12"/>
  <c r="AD23" i="12"/>
  <c r="AA39" i="12"/>
  <c r="N64" i="12"/>
  <c r="AO64" i="12"/>
  <c r="R66" i="12"/>
  <c r="AH81" i="12"/>
  <c r="AC86" i="12"/>
  <c r="AP87" i="12"/>
  <c r="Y101" i="12"/>
  <c r="J13" i="12"/>
  <c r="R23" i="12"/>
  <c r="AF23" i="12"/>
  <c r="AC33" i="12"/>
  <c r="H34" i="12"/>
  <c r="AE39" i="12"/>
  <c r="M44" i="12"/>
  <c r="L45" i="12"/>
  <c r="M54" i="12"/>
  <c r="T64" i="12"/>
  <c r="Y66" i="12"/>
  <c r="AP81" i="12"/>
  <c r="AE86" i="12"/>
  <c r="H90" i="12"/>
  <c r="S100" i="12"/>
  <c r="AC101" i="12"/>
  <c r="AL12" i="12"/>
  <c r="T23" i="12"/>
  <c r="AG23" i="12"/>
  <c r="U64" i="12"/>
  <c r="AB66" i="12"/>
  <c r="AM86" i="12"/>
  <c r="AD90" i="12"/>
  <c r="T100" i="12"/>
  <c r="AK101" i="12"/>
  <c r="Y64" i="12"/>
  <c r="AF66" i="12"/>
  <c r="AI88" i="12"/>
  <c r="AL100" i="12"/>
  <c r="AA64" i="12"/>
  <c r="AJ66" i="12"/>
  <c r="P39" i="12"/>
  <c r="AN43" i="12"/>
  <c r="AP44" i="12"/>
  <c r="AI55" i="12"/>
  <c r="J64" i="12"/>
  <c r="AH64" i="12"/>
  <c r="I66" i="12"/>
  <c r="K71" i="12"/>
  <c r="AB81" i="12"/>
  <c r="Q83" i="12"/>
  <c r="L86" i="12"/>
  <c r="U87" i="12"/>
  <c r="P89" i="12"/>
  <c r="AB91" i="12"/>
  <c r="I101" i="12"/>
  <c r="Y39" i="12"/>
  <c r="I41" i="12"/>
  <c r="L64" i="12"/>
  <c r="AJ64" i="12"/>
  <c r="O66" i="12"/>
  <c r="AF81" i="12"/>
  <c r="AA83" i="12"/>
  <c r="T86" i="12"/>
  <c r="AF87" i="12"/>
  <c r="U101" i="12"/>
  <c r="AJ36" i="12"/>
  <c r="AK53" i="12"/>
  <c r="Q70" i="12"/>
  <c r="AA70" i="12"/>
  <c r="AK70" i="12"/>
  <c r="AI102" i="12"/>
  <c r="R45" i="12"/>
  <c r="AJ45" i="12"/>
  <c r="K53" i="12"/>
  <c r="AL53" i="12"/>
  <c r="AG54" i="12"/>
  <c r="AJ55" i="12"/>
  <c r="U56" i="12"/>
  <c r="O65" i="12"/>
  <c r="Z67" i="12"/>
  <c r="H70" i="12"/>
  <c r="R70" i="12"/>
  <c r="AB70" i="12"/>
  <c r="AL70" i="12"/>
  <c r="M87" i="12"/>
  <c r="AH87" i="12"/>
  <c r="K100" i="12"/>
  <c r="M101" i="12"/>
  <c r="K102" i="12"/>
  <c r="M43" i="12"/>
  <c r="O44" i="12"/>
  <c r="V45" i="12"/>
  <c r="AK45" i="12"/>
  <c r="L53" i="12"/>
  <c r="AA56" i="12"/>
  <c r="K64" i="12"/>
  <c r="V64" i="12"/>
  <c r="AI64" i="12"/>
  <c r="P65" i="12"/>
  <c r="J66" i="12"/>
  <c r="AE66" i="12"/>
  <c r="K67" i="12"/>
  <c r="AB67" i="12"/>
  <c r="O68" i="12"/>
  <c r="I70" i="12"/>
  <c r="S70" i="12"/>
  <c r="AC70" i="12"/>
  <c r="AN70" i="12"/>
  <c r="L79" i="12"/>
  <c r="AI79" i="12"/>
  <c r="K81" i="12"/>
  <c r="AG81" i="12"/>
  <c r="K83" i="12"/>
  <c r="S87" i="12"/>
  <c r="AM87" i="12"/>
  <c r="L102" i="12"/>
  <c r="AF5" i="12"/>
  <c r="AB32" i="12"/>
  <c r="AN34" i="12"/>
  <c r="O36" i="12"/>
  <c r="W45" i="12"/>
  <c r="AL45" i="12"/>
  <c r="M53" i="12"/>
  <c r="AE56" i="12"/>
  <c r="Y65" i="12"/>
  <c r="J70" i="12"/>
  <c r="T70" i="12"/>
  <c r="AD70" i="12"/>
  <c r="AO70" i="12"/>
  <c r="Q102" i="12"/>
  <c r="I5" i="12"/>
  <c r="AG5" i="12"/>
  <c r="Z6" i="12"/>
  <c r="N8" i="12"/>
  <c r="W13" i="12"/>
  <c r="AB21" i="12"/>
  <c r="Q23" i="12"/>
  <c r="AA23" i="12"/>
  <c r="AK23" i="12"/>
  <c r="L32" i="12"/>
  <c r="AC32" i="12"/>
  <c r="W33" i="12"/>
  <c r="AM33" i="12"/>
  <c r="P36" i="12"/>
  <c r="AA41" i="12"/>
  <c r="AB43" i="12"/>
  <c r="W44" i="12"/>
  <c r="J45" i="12"/>
  <c r="X45" i="12"/>
  <c r="AM45" i="12"/>
  <c r="X52" i="12"/>
  <c r="V53" i="12"/>
  <c r="L54" i="12"/>
  <c r="O55" i="12"/>
  <c r="J56" i="12"/>
  <c r="AH56" i="12"/>
  <c r="M64" i="12"/>
  <c r="Z64" i="12"/>
  <c r="AK64" i="12"/>
  <c r="AK65" i="12"/>
  <c r="P66" i="12"/>
  <c r="AI66" i="12"/>
  <c r="M67" i="12"/>
  <c r="AE67" i="12"/>
  <c r="K70" i="12"/>
  <c r="U70" i="12"/>
  <c r="AF70" i="12"/>
  <c r="AP70" i="12"/>
  <c r="T79" i="12"/>
  <c r="R81" i="12"/>
  <c r="AN81" i="12"/>
  <c r="R83" i="12"/>
  <c r="AN85" i="12"/>
  <c r="V87" i="12"/>
  <c r="R91" i="12"/>
  <c r="AC100" i="12"/>
  <c r="S102" i="12"/>
  <c r="M6" i="12"/>
  <c r="AE7" i="12"/>
  <c r="AE5" i="12"/>
  <c r="N6" i="12"/>
  <c r="R21" i="12"/>
  <c r="AL22" i="12"/>
  <c r="AB34" i="12"/>
  <c r="H36" i="12"/>
  <c r="H5" i="12"/>
  <c r="O6" i="12"/>
  <c r="AC21" i="12"/>
  <c r="M32" i="12"/>
  <c r="AD32" i="12"/>
  <c r="W87" i="12"/>
  <c r="AA102" i="12"/>
  <c r="K5" i="12"/>
  <c r="AO5" i="12"/>
  <c r="AB6" i="12"/>
  <c r="Q8" i="12"/>
  <c r="AH13" i="12"/>
  <c r="AL21" i="12"/>
  <c r="I23" i="12"/>
  <c r="S23" i="12"/>
  <c r="AC23" i="12"/>
  <c r="AN23" i="12"/>
  <c r="N32" i="12"/>
  <c r="AK32" i="12"/>
  <c r="K33" i="12"/>
  <c r="AA33" i="12"/>
  <c r="AO33" i="12"/>
  <c r="AI35" i="12"/>
  <c r="AB36" i="12"/>
  <c r="AG44" i="12"/>
  <c r="M45" i="12"/>
  <c r="AB45" i="12"/>
  <c r="AG52" i="12"/>
  <c r="AA53" i="12"/>
  <c r="P54" i="12"/>
  <c r="Y55" i="12"/>
  <c r="L56" i="12"/>
  <c r="AP56" i="12"/>
  <c r="Q64" i="12"/>
  <c r="AC64" i="12"/>
  <c r="AP64" i="12"/>
  <c r="T66" i="12"/>
  <c r="AN66" i="12"/>
  <c r="R67" i="12"/>
  <c r="AJ67" i="12"/>
  <c r="M70" i="12"/>
  <c r="X70" i="12"/>
  <c r="AI70" i="12"/>
  <c r="W79" i="12"/>
  <c r="U81" i="12"/>
  <c r="AG83" i="12"/>
  <c r="H87" i="12"/>
  <c r="AC87" i="12"/>
  <c r="N88" i="12"/>
  <c r="AN91" i="12"/>
  <c r="AO101" i="12"/>
  <c r="AB102" i="12"/>
  <c r="P21" i="12"/>
  <c r="AH8" i="12"/>
  <c r="AA21" i="12"/>
  <c r="AA24" i="12"/>
  <c r="J5" i="12"/>
  <c r="AN5" i="12"/>
  <c r="P8" i="12"/>
  <c r="U36" i="12"/>
  <c r="Y53" i="12"/>
  <c r="AL65" i="12"/>
  <c r="L70" i="12"/>
  <c r="V70" i="12"/>
  <c r="AG70" i="12"/>
  <c r="R5" i="12"/>
  <c r="R8" i="12"/>
  <c r="AI13" i="12"/>
  <c r="O32" i="12"/>
  <c r="AL32" i="12"/>
  <c r="AJ35" i="12"/>
  <c r="AC36" i="12"/>
  <c r="AJ44" i="12"/>
  <c r="N45" i="12"/>
  <c r="AC45" i="12"/>
  <c r="AI53" i="12"/>
  <c r="AE54" i="12"/>
  <c r="S64" i="12"/>
  <c r="AD64" i="12"/>
  <c r="W66" i="12"/>
  <c r="AP66" i="12"/>
  <c r="T67" i="12"/>
  <c r="N70" i="12"/>
  <c r="Z70" i="12"/>
  <c r="AJ70" i="12"/>
  <c r="Z79" i="12"/>
  <c r="X81" i="12"/>
  <c r="AH83" i="12"/>
  <c r="K87" i="12"/>
  <c r="AE87" i="12"/>
  <c r="X88" i="12"/>
  <c r="AG102" i="12"/>
  <c r="U11" i="12"/>
  <c r="AO11" i="12"/>
  <c r="AF7" i="12"/>
  <c r="AB9" i="12"/>
  <c r="N9" i="12"/>
  <c r="AA9" i="12"/>
  <c r="M9" i="12"/>
  <c r="AL9" i="12"/>
  <c r="X9" i="12"/>
  <c r="L9" i="12"/>
  <c r="I11" i="12"/>
  <c r="AA11" i="12"/>
  <c r="AP11" i="12"/>
  <c r="AI9" i="12"/>
  <c r="AB11" i="12"/>
  <c r="Z22" i="12"/>
  <c r="Y22" i="12"/>
  <c r="AM22" i="12"/>
  <c r="AN22" i="12"/>
  <c r="Q22" i="12"/>
  <c r="H24" i="12"/>
  <c r="I7" i="12"/>
  <c r="AJ9" i="12"/>
  <c r="K11" i="12"/>
  <c r="AC11" i="12"/>
  <c r="K22" i="12"/>
  <c r="K24" i="12"/>
  <c r="AP31" i="12"/>
  <c r="P22" i="12"/>
  <c r="AL6" i="12"/>
  <c r="W6" i="12"/>
  <c r="AK6" i="12"/>
  <c r="V6" i="12"/>
  <c r="AJ6" i="12"/>
  <c r="R6" i="12"/>
  <c r="AH6" i="12"/>
  <c r="W7" i="12"/>
  <c r="I8" i="12"/>
  <c r="Y8" i="12"/>
  <c r="AO8" i="12"/>
  <c r="V9" i="12"/>
  <c r="S11" i="12"/>
  <c r="AK11" i="12"/>
  <c r="AA22" i="12"/>
  <c r="L6" i="12"/>
  <c r="AI6" i="12"/>
  <c r="AD7" i="12"/>
  <c r="M8" i="12"/>
  <c r="Z8" i="12"/>
  <c r="AP8" i="12"/>
  <c r="W9" i="12"/>
  <c r="T11" i="12"/>
  <c r="AL11" i="12"/>
  <c r="I13" i="12"/>
  <c r="AC22" i="12"/>
  <c r="Y24" i="12"/>
  <c r="AA34" i="12"/>
  <c r="H7" i="12"/>
  <c r="AP7" i="12"/>
  <c r="K9" i="12"/>
  <c r="S31" i="12"/>
  <c r="AF9" i="12"/>
  <c r="J11" i="12"/>
  <c r="AM34" i="12"/>
  <c r="AJ34" i="12"/>
  <c r="Z34" i="12"/>
  <c r="P34" i="12"/>
  <c r="U34" i="12"/>
  <c r="AI34" i="12"/>
  <c r="Y34" i="12"/>
  <c r="M34" i="12"/>
  <c r="AG34" i="12"/>
  <c r="K34" i="12"/>
  <c r="AH34" i="12"/>
  <c r="X34" i="12"/>
  <c r="L34" i="12"/>
  <c r="AP34" i="12"/>
  <c r="AF34" i="12"/>
  <c r="T34" i="12"/>
  <c r="J34" i="12"/>
  <c r="AO34" i="12"/>
  <c r="AC34" i="12"/>
  <c r="S34" i="12"/>
  <c r="I34" i="12"/>
  <c r="V8" i="12"/>
  <c r="P9" i="12"/>
  <c r="AK9" i="12"/>
  <c r="Q11" i="12"/>
  <c r="M22" i="12"/>
  <c r="AN11" i="12"/>
  <c r="AJ11" i="12"/>
  <c r="Z11" i="12"/>
  <c r="N11" i="12"/>
  <c r="AI11" i="12"/>
  <c r="Y11" i="12"/>
  <c r="M11" i="12"/>
  <c r="AH11" i="12"/>
  <c r="V11" i="12"/>
  <c r="L11" i="12"/>
  <c r="AL7" i="12"/>
  <c r="AO7" i="12"/>
  <c r="U7" i="12"/>
  <c r="AN7" i="12"/>
  <c r="R7" i="12"/>
  <c r="AG7" i="12"/>
  <c r="M7" i="12"/>
  <c r="AC24" i="12"/>
  <c r="AJ24" i="12"/>
  <c r="T24" i="12"/>
  <c r="AI24" i="12"/>
  <c r="P24" i="12"/>
  <c r="AB24" i="12"/>
  <c r="N24" i="12"/>
  <c r="AG24" i="12"/>
  <c r="O24" i="12"/>
  <c r="AK24" i="12"/>
  <c r="O9" i="12"/>
  <c r="I24" i="12"/>
  <c r="AO24" i="12"/>
  <c r="AE31" i="12"/>
  <c r="AM8" i="12"/>
  <c r="AN8" i="12"/>
  <c r="AD8" i="12"/>
  <c r="U8" i="12"/>
  <c r="L8" i="12"/>
  <c r="AL8" i="12"/>
  <c r="AC8" i="12"/>
  <c r="T8" i="12"/>
  <c r="K8" i="12"/>
  <c r="AK8" i="12"/>
  <c r="AB8" i="12"/>
  <c r="S8" i="12"/>
  <c r="J8" i="12"/>
  <c r="V7" i="12"/>
  <c r="H8" i="12"/>
  <c r="X8" i="12"/>
  <c r="AJ8" i="12"/>
  <c r="U9" i="12"/>
  <c r="R11" i="12"/>
  <c r="AG11" i="12"/>
  <c r="W24" i="12"/>
  <c r="Q34" i="12"/>
  <c r="AE13" i="12"/>
  <c r="O13" i="12"/>
  <c r="AP13" i="12"/>
  <c r="Z13" i="12"/>
  <c r="L13" i="12"/>
  <c r="AO13" i="12"/>
  <c r="Y13" i="12"/>
  <c r="K13" i="12"/>
  <c r="AF13" i="12"/>
  <c r="X24" i="12"/>
  <c r="R34" i="12"/>
  <c r="AO37" i="12"/>
  <c r="AK37" i="12"/>
  <c r="U37" i="12"/>
  <c r="H37" i="12"/>
  <c r="X37" i="12"/>
  <c r="AM37" i="12"/>
  <c r="M38" i="12"/>
  <c r="X38" i="12"/>
  <c r="AH38" i="12"/>
  <c r="AI39" i="12"/>
  <c r="M39" i="12"/>
  <c r="AN39" i="12"/>
  <c r="AH40" i="12"/>
  <c r="U41" i="12"/>
  <c r="AP41" i="12"/>
  <c r="L44" i="12"/>
  <c r="H45" i="12"/>
  <c r="T45" i="12"/>
  <c r="J53" i="12"/>
  <c r="U53" i="12"/>
  <c r="AH53" i="12"/>
  <c r="H54" i="12"/>
  <c r="AD54" i="12"/>
  <c r="AL56" i="12"/>
  <c r="V56" i="12"/>
  <c r="AD56" i="12"/>
  <c r="AH67" i="12"/>
  <c r="U67" i="12"/>
  <c r="J67" i="12"/>
  <c r="AM67" i="12"/>
  <c r="AA67" i="12"/>
  <c r="N67" i="12"/>
  <c r="W67" i="12"/>
  <c r="P72" i="12"/>
  <c r="AF72" i="12"/>
  <c r="R36" i="12"/>
  <c r="AH36" i="12"/>
  <c r="I37" i="12"/>
  <c r="Z37" i="12"/>
  <c r="AP37" i="12"/>
  <c r="N38" i="12"/>
  <c r="Y38" i="12"/>
  <c r="AI38" i="12"/>
  <c r="AC68" i="12"/>
  <c r="L68" i="12"/>
  <c r="AA68" i="12"/>
  <c r="AJ71" i="12"/>
  <c r="AN71" i="12"/>
  <c r="N71" i="12"/>
  <c r="AB71" i="12"/>
  <c r="AM71" i="12"/>
  <c r="R72" i="12"/>
  <c r="AH72" i="12"/>
  <c r="AH80" i="12"/>
  <c r="Y80" i="12"/>
  <c r="AO80" i="12"/>
  <c r="U80" i="12"/>
  <c r="AE80" i="12"/>
  <c r="I80" i="12"/>
  <c r="AL80" i="12"/>
  <c r="AM89" i="12"/>
  <c r="AN89" i="12"/>
  <c r="AD89" i="12"/>
  <c r="U89" i="12"/>
  <c r="L89" i="12"/>
  <c r="AL89" i="12"/>
  <c r="AC89" i="12"/>
  <c r="T89" i="12"/>
  <c r="K89" i="12"/>
  <c r="AK89" i="12"/>
  <c r="AB89" i="12"/>
  <c r="S89" i="12"/>
  <c r="J89" i="12"/>
  <c r="AJ89" i="12"/>
  <c r="AA89" i="12"/>
  <c r="R89" i="12"/>
  <c r="I89" i="12"/>
  <c r="AI89" i="12"/>
  <c r="Z89" i="12"/>
  <c r="Q89" i="12"/>
  <c r="H89" i="12"/>
  <c r="AP89" i="12"/>
  <c r="AG89" i="12"/>
  <c r="X89" i="12"/>
  <c r="N89" i="12"/>
  <c r="AO89" i="12"/>
  <c r="AF89" i="12"/>
  <c r="V89" i="12"/>
  <c r="M89" i="12"/>
  <c r="T36" i="12"/>
  <c r="AI36" i="12"/>
  <c r="J37" i="12"/>
  <c r="AA37" i="12"/>
  <c r="P38" i="12"/>
  <c r="Z38" i="12"/>
  <c r="AJ38" i="12"/>
  <c r="AI41" i="12"/>
  <c r="R41" i="12"/>
  <c r="Z41" i="12"/>
  <c r="K68" i="12"/>
  <c r="AP69" i="12"/>
  <c r="AI69" i="12"/>
  <c r="O69" i="12"/>
  <c r="H71" i="12"/>
  <c r="S72" i="12"/>
  <c r="H80" i="12"/>
  <c r="AN80" i="12"/>
  <c r="AN72" i="12"/>
  <c r="Z72" i="12"/>
  <c r="O72" i="12"/>
  <c r="AG72" i="12"/>
  <c r="V72" i="12"/>
  <c r="I72" i="12"/>
  <c r="W72" i="12"/>
  <c r="AL72" i="12"/>
  <c r="O80" i="12"/>
  <c r="AC37" i="12"/>
  <c r="T32" i="12"/>
  <c r="AE32" i="12"/>
  <c r="J36" i="12"/>
  <c r="X36" i="12"/>
  <c r="AK36" i="12"/>
  <c r="O37" i="12"/>
  <c r="AD37" i="12"/>
  <c r="H38" i="12"/>
  <c r="R38" i="12"/>
  <c r="AC38" i="12"/>
  <c r="Q40" i="12"/>
  <c r="L41" i="12"/>
  <c r="AD41" i="12"/>
  <c r="W42" i="12"/>
  <c r="AJ52" i="12"/>
  <c r="AP52" i="12"/>
  <c r="K52" i="12"/>
  <c r="AH52" i="12"/>
  <c r="Q53" i="12"/>
  <c r="AB53" i="12"/>
  <c r="AO53" i="12"/>
  <c r="T54" i="12"/>
  <c r="AL54" i="12"/>
  <c r="X68" i="12"/>
  <c r="K69" i="12"/>
  <c r="S71" i="12"/>
  <c r="H72" i="12"/>
  <c r="X72" i="12"/>
  <c r="AO72" i="12"/>
  <c r="P80" i="12"/>
  <c r="AL82" i="12"/>
  <c r="W82" i="12"/>
  <c r="N82" i="12"/>
  <c r="M82" i="12"/>
  <c r="AI82" i="12"/>
  <c r="AH89" i="12"/>
  <c r="AM38" i="12"/>
  <c r="AK38" i="12"/>
  <c r="AB38" i="12"/>
  <c r="S38" i="12"/>
  <c r="J38" i="12"/>
  <c r="Q38" i="12"/>
  <c r="AL38" i="12"/>
  <c r="T5" i="12"/>
  <c r="AP5" i="12"/>
  <c r="P12" i="12"/>
  <c r="AM21" i="12"/>
  <c r="J32" i="12"/>
  <c r="U32" i="12"/>
  <c r="AF32" i="12"/>
  <c r="S33" i="12"/>
  <c r="AE33" i="12"/>
  <c r="AP33" i="12"/>
  <c r="S35" i="12"/>
  <c r="K36" i="12"/>
  <c r="Z36" i="12"/>
  <c r="AL36" i="12"/>
  <c r="Q37" i="12"/>
  <c r="AG37" i="12"/>
  <c r="I38" i="12"/>
  <c r="T38" i="12"/>
  <c r="AD38" i="12"/>
  <c r="AO38" i="12"/>
  <c r="R40" i="12"/>
  <c r="N41" i="12"/>
  <c r="AG41" i="12"/>
  <c r="AG42" i="12"/>
  <c r="J52" i="12"/>
  <c r="R53" i="12"/>
  <c r="AC53" i="12"/>
  <c r="U54" i="12"/>
  <c r="AN54" i="12"/>
  <c r="Z68" i="12"/>
  <c r="X69" i="12"/>
  <c r="X71" i="12"/>
  <c r="J72" i="12"/>
  <c r="Y72" i="12"/>
  <c r="AP72" i="12"/>
  <c r="R80" i="12"/>
  <c r="X82" i="12"/>
  <c r="K37" i="12"/>
  <c r="AA38" i="12"/>
  <c r="W5" i="12"/>
  <c r="AB12" i="12"/>
  <c r="M21" i="12"/>
  <c r="AN21" i="12"/>
  <c r="P23" i="12"/>
  <c r="Y23" i="12"/>
  <c r="AH23" i="12"/>
  <c r="K32" i="12"/>
  <c r="V32" i="12"/>
  <c r="I33" i="12"/>
  <c r="U33" i="12"/>
  <c r="L36" i="12"/>
  <c r="AA36" i="12"/>
  <c r="R37" i="12"/>
  <c r="AI37" i="12"/>
  <c r="K38" i="12"/>
  <c r="U38" i="12"/>
  <c r="AF38" i="12"/>
  <c r="AP38" i="12"/>
  <c r="X40" i="12"/>
  <c r="O41" i="12"/>
  <c r="AH41" i="12"/>
  <c r="AH44" i="12"/>
  <c r="S44" i="12"/>
  <c r="X44" i="12"/>
  <c r="N52" i="12"/>
  <c r="AN53" i="12"/>
  <c r="AJ53" i="12"/>
  <c r="Z53" i="12"/>
  <c r="N53" i="12"/>
  <c r="S53" i="12"/>
  <c r="AD53" i="12"/>
  <c r="V54" i="12"/>
  <c r="AJ68" i="12"/>
  <c r="Y69" i="12"/>
  <c r="AA71" i="12"/>
  <c r="K72" i="12"/>
  <c r="AD72" i="12"/>
  <c r="Z80" i="12"/>
  <c r="AJ82" i="12"/>
  <c r="S37" i="12"/>
  <c r="AL37" i="12"/>
  <c r="L38" i="12"/>
  <c r="V38" i="12"/>
  <c r="AG38" i="12"/>
  <c r="AG40" i="12"/>
  <c r="Q41" i="12"/>
  <c r="AM41" i="12"/>
  <c r="AH43" i="12"/>
  <c r="AP43" i="12"/>
  <c r="J44" i="12"/>
  <c r="Y44" i="12"/>
  <c r="AP45" i="12"/>
  <c r="AE45" i="12"/>
  <c r="U45" i="12"/>
  <c r="K45" i="12"/>
  <c r="S45" i="12"/>
  <c r="AD45" i="12"/>
  <c r="T52" i="12"/>
  <c r="I53" i="12"/>
  <c r="T53" i="12"/>
  <c r="AG53" i="12"/>
  <c r="AK54" i="12"/>
  <c r="AB54" i="12"/>
  <c r="I54" i="12"/>
  <c r="W54" i="12"/>
  <c r="AK68" i="12"/>
  <c r="Z69" i="12"/>
  <c r="AE71" i="12"/>
  <c r="N72" i="12"/>
  <c r="AE72" i="12"/>
  <c r="AD80" i="12"/>
  <c r="AE85" i="12"/>
  <c r="K88" i="12"/>
  <c r="V88" i="12"/>
  <c r="AF88" i="12"/>
  <c r="AP88" i="12"/>
  <c r="S90" i="12"/>
  <c r="AN90" i="12"/>
  <c r="L91" i="12"/>
  <c r="X91" i="12"/>
  <c r="AH91" i="12"/>
  <c r="Z93" i="12"/>
  <c r="P100" i="12"/>
  <c r="Y100" i="12"/>
  <c r="AH100" i="12"/>
  <c r="AH104" i="12"/>
  <c r="R64" i="12"/>
  <c r="AB64" i="12"/>
  <c r="AL64" i="12"/>
  <c r="K66" i="12"/>
  <c r="Z66" i="12"/>
  <c r="AO66" i="12"/>
  <c r="P70" i="12"/>
  <c r="Y70" i="12"/>
  <c r="AH70" i="12"/>
  <c r="M79" i="12"/>
  <c r="AE79" i="12"/>
  <c r="I81" i="12"/>
  <c r="S81" i="12"/>
  <c r="AC81" i="12"/>
  <c r="AO81" i="12"/>
  <c r="P83" i="12"/>
  <c r="AF83" i="12"/>
  <c r="W84" i="12"/>
  <c r="AF85" i="12"/>
  <c r="U86" i="12"/>
  <c r="J87" i="12"/>
  <c r="T87" i="12"/>
  <c r="AD87" i="12"/>
  <c r="AN87" i="12"/>
  <c r="M88" i="12"/>
  <c r="W88" i="12"/>
  <c r="AG88" i="12"/>
  <c r="U90" i="12"/>
  <c r="AO90" i="12"/>
  <c r="N91" i="12"/>
  <c r="Y91" i="12"/>
  <c r="AI91" i="12"/>
  <c r="K92" i="12"/>
  <c r="AH93" i="12"/>
  <c r="H100" i="12"/>
  <c r="Q100" i="12"/>
  <c r="Z100" i="12"/>
  <c r="AI100" i="12"/>
  <c r="V101" i="12"/>
  <c r="AL101" i="12"/>
  <c r="AP104" i="12"/>
  <c r="V90" i="12"/>
  <c r="P91" i="12"/>
  <c r="Z91" i="12"/>
  <c r="AJ91" i="12"/>
  <c r="AL93" i="12"/>
  <c r="I100" i="12"/>
  <c r="R100" i="12"/>
  <c r="AA100" i="12"/>
  <c r="AJ100" i="12"/>
  <c r="H101" i="12"/>
  <c r="X101" i="12"/>
  <c r="AN101" i="12"/>
  <c r="P102" i="12"/>
  <c r="AF102" i="12"/>
  <c r="AO85" i="12"/>
  <c r="O88" i="12"/>
  <c r="Z88" i="12"/>
  <c r="AK88" i="12"/>
  <c r="X90" i="12"/>
  <c r="Q91" i="12"/>
  <c r="AA91" i="12"/>
  <c r="AL91" i="12"/>
  <c r="AP93" i="12"/>
  <c r="AB100" i="12"/>
  <c r="AK100" i="12"/>
  <c r="S83" i="12"/>
  <c r="AI83" i="12"/>
  <c r="M85" i="12"/>
  <c r="Q88" i="12"/>
  <c r="AA88" i="12"/>
  <c r="AL88" i="12"/>
  <c r="S66" i="12"/>
  <c r="AG66" i="12"/>
  <c r="V79" i="12"/>
  <c r="M81" i="12"/>
  <c r="Y81" i="12"/>
  <c r="AI81" i="12"/>
  <c r="H83" i="12"/>
  <c r="X83" i="12"/>
  <c r="AO83" i="12"/>
  <c r="N85" i="12"/>
  <c r="AN86" i="12"/>
  <c r="N87" i="12"/>
  <c r="X87" i="12"/>
  <c r="AJ87" i="12"/>
  <c r="H88" i="12"/>
  <c r="R88" i="12"/>
  <c r="AC88" i="12"/>
  <c r="AM88" i="12"/>
  <c r="I90" i="12"/>
  <c r="AE90" i="12"/>
  <c r="I91" i="12"/>
  <c r="S91" i="12"/>
  <c r="AD91" i="12"/>
  <c r="AO91" i="12"/>
  <c r="J93" i="12"/>
  <c r="L100" i="12"/>
  <c r="U100" i="12"/>
  <c r="AD100" i="12"/>
  <c r="AN100" i="12"/>
  <c r="N101" i="12"/>
  <c r="AD101" i="12"/>
  <c r="T102" i="12"/>
  <c r="AJ102" i="12"/>
  <c r="J104" i="12"/>
  <c r="P81" i="12"/>
  <c r="Z81" i="12"/>
  <c r="AJ81" i="12"/>
  <c r="I83" i="12"/>
  <c r="Y83" i="12"/>
  <c r="AP83" i="12"/>
  <c r="V85" i="12"/>
  <c r="K86" i="12"/>
  <c r="O87" i="12"/>
  <c r="AA87" i="12"/>
  <c r="AK87" i="12"/>
  <c r="I88" i="12"/>
  <c r="S88" i="12"/>
  <c r="AD88" i="12"/>
  <c r="AN88" i="12"/>
  <c r="K90" i="12"/>
  <c r="AF90" i="12"/>
  <c r="J91" i="12"/>
  <c r="T91" i="12"/>
  <c r="AF91" i="12"/>
  <c r="AP91" i="12"/>
  <c r="R93" i="12"/>
  <c r="M100" i="12"/>
  <c r="V100" i="12"/>
  <c r="AF100" i="12"/>
  <c r="AO100" i="12"/>
  <c r="P101" i="12"/>
  <c r="AF101" i="12"/>
  <c r="H102" i="12"/>
  <c r="X102" i="12"/>
  <c r="AN102" i="12"/>
  <c r="R104" i="12"/>
  <c r="Q81" i="12"/>
  <c r="AA81" i="12"/>
  <c r="AK81" i="12"/>
  <c r="J83" i="12"/>
  <c r="Z83" i="12"/>
  <c r="W85" i="12"/>
  <c r="R87" i="12"/>
  <c r="AB87" i="12"/>
  <c r="J88" i="12"/>
  <c r="U88" i="12"/>
  <c r="AE88" i="12"/>
  <c r="N90" i="12"/>
  <c r="AI90" i="12"/>
  <c r="K91" i="12"/>
  <c r="V91" i="12"/>
  <c r="AG91" i="12"/>
  <c r="N100" i="12"/>
  <c r="X100" i="12"/>
  <c r="AG100" i="12"/>
  <c r="AP100" i="12"/>
  <c r="Q101" i="12"/>
  <c r="AG101" i="12"/>
  <c r="I102" i="12"/>
  <c r="Y102" i="12"/>
  <c r="AO102" i="12"/>
  <c r="Z104" i="12"/>
  <c r="AI42" i="12"/>
  <c r="AA42" i="12"/>
  <c r="S42" i="12"/>
  <c r="K42" i="12"/>
  <c r="AN42" i="12"/>
  <c r="AE42" i="12"/>
  <c r="V42" i="12"/>
  <c r="M42" i="12"/>
  <c r="AL42" i="12"/>
  <c r="AC42" i="12"/>
  <c r="T42" i="12"/>
  <c r="J42" i="12"/>
  <c r="AK42" i="12"/>
  <c r="AB42" i="12"/>
  <c r="R42" i="12"/>
  <c r="I42" i="12"/>
  <c r="AF42" i="12"/>
  <c r="P42" i="12"/>
  <c r="AD42" i="12"/>
  <c r="O42" i="12"/>
  <c r="AP42" i="12"/>
  <c r="Z42" i="12"/>
  <c r="N42" i="12"/>
  <c r="AO42" i="12"/>
  <c r="Y42" i="12"/>
  <c r="L42" i="12"/>
  <c r="AM42" i="12"/>
  <c r="X42" i="12"/>
  <c r="H42" i="12"/>
  <c r="AH42" i="12"/>
  <c r="U42" i="12"/>
  <c r="AL20" i="12"/>
  <c r="AH20" i="12"/>
  <c r="Z20" i="12"/>
  <c r="R20" i="12"/>
  <c r="J20" i="12"/>
  <c r="AP20" i="12"/>
  <c r="AG20" i="12"/>
  <c r="Y20" i="12"/>
  <c r="Q20" i="12"/>
  <c r="I20" i="12"/>
  <c r="R10" i="12"/>
  <c r="AD10" i="12"/>
  <c r="H12" i="12"/>
  <c r="AD12" i="12"/>
  <c r="AG31" i="12"/>
  <c r="AP35" i="12"/>
  <c r="AH35" i="12"/>
  <c r="Z35" i="12"/>
  <c r="R35" i="12"/>
  <c r="J35" i="12"/>
  <c r="AO35" i="12"/>
  <c r="AG35" i="12"/>
  <c r="Y35" i="12"/>
  <c r="Q35" i="12"/>
  <c r="I35" i="12"/>
  <c r="AF35" i="12"/>
  <c r="V35" i="12"/>
  <c r="L35" i="12"/>
  <c r="AE35" i="12"/>
  <c r="U35" i="12"/>
  <c r="K35" i="12"/>
  <c r="AK10" i="12"/>
  <c r="AC10" i="12"/>
  <c r="U10" i="12"/>
  <c r="M10" i="12"/>
  <c r="AJ10" i="12"/>
  <c r="AB10" i="12"/>
  <c r="T10" i="12"/>
  <c r="L10" i="12"/>
  <c r="Q10" i="12"/>
  <c r="AA10" i="12"/>
  <c r="AM10" i="12"/>
  <c r="S20" i="12"/>
  <c r="AC20" i="12"/>
  <c r="AN20" i="12"/>
  <c r="H20" i="12"/>
  <c r="T20" i="12"/>
  <c r="AD20" i="12"/>
  <c r="AO20" i="12"/>
  <c r="K20" i="12"/>
  <c r="U20" i="12"/>
  <c r="AE20" i="12"/>
  <c r="J10" i="12"/>
  <c r="V10" i="12"/>
  <c r="AF10" i="12"/>
  <c r="AP10" i="12"/>
  <c r="H35" i="12"/>
  <c r="W10" i="12"/>
  <c r="AG10" i="12"/>
  <c r="L12" i="12"/>
  <c r="V12" i="12"/>
  <c r="AF12" i="12"/>
  <c r="M20" i="12"/>
  <c r="W20" i="12"/>
  <c r="AI20" i="12"/>
  <c r="H21" i="12"/>
  <c r="T21" i="12"/>
  <c r="AJ22" i="12"/>
  <c r="AB22" i="12"/>
  <c r="T22" i="12"/>
  <c r="L22" i="12"/>
  <c r="AP22" i="12"/>
  <c r="AG22" i="12"/>
  <c r="X22" i="12"/>
  <c r="O22" i="12"/>
  <c r="AO22" i="12"/>
  <c r="AF22" i="12"/>
  <c r="W22" i="12"/>
  <c r="N22" i="12"/>
  <c r="R22" i="12"/>
  <c r="AD22" i="12"/>
  <c r="L31" i="12"/>
  <c r="X31" i="12"/>
  <c r="AK31" i="12"/>
  <c r="M35" i="12"/>
  <c r="AA35" i="12"/>
  <c r="AM35" i="12"/>
  <c r="Q12" i="12"/>
  <c r="AC12" i="12"/>
  <c r="AF31" i="12"/>
  <c r="S10" i="12"/>
  <c r="AO10" i="12"/>
  <c r="J31" i="12"/>
  <c r="I12" i="12"/>
  <c r="U12" i="12"/>
  <c r="AE12" i="12"/>
  <c r="AO12" i="12"/>
  <c r="AO21" i="12"/>
  <c r="AG21" i="12"/>
  <c r="Y21" i="12"/>
  <c r="Q21" i="12"/>
  <c r="I21" i="12"/>
  <c r="AH21" i="12"/>
  <c r="X21" i="12"/>
  <c r="O21" i="12"/>
  <c r="AP21" i="12"/>
  <c r="AF21" i="12"/>
  <c r="W21" i="12"/>
  <c r="N21" i="12"/>
  <c r="AD21" i="12"/>
  <c r="K31" i="12"/>
  <c r="W31" i="12"/>
  <c r="AH31" i="12"/>
  <c r="X35" i="12"/>
  <c r="AO6" i="12"/>
  <c r="AG6" i="12"/>
  <c r="Y6" i="12"/>
  <c r="Q6" i="12"/>
  <c r="I6" i="12"/>
  <c r="AN6" i="12"/>
  <c r="AF6" i="12"/>
  <c r="X6" i="12"/>
  <c r="P6" i="12"/>
  <c r="H6" i="12"/>
  <c r="S6" i="12"/>
  <c r="AC6" i="12"/>
  <c r="AM6" i="12"/>
  <c r="N7" i="12"/>
  <c r="X7" i="12"/>
  <c r="AH7" i="12"/>
  <c r="AP9" i="12"/>
  <c r="AH9" i="12"/>
  <c r="Z9" i="12"/>
  <c r="R9" i="12"/>
  <c r="J9" i="12"/>
  <c r="AO9" i="12"/>
  <c r="AG9" i="12"/>
  <c r="Y9" i="12"/>
  <c r="Q9" i="12"/>
  <c r="I9" i="12"/>
  <c r="S9" i="12"/>
  <c r="AC9" i="12"/>
  <c r="AM9" i="12"/>
  <c r="N10" i="12"/>
  <c r="X10" i="12"/>
  <c r="AH10" i="12"/>
  <c r="M12" i="12"/>
  <c r="W12" i="12"/>
  <c r="AG12" i="12"/>
  <c r="AL13" i="12"/>
  <c r="AD13" i="12"/>
  <c r="V13" i="12"/>
  <c r="N13" i="12"/>
  <c r="AK13" i="12"/>
  <c r="AC13" i="12"/>
  <c r="U13" i="12"/>
  <c r="M13" i="12"/>
  <c r="Q13" i="12"/>
  <c r="AA13" i="12"/>
  <c r="AM13" i="12"/>
  <c r="N20" i="12"/>
  <c r="X20" i="12"/>
  <c r="AJ20" i="12"/>
  <c r="J21" i="12"/>
  <c r="U21" i="12"/>
  <c r="AI21" i="12"/>
  <c r="H22" i="12"/>
  <c r="S22" i="12"/>
  <c r="AE22" i="12"/>
  <c r="Q24" i="12"/>
  <c r="M31" i="12"/>
  <c r="Y31" i="12"/>
  <c r="AM31" i="12"/>
  <c r="N35" i="12"/>
  <c r="AB35" i="12"/>
  <c r="AN35" i="12"/>
  <c r="T31" i="12"/>
  <c r="T12" i="12"/>
  <c r="AN12" i="12"/>
  <c r="W35" i="12"/>
  <c r="AK35" i="12"/>
  <c r="L20" i="12"/>
  <c r="AF20" i="12"/>
  <c r="S21" i="12"/>
  <c r="AL35" i="12"/>
  <c r="L5" i="12"/>
  <c r="X5" i="12"/>
  <c r="AH5" i="12"/>
  <c r="K10" i="12"/>
  <c r="O5" i="12"/>
  <c r="Y5" i="12"/>
  <c r="AI5" i="12"/>
  <c r="J6" i="12"/>
  <c r="T6" i="12"/>
  <c r="AD6" i="12"/>
  <c r="AP6" i="12"/>
  <c r="O7" i="12"/>
  <c r="Y7" i="12"/>
  <c r="AK7" i="12"/>
  <c r="P5" i="12"/>
  <c r="Z5" i="12"/>
  <c r="K6" i="12"/>
  <c r="U6" i="12"/>
  <c r="AE6" i="12"/>
  <c r="P7" i="12"/>
  <c r="Z7" i="12"/>
  <c r="H9" i="12"/>
  <c r="T9" i="12"/>
  <c r="AD9" i="12"/>
  <c r="AN9" i="12"/>
  <c r="O10" i="12"/>
  <c r="Y10" i="12"/>
  <c r="AI10" i="12"/>
  <c r="N12" i="12"/>
  <c r="X12" i="12"/>
  <c r="H13" i="12"/>
  <c r="R13" i="12"/>
  <c r="AB13" i="12"/>
  <c r="AN13" i="12"/>
  <c r="O20" i="12"/>
  <c r="AA20" i="12"/>
  <c r="AK20" i="12"/>
  <c r="K21" i="12"/>
  <c r="V21" i="12"/>
  <c r="AJ21" i="12"/>
  <c r="I22" i="12"/>
  <c r="U22" i="12"/>
  <c r="AH22" i="12"/>
  <c r="AP24" i="12"/>
  <c r="AH24" i="12"/>
  <c r="Z24" i="12"/>
  <c r="R24" i="12"/>
  <c r="J24" i="12"/>
  <c r="AN24" i="12"/>
  <c r="AE24" i="12"/>
  <c r="V24" i="12"/>
  <c r="M24" i="12"/>
  <c r="AM24" i="12"/>
  <c r="AD24" i="12"/>
  <c r="U24" i="12"/>
  <c r="L24" i="12"/>
  <c r="S24" i="12"/>
  <c r="AF24" i="12"/>
  <c r="O31" i="12"/>
  <c r="AB31" i="12"/>
  <c r="O35" i="12"/>
  <c r="AC35" i="12"/>
  <c r="H10" i="12"/>
  <c r="AI12" i="12"/>
  <c r="AA12" i="12"/>
  <c r="S12" i="12"/>
  <c r="K12" i="12"/>
  <c r="AP12" i="12"/>
  <c r="AH12" i="12"/>
  <c r="Z12" i="12"/>
  <c r="R12" i="12"/>
  <c r="J12" i="12"/>
  <c r="AM12" i="12"/>
  <c r="AL31" i="12"/>
  <c r="AD31" i="12"/>
  <c r="V31" i="12"/>
  <c r="N31" i="12"/>
  <c r="AJ31" i="12"/>
  <c r="AA31" i="12"/>
  <c r="R31" i="12"/>
  <c r="I31" i="12"/>
  <c r="AI31" i="12"/>
  <c r="Z31" i="12"/>
  <c r="Q31" i="12"/>
  <c r="H31" i="12"/>
  <c r="I10" i="12"/>
  <c r="AE10" i="12"/>
  <c r="U31" i="12"/>
  <c r="V20" i="12"/>
  <c r="AL5" i="12"/>
  <c r="AD5" i="12"/>
  <c r="V5" i="12"/>
  <c r="N5" i="12"/>
  <c r="AK5" i="12"/>
  <c r="AC5" i="12"/>
  <c r="U5" i="12"/>
  <c r="M5" i="12"/>
  <c r="Q5" i="12"/>
  <c r="AA5" i="12"/>
  <c r="AM5" i="12"/>
  <c r="AJ7" i="12"/>
  <c r="AB7" i="12"/>
  <c r="T7" i="12"/>
  <c r="L7" i="12"/>
  <c r="AI7" i="12"/>
  <c r="AA7" i="12"/>
  <c r="S7" i="12"/>
  <c r="K7" i="12"/>
  <c r="Q7" i="12"/>
  <c r="AC7" i="12"/>
  <c r="AM7" i="12"/>
  <c r="P10" i="12"/>
  <c r="Z10" i="12"/>
  <c r="AL10" i="12"/>
  <c r="O12" i="12"/>
  <c r="Y12" i="12"/>
  <c r="AK12" i="12"/>
  <c r="P20" i="12"/>
  <c r="AB20" i="12"/>
  <c r="AM20" i="12"/>
  <c r="L21" i="12"/>
  <c r="Z21" i="12"/>
  <c r="AK21" i="12"/>
  <c r="J22" i="12"/>
  <c r="V22" i="12"/>
  <c r="AI22" i="12"/>
  <c r="P31" i="12"/>
  <c r="AC31" i="12"/>
  <c r="AO31" i="12"/>
  <c r="P35" i="12"/>
  <c r="AD35" i="12"/>
  <c r="AK40" i="12"/>
  <c r="AC40" i="12"/>
  <c r="U40" i="12"/>
  <c r="M40" i="12"/>
  <c r="AO40" i="12"/>
  <c r="AF40" i="12"/>
  <c r="W40" i="12"/>
  <c r="N40" i="12"/>
  <c r="AM40" i="12"/>
  <c r="AD40" i="12"/>
  <c r="T40" i="12"/>
  <c r="K40" i="12"/>
  <c r="AL40" i="12"/>
  <c r="AB40" i="12"/>
  <c r="S40" i="12"/>
  <c r="J40" i="12"/>
  <c r="V40" i="12"/>
  <c r="AI40" i="12"/>
  <c r="L43" i="12"/>
  <c r="Y43" i="12"/>
  <c r="AO43" i="12"/>
  <c r="Q39" i="12"/>
  <c r="AG39" i="12"/>
  <c r="I40" i="12"/>
  <c r="Y40" i="12"/>
  <c r="AN40" i="12"/>
  <c r="O43" i="12"/>
  <c r="AE43" i="12"/>
  <c r="S39" i="12"/>
  <c r="L40" i="12"/>
  <c r="Z40" i="12"/>
  <c r="AP40" i="12"/>
  <c r="P43" i="12"/>
  <c r="AF43" i="12"/>
  <c r="AP39" i="12"/>
  <c r="AH39" i="12"/>
  <c r="Z39" i="12"/>
  <c r="R39" i="12"/>
  <c r="J39" i="12"/>
  <c r="AO39" i="12"/>
  <c r="AF39" i="12"/>
  <c r="W39" i="12"/>
  <c r="N39" i="12"/>
  <c r="AM39" i="12"/>
  <c r="AD39" i="12"/>
  <c r="U39" i="12"/>
  <c r="L39" i="12"/>
  <c r="AL39" i="12"/>
  <c r="AC39" i="12"/>
  <c r="T39" i="12"/>
  <c r="K39" i="12"/>
  <c r="V39" i="12"/>
  <c r="AJ39" i="12"/>
  <c r="O40" i="12"/>
  <c r="AA40" i="12"/>
  <c r="S43" i="12"/>
  <c r="AG43" i="12"/>
  <c r="O11" i="12"/>
  <c r="W11" i="12"/>
  <c r="AE11" i="12"/>
  <c r="AM11" i="12"/>
  <c r="AO32" i="12"/>
  <c r="AG32" i="12"/>
  <c r="Y32" i="12"/>
  <c r="Q32" i="12"/>
  <c r="I32" i="12"/>
  <c r="P32" i="12"/>
  <c r="Z32" i="12"/>
  <c r="AI32" i="12"/>
  <c r="AJ33" i="12"/>
  <c r="AB33" i="12"/>
  <c r="T33" i="12"/>
  <c r="L33" i="12"/>
  <c r="P33" i="12"/>
  <c r="Y33" i="12"/>
  <c r="AH33" i="12"/>
  <c r="O8" i="12"/>
  <c r="W8" i="12"/>
  <c r="AE8" i="12"/>
  <c r="H11" i="12"/>
  <c r="P11" i="12"/>
  <c r="X11" i="12"/>
  <c r="AF11" i="12"/>
  <c r="H32" i="12"/>
  <c r="R32" i="12"/>
  <c r="AA32" i="12"/>
  <c r="AJ32" i="12"/>
  <c r="H33" i="12"/>
  <c r="Q33" i="12"/>
  <c r="Z33" i="12"/>
  <c r="AI33" i="12"/>
  <c r="AO36" i="12"/>
  <c r="AG36" i="12"/>
  <c r="Y36" i="12"/>
  <c r="Q36" i="12"/>
  <c r="I36" i="12"/>
  <c r="AP36" i="12"/>
  <c r="AF36" i="12"/>
  <c r="W36" i="12"/>
  <c r="N36" i="12"/>
  <c r="AN36" i="12"/>
  <c r="AE36" i="12"/>
  <c r="V36" i="12"/>
  <c r="M36" i="12"/>
  <c r="S36" i="12"/>
  <c r="AD36" i="12"/>
  <c r="H39" i="12"/>
  <c r="X39" i="12"/>
  <c r="AK39" i="12"/>
  <c r="P40" i="12"/>
  <c r="AE40" i="12"/>
  <c r="AN41" i="12"/>
  <c r="AF41" i="12"/>
  <c r="X41" i="12"/>
  <c r="P41" i="12"/>
  <c r="H41" i="12"/>
  <c r="AO41" i="12"/>
  <c r="AE41" i="12"/>
  <c r="V41" i="12"/>
  <c r="M41" i="12"/>
  <c r="AL41" i="12"/>
  <c r="AC41" i="12"/>
  <c r="T41" i="12"/>
  <c r="K41" i="12"/>
  <c r="AK41" i="12"/>
  <c r="AB41" i="12"/>
  <c r="S41" i="12"/>
  <c r="J41" i="12"/>
  <c r="W41" i="12"/>
  <c r="AJ41" i="12"/>
  <c r="U43" i="12"/>
  <c r="AL43" i="12"/>
  <c r="AD43" i="12"/>
  <c r="V43" i="12"/>
  <c r="N43" i="12"/>
  <c r="AM43" i="12"/>
  <c r="AC43" i="12"/>
  <c r="T43" i="12"/>
  <c r="K43" i="12"/>
  <c r="AJ43" i="12"/>
  <c r="AA43" i="12"/>
  <c r="R43" i="12"/>
  <c r="I43" i="12"/>
  <c r="AI43" i="12"/>
  <c r="Z43" i="12"/>
  <c r="Q43" i="12"/>
  <c r="H43" i="12"/>
  <c r="W43" i="12"/>
  <c r="AK43" i="12"/>
  <c r="N34" i="12"/>
  <c r="V34" i="12"/>
  <c r="AD34" i="12"/>
  <c r="AL34" i="12"/>
  <c r="M37" i="12"/>
  <c r="V37" i="12"/>
  <c r="AE37" i="12"/>
  <c r="AN37" i="12"/>
  <c r="AL44" i="12"/>
  <c r="AD44" i="12"/>
  <c r="V44" i="12"/>
  <c r="AI44" i="12"/>
  <c r="Z44" i="12"/>
  <c r="Q44" i="12"/>
  <c r="I44" i="12"/>
  <c r="P44" i="12"/>
  <c r="AA44" i="12"/>
  <c r="AK44" i="12"/>
  <c r="O52" i="12"/>
  <c r="Y52" i="12"/>
  <c r="AI52" i="12"/>
  <c r="AK63" i="12"/>
  <c r="AC63" i="12"/>
  <c r="U63" i="12"/>
  <c r="M63" i="12"/>
  <c r="AJ63" i="12"/>
  <c r="AB63" i="12"/>
  <c r="T63" i="12"/>
  <c r="L63" i="12"/>
  <c r="AL63" i="12"/>
  <c r="Z63" i="12"/>
  <c r="P63" i="12"/>
  <c r="AI63" i="12"/>
  <c r="Y63" i="12"/>
  <c r="O63" i="12"/>
  <c r="AH63" i="12"/>
  <c r="X63" i="12"/>
  <c r="N63" i="12"/>
  <c r="AG63" i="12"/>
  <c r="W63" i="12"/>
  <c r="K63" i="12"/>
  <c r="AP63" i="12"/>
  <c r="AF63" i="12"/>
  <c r="V63" i="12"/>
  <c r="J63" i="12"/>
  <c r="AO63" i="12"/>
  <c r="AE63" i="12"/>
  <c r="S63" i="12"/>
  <c r="I63" i="12"/>
  <c r="AN63" i="12"/>
  <c r="AD63" i="12"/>
  <c r="R63" i="12"/>
  <c r="H63" i="12"/>
  <c r="O23" i="12"/>
  <c r="W23" i="12"/>
  <c r="AE23" i="12"/>
  <c r="O34" i="12"/>
  <c r="W34" i="12"/>
  <c r="AE34" i="12"/>
  <c r="N37" i="12"/>
  <c r="W37" i="12"/>
  <c r="AF37" i="12"/>
  <c r="H44" i="12"/>
  <c r="R44" i="12"/>
  <c r="AB44" i="12"/>
  <c r="AM44" i="12"/>
  <c r="P52" i="12"/>
  <c r="Z52" i="12"/>
  <c r="AK52" i="12"/>
  <c r="AC52" i="12"/>
  <c r="U52" i="12"/>
  <c r="M52" i="12"/>
  <c r="AN52" i="12"/>
  <c r="AE52" i="12"/>
  <c r="V52" i="12"/>
  <c r="L52" i="12"/>
  <c r="Q52" i="12"/>
  <c r="AA52" i="12"/>
  <c r="AL52" i="12"/>
  <c r="AJ37" i="12"/>
  <c r="AB37" i="12"/>
  <c r="T37" i="12"/>
  <c r="L37" i="12"/>
  <c r="P37" i="12"/>
  <c r="Y37" i="12"/>
  <c r="AH37" i="12"/>
  <c r="K44" i="12"/>
  <c r="T44" i="12"/>
  <c r="AE44" i="12"/>
  <c r="AO44" i="12"/>
  <c r="H52" i="12"/>
  <c r="R52" i="12"/>
  <c r="AB52" i="12"/>
  <c r="AM52" i="12"/>
  <c r="AM63" i="12"/>
  <c r="I52" i="12"/>
  <c r="S52" i="12"/>
  <c r="AD52" i="12"/>
  <c r="AO52" i="12"/>
  <c r="AL55" i="12"/>
  <c r="AD55" i="12"/>
  <c r="V55" i="12"/>
  <c r="N55" i="12"/>
  <c r="AF56" i="12"/>
  <c r="AK55" i="12"/>
  <c r="AC55" i="12"/>
  <c r="U55" i="12"/>
  <c r="M55" i="12"/>
  <c r="Q55" i="12"/>
  <c r="AA55" i="12"/>
  <c r="AM55" i="12"/>
  <c r="AI65" i="12"/>
  <c r="AA65" i="12"/>
  <c r="S65" i="12"/>
  <c r="K65" i="12"/>
  <c r="AP65" i="12"/>
  <c r="AH65" i="12"/>
  <c r="Z65" i="12"/>
  <c r="R65" i="12"/>
  <c r="J65" i="12"/>
  <c r="Q65" i="12"/>
  <c r="AC65" i="12"/>
  <c r="AM65" i="12"/>
  <c r="N54" i="12"/>
  <c r="X54" i="12"/>
  <c r="AJ54" i="12"/>
  <c r="H55" i="12"/>
  <c r="R55" i="12"/>
  <c r="AB55" i="12"/>
  <c r="AN55" i="12"/>
  <c r="M56" i="12"/>
  <c r="W56" i="12"/>
  <c r="AI56" i="12"/>
  <c r="H65" i="12"/>
  <c r="T65" i="12"/>
  <c r="AD65" i="12"/>
  <c r="AN65" i="12"/>
  <c r="L66" i="12"/>
  <c r="X66" i="12"/>
  <c r="AL67" i="12"/>
  <c r="AP67" i="12"/>
  <c r="AG67" i="12"/>
  <c r="Y67" i="12"/>
  <c r="Q67" i="12"/>
  <c r="I67" i="12"/>
  <c r="AO67" i="12"/>
  <c r="AF67" i="12"/>
  <c r="X67" i="12"/>
  <c r="P67" i="12"/>
  <c r="H67" i="12"/>
  <c r="S67" i="12"/>
  <c r="AC67" i="12"/>
  <c r="AN67" i="12"/>
  <c r="P68" i="12"/>
  <c r="AB68" i="12"/>
  <c r="AM68" i="12"/>
  <c r="P69" i="12"/>
  <c r="AA69" i="12"/>
  <c r="AM69" i="12"/>
  <c r="O71" i="12"/>
  <c r="AC71" i="12"/>
  <c r="O54" i="12"/>
  <c r="Y54" i="12"/>
  <c r="I55" i="12"/>
  <c r="S55" i="12"/>
  <c r="AE55" i="12"/>
  <c r="AO55" i="12"/>
  <c r="N56" i="12"/>
  <c r="Z56" i="12"/>
  <c r="AJ56" i="12"/>
  <c r="I65" i="12"/>
  <c r="U65" i="12"/>
  <c r="AE65" i="12"/>
  <c r="AO65" i="12"/>
  <c r="R68" i="12"/>
  <c r="Q69" i="12"/>
  <c r="AC69" i="12"/>
  <c r="P71" i="12"/>
  <c r="AD71" i="12"/>
  <c r="J55" i="12"/>
  <c r="T55" i="12"/>
  <c r="AF55" i="12"/>
  <c r="AP55" i="12"/>
  <c r="L65" i="12"/>
  <c r="V65" i="12"/>
  <c r="AF65" i="12"/>
  <c r="AO68" i="12"/>
  <c r="AG68" i="12"/>
  <c r="Y68" i="12"/>
  <c r="Q68" i="12"/>
  <c r="I68" i="12"/>
  <c r="AP68" i="12"/>
  <c r="AF68" i="12"/>
  <c r="W68" i="12"/>
  <c r="N68" i="12"/>
  <c r="AN68" i="12"/>
  <c r="AE68" i="12"/>
  <c r="V68" i="12"/>
  <c r="M68" i="12"/>
  <c r="S68" i="12"/>
  <c r="AD68" i="12"/>
  <c r="AJ69" i="12"/>
  <c r="AB69" i="12"/>
  <c r="T69" i="12"/>
  <c r="L69" i="12"/>
  <c r="AO69" i="12"/>
  <c r="AF69" i="12"/>
  <c r="W69" i="12"/>
  <c r="N69" i="12"/>
  <c r="AN69" i="12"/>
  <c r="AE69" i="12"/>
  <c r="V69" i="12"/>
  <c r="M69" i="12"/>
  <c r="R69" i="12"/>
  <c r="AD69" i="12"/>
  <c r="O38" i="12"/>
  <c r="W38" i="12"/>
  <c r="AE38" i="12"/>
  <c r="AO45" i="12"/>
  <c r="AG45" i="12"/>
  <c r="Y45" i="12"/>
  <c r="Q45" i="12"/>
  <c r="I45" i="12"/>
  <c r="P45" i="12"/>
  <c r="Z45" i="12"/>
  <c r="AI45" i="12"/>
  <c r="AI54" i="12"/>
  <c r="AA54" i="12"/>
  <c r="S54" i="12"/>
  <c r="K54" i="12"/>
  <c r="AP54" i="12"/>
  <c r="AH54" i="12"/>
  <c r="Z54" i="12"/>
  <c r="R54" i="12"/>
  <c r="J54" i="12"/>
  <c r="Q54" i="12"/>
  <c r="AC54" i="12"/>
  <c r="AM54" i="12"/>
  <c r="K55" i="12"/>
  <c r="W55" i="12"/>
  <c r="AG55" i="12"/>
  <c r="R56" i="12"/>
  <c r="AB56" i="12"/>
  <c r="M65" i="12"/>
  <c r="W65" i="12"/>
  <c r="AG65" i="12"/>
  <c r="AL66" i="12"/>
  <c r="AD66" i="12"/>
  <c r="V66" i="12"/>
  <c r="N66" i="12"/>
  <c r="AK66" i="12"/>
  <c r="AC66" i="12"/>
  <c r="U66" i="12"/>
  <c r="M66" i="12"/>
  <c r="Q66" i="12"/>
  <c r="AA66" i="12"/>
  <c r="AM66" i="12"/>
  <c r="H68" i="12"/>
  <c r="T68" i="12"/>
  <c r="AH68" i="12"/>
  <c r="H69" i="12"/>
  <c r="S69" i="12"/>
  <c r="AG69" i="12"/>
  <c r="T71" i="12"/>
  <c r="L55" i="12"/>
  <c r="X55" i="12"/>
  <c r="AH55" i="12"/>
  <c r="AO56" i="12"/>
  <c r="AG56" i="12"/>
  <c r="Y56" i="12"/>
  <c r="Q56" i="12"/>
  <c r="I56" i="12"/>
  <c r="AN56" i="12"/>
  <c r="X56" i="12"/>
  <c r="P56" i="12"/>
  <c r="H56" i="12"/>
  <c r="S56" i="12"/>
  <c r="AC56" i="12"/>
  <c r="AM56" i="12"/>
  <c r="N65" i="12"/>
  <c r="X65" i="12"/>
  <c r="AJ65" i="12"/>
  <c r="J68" i="12"/>
  <c r="U68" i="12"/>
  <c r="AI68" i="12"/>
  <c r="I69" i="12"/>
  <c r="U69" i="12"/>
  <c r="AH69" i="12"/>
  <c r="AP71" i="12"/>
  <c r="AH71" i="12"/>
  <c r="Z71" i="12"/>
  <c r="R71" i="12"/>
  <c r="J71" i="12"/>
  <c r="AO71" i="12"/>
  <c r="AG71" i="12"/>
  <c r="Y71" i="12"/>
  <c r="Q71" i="12"/>
  <c r="I71" i="12"/>
  <c r="AI71" i="12"/>
  <c r="W71" i="12"/>
  <c r="M71" i="12"/>
  <c r="AF71" i="12"/>
  <c r="V71" i="12"/>
  <c r="L71" i="12"/>
  <c r="U71" i="12"/>
  <c r="AK71" i="12"/>
  <c r="AO79" i="12"/>
  <c r="AG79" i="12"/>
  <c r="Y79" i="12"/>
  <c r="Q79" i="12"/>
  <c r="I79" i="12"/>
  <c r="AN79" i="12"/>
  <c r="AF79" i="12"/>
  <c r="X79" i="12"/>
  <c r="P79" i="12"/>
  <c r="H79" i="12"/>
  <c r="S79" i="12"/>
  <c r="AC79" i="12"/>
  <c r="AM79" i="12"/>
  <c r="N80" i="12"/>
  <c r="X80" i="12"/>
  <c r="L82" i="12"/>
  <c r="V82" i="12"/>
  <c r="AF82" i="12"/>
  <c r="V84" i="12"/>
  <c r="Z84" i="12"/>
  <c r="AJ80" i="12"/>
  <c r="AB80" i="12"/>
  <c r="T80" i="12"/>
  <c r="L80" i="12"/>
  <c r="AI80" i="12"/>
  <c r="AA80" i="12"/>
  <c r="S80" i="12"/>
  <c r="K80" i="12"/>
  <c r="Q80" i="12"/>
  <c r="AC80" i="12"/>
  <c r="AM80" i="12"/>
  <c r="O82" i="12"/>
  <c r="AA82" i="12"/>
  <c r="AK82" i="12"/>
  <c r="P82" i="12"/>
  <c r="AB82" i="12"/>
  <c r="AN84" i="12"/>
  <c r="AF84" i="12"/>
  <c r="X84" i="12"/>
  <c r="P84" i="12"/>
  <c r="H84" i="12"/>
  <c r="AM84" i="12"/>
  <c r="AD84" i="12"/>
  <c r="U84" i="12"/>
  <c r="L84" i="12"/>
  <c r="AL84" i="12"/>
  <c r="AC84" i="12"/>
  <c r="T84" i="12"/>
  <c r="K84" i="12"/>
  <c r="AK84" i="12"/>
  <c r="AB84" i="12"/>
  <c r="S84" i="12"/>
  <c r="J84" i="12"/>
  <c r="AJ84" i="12"/>
  <c r="AA84" i="12"/>
  <c r="R84" i="12"/>
  <c r="I84" i="12"/>
  <c r="AH84" i="12"/>
  <c r="Y84" i="12"/>
  <c r="O84" i="12"/>
  <c r="AG84" i="12"/>
  <c r="AP82" i="12"/>
  <c r="AH82" i="12"/>
  <c r="Z82" i="12"/>
  <c r="R82" i="12"/>
  <c r="J82" i="12"/>
  <c r="AO82" i="12"/>
  <c r="AG82" i="12"/>
  <c r="Y82" i="12"/>
  <c r="Q82" i="12"/>
  <c r="I82" i="12"/>
  <c r="S82" i="12"/>
  <c r="AC82" i="12"/>
  <c r="AM82" i="12"/>
  <c r="M84" i="12"/>
  <c r="AI84" i="12"/>
  <c r="O53" i="12"/>
  <c r="W53" i="12"/>
  <c r="AE53" i="12"/>
  <c r="AM53" i="12"/>
  <c r="O64" i="12"/>
  <c r="W64" i="12"/>
  <c r="AE64" i="12"/>
  <c r="AM64" i="12"/>
  <c r="AK72" i="12"/>
  <c r="AC72" i="12"/>
  <c r="U72" i="12"/>
  <c r="M72" i="12"/>
  <c r="AJ72" i="12"/>
  <c r="AB72" i="12"/>
  <c r="T72" i="12"/>
  <c r="L72" i="12"/>
  <c r="Q72" i="12"/>
  <c r="AA72" i="12"/>
  <c r="AM72" i="12"/>
  <c r="O79" i="12"/>
  <c r="AA79" i="12"/>
  <c r="AK79" i="12"/>
  <c r="J80" i="12"/>
  <c r="V80" i="12"/>
  <c r="AF80" i="12"/>
  <c r="AP80" i="12"/>
  <c r="H82" i="12"/>
  <c r="T82" i="12"/>
  <c r="AD82" i="12"/>
  <c r="AN82" i="12"/>
  <c r="N84" i="12"/>
  <c r="AO84" i="12"/>
  <c r="H53" i="12"/>
  <c r="P53" i="12"/>
  <c r="X53" i="12"/>
  <c r="AF53" i="12"/>
  <c r="H64" i="12"/>
  <c r="P64" i="12"/>
  <c r="X64" i="12"/>
  <c r="AF64" i="12"/>
  <c r="R79" i="12"/>
  <c r="AB79" i="12"/>
  <c r="AL79" i="12"/>
  <c r="M80" i="12"/>
  <c r="W80" i="12"/>
  <c r="AG80" i="12"/>
  <c r="K82" i="12"/>
  <c r="U82" i="12"/>
  <c r="AE82" i="12"/>
  <c r="Q84" i="12"/>
  <c r="AP84" i="12"/>
  <c r="AO92" i="12"/>
  <c r="AG92" i="12"/>
  <c r="Y92" i="12"/>
  <c r="Q92" i="12"/>
  <c r="I92" i="12"/>
  <c r="AN92" i="12"/>
  <c r="AF92" i="12"/>
  <c r="X92" i="12"/>
  <c r="P92" i="12"/>
  <c r="H92" i="12"/>
  <c r="AK92" i="12"/>
  <c r="AC92" i="12"/>
  <c r="U92" i="12"/>
  <c r="M92" i="12"/>
  <c r="AP92" i="12"/>
  <c r="AH92" i="12"/>
  <c r="Z92" i="12"/>
  <c r="R92" i="12"/>
  <c r="J92" i="12"/>
  <c r="W92" i="12"/>
  <c r="AM92" i="12"/>
  <c r="AO103" i="12"/>
  <c r="AG103" i="12"/>
  <c r="Y103" i="12"/>
  <c r="Q103" i="12"/>
  <c r="I103" i="12"/>
  <c r="AN103" i="12"/>
  <c r="AF103" i="12"/>
  <c r="X103" i="12"/>
  <c r="P103" i="12"/>
  <c r="H103" i="12"/>
  <c r="AL103" i="12"/>
  <c r="AD103" i="12"/>
  <c r="V103" i="12"/>
  <c r="N103" i="12"/>
  <c r="AK103" i="12"/>
  <c r="AC103" i="12"/>
  <c r="U103" i="12"/>
  <c r="M103" i="12"/>
  <c r="AJ103" i="12"/>
  <c r="AB103" i="12"/>
  <c r="T103" i="12"/>
  <c r="L103" i="12"/>
  <c r="AI103" i="12"/>
  <c r="AA103" i="12"/>
  <c r="S103" i="12"/>
  <c r="K103" i="12"/>
  <c r="AP103" i="12"/>
  <c r="AH103" i="12"/>
  <c r="Z103" i="12"/>
  <c r="R103" i="12"/>
  <c r="J103" i="12"/>
  <c r="O85" i="12"/>
  <c r="X85" i="12"/>
  <c r="AG85" i="12"/>
  <c r="M86" i="12"/>
  <c r="W86" i="12"/>
  <c r="AF86" i="12"/>
  <c r="AO86" i="12"/>
  <c r="L92" i="12"/>
  <c r="AB92" i="12"/>
  <c r="AJ93" i="12"/>
  <c r="AB93" i="12"/>
  <c r="T93" i="12"/>
  <c r="L93" i="12"/>
  <c r="AI93" i="12"/>
  <c r="AA93" i="12"/>
  <c r="S93" i="12"/>
  <c r="K93" i="12"/>
  <c r="AN93" i="12"/>
  <c r="AF93" i="12"/>
  <c r="X93" i="12"/>
  <c r="P93" i="12"/>
  <c r="H93" i="12"/>
  <c r="AK93" i="12"/>
  <c r="AC93" i="12"/>
  <c r="U93" i="12"/>
  <c r="M93" i="12"/>
  <c r="W93" i="12"/>
  <c r="AM93" i="12"/>
  <c r="H95" i="12"/>
  <c r="W103" i="12"/>
  <c r="AI85" i="12"/>
  <c r="AA85" i="12"/>
  <c r="S85" i="12"/>
  <c r="K85" i="12"/>
  <c r="P85" i="12"/>
  <c r="Y85" i="12"/>
  <c r="AH85" i="12"/>
  <c r="O86" i="12"/>
  <c r="X86" i="12"/>
  <c r="AG86" i="12"/>
  <c r="M90" i="12"/>
  <c r="W90" i="12"/>
  <c r="AG90" i="12"/>
  <c r="N92" i="12"/>
  <c r="AD92" i="12"/>
  <c r="I93" i="12"/>
  <c r="Y93" i="12"/>
  <c r="AO93" i="12"/>
  <c r="AE103" i="12"/>
  <c r="N81" i="12"/>
  <c r="V81" i="12"/>
  <c r="AD81" i="12"/>
  <c r="AL81" i="12"/>
  <c r="L83" i="12"/>
  <c r="T83" i="12"/>
  <c r="AB83" i="12"/>
  <c r="AJ83" i="12"/>
  <c r="H85" i="12"/>
  <c r="Q85" i="12"/>
  <c r="Z85" i="12"/>
  <c r="AJ85" i="12"/>
  <c r="AL86" i="12"/>
  <c r="AD86" i="12"/>
  <c r="V86" i="12"/>
  <c r="N86" i="12"/>
  <c r="P86" i="12"/>
  <c r="Y86" i="12"/>
  <c r="AH86" i="12"/>
  <c r="O92" i="12"/>
  <c r="AE92" i="12"/>
  <c r="AM103" i="12"/>
  <c r="O70" i="12"/>
  <c r="W70" i="12"/>
  <c r="AE70" i="12"/>
  <c r="O81" i="12"/>
  <c r="W81" i="12"/>
  <c r="AE81" i="12"/>
  <c r="M83" i="12"/>
  <c r="U83" i="12"/>
  <c r="AC83" i="12"/>
  <c r="AL83" i="12"/>
  <c r="I85" i="12"/>
  <c r="R85" i="12"/>
  <c r="AB85" i="12"/>
  <c r="AK85" i="12"/>
  <c r="H86" i="12"/>
  <c r="Q86" i="12"/>
  <c r="Z86" i="12"/>
  <c r="AI86" i="12"/>
  <c r="AO87" i="12"/>
  <c r="AG87" i="12"/>
  <c r="Y87" i="12"/>
  <c r="Q87" i="12"/>
  <c r="I87" i="12"/>
  <c r="P87" i="12"/>
  <c r="Z87" i="12"/>
  <c r="AI87" i="12"/>
  <c r="AJ88" i="12"/>
  <c r="AB88" i="12"/>
  <c r="T88" i="12"/>
  <c r="L88" i="12"/>
  <c r="P88" i="12"/>
  <c r="Y88" i="12"/>
  <c r="AH88" i="12"/>
  <c r="O90" i="12"/>
  <c r="Y90" i="12"/>
  <c r="AK90" i="12"/>
  <c r="S92" i="12"/>
  <c r="AI92" i="12"/>
  <c r="N93" i="12"/>
  <c r="AD93" i="12"/>
  <c r="N83" i="12"/>
  <c r="V83" i="12"/>
  <c r="AD83" i="12"/>
  <c r="AM83" i="12"/>
  <c r="J85" i="12"/>
  <c r="T85" i="12"/>
  <c r="AC85" i="12"/>
  <c r="AL85" i="12"/>
  <c r="I86" i="12"/>
  <c r="R86" i="12"/>
  <c r="AA86" i="12"/>
  <c r="AJ86" i="12"/>
  <c r="P90" i="12"/>
  <c r="AA90" i="12"/>
  <c r="T92" i="12"/>
  <c r="AJ92" i="12"/>
  <c r="O93" i="12"/>
  <c r="AE93" i="12"/>
  <c r="O83" i="12"/>
  <c r="W83" i="12"/>
  <c r="AE83" i="12"/>
  <c r="AN83" i="12"/>
  <c r="L85" i="12"/>
  <c r="U85" i="12"/>
  <c r="AD85" i="12"/>
  <c r="AM85" i="12"/>
  <c r="J86" i="12"/>
  <c r="S86" i="12"/>
  <c r="AB86" i="12"/>
  <c r="AK86" i="12"/>
  <c r="AP90" i="12"/>
  <c r="AH90" i="12"/>
  <c r="Z90" i="12"/>
  <c r="R90" i="12"/>
  <c r="J90" i="12"/>
  <c r="AJ90" i="12"/>
  <c r="AB90" i="12"/>
  <c r="T90" i="12"/>
  <c r="L90" i="12"/>
  <c r="Q90" i="12"/>
  <c r="AC90" i="12"/>
  <c r="AM90" i="12"/>
  <c r="V92" i="12"/>
  <c r="AL92" i="12"/>
  <c r="Q93" i="12"/>
  <c r="AG93" i="12"/>
  <c r="O91" i="12"/>
  <c r="W91" i="12"/>
  <c r="AE91" i="12"/>
  <c r="AM91" i="12"/>
  <c r="L101" i="12"/>
  <c r="T101" i="12"/>
  <c r="AB101" i="12"/>
  <c r="AJ101" i="12"/>
  <c r="O102" i="12"/>
  <c r="W102" i="12"/>
  <c r="AE102" i="12"/>
  <c r="AM102" i="12"/>
  <c r="M104" i="12"/>
  <c r="U104" i="12"/>
  <c r="AC104" i="12"/>
  <c r="AK104" i="12"/>
  <c r="N104" i="12"/>
  <c r="V104" i="12"/>
  <c r="AD104" i="12"/>
  <c r="AL104" i="12"/>
  <c r="O104" i="12"/>
  <c r="W104" i="12"/>
  <c r="AE104" i="12"/>
  <c r="AM104" i="12"/>
  <c r="O101" i="12"/>
  <c r="W101" i="12"/>
  <c r="AE101" i="12"/>
  <c r="AM101" i="12"/>
  <c r="J102" i="12"/>
  <c r="R102" i="12"/>
  <c r="Z102" i="12"/>
  <c r="AH102" i="12"/>
  <c r="AP102" i="12"/>
  <c r="H104" i="12"/>
  <c r="P104" i="12"/>
  <c r="X104" i="12"/>
  <c r="AF104" i="12"/>
  <c r="AN104" i="12"/>
  <c r="I104" i="12"/>
  <c r="Q104" i="12"/>
  <c r="Y104" i="12"/>
  <c r="AG104" i="12"/>
  <c r="AO104" i="12"/>
  <c r="O89" i="12"/>
  <c r="W89" i="12"/>
  <c r="AE89" i="12"/>
  <c r="M91" i="12"/>
  <c r="U91" i="12"/>
  <c r="AC91" i="12"/>
  <c r="O100" i="12"/>
  <c r="W100" i="12"/>
  <c r="AE100" i="12"/>
  <c r="J101" i="12"/>
  <c r="R101" i="12"/>
  <c r="Z101" i="12"/>
  <c r="AH101" i="12"/>
  <c r="AP101" i="12"/>
  <c r="M102" i="12"/>
  <c r="U102" i="12"/>
  <c r="AC102" i="12"/>
  <c r="AK102" i="12"/>
  <c r="K104" i="12"/>
  <c r="S104" i="12"/>
  <c r="AA104" i="12"/>
  <c r="AI104" i="12"/>
  <c r="K101" i="12"/>
  <c r="S101" i="12"/>
  <c r="AA101" i="12"/>
  <c r="N102" i="12"/>
  <c r="V102" i="12"/>
  <c r="AD102" i="12"/>
  <c r="L104" i="12"/>
  <c r="T104" i="12"/>
  <c r="AB104" i="12"/>
  <c r="L32" i="10"/>
  <c r="K32" i="10"/>
  <c r="J32" i="10"/>
  <c r="I32" i="10"/>
  <c r="L31" i="10"/>
  <c r="K31" i="10"/>
  <c r="J31" i="10"/>
  <c r="I31" i="10"/>
  <c r="L30" i="10"/>
  <c r="K30" i="10"/>
  <c r="J30" i="10"/>
  <c r="I30" i="10"/>
  <c r="L29" i="10"/>
  <c r="K29" i="10"/>
  <c r="J29" i="10"/>
  <c r="I29" i="10"/>
  <c r="L28" i="10"/>
  <c r="K28" i="10"/>
  <c r="J28" i="10"/>
  <c r="I28" i="10"/>
  <c r="L27" i="10"/>
  <c r="K27" i="10"/>
  <c r="J27" i="10"/>
  <c r="I27" i="10"/>
  <c r="L26" i="10"/>
  <c r="K26" i="10"/>
  <c r="J26" i="10"/>
  <c r="I26" i="10"/>
  <c r="L25" i="10"/>
  <c r="K25" i="10"/>
  <c r="J25" i="10"/>
  <c r="I25" i="10"/>
  <c r="L24" i="10"/>
  <c r="K24" i="10"/>
  <c r="J24" i="10"/>
  <c r="I24" i="10"/>
  <c r="L23" i="10"/>
  <c r="K23" i="10"/>
  <c r="J23" i="10"/>
  <c r="I23" i="10"/>
  <c r="K16" i="10"/>
  <c r="J16" i="10"/>
  <c r="I16" i="10"/>
  <c r="H16" i="10"/>
  <c r="K15" i="10"/>
  <c r="J15" i="10"/>
  <c r="I15" i="10"/>
  <c r="H15" i="10"/>
  <c r="K13" i="10"/>
  <c r="J13" i="10"/>
  <c r="I13" i="10"/>
  <c r="H13" i="10"/>
  <c r="K12" i="10"/>
  <c r="J12" i="10"/>
  <c r="I12" i="10"/>
  <c r="H12" i="10"/>
  <c r="K11" i="10"/>
  <c r="J11" i="10"/>
  <c r="I11" i="10"/>
  <c r="H11" i="10"/>
  <c r="K10" i="10"/>
  <c r="J10" i="10"/>
  <c r="I10" i="10"/>
  <c r="H10" i="10"/>
  <c r="K9" i="10"/>
  <c r="J9" i="10"/>
  <c r="I9" i="10"/>
  <c r="H9" i="10"/>
  <c r="K8" i="10"/>
  <c r="J8" i="10"/>
  <c r="I8" i="10"/>
  <c r="H8" i="10"/>
  <c r="K7" i="10"/>
  <c r="J7" i="10"/>
  <c r="I7" i="10"/>
  <c r="H7" i="10"/>
  <c r="K6" i="10"/>
  <c r="J6" i="10"/>
  <c r="I6" i="10"/>
  <c r="H6" i="10"/>
  <c r="K5" i="10"/>
  <c r="J5" i="10"/>
  <c r="I5" i="10"/>
  <c r="H5" i="10"/>
  <c r="K4" i="10"/>
  <c r="J4" i="10"/>
  <c r="I4" i="10"/>
  <c r="H4" i="10"/>
  <c r="AA25" i="12" l="1"/>
  <c r="AC25" i="12"/>
  <c r="P105" i="12"/>
  <c r="Y105" i="12"/>
  <c r="AH105" i="12"/>
  <c r="AM105" i="12"/>
  <c r="AD105" i="12"/>
  <c r="Z105" i="12"/>
  <c r="AL25" i="12"/>
  <c r="I105" i="12"/>
  <c r="AB105" i="12"/>
  <c r="H14" i="12"/>
  <c r="V105" i="12"/>
  <c r="Q14" i="12"/>
  <c r="J105" i="12"/>
  <c r="Q73" i="12"/>
  <c r="M14" i="12"/>
  <c r="AG105" i="12"/>
  <c r="AP94" i="12"/>
  <c r="W57" i="12"/>
  <c r="N94" i="12"/>
  <c r="AH57" i="12"/>
  <c r="M57" i="12"/>
  <c r="AM25" i="12"/>
  <c r="J14" i="12"/>
  <c r="N25" i="12"/>
  <c r="AF14" i="12"/>
  <c r="X105" i="12"/>
  <c r="AP14" i="12"/>
  <c r="AG14" i="12"/>
  <c r="AA73" i="12"/>
  <c r="U105" i="12"/>
  <c r="J94" i="12"/>
  <c r="AP57" i="12"/>
  <c r="AB25" i="12"/>
  <c r="AJ105" i="12"/>
  <c r="K94" i="12"/>
  <c r="N105" i="12"/>
  <c r="AI105" i="12"/>
  <c r="AJ57" i="12"/>
  <c r="AL57" i="12"/>
  <c r="AA105" i="12"/>
  <c r="AL105" i="12"/>
  <c r="T57" i="12"/>
  <c r="AK14" i="12"/>
  <c r="AN14" i="12"/>
  <c r="AO105" i="12"/>
  <c r="W94" i="12"/>
  <c r="I14" i="12"/>
  <c r="AP105" i="12"/>
  <c r="AD94" i="12"/>
  <c r="M94" i="12"/>
  <c r="X57" i="12"/>
  <c r="AH94" i="12"/>
  <c r="T94" i="12"/>
  <c r="AG57" i="12"/>
  <c r="AD57" i="12"/>
  <c r="V57" i="12"/>
  <c r="AE46" i="12"/>
  <c r="K14" i="12"/>
  <c r="S14" i="12"/>
  <c r="J25" i="12"/>
  <c r="K73" i="12"/>
  <c r="V25" i="12"/>
  <c r="R105" i="12"/>
  <c r="K57" i="12"/>
  <c r="S46" i="12"/>
  <c r="U14" i="12"/>
  <c r="AE14" i="12"/>
  <c r="AJ94" i="12"/>
  <c r="L94" i="12"/>
  <c r="U25" i="12"/>
  <c r="V94" i="12"/>
  <c r="M105" i="12"/>
  <c r="AO14" i="12"/>
  <c r="U94" i="12"/>
  <c r="W14" i="12"/>
  <c r="T105" i="12"/>
  <c r="AK105" i="12"/>
  <c r="L105" i="12"/>
  <c r="AF105" i="12"/>
  <c r="AC105" i="12"/>
  <c r="AN105" i="12"/>
  <c r="P25" i="12"/>
  <c r="AB14" i="12"/>
  <c r="R14" i="12"/>
  <c r="AN46" i="12"/>
  <c r="S105" i="12"/>
  <c r="AE94" i="12"/>
  <c r="AI94" i="12"/>
  <c r="J57" i="12"/>
  <c r="N57" i="12"/>
  <c r="AJ14" i="12"/>
  <c r="AF25" i="12"/>
  <c r="K105" i="12"/>
  <c r="H105" i="12"/>
  <c r="Q105" i="12"/>
  <c r="AF57" i="12"/>
  <c r="Z94" i="12"/>
  <c r="AP46" i="12"/>
  <c r="V14" i="12"/>
  <c r="AB94" i="12"/>
  <c r="R94" i="12"/>
  <c r="AN94" i="12"/>
  <c r="I57" i="12"/>
  <c r="AN57" i="12"/>
  <c r="AN73" i="12"/>
  <c r="AP73" i="12"/>
  <c r="Y73" i="12"/>
  <c r="AJ73" i="12"/>
  <c r="AA14" i="12"/>
  <c r="AD14" i="12"/>
  <c r="Q46" i="12"/>
  <c r="V46" i="12"/>
  <c r="AK25" i="12"/>
  <c r="O14" i="12"/>
  <c r="L25" i="12"/>
  <c r="T46" i="12"/>
  <c r="X25" i="12"/>
  <c r="AF46" i="12"/>
  <c r="X46" i="12"/>
  <c r="AE25" i="12"/>
  <c r="AN25" i="12"/>
  <c r="AP25" i="12"/>
  <c r="I94" i="12"/>
  <c r="AM73" i="12"/>
  <c r="I73" i="12"/>
  <c r="AI73" i="12"/>
  <c r="M73" i="12"/>
  <c r="AL14" i="12"/>
  <c r="Z46" i="12"/>
  <c r="AD46" i="12"/>
  <c r="AB46" i="12"/>
  <c r="AH46" i="12"/>
  <c r="L46" i="12"/>
  <c r="AM94" i="12"/>
  <c r="AE105" i="12"/>
  <c r="AC94" i="12"/>
  <c r="Q94" i="12"/>
  <c r="Q108" i="12" s="1"/>
  <c r="Q110" i="12" s="1"/>
  <c r="AM57" i="12"/>
  <c r="U57" i="12"/>
  <c r="S73" i="12"/>
  <c r="W73" i="12"/>
  <c r="P73" i="12"/>
  <c r="U73" i="12"/>
  <c r="AO46" i="12"/>
  <c r="AI46" i="12"/>
  <c r="AL46" i="12"/>
  <c r="O46" i="12"/>
  <c r="O25" i="12"/>
  <c r="AH14" i="12"/>
  <c r="W46" i="12"/>
  <c r="AI25" i="12"/>
  <c r="K25" i="12"/>
  <c r="S25" i="12"/>
  <c r="R25" i="12"/>
  <c r="W105" i="12"/>
  <c r="S94" i="12"/>
  <c r="Y94" i="12"/>
  <c r="AB57" i="12"/>
  <c r="AA57" i="12"/>
  <c r="AC57" i="12"/>
  <c r="AE73" i="12"/>
  <c r="AG73" i="12"/>
  <c r="Z73" i="12"/>
  <c r="AC73" i="12"/>
  <c r="AC46" i="12"/>
  <c r="U46" i="12"/>
  <c r="I46" i="12"/>
  <c r="X14" i="12"/>
  <c r="K46" i="12"/>
  <c r="W25" i="12"/>
  <c r="AO25" i="12"/>
  <c r="Z25" i="12"/>
  <c r="O105" i="12"/>
  <c r="AK94" i="12"/>
  <c r="H94" i="12"/>
  <c r="AG94" i="12"/>
  <c r="R57" i="12"/>
  <c r="Q57" i="12"/>
  <c r="AK57" i="12"/>
  <c r="AO73" i="12"/>
  <c r="N73" i="12"/>
  <c r="AL73" i="12"/>
  <c r="AK73" i="12"/>
  <c r="P46" i="12"/>
  <c r="AC14" i="12"/>
  <c r="R46" i="12"/>
  <c r="T14" i="12"/>
  <c r="L14" i="12"/>
  <c r="M25" i="12"/>
  <c r="AD25" i="12"/>
  <c r="I25" i="12"/>
  <c r="AH25" i="12"/>
  <c r="AA94" i="12"/>
  <c r="P94" i="12"/>
  <c r="AO94" i="12"/>
  <c r="AO57" i="12"/>
  <c r="H57" i="12"/>
  <c r="L57" i="12"/>
  <c r="H73" i="12"/>
  <c r="J73" i="12"/>
  <c r="X73" i="12"/>
  <c r="L73" i="12"/>
  <c r="AI57" i="12"/>
  <c r="AA46" i="12"/>
  <c r="Z14" i="12"/>
  <c r="AM46" i="12"/>
  <c r="J46" i="12"/>
  <c r="T25" i="12"/>
  <c r="Q25" i="12"/>
  <c r="AL94" i="12"/>
  <c r="O94" i="12"/>
  <c r="X94" i="12"/>
  <c r="Z57" i="12"/>
  <c r="R73" i="12"/>
  <c r="V73" i="12"/>
  <c r="AH73" i="12"/>
  <c r="T73" i="12"/>
  <c r="Y57" i="12"/>
  <c r="N14" i="12"/>
  <c r="AJ46" i="12"/>
  <c r="P14" i="12"/>
  <c r="AI14" i="12"/>
  <c r="Y46" i="12"/>
  <c r="H25" i="12"/>
  <c r="AG46" i="12"/>
  <c r="Y25" i="12"/>
  <c r="AF94" i="12"/>
  <c r="S57" i="12"/>
  <c r="AE57" i="12"/>
  <c r="P57" i="12"/>
  <c r="AD73" i="12"/>
  <c r="AF73" i="12"/>
  <c r="O73" i="12"/>
  <c r="AB73" i="12"/>
  <c r="O57" i="12"/>
  <c r="AM14" i="12"/>
  <c r="H46" i="12"/>
  <c r="N46" i="12"/>
  <c r="Y14" i="12"/>
  <c r="M46" i="12"/>
  <c r="AJ25" i="12"/>
  <c r="AK46" i="12"/>
  <c r="AG25" i="12"/>
  <c r="I18" i="10"/>
  <c r="I20" i="10" s="1"/>
  <c r="J18" i="10"/>
  <c r="J20" i="10" s="1"/>
  <c r="K18" i="10"/>
  <c r="K20" i="10" s="1"/>
  <c r="L33" i="10"/>
  <c r="I33" i="10"/>
  <c r="H18" i="10" s="1"/>
  <c r="H20" i="10" s="1"/>
  <c r="J33" i="10"/>
  <c r="K33" i="10"/>
  <c r="L108" i="12" l="1"/>
  <c r="L110" i="12" s="1"/>
  <c r="K108" i="12"/>
  <c r="K110" i="12" s="1"/>
  <c r="V108" i="12"/>
  <c r="V110" i="12" s="1"/>
  <c r="U108" i="12"/>
  <c r="U110" i="12" s="1"/>
  <c r="X108" i="12"/>
  <c r="X110" i="12" s="1"/>
  <c r="T108" i="12"/>
  <c r="T110" i="12" s="1"/>
  <c r="AH108" i="12"/>
  <c r="AH110" i="12" s="1"/>
  <c r="AG108" i="12"/>
  <c r="AG110" i="12" s="1"/>
  <c r="AC108" i="12"/>
  <c r="AC110" i="12" s="1"/>
  <c r="AN108" i="12"/>
  <c r="AN110" i="12" s="1"/>
  <c r="AA108" i="12"/>
  <c r="AA110" i="12" s="1"/>
  <c r="AK108" i="12"/>
  <c r="AK110" i="12" s="1"/>
  <c r="AM108" i="12"/>
  <c r="AM110" i="12" s="1"/>
  <c r="AI108" i="12"/>
  <c r="AI110" i="12" s="1"/>
  <c r="Z108" i="12"/>
  <c r="Z110" i="12" s="1"/>
  <c r="AL108" i="12"/>
  <c r="AL110" i="12" s="1"/>
  <c r="S108" i="12"/>
  <c r="S110" i="12" s="1"/>
  <c r="AJ108" i="12"/>
  <c r="AJ110" i="12" s="1"/>
  <c r="AB108" i="12"/>
  <c r="AB110" i="12" s="1"/>
  <c r="Y108" i="12"/>
  <c r="Y110" i="12" s="1"/>
  <c r="R108" i="12"/>
  <c r="R110" i="12" s="1"/>
  <c r="AF108" i="12"/>
  <c r="AF110" i="12" s="1"/>
  <c r="AO108" i="12"/>
  <c r="AO110" i="12" s="1"/>
  <c r="P108" i="12"/>
  <c r="P110" i="12" s="1"/>
  <c r="AD108" i="12"/>
  <c r="AD110" i="12" s="1"/>
  <c r="AP108" i="12"/>
  <c r="AP110" i="12" s="1"/>
  <c r="O108" i="12"/>
  <c r="O110" i="12" s="1"/>
  <c r="W108" i="12"/>
  <c r="W110" i="12" s="1"/>
  <c r="AE108" i="12"/>
  <c r="AE110" i="12" s="1"/>
  <c r="H108" i="12"/>
  <c r="H110" i="12" s="1"/>
  <c r="G100" i="1"/>
  <c r="O100" i="1" s="1"/>
  <c r="G101" i="1"/>
  <c r="O101" i="1" s="1"/>
  <c r="G102" i="1"/>
  <c r="K102" i="1" s="1"/>
  <c r="G103" i="1"/>
  <c r="N103" i="1" s="1"/>
  <c r="G104" i="1"/>
  <c r="O104" i="1" s="1"/>
  <c r="G79" i="1"/>
  <c r="AB79" i="1" s="1"/>
  <c r="G80" i="1"/>
  <c r="O80" i="1" s="1"/>
  <c r="G81" i="1"/>
  <c r="AG81" i="1" s="1"/>
  <c r="G82" i="1"/>
  <c r="O82" i="1" s="1"/>
  <c r="G83" i="1"/>
  <c r="W83" i="1" s="1"/>
  <c r="G84" i="1"/>
  <c r="O84" i="1" s="1"/>
  <c r="G85" i="1"/>
  <c r="AC85" i="1" s="1"/>
  <c r="G86" i="1"/>
  <c r="O86" i="1" s="1"/>
  <c r="G87" i="1"/>
  <c r="O87" i="1" s="1"/>
  <c r="G88" i="1"/>
  <c r="O88" i="1" s="1"/>
  <c r="G89" i="1"/>
  <c r="X89" i="1" s="1"/>
  <c r="G90" i="1"/>
  <c r="O90" i="1" s="1"/>
  <c r="G91" i="1"/>
  <c r="L91" i="1" s="1"/>
  <c r="G92" i="1"/>
  <c r="O92" i="1" s="1"/>
  <c r="G93" i="1"/>
  <c r="Y93" i="1" s="1"/>
  <c r="G63" i="1"/>
  <c r="K63" i="1" s="1"/>
  <c r="G64" i="1"/>
  <c r="K64" i="1" s="1"/>
  <c r="G65" i="1"/>
  <c r="L65" i="1" s="1"/>
  <c r="G66" i="1"/>
  <c r="AN66" i="1" s="1"/>
  <c r="G67" i="1"/>
  <c r="O67" i="1" s="1"/>
  <c r="G68" i="1"/>
  <c r="L68" i="1" s="1"/>
  <c r="G69" i="1"/>
  <c r="AC69" i="1" s="1"/>
  <c r="G70" i="1"/>
  <c r="L70" i="1" s="1"/>
  <c r="G71" i="1"/>
  <c r="O71" i="1" s="1"/>
  <c r="G72" i="1"/>
  <c r="K72" i="1" s="1"/>
  <c r="G52" i="1"/>
  <c r="N52" i="1" s="1"/>
  <c r="G53" i="1"/>
  <c r="O53" i="1" s="1"/>
  <c r="G54" i="1"/>
  <c r="O54" i="1" s="1"/>
  <c r="G55" i="1"/>
  <c r="X55" i="1" s="1"/>
  <c r="G56" i="1"/>
  <c r="M56" i="1" s="1"/>
  <c r="G31" i="1"/>
  <c r="O31" i="1" s="1"/>
  <c r="G32" i="1"/>
  <c r="X32" i="1" s="1"/>
  <c r="G33" i="1"/>
  <c r="K33" i="1" s="1"/>
  <c r="G34" i="1"/>
  <c r="L34" i="1" s="1"/>
  <c r="G35" i="1"/>
  <c r="O35" i="1" s="1"/>
  <c r="G36" i="1"/>
  <c r="L36" i="1" s="1"/>
  <c r="G37" i="1"/>
  <c r="L37" i="1" s="1"/>
  <c r="O38" i="1"/>
  <c r="G39" i="1"/>
  <c r="AC39" i="1" s="1"/>
  <c r="G40" i="1"/>
  <c r="K40" i="1" s="1"/>
  <c r="G41" i="1"/>
  <c r="O41" i="1" s="1"/>
  <c r="G42" i="1"/>
  <c r="AN42" i="1" s="1"/>
  <c r="G43" i="1"/>
  <c r="K43" i="1" s="1"/>
  <c r="G44" i="1"/>
  <c r="L44" i="1" s="1"/>
  <c r="G45" i="1"/>
  <c r="L45" i="1" s="1"/>
  <c r="G20" i="1"/>
  <c r="O20" i="1" s="1"/>
  <c r="G21" i="1"/>
  <c r="L21" i="1" s="1"/>
  <c r="G22" i="1"/>
  <c r="O22" i="1" s="1"/>
  <c r="G23" i="1"/>
  <c r="AJ23" i="1" s="1"/>
  <c r="G24" i="1"/>
  <c r="O24" i="1" s="1"/>
  <c r="G5" i="1"/>
  <c r="N5" i="1" s="1"/>
  <c r="G6" i="1"/>
  <c r="O6" i="1" s="1"/>
  <c r="G7" i="1"/>
  <c r="K7" i="1" s="1"/>
  <c r="G8" i="1"/>
  <c r="H8" i="1" s="1"/>
  <c r="G9" i="1"/>
  <c r="O9" i="1" s="1"/>
  <c r="G10" i="1"/>
  <c r="S10" i="1" s="1"/>
  <c r="G11" i="1"/>
  <c r="O11" i="1" s="1"/>
  <c r="G12" i="1"/>
  <c r="AB12" i="1" s="1"/>
  <c r="G13" i="1"/>
  <c r="O13" i="1" s="1"/>
  <c r="K92" i="1"/>
  <c r="H92" i="1"/>
  <c r="I36" i="5"/>
  <c r="H36" i="5"/>
  <c r="G36" i="5"/>
  <c r="E65" i="1"/>
  <c r="O95" i="1"/>
  <c r="L95" i="1"/>
  <c r="K95" i="1"/>
  <c r="H95" i="1"/>
  <c r="O74" i="1"/>
  <c r="L74" i="1"/>
  <c r="K74" i="1"/>
  <c r="H74" i="1"/>
  <c r="O58" i="1"/>
  <c r="L58" i="1"/>
  <c r="K58" i="1"/>
  <c r="H58" i="1"/>
  <c r="F22" i="13" s="1"/>
  <c r="F22" i="5"/>
  <c r="O47" i="1"/>
  <c r="L47" i="1"/>
  <c r="K47" i="1"/>
  <c r="H47" i="1"/>
  <c r="O26" i="1"/>
  <c r="I12" i="13" s="1"/>
  <c r="I12" i="5"/>
  <c r="L26" i="1"/>
  <c r="K26" i="1"/>
  <c r="H26" i="1"/>
  <c r="F12" i="13" s="1"/>
  <c r="O15" i="1"/>
  <c r="L15" i="1"/>
  <c r="K15" i="1"/>
  <c r="F7" i="5"/>
  <c r="C109" i="1"/>
  <c r="O106" i="1"/>
  <c r="L106" i="1"/>
  <c r="K106" i="1"/>
  <c r="H106" i="1"/>
  <c r="E67" i="1"/>
  <c r="E66" i="1"/>
  <c r="E64" i="1"/>
  <c r="E63" i="1"/>
  <c r="E52" i="1"/>
  <c r="E37" i="1"/>
  <c r="E36" i="1"/>
  <c r="E35" i="1"/>
  <c r="E34" i="1"/>
  <c r="E33" i="1"/>
  <c r="E32" i="1"/>
  <c r="E31" i="1"/>
  <c r="E7" i="1"/>
  <c r="E6" i="1"/>
  <c r="E5" i="1"/>
  <c r="E20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104" i="1"/>
  <c r="E103" i="1"/>
  <c r="E102" i="1"/>
  <c r="E101" i="1"/>
  <c r="E100" i="1"/>
  <c r="E72" i="1"/>
  <c r="E71" i="1"/>
  <c r="E70" i="1"/>
  <c r="E69" i="1"/>
  <c r="E68" i="1"/>
  <c r="E56" i="1"/>
  <c r="E55" i="1"/>
  <c r="E54" i="1"/>
  <c r="E53" i="1"/>
  <c r="E45" i="1"/>
  <c r="E44" i="1"/>
  <c r="E43" i="1"/>
  <c r="E42" i="1"/>
  <c r="E41" i="1"/>
  <c r="E40" i="1"/>
  <c r="E39" i="1"/>
  <c r="E38" i="1"/>
  <c r="E24" i="1"/>
  <c r="E23" i="1"/>
  <c r="E22" i="1"/>
  <c r="E21" i="1"/>
  <c r="E13" i="1"/>
  <c r="E12" i="1"/>
  <c r="E11" i="1"/>
  <c r="E10" i="1"/>
  <c r="E9" i="1"/>
  <c r="E8" i="1"/>
  <c r="S86" i="1"/>
  <c r="M7" i="1"/>
  <c r="Y91" i="1"/>
  <c r="U91" i="1"/>
  <c r="Q93" i="1"/>
  <c r="AC93" i="1"/>
  <c r="AH91" i="1"/>
  <c r="AD7" i="1"/>
  <c r="Z7" i="1"/>
  <c r="AO21" i="1"/>
  <c r="N22" i="1"/>
  <c r="W22" i="1"/>
  <c r="Y22" i="1"/>
  <c r="S56" i="1"/>
  <c r="AN56" i="1"/>
  <c r="AF21" i="1"/>
  <c r="AD21" i="1"/>
  <c r="N56" i="1"/>
  <c r="T8" i="1"/>
  <c r="J8" i="1"/>
  <c r="X21" i="1"/>
  <c r="V8" i="1"/>
  <c r="AA21" i="1"/>
  <c r="Y21" i="1"/>
  <c r="AF86" i="1"/>
  <c r="Y8" i="1"/>
  <c r="AL8" i="1"/>
  <c r="AM22" i="1"/>
  <c r="AL56" i="1"/>
  <c r="AM89" i="1"/>
  <c r="Q24" i="1"/>
  <c r="U56" i="1"/>
  <c r="X56" i="1"/>
  <c r="AN24" i="1"/>
  <c r="I56" i="1"/>
  <c r="AC56" i="1"/>
  <c r="AD56" i="1"/>
  <c r="AP56" i="1"/>
  <c r="AJ56" i="1"/>
  <c r="Y56" i="1"/>
  <c r="V56" i="1"/>
  <c r="V81" i="1"/>
  <c r="X81" i="1"/>
  <c r="X20" i="1"/>
  <c r="AG56" i="1"/>
  <c r="AH56" i="1"/>
  <c r="J56" i="1"/>
  <c r="W23" i="1"/>
  <c r="R23" i="1"/>
  <c r="V92" i="1"/>
  <c r="AG92" i="1"/>
  <c r="W92" i="1"/>
  <c r="W84" i="1"/>
  <c r="M101" i="1"/>
  <c r="X101" i="1"/>
  <c r="AJ66" i="1"/>
  <c r="R66" i="1"/>
  <c r="S84" i="1"/>
  <c r="AO22" i="1"/>
  <c r="AM56" i="1"/>
  <c r="AM20" i="1"/>
  <c r="AO24" i="1"/>
  <c r="AP89" i="1"/>
  <c r="AA89" i="1"/>
  <c r="M92" i="1"/>
  <c r="S92" i="1"/>
  <c r="R92" i="1"/>
  <c r="N92" i="1"/>
  <c r="P92" i="1"/>
  <c r="AL23" i="1"/>
  <c r="AH23" i="1"/>
  <c r="AB23" i="1"/>
  <c r="AN23" i="1"/>
  <c r="AK23" i="1"/>
  <c r="AF23" i="1"/>
  <c r="AP92" i="1"/>
  <c r="AJ92" i="1"/>
  <c r="AF92" i="1"/>
  <c r="AA92" i="1"/>
  <c r="X92" i="1"/>
  <c r="I92" i="1"/>
  <c r="AO92" i="1"/>
  <c r="AI92" i="1"/>
  <c r="AE92" i="1"/>
  <c r="Z92" i="1"/>
  <c r="T84" i="1"/>
  <c r="AM84" i="1"/>
  <c r="I84" i="1"/>
  <c r="AG84" i="1"/>
  <c r="AG88" i="1"/>
  <c r="AJ84" i="1"/>
  <c r="AP84" i="1"/>
  <c r="J84" i="1"/>
  <c r="AF88" i="1"/>
  <c r="Z23" i="1"/>
  <c r="X84" i="1"/>
  <c r="Y92" i="1"/>
  <c r="AP23" i="1"/>
  <c r="AN92" i="1"/>
  <c r="U84" i="1"/>
  <c r="U92" i="1"/>
  <c r="AA88" i="1"/>
  <c r="AD23" i="1"/>
  <c r="AF84" i="1"/>
  <c r="Z20" i="1"/>
  <c r="J20" i="1"/>
  <c r="AD6" i="1"/>
  <c r="J21" i="1"/>
  <c r="AP21" i="1"/>
  <c r="I39" i="1"/>
  <c r="AP39" i="1"/>
  <c r="AP104" i="1"/>
  <c r="T86" i="1"/>
  <c r="AP86" i="1"/>
  <c r="AM86" i="1"/>
  <c r="I22" i="1"/>
  <c r="I54" i="1"/>
  <c r="AP93" i="1"/>
  <c r="AM93" i="1"/>
  <c r="AM91" i="1"/>
  <c r="AN86" i="1"/>
  <c r="W70" i="1" l="1"/>
  <c r="AG8" i="1"/>
  <c r="AB13" i="1"/>
  <c r="Z70" i="1"/>
  <c r="AH66" i="1"/>
  <c r="AL11" i="1"/>
  <c r="S102" i="1"/>
  <c r="AG66" i="1"/>
  <c r="AP66" i="1"/>
  <c r="U8" i="1"/>
  <c r="AK91" i="1"/>
  <c r="W81" i="1"/>
  <c r="AP43" i="1"/>
  <c r="AN72" i="1"/>
  <c r="I80" i="1"/>
  <c r="AL13" i="1"/>
  <c r="H102" i="1"/>
  <c r="U70" i="1"/>
  <c r="N93" i="1"/>
  <c r="Z93" i="1"/>
  <c r="AN8" i="1"/>
  <c r="AD8" i="1"/>
  <c r="AI6" i="1"/>
  <c r="P8" i="1"/>
  <c r="AB93" i="1"/>
  <c r="AJ8" i="1"/>
  <c r="AN80" i="1"/>
  <c r="AC92" i="1"/>
  <c r="Q92" i="1"/>
  <c r="Y102" i="1"/>
  <c r="AE8" i="1"/>
  <c r="AA93" i="1"/>
  <c r="AO66" i="1"/>
  <c r="AH92" i="1"/>
  <c r="AA56" i="1"/>
  <c r="R102" i="1"/>
  <c r="J103" i="1"/>
  <c r="X91" i="1"/>
  <c r="J92" i="1"/>
  <c r="J90" i="1"/>
  <c r="T88" i="1"/>
  <c r="AM92" i="1"/>
  <c r="AM23" i="1"/>
  <c r="W80" i="1"/>
  <c r="AK89" i="1"/>
  <c r="M8" i="1"/>
  <c r="V80" i="1"/>
  <c r="AN69" i="1"/>
  <c r="AE70" i="1"/>
  <c r="Z66" i="1"/>
  <c r="W103" i="1"/>
  <c r="AM36" i="1"/>
  <c r="M13" i="1"/>
  <c r="AL66" i="1"/>
  <c r="X41" i="1"/>
  <c r="Z11" i="1"/>
  <c r="P80" i="1"/>
  <c r="AD13" i="1"/>
  <c r="AA66" i="1"/>
  <c r="AP102" i="1"/>
  <c r="AJ13" i="1"/>
  <c r="AF93" i="1"/>
  <c r="Z8" i="1"/>
  <c r="AD92" i="1"/>
  <c r="AP8" i="1"/>
  <c r="AM90" i="1"/>
  <c r="AK92" i="1"/>
  <c r="AL92" i="1"/>
  <c r="AC23" i="1"/>
  <c r="Q80" i="1"/>
  <c r="R81" i="1"/>
  <c r="W43" i="1"/>
  <c r="M91" i="1"/>
  <c r="AB92" i="1"/>
  <c r="X88" i="1"/>
  <c r="T92" i="1"/>
  <c r="I23" i="1"/>
  <c r="AA80" i="1"/>
  <c r="AJ81" i="1"/>
  <c r="AJ102" i="1"/>
  <c r="R8" i="1"/>
  <c r="AM70" i="1"/>
  <c r="J81" i="1"/>
  <c r="Q71" i="1"/>
  <c r="J69" i="1"/>
  <c r="M81" i="1"/>
  <c r="AO41" i="1"/>
  <c r="AO71" i="1"/>
  <c r="AO69" i="1"/>
  <c r="R67" i="1"/>
  <c r="S103" i="1"/>
  <c r="AI40" i="1"/>
  <c r="AK13" i="1"/>
  <c r="AA70" i="1"/>
  <c r="AI80" i="1"/>
  <c r="AE81" i="1"/>
  <c r="AP44" i="1"/>
  <c r="G22" i="5"/>
  <c r="G22" i="13"/>
  <c r="T93" i="1"/>
  <c r="AP82" i="1"/>
  <c r="AC6" i="1"/>
  <c r="AG41" i="1"/>
  <c r="AL70" i="1"/>
  <c r="X66" i="1"/>
  <c r="AJ70" i="1"/>
  <c r="AN71" i="1"/>
  <c r="Q70" i="1"/>
  <c r="AA81" i="1"/>
  <c r="T102" i="1"/>
  <c r="AM103" i="1"/>
  <c r="V93" i="1"/>
  <c r="AF8" i="1"/>
  <c r="H22" i="5"/>
  <c r="H22" i="13"/>
  <c r="L80" i="1"/>
  <c r="AE80" i="1"/>
  <c r="N81" i="1"/>
  <c r="AF70" i="1"/>
  <c r="R80" i="1"/>
  <c r="N70" i="1"/>
  <c r="AM102" i="1"/>
  <c r="AK103" i="1"/>
  <c r="F27" i="5"/>
  <c r="F27" i="13"/>
  <c r="T72" i="1"/>
  <c r="AC13" i="1"/>
  <c r="AD70" i="1"/>
  <c r="AE101" i="1"/>
  <c r="Y70" i="1"/>
  <c r="Y104" i="1"/>
  <c r="Q66" i="1"/>
  <c r="AC70" i="1"/>
  <c r="U102" i="1"/>
  <c r="AE103" i="1"/>
  <c r="AA8" i="1"/>
  <c r="AH103" i="1"/>
  <c r="N68" i="1"/>
  <c r="G27" i="5"/>
  <c r="G27" i="13"/>
  <c r="I83" i="1"/>
  <c r="AB45" i="1"/>
  <c r="AI41" i="1"/>
  <c r="AG71" i="1"/>
  <c r="AM69" i="1"/>
  <c r="X70" i="1"/>
  <c r="AF13" i="1"/>
  <c r="S70" i="1"/>
  <c r="S80" i="1"/>
  <c r="AK102" i="1"/>
  <c r="S71" i="1"/>
  <c r="U44" i="1"/>
  <c r="G7" i="5"/>
  <c r="G7" i="13"/>
  <c r="F17" i="5"/>
  <c r="F17" i="13"/>
  <c r="AI70" i="1"/>
  <c r="I81" i="1"/>
  <c r="AH80" i="1"/>
  <c r="W44" i="1"/>
  <c r="Q69" i="1"/>
  <c r="I17" i="5"/>
  <c r="I17" i="13"/>
  <c r="AM72" i="1"/>
  <c r="AP70" i="1"/>
  <c r="AG67" i="1"/>
  <c r="AL102" i="1"/>
  <c r="AP22" i="1"/>
  <c r="AN103" i="1"/>
  <c r="X13" i="1"/>
  <c r="AB80" i="1"/>
  <c r="AG70" i="1"/>
  <c r="AL104" i="1"/>
  <c r="N80" i="1"/>
  <c r="AB81" i="1"/>
  <c r="AB102" i="1"/>
  <c r="AB103" i="1"/>
  <c r="AJ72" i="1"/>
  <c r="AO8" i="1"/>
  <c r="U103" i="1"/>
  <c r="H7" i="5"/>
  <c r="H7" i="13"/>
  <c r="I27" i="5"/>
  <c r="I27" i="13"/>
  <c r="AN70" i="1"/>
  <c r="AN81" i="1"/>
  <c r="AG69" i="1"/>
  <c r="AI81" i="1"/>
  <c r="AC104" i="1"/>
  <c r="J70" i="1"/>
  <c r="AE102" i="1"/>
  <c r="Y103" i="1"/>
  <c r="H27" i="5"/>
  <c r="H27" i="13"/>
  <c r="M22" i="1"/>
  <c r="AA13" i="1"/>
  <c r="AK80" i="1"/>
  <c r="AF80" i="1"/>
  <c r="AI13" i="1"/>
  <c r="N102" i="1"/>
  <c r="AI68" i="1"/>
  <c r="AK68" i="1"/>
  <c r="Z69" i="1"/>
  <c r="AK8" i="1"/>
  <c r="AI103" i="1"/>
  <c r="I7" i="5"/>
  <c r="I7" i="13"/>
  <c r="F32" i="5"/>
  <c r="F32" i="13"/>
  <c r="AD81" i="1"/>
  <c r="T80" i="1"/>
  <c r="AA67" i="1"/>
  <c r="P70" i="1"/>
  <c r="AH102" i="1"/>
  <c r="AF103" i="1"/>
  <c r="AM40" i="1"/>
  <c r="R70" i="1"/>
  <c r="AM68" i="1"/>
  <c r="AM13" i="1"/>
  <c r="AJ80" i="1"/>
  <c r="AB70" i="1"/>
  <c r="M103" i="1"/>
  <c r="H103" i="1"/>
  <c r="AK70" i="1"/>
  <c r="AA104" i="1"/>
  <c r="U66" i="1"/>
  <c r="AC8" i="1"/>
  <c r="AO103" i="1"/>
  <c r="Y13" i="1"/>
  <c r="AC80" i="1"/>
  <c r="Y80" i="1"/>
  <c r="AP80" i="1"/>
  <c r="AO70" i="1"/>
  <c r="I102" i="1"/>
  <c r="M66" i="1"/>
  <c r="AD72" i="1"/>
  <c r="T103" i="1"/>
  <c r="N69" i="1"/>
  <c r="X8" i="1"/>
  <c r="Y90" i="1"/>
  <c r="F12" i="5"/>
  <c r="G32" i="5"/>
  <c r="G32" i="13"/>
  <c r="G17" i="5"/>
  <c r="G17" i="13"/>
  <c r="AM41" i="1"/>
  <c r="AC81" i="1"/>
  <c r="X80" i="1"/>
  <c r="AK81" i="1"/>
  <c r="AM81" i="1"/>
  <c r="X67" i="1"/>
  <c r="AP69" i="1"/>
  <c r="U69" i="1"/>
  <c r="W102" i="1"/>
  <c r="AD102" i="1"/>
  <c r="AI69" i="1"/>
  <c r="I22" i="5"/>
  <c r="I22" i="13"/>
  <c r="I70" i="1"/>
  <c r="AG80" i="1"/>
  <c r="AO80" i="1"/>
  <c r="AE66" i="1"/>
  <c r="AH70" i="1"/>
  <c r="Y81" i="1"/>
  <c r="AJ71" i="1"/>
  <c r="AP72" i="1"/>
  <c r="R103" i="1"/>
  <c r="I103" i="1"/>
  <c r="AH13" i="1"/>
  <c r="V41" i="1"/>
  <c r="J102" i="1"/>
  <c r="Z80" i="1"/>
  <c r="AC103" i="1"/>
  <c r="R69" i="1"/>
  <c r="N8" i="1"/>
  <c r="Q8" i="1"/>
  <c r="I86" i="1"/>
  <c r="AI8" i="1"/>
  <c r="I104" i="1"/>
  <c r="T13" i="1"/>
  <c r="AD80" i="1"/>
  <c r="V70" i="1"/>
  <c r="J80" i="1"/>
  <c r="AD66" i="1"/>
  <c r="AN102" i="1"/>
  <c r="AL80" i="1"/>
  <c r="I6" i="1"/>
  <c r="AD22" i="1"/>
  <c r="AB86" i="1"/>
  <c r="X103" i="1"/>
  <c r="AA69" i="1"/>
  <c r="AH8" i="1"/>
  <c r="V103" i="1"/>
  <c r="G12" i="5"/>
  <c r="G12" i="13"/>
  <c r="I32" i="5"/>
  <c r="I32" i="13"/>
  <c r="AG45" i="1"/>
  <c r="I69" i="1"/>
  <c r="AD69" i="1"/>
  <c r="H17" i="5"/>
  <c r="H17" i="13"/>
  <c r="T70" i="1"/>
  <c r="Z41" i="1"/>
  <c r="Q102" i="1"/>
  <c r="V13" i="1"/>
  <c r="J72" i="1"/>
  <c r="Q81" i="1"/>
  <c r="H32" i="5"/>
  <c r="H32" i="13"/>
  <c r="AM8" i="1"/>
  <c r="J104" i="1"/>
  <c r="I13" i="1"/>
  <c r="W41" i="1"/>
  <c r="U80" i="1"/>
  <c r="AM80" i="1"/>
  <c r="AK66" i="1"/>
  <c r="M80" i="1"/>
  <c r="M70" i="1"/>
  <c r="Z22" i="1"/>
  <c r="AL103" i="1"/>
  <c r="AF69" i="1"/>
  <c r="W8" i="1"/>
  <c r="S8" i="1"/>
  <c r="H12" i="5"/>
  <c r="H12" i="13"/>
  <c r="AN44" i="1"/>
  <c r="AE6" i="1"/>
  <c r="N6" i="1"/>
  <c r="P6" i="1"/>
  <c r="AP90" i="1"/>
  <c r="M6" i="1"/>
  <c r="Z6" i="1"/>
  <c r="AP6" i="1"/>
  <c r="Q6" i="1"/>
  <c r="AO67" i="1"/>
  <c r="T54" i="1"/>
  <c r="AL67" i="1"/>
  <c r="AC67" i="1"/>
  <c r="V67" i="1"/>
  <c r="AL44" i="1"/>
  <c r="AG44" i="1"/>
  <c r="Y44" i="1"/>
  <c r="AP67" i="1"/>
  <c r="AM54" i="1"/>
  <c r="X6" i="1"/>
  <c r="AM6" i="1"/>
  <c r="AJ6" i="1"/>
  <c r="AN67" i="1"/>
  <c r="I44" i="1"/>
  <c r="AI67" i="1"/>
  <c r="S67" i="1"/>
  <c r="AK67" i="1"/>
  <c r="J67" i="1"/>
  <c r="N67" i="1"/>
  <c r="M67" i="1"/>
  <c r="AJ54" i="1"/>
  <c r="Z44" i="1"/>
  <c r="AD44" i="1"/>
  <c r="S90" i="1"/>
  <c r="AN54" i="1"/>
  <c r="AB6" i="1"/>
  <c r="S6" i="1"/>
  <c r="AO6" i="1"/>
  <c r="AE67" i="1"/>
  <c r="AM44" i="1"/>
  <c r="Z67" i="1"/>
  <c r="W67" i="1"/>
  <c r="I67" i="1"/>
  <c r="Q67" i="1"/>
  <c r="AC54" i="1"/>
  <c r="X44" i="1"/>
  <c r="AE44" i="1"/>
  <c r="AL6" i="1"/>
  <c r="V6" i="1"/>
  <c r="AF6" i="1"/>
  <c r="AL36" i="1"/>
  <c r="AP54" i="1"/>
  <c r="AB67" i="1"/>
  <c r="J44" i="1"/>
  <c r="AF90" i="1"/>
  <c r="AL54" i="1"/>
  <c r="AI44" i="1"/>
  <c r="P44" i="1"/>
  <c r="R6" i="1"/>
  <c r="AG6" i="1"/>
  <c r="AA6" i="1"/>
  <c r="U67" i="1"/>
  <c r="AH67" i="1"/>
  <c r="AF67" i="1"/>
  <c r="Y67" i="1"/>
  <c r="AD67" i="1"/>
  <c r="AH44" i="1"/>
  <c r="Q44" i="1"/>
  <c r="S44" i="1"/>
  <c r="AH6" i="1"/>
  <c r="Y6" i="1"/>
  <c r="T67" i="1"/>
  <c r="AJ67" i="1"/>
  <c r="AB90" i="1"/>
  <c r="AC44" i="1"/>
  <c r="Q36" i="1"/>
  <c r="AA44" i="1"/>
  <c r="R44" i="1"/>
  <c r="AJ44" i="1"/>
  <c r="AO44" i="1"/>
  <c r="J6" i="1"/>
  <c r="T44" i="1"/>
  <c r="N90" i="1"/>
  <c r="W6" i="1"/>
  <c r="U6" i="1"/>
  <c r="AN6" i="1"/>
  <c r="AK6" i="1"/>
  <c r="P67" i="1"/>
  <c r="AM67" i="1"/>
  <c r="AO54" i="1"/>
  <c r="T90" i="1"/>
  <c r="AF44" i="1"/>
  <c r="AB44" i="1"/>
  <c r="V44" i="1"/>
  <c r="M44" i="1"/>
  <c r="H67" i="1"/>
  <c r="I91" i="1"/>
  <c r="J68" i="1"/>
  <c r="AB37" i="1"/>
  <c r="X45" i="1"/>
  <c r="AF45" i="1"/>
  <c r="AL7" i="1"/>
  <c r="R45" i="1"/>
  <c r="P101" i="1"/>
  <c r="AJ101" i="1"/>
  <c r="AG68" i="1"/>
  <c r="Q68" i="1"/>
  <c r="AO68" i="1"/>
  <c r="AK7" i="1"/>
  <c r="AG7" i="1"/>
  <c r="AL91" i="1"/>
  <c r="AB91" i="1"/>
  <c r="AH68" i="1"/>
  <c r="AC91" i="1"/>
  <c r="T7" i="1"/>
  <c r="S7" i="1"/>
  <c r="L101" i="1"/>
  <c r="AL101" i="1"/>
  <c r="AC45" i="1"/>
  <c r="V101" i="1"/>
  <c r="AN101" i="1"/>
  <c r="AI45" i="1"/>
  <c r="AK45" i="1"/>
  <c r="AH7" i="1"/>
  <c r="S101" i="1"/>
  <c r="Q101" i="1"/>
  <c r="AI101" i="1"/>
  <c r="AB68" i="1"/>
  <c r="R68" i="1"/>
  <c r="I68" i="1"/>
  <c r="R7" i="1"/>
  <c r="AO7" i="1"/>
  <c r="AN91" i="1"/>
  <c r="N91" i="1"/>
  <c r="AJ68" i="1"/>
  <c r="S91" i="1"/>
  <c r="I7" i="1"/>
  <c r="Z91" i="1"/>
  <c r="AP68" i="1"/>
  <c r="AH101" i="1"/>
  <c r="W45" i="1"/>
  <c r="AO101" i="1"/>
  <c r="AP101" i="1"/>
  <c r="AP45" i="1"/>
  <c r="AN7" i="1"/>
  <c r="AA101" i="1"/>
  <c r="AD101" i="1"/>
  <c r="R101" i="1"/>
  <c r="U68" i="1"/>
  <c r="P7" i="1"/>
  <c r="AP7" i="1"/>
  <c r="AC83" i="1"/>
  <c r="AA7" i="1"/>
  <c r="AI91" i="1"/>
  <c r="AC68" i="1"/>
  <c r="U7" i="1"/>
  <c r="T101" i="1"/>
  <c r="AC101" i="1"/>
  <c r="W101" i="1"/>
  <c r="AN45" i="1"/>
  <c r="AJ37" i="1"/>
  <c r="AE45" i="1"/>
  <c r="H101" i="1"/>
  <c r="I45" i="1"/>
  <c r="AJ7" i="1"/>
  <c r="Y101" i="1"/>
  <c r="N101" i="1"/>
  <c r="W68" i="1"/>
  <c r="V7" i="1"/>
  <c r="P91" i="1"/>
  <c r="AE91" i="1"/>
  <c r="Q7" i="1"/>
  <c r="V68" i="1"/>
  <c r="H91" i="1"/>
  <c r="T68" i="1"/>
  <c r="AN68" i="1"/>
  <c r="AF101" i="1"/>
  <c r="AK101" i="1"/>
  <c r="J101" i="1"/>
  <c r="Z45" i="1"/>
  <c r="AF7" i="1"/>
  <c r="AM37" i="1"/>
  <c r="M45" i="1"/>
  <c r="Z68" i="1"/>
  <c r="AA68" i="1"/>
  <c r="AC7" i="1"/>
  <c r="V91" i="1"/>
  <c r="AD91" i="1"/>
  <c r="X7" i="1"/>
  <c r="N7" i="1"/>
  <c r="AD68" i="1"/>
  <c r="AL68" i="1"/>
  <c r="X68" i="1"/>
  <c r="AO91" i="1"/>
  <c r="AG101" i="1"/>
  <c r="V45" i="1"/>
  <c r="AM101" i="1"/>
  <c r="Y45" i="1"/>
  <c r="T91" i="1"/>
  <c r="AL45" i="1"/>
  <c r="AP91" i="1"/>
  <c r="AF68" i="1"/>
  <c r="AE7" i="1"/>
  <c r="AA91" i="1"/>
  <c r="W91" i="1"/>
  <c r="AI7" i="1"/>
  <c r="W7" i="1"/>
  <c r="AJ91" i="1"/>
  <c r="AE68" i="1"/>
  <c r="J91" i="1"/>
  <c r="Q45" i="1"/>
  <c r="AH45" i="1"/>
  <c r="AB101" i="1"/>
  <c r="U101" i="1"/>
  <c r="I101" i="1"/>
  <c r="AO45" i="1"/>
  <c r="AN37" i="1"/>
  <c r="Z101" i="1"/>
  <c r="M68" i="1"/>
  <c r="Y68" i="1"/>
  <c r="AB7" i="1"/>
  <c r="AM7" i="1"/>
  <c r="AF91" i="1"/>
  <c r="R91" i="1"/>
  <c r="AG91" i="1"/>
  <c r="Q91" i="1"/>
  <c r="J7" i="1"/>
  <c r="K101" i="1"/>
  <c r="AL55" i="1"/>
  <c r="V55" i="1"/>
  <c r="AB55" i="1"/>
  <c r="AN55" i="1"/>
  <c r="W55" i="1"/>
  <c r="P55" i="1"/>
  <c r="AH55" i="1"/>
  <c r="AI55" i="1"/>
  <c r="AO55" i="1"/>
  <c r="T55" i="1"/>
  <c r="AC55" i="1"/>
  <c r="AF55" i="1"/>
  <c r="Z55" i="1"/>
  <c r="Y55" i="1"/>
  <c r="I55" i="1"/>
  <c r="AJ55" i="1"/>
  <c r="S55" i="1"/>
  <c r="AM55" i="1"/>
  <c r="AF56" i="1"/>
  <c r="P45" i="1"/>
  <c r="AM45" i="1"/>
  <c r="AJ45" i="1"/>
  <c r="J45" i="1"/>
  <c r="AD45" i="1"/>
  <c r="T45" i="1"/>
  <c r="U45" i="1"/>
  <c r="S45" i="1"/>
  <c r="N45" i="1"/>
  <c r="AA45" i="1"/>
  <c r="X86" i="1"/>
  <c r="R86" i="1"/>
  <c r="S22" i="1"/>
  <c r="AF71" i="1"/>
  <c r="AI104" i="1"/>
  <c r="U104" i="1"/>
  <c r="W71" i="1"/>
  <c r="J71" i="1"/>
  <c r="N71" i="1"/>
  <c r="AI22" i="1"/>
  <c r="AA86" i="1"/>
  <c r="P22" i="1"/>
  <c r="AB104" i="1"/>
  <c r="N104" i="1"/>
  <c r="L86" i="1"/>
  <c r="W104" i="1"/>
  <c r="AM104" i="1"/>
  <c r="J22" i="1"/>
  <c r="AD71" i="1"/>
  <c r="V71" i="1"/>
  <c r="AB22" i="1"/>
  <c r="Y86" i="1"/>
  <c r="AG22" i="1"/>
  <c r="AH22" i="1"/>
  <c r="AG104" i="1"/>
  <c r="Q22" i="1"/>
  <c r="AJ104" i="1"/>
  <c r="R22" i="1"/>
  <c r="AO40" i="1"/>
  <c r="I71" i="1"/>
  <c r="P104" i="1"/>
  <c r="P23" i="1"/>
  <c r="AA71" i="1"/>
  <c r="AB71" i="1"/>
  <c r="V104" i="1"/>
  <c r="S104" i="1"/>
  <c r="AD86" i="1"/>
  <c r="Z104" i="1"/>
  <c r="AA22" i="1"/>
  <c r="AN22" i="1"/>
  <c r="U22" i="1"/>
  <c r="R104" i="1"/>
  <c r="AD104" i="1"/>
  <c r="L104" i="1"/>
  <c r="AP71" i="1"/>
  <c r="M104" i="1"/>
  <c r="AM71" i="1"/>
  <c r="M71" i="1"/>
  <c r="U71" i="1"/>
  <c r="Y71" i="1"/>
  <c r="AE71" i="1"/>
  <c r="V86" i="1"/>
  <c r="AL86" i="1"/>
  <c r="X104" i="1"/>
  <c r="AJ22" i="1"/>
  <c r="AC86" i="1"/>
  <c r="AF104" i="1"/>
  <c r="Q104" i="1"/>
  <c r="AO104" i="1"/>
  <c r="AN104" i="1"/>
  <c r="AL71" i="1"/>
  <c r="H104" i="1"/>
  <c r="AC71" i="1"/>
  <c r="Z71" i="1"/>
  <c r="AI71" i="1"/>
  <c r="AL22" i="1"/>
  <c r="P71" i="1"/>
  <c r="J86" i="1"/>
  <c r="T104" i="1"/>
  <c r="R71" i="1"/>
  <c r="AC22" i="1"/>
  <c r="N40" i="1"/>
  <c r="AH71" i="1"/>
  <c r="AE104" i="1"/>
  <c r="AH104" i="1"/>
  <c r="X71" i="1"/>
  <c r="T71" i="1"/>
  <c r="AE22" i="1"/>
  <c r="AK104" i="1"/>
  <c r="AK86" i="1"/>
  <c r="AK22" i="1"/>
  <c r="X22" i="1"/>
  <c r="W86" i="1"/>
  <c r="W93" i="1"/>
  <c r="J43" i="1"/>
  <c r="AG13" i="1"/>
  <c r="J13" i="1"/>
  <c r="AE13" i="1"/>
  <c r="AH21" i="1"/>
  <c r="X43" i="1"/>
  <c r="AO86" i="1"/>
  <c r="O91" i="1"/>
  <c r="AP13" i="1"/>
  <c r="Q13" i="1"/>
  <c r="AN13" i="1"/>
  <c r="S13" i="1"/>
  <c r="AC43" i="1"/>
  <c r="Z13" i="1"/>
  <c r="W13" i="1"/>
  <c r="AN43" i="1"/>
  <c r="P13" i="1"/>
  <c r="AJ86" i="1"/>
  <c r="AE37" i="1"/>
  <c r="V37" i="1"/>
  <c r="AK37" i="1"/>
  <c r="W37" i="1"/>
  <c r="I85" i="1"/>
  <c r="J85" i="1"/>
  <c r="X85" i="1"/>
  <c r="AB84" i="1"/>
  <c r="AN84" i="1"/>
  <c r="AK84" i="1"/>
  <c r="AC84" i="1"/>
  <c r="V84" i="1"/>
  <c r="AN83" i="1"/>
  <c r="AP83" i="1"/>
  <c r="Y83" i="1"/>
  <c r="AO83" i="1"/>
  <c r="AM83" i="1"/>
  <c r="AL83" i="1"/>
  <c r="J83" i="1"/>
  <c r="K83" i="1"/>
  <c r="X83" i="1"/>
  <c r="Q83" i="1"/>
  <c r="AK83" i="1"/>
  <c r="N83" i="1"/>
  <c r="AF82" i="1"/>
  <c r="AL89" i="1"/>
  <c r="AO89" i="1"/>
  <c r="AG89" i="1"/>
  <c r="AF89" i="1"/>
  <c r="AB89" i="1"/>
  <c r="AJ89" i="1"/>
  <c r="U89" i="1"/>
  <c r="J89" i="1"/>
  <c r="Y89" i="1"/>
  <c r="AI89" i="1"/>
  <c r="W89" i="1"/>
  <c r="S89" i="1"/>
  <c r="R89" i="1"/>
  <c r="N89" i="1"/>
  <c r="AN88" i="1"/>
  <c r="I88" i="1"/>
  <c r="W88" i="1"/>
  <c r="AC88" i="1"/>
  <c r="AK88" i="1"/>
  <c r="AI88" i="1"/>
  <c r="AB88" i="1"/>
  <c r="J88" i="1"/>
  <c r="S88" i="1"/>
  <c r="AJ88" i="1"/>
  <c r="AE88" i="1"/>
  <c r="U88" i="1"/>
  <c r="AO88" i="1"/>
  <c r="AM88" i="1"/>
  <c r="Z88" i="1"/>
  <c r="N88" i="1"/>
  <c r="Y88" i="1"/>
  <c r="AH88" i="1"/>
  <c r="M88" i="1"/>
  <c r="AD88" i="1"/>
  <c r="AL88" i="1"/>
  <c r="H88" i="1"/>
  <c r="AP88" i="1"/>
  <c r="Q88" i="1"/>
  <c r="P88" i="1"/>
  <c r="R88" i="1"/>
  <c r="AJ87" i="1"/>
  <c r="AE87" i="1"/>
  <c r="L87" i="1"/>
  <c r="U87" i="1"/>
  <c r="I87" i="1"/>
  <c r="M87" i="1"/>
  <c r="AN87" i="1"/>
  <c r="J87" i="1"/>
  <c r="T87" i="1"/>
  <c r="N87" i="1"/>
  <c r="AP87" i="1"/>
  <c r="AI87" i="1"/>
  <c r="AA87" i="1"/>
  <c r="AM87" i="1"/>
  <c r="AH87" i="1"/>
  <c r="AC87" i="1"/>
  <c r="S87" i="1"/>
  <c r="AL87" i="1"/>
  <c r="Y87" i="1"/>
  <c r="AF87" i="1"/>
  <c r="AG87" i="1"/>
  <c r="H87" i="1"/>
  <c r="Z87" i="1"/>
  <c r="AD87" i="1"/>
  <c r="Q87" i="1"/>
  <c r="AK87" i="1"/>
  <c r="AO87" i="1"/>
  <c r="V87" i="1"/>
  <c r="X87" i="1"/>
  <c r="P87" i="1"/>
  <c r="AB87" i="1"/>
  <c r="R87" i="1"/>
  <c r="W87" i="1"/>
  <c r="K87" i="1"/>
  <c r="Q86" i="1"/>
  <c r="AG86" i="1"/>
  <c r="AH86" i="1"/>
  <c r="AI86" i="1"/>
  <c r="H86" i="1"/>
  <c r="AE86" i="1"/>
  <c r="Z86" i="1"/>
  <c r="M86" i="1"/>
  <c r="U86" i="1"/>
  <c r="N86" i="1"/>
  <c r="K86" i="1"/>
  <c r="AH85" i="1"/>
  <c r="Q85" i="1"/>
  <c r="W85" i="1"/>
  <c r="AL85" i="1"/>
  <c r="T85" i="1"/>
  <c r="AK85" i="1"/>
  <c r="AN85" i="1"/>
  <c r="U85" i="1"/>
  <c r="AM85" i="1"/>
  <c r="AE85" i="1"/>
  <c r="AD84" i="1"/>
  <c r="Z84" i="1"/>
  <c r="AL84" i="1"/>
  <c r="P84" i="1"/>
  <c r="AA84" i="1"/>
  <c r="N84" i="1"/>
  <c r="AI84" i="1"/>
  <c r="R84" i="1"/>
  <c r="AB83" i="1"/>
  <c r="U83" i="1"/>
  <c r="T83" i="1"/>
  <c r="AJ83" i="1"/>
  <c r="AG83" i="1"/>
  <c r="AI83" i="1"/>
  <c r="P83" i="1"/>
  <c r="H83" i="1"/>
  <c r="AE83" i="1"/>
  <c r="R83" i="1"/>
  <c r="S83" i="1"/>
  <c r="V82" i="1"/>
  <c r="Y82" i="1"/>
  <c r="AD82" i="1"/>
  <c r="AN82" i="1"/>
  <c r="AL82" i="1"/>
  <c r="AE82" i="1"/>
  <c r="I82" i="1"/>
  <c r="Q82" i="1"/>
  <c r="Z82" i="1"/>
  <c r="X82" i="1"/>
  <c r="J82" i="1"/>
  <c r="I79" i="1"/>
  <c r="AK79" i="1"/>
  <c r="AN79" i="1"/>
  <c r="W79" i="1"/>
  <c r="AJ79" i="1"/>
  <c r="L79" i="1"/>
  <c r="P63" i="1"/>
  <c r="X63" i="1"/>
  <c r="J63" i="1"/>
  <c r="AI63" i="1"/>
  <c r="AH63" i="1"/>
  <c r="AF63" i="1"/>
  <c r="AM63" i="1"/>
  <c r="AJ63" i="1"/>
  <c r="Q65" i="1"/>
  <c r="Y65" i="1"/>
  <c r="AO65" i="1"/>
  <c r="AG65" i="1"/>
  <c r="AM64" i="1"/>
  <c r="I64" i="1"/>
  <c r="AO64" i="1"/>
  <c r="S64" i="1"/>
  <c r="W64" i="1"/>
  <c r="AN64" i="1"/>
  <c r="AF64" i="1"/>
  <c r="AB64" i="1"/>
  <c r="X64" i="1"/>
  <c r="AI64" i="1"/>
  <c r="AE64" i="1"/>
  <c r="AP64" i="1"/>
  <c r="J64" i="1"/>
  <c r="R63" i="1"/>
  <c r="T63" i="1"/>
  <c r="Q63" i="1"/>
  <c r="AD63" i="1"/>
  <c r="AC63" i="1"/>
  <c r="AK63" i="1"/>
  <c r="U63" i="1"/>
  <c r="N63" i="1"/>
  <c r="AA63" i="1"/>
  <c r="I63" i="1"/>
  <c r="Y63" i="1"/>
  <c r="AO63" i="1"/>
  <c r="AN63" i="1"/>
  <c r="AL63" i="1"/>
  <c r="L63" i="1"/>
  <c r="AP63" i="1"/>
  <c r="W63" i="1"/>
  <c r="V63" i="1"/>
  <c r="S63" i="1"/>
  <c r="M63" i="1"/>
  <c r="AE63" i="1"/>
  <c r="AB63" i="1"/>
  <c r="Z63" i="1"/>
  <c r="AG63" i="1"/>
  <c r="J53" i="1"/>
  <c r="I53" i="1"/>
  <c r="T53" i="1"/>
  <c r="AL53" i="1"/>
  <c r="AD53" i="1"/>
  <c r="L53" i="1"/>
  <c r="AP53" i="1"/>
  <c r="AO53" i="1"/>
  <c r="AI53" i="1"/>
  <c r="AK53" i="1"/>
  <c r="R53" i="1"/>
  <c r="AF53" i="1"/>
  <c r="I8" i="1"/>
  <c r="AA54" i="1"/>
  <c r="AF54" i="1"/>
  <c r="AI54" i="1"/>
  <c r="AG54" i="1"/>
  <c r="AD54" i="1"/>
  <c r="Z54" i="1"/>
  <c r="Y54" i="1"/>
  <c r="Q54" i="1"/>
  <c r="W54" i="1"/>
  <c r="V54" i="1"/>
  <c r="U54" i="1"/>
  <c r="J54" i="1"/>
  <c r="K53" i="1"/>
  <c r="AC53" i="1"/>
  <c r="AH53" i="1"/>
  <c r="AM53" i="1"/>
  <c r="R54" i="1"/>
  <c r="N54" i="1"/>
  <c r="X54" i="1"/>
  <c r="AK54" i="1"/>
  <c r="S54" i="1"/>
  <c r="M54" i="1"/>
  <c r="AH54" i="1"/>
  <c r="AB54" i="1"/>
  <c r="AE54" i="1"/>
  <c r="P54" i="1"/>
  <c r="Z53" i="1"/>
  <c r="U53" i="1"/>
  <c r="AN53" i="1"/>
  <c r="H53" i="1"/>
  <c r="AE53" i="1"/>
  <c r="AB53" i="1"/>
  <c r="P53" i="1"/>
  <c r="X53" i="1"/>
  <c r="N53" i="1"/>
  <c r="AA53" i="1"/>
  <c r="AI37" i="1"/>
  <c r="U37" i="1"/>
  <c r="AA37" i="1"/>
  <c r="AP37" i="1"/>
  <c r="AO37" i="1"/>
  <c r="Y37" i="1"/>
  <c r="T37" i="1"/>
  <c r="J37" i="1"/>
  <c r="Q38" i="1"/>
  <c r="AF38" i="1"/>
  <c r="AM38" i="1"/>
  <c r="N38" i="1"/>
  <c r="AJ38" i="1"/>
  <c r="AD38" i="1"/>
  <c r="AO38" i="1"/>
  <c r="AB38" i="1"/>
  <c r="AH38" i="1"/>
  <c r="AP38" i="1"/>
  <c r="M38" i="1"/>
  <c r="I38" i="1"/>
  <c r="AL38" i="1"/>
  <c r="J38" i="1"/>
  <c r="P38" i="1"/>
  <c r="T38" i="1"/>
  <c r="AG38" i="1"/>
  <c r="X38" i="1"/>
  <c r="R38" i="1"/>
  <c r="Y38" i="1"/>
  <c r="S38" i="1"/>
  <c r="Z38" i="1"/>
  <c r="AN38" i="1"/>
  <c r="AK38" i="1"/>
  <c r="AI38" i="1"/>
  <c r="R37" i="1"/>
  <c r="I37" i="1"/>
  <c r="AG37" i="1"/>
  <c r="P37" i="1"/>
  <c r="X37" i="1"/>
  <c r="AF37" i="1"/>
  <c r="AL37" i="1"/>
  <c r="S37" i="1"/>
  <c r="M37" i="1"/>
  <c r="U36" i="1"/>
  <c r="I36" i="1"/>
  <c r="AO36" i="1"/>
  <c r="R36" i="1"/>
  <c r="AI36" i="1"/>
  <c r="T36" i="1"/>
  <c r="AP35" i="1"/>
  <c r="AG35" i="1"/>
  <c r="AN35" i="1"/>
  <c r="S35" i="1"/>
  <c r="T35" i="1"/>
  <c r="I35" i="1"/>
  <c r="AL35" i="1"/>
  <c r="H35" i="1"/>
  <c r="AC35" i="1"/>
  <c r="AO35" i="1"/>
  <c r="AB35" i="1"/>
  <c r="AA35" i="1"/>
  <c r="AP34" i="1"/>
  <c r="S34" i="1"/>
  <c r="Y34" i="1"/>
  <c r="AI34" i="1"/>
  <c r="T34" i="1"/>
  <c r="AO34" i="1"/>
  <c r="AC34" i="1"/>
  <c r="AG33" i="1"/>
  <c r="AP33" i="1"/>
  <c r="AO33" i="1"/>
  <c r="J33" i="1"/>
  <c r="I32" i="1"/>
  <c r="J32" i="1"/>
  <c r="AL32" i="1"/>
  <c r="AP32" i="1"/>
  <c r="T32" i="1"/>
  <c r="Y32" i="1"/>
  <c r="U31" i="1"/>
  <c r="J31" i="1"/>
  <c r="AH31" i="1"/>
  <c r="AM31" i="1"/>
  <c r="AP31" i="1"/>
  <c r="Y31" i="1"/>
  <c r="AC31" i="1"/>
  <c r="AI31" i="1"/>
  <c r="AO31" i="1"/>
  <c r="AB31" i="1"/>
  <c r="AC10" i="1"/>
  <c r="J10" i="1"/>
  <c r="AJ10" i="1"/>
  <c r="AE10" i="1"/>
  <c r="Y10" i="1"/>
  <c r="Z10" i="1"/>
  <c r="AN10" i="1"/>
  <c r="AF10" i="1"/>
  <c r="AK10" i="1"/>
  <c r="AL10" i="1"/>
  <c r="AG10" i="1"/>
  <c r="AI10" i="1"/>
  <c r="AD10" i="1"/>
  <c r="AM10" i="1"/>
  <c r="P10" i="1"/>
  <c r="R10" i="1"/>
  <c r="AH10" i="1"/>
  <c r="X10" i="1"/>
  <c r="AA10" i="1"/>
  <c r="I10" i="1"/>
  <c r="V10" i="1"/>
  <c r="AB10" i="1"/>
  <c r="W10" i="1"/>
  <c r="AP10" i="1"/>
  <c r="Q21" i="1"/>
  <c r="M21" i="1"/>
  <c r="P21" i="1"/>
  <c r="I21" i="1"/>
  <c r="AG21" i="1"/>
  <c r="W21" i="1"/>
  <c r="AC21" i="1"/>
  <c r="R21" i="1"/>
  <c r="S21" i="1"/>
  <c r="N21" i="1"/>
  <c r="U42" i="1"/>
  <c r="J42" i="1"/>
  <c r="AA42" i="1"/>
  <c r="AM42" i="1"/>
  <c r="I42" i="1"/>
  <c r="AO42" i="1"/>
  <c r="AB42" i="1"/>
  <c r="AP41" i="1"/>
  <c r="AE41" i="1"/>
  <c r="AL41" i="1"/>
  <c r="J41" i="1"/>
  <c r="AF41" i="1"/>
  <c r="AD41" i="1"/>
  <c r="T41" i="1"/>
  <c r="R41" i="1"/>
  <c r="AC41" i="1"/>
  <c r="N41" i="1"/>
  <c r="Y41" i="1"/>
  <c r="P41" i="1"/>
  <c r="M41" i="1"/>
  <c r="AA41" i="1"/>
  <c r="AB41" i="1"/>
  <c r="AJ41" i="1"/>
  <c r="I41" i="1"/>
  <c r="Q41" i="1"/>
  <c r="U41" i="1"/>
  <c r="S41" i="1"/>
  <c r="AK41" i="1"/>
  <c r="AN41" i="1"/>
  <c r="U40" i="1"/>
  <c r="J40" i="1"/>
  <c r="AF40" i="1"/>
  <c r="AN40" i="1"/>
  <c r="V40" i="1"/>
  <c r="Q40" i="1"/>
  <c r="AC40" i="1"/>
  <c r="AL40" i="1"/>
  <c r="P40" i="1"/>
  <c r="Y40" i="1"/>
  <c r="R40" i="1"/>
  <c r="I40" i="1"/>
  <c r="AJ40" i="1"/>
  <c r="Z40" i="1"/>
  <c r="AA40" i="1"/>
  <c r="W40" i="1"/>
  <c r="T40" i="1"/>
  <c r="X40" i="1"/>
  <c r="AK40" i="1"/>
  <c r="Z39" i="1"/>
  <c r="J39" i="1"/>
  <c r="AA38" i="1"/>
  <c r="W38" i="1"/>
  <c r="U38" i="1"/>
  <c r="V38" i="1"/>
  <c r="AE38" i="1"/>
  <c r="AC38" i="1"/>
  <c r="Z37" i="1"/>
  <c r="Q37" i="1"/>
  <c r="AD37" i="1"/>
  <c r="N37" i="1"/>
  <c r="AH37" i="1"/>
  <c r="AP36" i="1"/>
  <c r="AA36" i="1"/>
  <c r="AE36" i="1"/>
  <c r="M36" i="1"/>
  <c r="X36" i="1"/>
  <c r="Y36" i="1"/>
  <c r="AJ36" i="1"/>
  <c r="AC36" i="1"/>
  <c r="Z36" i="1"/>
  <c r="AN36" i="1"/>
  <c r="AK36" i="1"/>
  <c r="AG36" i="1"/>
  <c r="J36" i="1"/>
  <c r="N36" i="1"/>
  <c r="S36" i="1"/>
  <c r="W36" i="1"/>
  <c r="AD36" i="1"/>
  <c r="V36" i="1"/>
  <c r="AF36" i="1"/>
  <c r="AB36" i="1"/>
  <c r="AH36" i="1"/>
  <c r="K35" i="1"/>
  <c r="AJ35" i="1"/>
  <c r="P35" i="1"/>
  <c r="AD35" i="1"/>
  <c r="AI35" i="1"/>
  <c r="Z35" i="1"/>
  <c r="Q35" i="1"/>
  <c r="M35" i="1"/>
  <c r="J35" i="1"/>
  <c r="V35" i="1"/>
  <c r="AF35" i="1"/>
  <c r="W35" i="1"/>
  <c r="U35" i="1"/>
  <c r="AE35" i="1"/>
  <c r="Y35" i="1"/>
  <c r="X35" i="1"/>
  <c r="AM35" i="1"/>
  <c r="L35" i="1"/>
  <c r="AH35" i="1"/>
  <c r="AK35" i="1"/>
  <c r="N35" i="1"/>
  <c r="R35" i="1"/>
  <c r="J34" i="1"/>
  <c r="AA34" i="1"/>
  <c r="X34" i="1"/>
  <c r="AG34" i="1"/>
  <c r="AD34" i="1"/>
  <c r="AJ34" i="1"/>
  <c r="U34" i="1"/>
  <c r="Q34" i="1"/>
  <c r="Z34" i="1"/>
  <c r="AH34" i="1"/>
  <c r="M34" i="1"/>
  <c r="V34" i="1"/>
  <c r="AF34" i="1"/>
  <c r="AK34" i="1"/>
  <c r="AM34" i="1"/>
  <c r="AL33" i="1"/>
  <c r="U33" i="1"/>
  <c r="AJ33" i="1"/>
  <c r="Q33" i="1"/>
  <c r="Y33" i="1"/>
  <c r="AB33" i="1"/>
  <c r="AN33" i="1"/>
  <c r="T33" i="1"/>
  <c r="AE33" i="1"/>
  <c r="AM33" i="1"/>
  <c r="Z33" i="1"/>
  <c r="AE32" i="1"/>
  <c r="U32" i="1"/>
  <c r="AK32" i="1"/>
  <c r="AH32" i="1"/>
  <c r="AM32" i="1"/>
  <c r="S32" i="1"/>
  <c r="AF32" i="1"/>
  <c r="AN32" i="1"/>
  <c r="AC32" i="1"/>
  <c r="AD32" i="1"/>
  <c r="AA32" i="1"/>
  <c r="AE31" i="1"/>
  <c r="AF31" i="1"/>
  <c r="M31" i="1"/>
  <c r="R31" i="1"/>
  <c r="I31" i="1"/>
  <c r="AG31" i="1"/>
  <c r="N31" i="1"/>
  <c r="AD31" i="1"/>
  <c r="AA31" i="1"/>
  <c r="Q31" i="1"/>
  <c r="AK31" i="1"/>
  <c r="W31" i="1"/>
  <c r="Z31" i="1"/>
  <c r="V31" i="1"/>
  <c r="X31" i="1"/>
  <c r="AN31" i="1"/>
  <c r="P31" i="1"/>
  <c r="S31" i="1"/>
  <c r="AJ31" i="1"/>
  <c r="T31" i="1"/>
  <c r="AL31" i="1"/>
  <c r="AA20" i="1"/>
  <c r="N20" i="1"/>
  <c r="AH20" i="1"/>
  <c r="AN20" i="1"/>
  <c r="I20" i="1"/>
  <c r="AK20" i="1"/>
  <c r="Q20" i="1"/>
  <c r="T20" i="1"/>
  <c r="AO20" i="1"/>
  <c r="AP20" i="1"/>
  <c r="U20" i="1"/>
  <c r="AD20" i="1"/>
  <c r="V20" i="1"/>
  <c r="W20" i="1"/>
  <c r="AF20" i="1"/>
  <c r="M20" i="1"/>
  <c r="AC20" i="1"/>
  <c r="AL20" i="1"/>
  <c r="AG20" i="1"/>
  <c r="S20" i="1"/>
  <c r="AE20" i="1"/>
  <c r="AD12" i="1"/>
  <c r="R13" i="1"/>
  <c r="U13" i="1"/>
  <c r="AO13" i="1"/>
  <c r="N13" i="1"/>
  <c r="H13" i="1"/>
  <c r="K13" i="1"/>
  <c r="R5" i="1"/>
  <c r="S5" i="1"/>
  <c r="AP5" i="1"/>
  <c r="AG5" i="1"/>
  <c r="AI5" i="1"/>
  <c r="AD5" i="1"/>
  <c r="X5" i="1"/>
  <c r="Y5" i="1"/>
  <c r="V5" i="1"/>
  <c r="AE5" i="1"/>
  <c r="Q5" i="1"/>
  <c r="AC5" i="1"/>
  <c r="M5" i="1"/>
  <c r="AM5" i="1"/>
  <c r="Z5" i="1"/>
  <c r="I5" i="1"/>
  <c r="AL5" i="1"/>
  <c r="W5" i="1"/>
  <c r="U5" i="1"/>
  <c r="AJ5" i="1"/>
  <c r="AH5" i="1"/>
  <c r="AB5" i="1"/>
  <c r="P5" i="1"/>
  <c r="S11" i="1"/>
  <c r="AA11" i="1"/>
  <c r="AO11" i="1"/>
  <c r="M10" i="1"/>
  <c r="AO10" i="1"/>
  <c r="N10" i="1"/>
  <c r="T10" i="1"/>
  <c r="Q10" i="1"/>
  <c r="U12" i="1"/>
  <c r="O63" i="1"/>
  <c r="AL21" i="1"/>
  <c r="H70" i="1"/>
  <c r="K31" i="1"/>
  <c r="L13" i="1"/>
  <c r="H63" i="1"/>
  <c r="H54" i="1"/>
  <c r="K67" i="1"/>
  <c r="P36" i="1"/>
  <c r="L54" i="1"/>
  <c r="T6" i="1"/>
  <c r="L67" i="1"/>
  <c r="H45" i="1"/>
  <c r="AK71" i="1"/>
  <c r="H80" i="1"/>
  <c r="K88" i="1"/>
  <c r="AN100" i="1"/>
  <c r="AN105" i="1" s="1"/>
  <c r="R52" i="1"/>
  <c r="Y52" i="1"/>
  <c r="AG52" i="1"/>
  <c r="Z100" i="1"/>
  <c r="J100" i="1"/>
  <c r="AG100" i="1"/>
  <c r="K100" i="1"/>
  <c r="AO100" i="1"/>
  <c r="AP100" i="1"/>
  <c r="W34" i="1"/>
  <c r="AN34" i="1"/>
  <c r="AE34" i="1"/>
  <c r="I52" i="1"/>
  <c r="I24" i="1"/>
  <c r="AM24" i="1"/>
  <c r="AH24" i="1"/>
  <c r="AK52" i="1"/>
  <c r="AH42" i="1"/>
  <c r="AF52" i="1"/>
  <c r="M52" i="1"/>
  <c r="AB82" i="1"/>
  <c r="T82" i="1"/>
  <c r="X100" i="1"/>
  <c r="AD100" i="1"/>
  <c r="AL100" i="1"/>
  <c r="P100" i="1"/>
  <c r="S82" i="1"/>
  <c r="AN65" i="1"/>
  <c r="AF65" i="1"/>
  <c r="X65" i="1"/>
  <c r="P65" i="1"/>
  <c r="H82" i="1"/>
  <c r="K42" i="1"/>
  <c r="K90" i="1"/>
  <c r="L82" i="1"/>
  <c r="I100" i="1"/>
  <c r="T100" i="1"/>
  <c r="AM100" i="1"/>
  <c r="AM12" i="1"/>
  <c r="AN90" i="1"/>
  <c r="Z12" i="1"/>
  <c r="AM82" i="1"/>
  <c r="AL34" i="1"/>
  <c r="I34" i="1"/>
  <c r="AB34" i="1"/>
  <c r="N34" i="1"/>
  <c r="V42" i="1"/>
  <c r="X52" i="1"/>
  <c r="AL42" i="1"/>
  <c r="AK24" i="1"/>
  <c r="M24" i="1"/>
  <c r="W90" i="1"/>
  <c r="AJ100" i="1"/>
  <c r="AB100" i="1"/>
  <c r="Q100" i="1"/>
  <c r="Z90" i="1"/>
  <c r="AJ82" i="1"/>
  <c r="V90" i="1"/>
  <c r="P90" i="1"/>
  <c r="AM65" i="1"/>
  <c r="AE65" i="1"/>
  <c r="W65" i="1"/>
  <c r="N65" i="1"/>
  <c r="H42" i="1"/>
  <c r="H100" i="1"/>
  <c r="AH52" i="1"/>
  <c r="U100" i="1"/>
  <c r="V100" i="1"/>
  <c r="S100" i="1"/>
  <c r="AI100" i="1"/>
  <c r="AL65" i="1"/>
  <c r="AD65" i="1"/>
  <c r="V65" i="1"/>
  <c r="M65" i="1"/>
  <c r="H37" i="1"/>
  <c r="AJ42" i="1"/>
  <c r="AC24" i="1"/>
  <c r="Q42" i="1"/>
  <c r="AN52" i="1"/>
  <c r="AD42" i="1"/>
  <c r="X24" i="1"/>
  <c r="AE42" i="1"/>
  <c r="S52" i="1"/>
  <c r="AG90" i="1"/>
  <c r="AF100" i="1"/>
  <c r="AH100" i="1"/>
  <c r="N100" i="1"/>
  <c r="AI82" i="1"/>
  <c r="U82" i="1"/>
  <c r="AL90" i="1"/>
  <c r="Q90" i="1"/>
  <c r="AK65" i="1"/>
  <c r="AC65" i="1"/>
  <c r="U65" i="1"/>
  <c r="J65" i="1"/>
  <c r="H90" i="1"/>
  <c r="Z42" i="1"/>
  <c r="AG42" i="1"/>
  <c r="P42" i="1"/>
  <c r="AC42" i="1"/>
  <c r="AA24" i="1"/>
  <c r="AJ90" i="1"/>
  <c r="W82" i="1"/>
  <c r="M42" i="1"/>
  <c r="AD90" i="1"/>
  <c r="AC82" i="1"/>
  <c r="AA100" i="1"/>
  <c r="R100" i="1"/>
  <c r="P82" i="1"/>
  <c r="M82" i="1"/>
  <c r="AA90" i="1"/>
  <c r="I90" i="1"/>
  <c r="AJ65" i="1"/>
  <c r="AB65" i="1"/>
  <c r="T65" i="1"/>
  <c r="I65" i="1"/>
  <c r="H65" i="1"/>
  <c r="Y42" i="1"/>
  <c r="P52" i="1"/>
  <c r="S42" i="1"/>
  <c r="AI42" i="1"/>
  <c r="AF24" i="1"/>
  <c r="AP52" i="1"/>
  <c r="W42" i="1"/>
  <c r="X90" i="1"/>
  <c r="R82" i="1"/>
  <c r="M90" i="1"/>
  <c r="AK90" i="1"/>
  <c r="AA82" i="1"/>
  <c r="Y100" i="1"/>
  <c r="AO82" i="1"/>
  <c r="W100" i="1"/>
  <c r="AC100" i="1"/>
  <c r="AH82" i="1"/>
  <c r="AH90" i="1"/>
  <c r="R90" i="1"/>
  <c r="Y7" i="1"/>
  <c r="AI65" i="1"/>
  <c r="AA65" i="1"/>
  <c r="S65" i="1"/>
  <c r="H10" i="1"/>
  <c r="K65" i="1"/>
  <c r="K82" i="1"/>
  <c r="L100" i="1"/>
  <c r="R34" i="1"/>
  <c r="R42" i="1"/>
  <c r="AB52" i="1"/>
  <c r="W52" i="1"/>
  <c r="AF42" i="1"/>
  <c r="T42" i="1"/>
  <c r="AJ24" i="1"/>
  <c r="X42" i="1"/>
  <c r="AG82" i="1"/>
  <c r="AC90" i="1"/>
  <c r="N82" i="1"/>
  <c r="AO90" i="1"/>
  <c r="AK82" i="1"/>
  <c r="AI90" i="1"/>
  <c r="AE100" i="1"/>
  <c r="AE105" i="1" s="1"/>
  <c r="AK100" i="1"/>
  <c r="M100" i="1"/>
  <c r="AE90" i="1"/>
  <c r="U90" i="1"/>
  <c r="AC37" i="1"/>
  <c r="AP65" i="1"/>
  <c r="AH65" i="1"/>
  <c r="Z65" i="1"/>
  <c r="R65" i="1"/>
  <c r="H6" i="1"/>
  <c r="AJ11" i="1"/>
  <c r="H38" i="1"/>
  <c r="R64" i="1"/>
  <c r="AH64" i="1"/>
  <c r="AI33" i="1"/>
  <c r="K6" i="1"/>
  <c r="K104" i="1"/>
  <c r="L69" i="1"/>
  <c r="T11" i="1"/>
  <c r="N72" i="1"/>
  <c r="N64" i="1"/>
  <c r="T64" i="1"/>
  <c r="AA64" i="1"/>
  <c r="V11" i="1"/>
  <c r="AB8" i="1"/>
  <c r="P86" i="1"/>
  <c r="AH41" i="1"/>
  <c r="H33" i="1"/>
  <c r="K41" i="1"/>
  <c r="L64" i="1"/>
  <c r="AE72" i="1"/>
  <c r="AC64" i="1"/>
  <c r="H20" i="1"/>
  <c r="Y72" i="1"/>
  <c r="AC33" i="1"/>
  <c r="AN11" i="1"/>
  <c r="S33" i="1"/>
  <c r="L41" i="1"/>
  <c r="X11" i="1"/>
  <c r="V64" i="1"/>
  <c r="AI12" i="1"/>
  <c r="N12" i="1"/>
  <c r="L71" i="1"/>
  <c r="AK12" i="1"/>
  <c r="H71" i="1"/>
  <c r="M40" i="1"/>
  <c r="T22" i="1"/>
  <c r="X12" i="1"/>
  <c r="AB40" i="1"/>
  <c r="AD40" i="1"/>
  <c r="V88" i="1"/>
  <c r="K71" i="1"/>
  <c r="L7" i="1"/>
  <c r="T12" i="1"/>
  <c r="K22" i="1"/>
  <c r="L88" i="1"/>
  <c r="K80" i="1"/>
  <c r="AC11" i="1"/>
  <c r="AD11" i="1"/>
  <c r="M11" i="1"/>
  <c r="AI11" i="1"/>
  <c r="AK11" i="1"/>
  <c r="AF11" i="1"/>
  <c r="P11" i="1"/>
  <c r="AA5" i="1"/>
  <c r="AN5" i="1"/>
  <c r="AK44" i="1"/>
  <c r="AB11" i="1"/>
  <c r="H41" i="1"/>
  <c r="H11" i="1"/>
  <c r="K21" i="1"/>
  <c r="L11" i="1"/>
  <c r="J11" i="1"/>
  <c r="AE11" i="1"/>
  <c r="L6" i="1"/>
  <c r="AG11" i="1"/>
  <c r="R11" i="1"/>
  <c r="AM11" i="1"/>
  <c r="U11" i="1"/>
  <c r="N11" i="1"/>
  <c r="I11" i="1"/>
  <c r="AP11" i="1"/>
  <c r="Q11" i="1"/>
  <c r="K11" i="1"/>
  <c r="K103" i="1"/>
  <c r="H31" i="1"/>
  <c r="K8" i="1"/>
  <c r="K54" i="1"/>
  <c r="L31" i="1"/>
  <c r="L92" i="1"/>
  <c r="O37" i="1"/>
  <c r="AH11" i="1"/>
  <c r="Y11" i="1"/>
  <c r="W11" i="1"/>
  <c r="AB9" i="1"/>
  <c r="AN9" i="1"/>
  <c r="AI9" i="1"/>
  <c r="AO9" i="1"/>
  <c r="J105" i="1"/>
  <c r="AC9" i="1"/>
  <c r="O34" i="1"/>
  <c r="V22" i="1"/>
  <c r="AF22" i="1"/>
  <c r="L90" i="1"/>
  <c r="O65" i="1"/>
  <c r="AM9" i="1"/>
  <c r="P34" i="1"/>
  <c r="H84" i="1"/>
  <c r="K38" i="1"/>
  <c r="AP9" i="1"/>
  <c r="M9" i="1"/>
  <c r="U9" i="1"/>
  <c r="V9" i="1"/>
  <c r="J9" i="1"/>
  <c r="AH9" i="1"/>
  <c r="P9" i="1"/>
  <c r="T9" i="1"/>
  <c r="AL9" i="1"/>
  <c r="X9" i="1"/>
  <c r="R9" i="1"/>
  <c r="AP40" i="1"/>
  <c r="AG40" i="1"/>
  <c r="AH40" i="1"/>
  <c r="AE40" i="1"/>
  <c r="L38" i="1"/>
  <c r="AE9" i="1"/>
  <c r="AK9" i="1"/>
  <c r="W9" i="1"/>
  <c r="Y9" i="1"/>
  <c r="AF9" i="1"/>
  <c r="AL43" i="1"/>
  <c r="Q72" i="1"/>
  <c r="K9" i="1"/>
  <c r="L102" i="1"/>
  <c r="O43" i="1"/>
  <c r="AA43" i="1"/>
  <c r="AI72" i="1"/>
  <c r="R72" i="1"/>
  <c r="AH72" i="1"/>
  <c r="H9" i="1"/>
  <c r="L9" i="1"/>
  <c r="Y24" i="1"/>
  <c r="AE24" i="1"/>
  <c r="R24" i="1"/>
  <c r="I9" i="1"/>
  <c r="AI24" i="1"/>
  <c r="J24" i="1"/>
  <c r="S24" i="1"/>
  <c r="AM43" i="1"/>
  <c r="N9" i="1"/>
  <c r="AD9" i="1"/>
  <c r="AA9" i="1"/>
  <c r="AJ9" i="1"/>
  <c r="Y84" i="1"/>
  <c r="AH84" i="1"/>
  <c r="AM66" i="1"/>
  <c r="I66" i="1"/>
  <c r="AO32" i="1"/>
  <c r="AB32" i="1"/>
  <c r="N32" i="1"/>
  <c r="P102" i="1"/>
  <c r="X102" i="1"/>
  <c r="AI102" i="1"/>
  <c r="W32" i="1"/>
  <c r="AP24" i="1"/>
  <c r="AG24" i="1"/>
  <c r="P32" i="1"/>
  <c r="AL24" i="1"/>
  <c r="Q9" i="1"/>
  <c r="AJ43" i="1"/>
  <c r="AB72" i="1"/>
  <c r="Q43" i="1"/>
  <c r="Y43" i="1"/>
  <c r="AO43" i="1"/>
  <c r="AE43" i="1"/>
  <c r="P43" i="1"/>
  <c r="H7" i="1"/>
  <c r="K5" i="1"/>
  <c r="K37" i="1"/>
  <c r="L8" i="1"/>
  <c r="L33" i="1"/>
  <c r="L84" i="1"/>
  <c r="O7" i="1"/>
  <c r="AA102" i="1"/>
  <c r="AO102" i="1"/>
  <c r="AI32" i="1"/>
  <c r="U24" i="1"/>
  <c r="Q32" i="1"/>
  <c r="P24" i="1"/>
  <c r="AF43" i="1"/>
  <c r="AG43" i="1"/>
  <c r="AG72" i="1"/>
  <c r="AC72" i="1"/>
  <c r="AD43" i="1"/>
  <c r="AF72" i="1"/>
  <c r="Z43" i="1"/>
  <c r="P72" i="1"/>
  <c r="AH43" i="1"/>
  <c r="I72" i="1"/>
  <c r="Z24" i="1"/>
  <c r="AI43" i="1"/>
  <c r="K24" i="1"/>
  <c r="O70" i="1"/>
  <c r="AG32" i="1"/>
  <c r="AD24" i="1"/>
  <c r="R32" i="1"/>
  <c r="N24" i="1"/>
  <c r="AB43" i="1"/>
  <c r="V24" i="1"/>
  <c r="W72" i="1"/>
  <c r="AK43" i="1"/>
  <c r="X72" i="1"/>
  <c r="U43" i="1"/>
  <c r="AL72" i="1"/>
  <c r="AK72" i="1"/>
  <c r="M72" i="1"/>
  <c r="V72" i="1"/>
  <c r="H43" i="1"/>
  <c r="H24" i="1"/>
  <c r="N43" i="1"/>
  <c r="S43" i="1"/>
  <c r="L24" i="1"/>
  <c r="T43" i="1"/>
  <c r="AG9" i="1"/>
  <c r="Z9" i="1"/>
  <c r="S9" i="1"/>
  <c r="AB66" i="1"/>
  <c r="AO84" i="1"/>
  <c r="AE84" i="1"/>
  <c r="Z32" i="1"/>
  <c r="M84" i="1"/>
  <c r="Q84" i="1"/>
  <c r="T24" i="1"/>
  <c r="AC102" i="1"/>
  <c r="AJ32" i="1"/>
  <c r="Z102" i="1"/>
  <c r="M102" i="1"/>
  <c r="V102" i="1"/>
  <c r="V32" i="1"/>
  <c r="W24" i="1"/>
  <c r="AB24" i="1"/>
  <c r="AF102" i="1"/>
  <c r="M32" i="1"/>
  <c r="AG102" i="1"/>
  <c r="V43" i="1"/>
  <c r="AA72" i="1"/>
  <c r="I43" i="1"/>
  <c r="R43" i="1"/>
  <c r="U72" i="1"/>
  <c r="S72" i="1"/>
  <c r="M43" i="1"/>
  <c r="Z72" i="1"/>
  <c r="K10" i="1"/>
  <c r="K45" i="1"/>
  <c r="L43" i="1"/>
  <c r="L72" i="1"/>
  <c r="R12" i="1"/>
  <c r="AF12" i="1"/>
  <c r="AA12" i="1"/>
  <c r="W12" i="1"/>
  <c r="S12" i="1"/>
  <c r="Q12" i="1"/>
  <c r="AN12" i="1"/>
  <c r="AO12" i="1"/>
  <c r="I12" i="1"/>
  <c r="AH12" i="1"/>
  <c r="AL12" i="1"/>
  <c r="AG12" i="1"/>
  <c r="J12" i="1"/>
  <c r="V12" i="1"/>
  <c r="AC12" i="1"/>
  <c r="AP12" i="1"/>
  <c r="M12" i="1"/>
  <c r="P12" i="1"/>
  <c r="Y12" i="1"/>
  <c r="K12" i="1"/>
  <c r="O39" i="1"/>
  <c r="R39" i="1"/>
  <c r="Y39" i="1"/>
  <c r="H39" i="1"/>
  <c r="V39" i="1"/>
  <c r="AB39" i="1"/>
  <c r="AL39" i="1"/>
  <c r="AG39" i="1"/>
  <c r="AF39" i="1"/>
  <c r="AK39" i="1"/>
  <c r="AN39" i="1"/>
  <c r="AA39" i="1"/>
  <c r="AD39" i="1"/>
  <c r="L39" i="1"/>
  <c r="K39" i="1"/>
  <c r="T39" i="1"/>
  <c r="W39" i="1"/>
  <c r="U39" i="1"/>
  <c r="X39" i="1"/>
  <c r="N39" i="1"/>
  <c r="AI39" i="1"/>
  <c r="S39" i="1"/>
  <c r="M39" i="1"/>
  <c r="AJ39" i="1"/>
  <c r="O79" i="1"/>
  <c r="H79" i="1"/>
  <c r="M79" i="1"/>
  <c r="V79" i="1"/>
  <c r="AD79" i="1"/>
  <c r="U79" i="1"/>
  <c r="AM79" i="1"/>
  <c r="K79" i="1"/>
  <c r="S79" i="1"/>
  <c r="AA79" i="1"/>
  <c r="P79" i="1"/>
  <c r="N79" i="1"/>
  <c r="AE79" i="1"/>
  <c r="AH79" i="1"/>
  <c r="AI79" i="1"/>
  <c r="AF79" i="1"/>
  <c r="AO79" i="1"/>
  <c r="R79" i="1"/>
  <c r="AC79" i="1"/>
  <c r="Y79" i="1"/>
  <c r="AM39" i="1"/>
  <c r="AE39" i="1"/>
  <c r="AL79" i="1"/>
  <c r="AH39" i="1"/>
  <c r="Y85" i="1"/>
  <c r="AJ85" i="1"/>
  <c r="V85" i="1"/>
  <c r="AI85" i="1"/>
  <c r="Z85" i="1"/>
  <c r="AP85" i="1"/>
  <c r="M85" i="1"/>
  <c r="AO85" i="1"/>
  <c r="S85" i="1"/>
  <c r="AG79" i="1"/>
  <c r="Q79" i="1"/>
  <c r="O66" i="1"/>
  <c r="S66" i="1"/>
  <c r="AI66" i="1"/>
  <c r="AF66" i="1"/>
  <c r="W66" i="1"/>
  <c r="H66" i="1"/>
  <c r="P66" i="1"/>
  <c r="L66" i="1"/>
  <c r="V66" i="1"/>
  <c r="J66" i="1"/>
  <c r="AC66" i="1"/>
  <c r="T66" i="1"/>
  <c r="Y66" i="1"/>
  <c r="K66" i="1"/>
  <c r="N66" i="1"/>
  <c r="T79" i="1"/>
  <c r="P39" i="1"/>
  <c r="X79" i="1"/>
  <c r="J23" i="1"/>
  <c r="L23" i="1"/>
  <c r="N23" i="1"/>
  <c r="T23" i="1"/>
  <c r="AI23" i="1"/>
  <c r="AA23" i="1"/>
  <c r="J79" i="1"/>
  <c r="Z79" i="1"/>
  <c r="AO39" i="1"/>
  <c r="AP79" i="1"/>
  <c r="Q39" i="1"/>
  <c r="O55" i="1"/>
  <c r="H55" i="1"/>
  <c r="R55" i="1"/>
  <c r="N55" i="1"/>
  <c r="AK55" i="1"/>
  <c r="AG55" i="1"/>
  <c r="AE55" i="1"/>
  <c r="M55" i="1"/>
  <c r="L55" i="1"/>
  <c r="AA55" i="1"/>
  <c r="Q55" i="1"/>
  <c r="U55" i="1"/>
  <c r="AD55" i="1"/>
  <c r="AP55" i="1"/>
  <c r="J55" i="1"/>
  <c r="K55" i="1"/>
  <c r="L42" i="1"/>
  <c r="U10" i="1"/>
  <c r="AB20" i="1"/>
  <c r="AJ20" i="1"/>
  <c r="Y20" i="1"/>
  <c r="AI20" i="1"/>
  <c r="AP42" i="1"/>
  <c r="R20" i="1"/>
  <c r="P20" i="1"/>
  <c r="Z21" i="1"/>
  <c r="AH33" i="1"/>
  <c r="AE21" i="1"/>
  <c r="V21" i="1"/>
  <c r="W69" i="1"/>
  <c r="AG53" i="1"/>
  <c r="AK64" i="1"/>
  <c r="X69" i="1"/>
  <c r="Q53" i="1"/>
  <c r="S53" i="1"/>
  <c r="AH83" i="1"/>
  <c r="H69" i="1"/>
  <c r="H34" i="1"/>
  <c r="K84" i="1"/>
  <c r="L103" i="1"/>
  <c r="O21" i="1"/>
  <c r="O42" i="1"/>
  <c r="O33" i="1"/>
  <c r="O69" i="1"/>
  <c r="O83" i="1"/>
  <c r="O103" i="1"/>
  <c r="O10" i="1"/>
  <c r="AK42" i="1"/>
  <c r="N42" i="1"/>
  <c r="AF33" i="1"/>
  <c r="AJ64" i="1"/>
  <c r="Q64" i="1"/>
  <c r="AL64" i="1"/>
  <c r="AK21" i="1"/>
  <c r="AK33" i="1"/>
  <c r="AD33" i="1"/>
  <c r="AM21" i="1"/>
  <c r="Z103" i="1"/>
  <c r="V83" i="1"/>
  <c r="AE69" i="1"/>
  <c r="AH69" i="1"/>
  <c r="R33" i="1"/>
  <c r="P33" i="1"/>
  <c r="V69" i="1"/>
  <c r="M83" i="1"/>
  <c r="AD64" i="1"/>
  <c r="P69" i="1"/>
  <c r="M53" i="1"/>
  <c r="S69" i="1"/>
  <c r="AA103" i="1"/>
  <c r="V53" i="1"/>
  <c r="Y64" i="1"/>
  <c r="M64" i="1"/>
  <c r="Q103" i="1"/>
  <c r="P103" i="1"/>
  <c r="W33" i="1"/>
  <c r="K20" i="1"/>
  <c r="K70" i="1"/>
  <c r="K91" i="1"/>
  <c r="L10" i="1"/>
  <c r="L22" i="1"/>
  <c r="L83" i="1"/>
  <c r="O45" i="1"/>
  <c r="AJ21" i="1"/>
  <c r="T21" i="1"/>
  <c r="W53" i="1"/>
  <c r="AN21" i="1"/>
  <c r="AN25" i="1" s="1"/>
  <c r="X33" i="1"/>
  <c r="M33" i="1"/>
  <c r="AB21" i="1"/>
  <c r="AG64" i="1"/>
  <c r="AD83" i="1"/>
  <c r="Y69" i="1"/>
  <c r="AL69" i="1"/>
  <c r="AA33" i="1"/>
  <c r="AB69" i="1"/>
  <c r="AA83" i="1"/>
  <c r="U64" i="1"/>
  <c r="M69" i="1"/>
  <c r="Y53" i="1"/>
  <c r="AD103" i="1"/>
  <c r="AG103" i="1"/>
  <c r="AJ53" i="1"/>
  <c r="P64" i="1"/>
  <c r="AP103" i="1"/>
  <c r="H22" i="1"/>
  <c r="K34" i="1"/>
  <c r="K69" i="1"/>
  <c r="L20" i="1"/>
  <c r="V33" i="1"/>
  <c r="N33" i="1"/>
  <c r="U21" i="1"/>
  <c r="Z64" i="1"/>
  <c r="Z83" i="1"/>
  <c r="AK69" i="1"/>
  <c r="T69" i="1"/>
  <c r="I33" i="1"/>
  <c r="AF83" i="1"/>
  <c r="AJ103" i="1"/>
  <c r="AI21" i="1"/>
  <c r="AJ69" i="1"/>
  <c r="H21" i="1"/>
  <c r="K68" i="1"/>
  <c r="O56" i="1"/>
  <c r="L56" i="1"/>
  <c r="Z56" i="1"/>
  <c r="AO56" i="1"/>
  <c r="AB56" i="1"/>
  <c r="P56" i="1"/>
  <c r="H56" i="1"/>
  <c r="K56" i="1"/>
  <c r="AE56" i="1"/>
  <c r="T56" i="1"/>
  <c r="T52" i="1"/>
  <c r="AE52" i="1"/>
  <c r="Q56" i="1"/>
  <c r="AK56" i="1"/>
  <c r="Z52" i="1"/>
  <c r="R56" i="1"/>
  <c r="AI56" i="1"/>
  <c r="U52" i="1"/>
  <c r="O23" i="1"/>
  <c r="M23" i="1"/>
  <c r="Q23" i="1"/>
  <c r="AO23" i="1"/>
  <c r="AE23" i="1"/>
  <c r="U23" i="1"/>
  <c r="X23" i="1"/>
  <c r="K23" i="1"/>
  <c r="H23" i="1"/>
  <c r="V23" i="1"/>
  <c r="AG23" i="1"/>
  <c r="Y23" i="1"/>
  <c r="S23" i="1"/>
  <c r="O85" i="1"/>
  <c r="L85" i="1"/>
  <c r="H85" i="1"/>
  <c r="AD85" i="1"/>
  <c r="N85" i="1"/>
  <c r="AF85" i="1"/>
  <c r="K85" i="1"/>
  <c r="P85" i="1"/>
  <c r="AA85" i="1"/>
  <c r="R85" i="1"/>
  <c r="AB85" i="1"/>
  <c r="AG85" i="1"/>
  <c r="O89" i="1"/>
  <c r="K89" i="1"/>
  <c r="AD89" i="1"/>
  <c r="I89" i="1"/>
  <c r="AH89" i="1"/>
  <c r="AN89" i="1"/>
  <c r="L89" i="1"/>
  <c r="AE89" i="1"/>
  <c r="P89" i="1"/>
  <c r="Q89" i="1"/>
  <c r="H89" i="1"/>
  <c r="V89" i="1"/>
  <c r="Z89" i="1"/>
  <c r="M89" i="1"/>
  <c r="AC89" i="1"/>
  <c r="T89" i="1"/>
  <c r="O52" i="1"/>
  <c r="H52" i="1"/>
  <c r="K52" i="1"/>
  <c r="AJ52" i="1"/>
  <c r="AO52" i="1"/>
  <c r="AI52" i="1"/>
  <c r="AM52" i="1"/>
  <c r="AA52" i="1"/>
  <c r="Q52" i="1"/>
  <c r="L52" i="1"/>
  <c r="AL52" i="1"/>
  <c r="AD52" i="1"/>
  <c r="J52" i="1"/>
  <c r="V52" i="1"/>
  <c r="W56" i="1"/>
  <c r="AC52" i="1"/>
  <c r="O81" i="1"/>
  <c r="K81" i="1"/>
  <c r="Z81" i="1"/>
  <c r="P81" i="1"/>
  <c r="T81" i="1"/>
  <c r="S81" i="1"/>
  <c r="U81" i="1"/>
  <c r="AO81" i="1"/>
  <c r="AF81" i="1"/>
  <c r="L81" i="1"/>
  <c r="H81" i="1"/>
  <c r="AL81" i="1"/>
  <c r="AP81" i="1"/>
  <c r="AH81" i="1"/>
  <c r="O93" i="1"/>
  <c r="M93" i="1"/>
  <c r="P93" i="1"/>
  <c r="X93" i="1"/>
  <c r="L93" i="1"/>
  <c r="H93" i="1"/>
  <c r="AD93" i="1"/>
  <c r="U93" i="1"/>
  <c r="AO93" i="1"/>
  <c r="I93" i="1"/>
  <c r="AL93" i="1"/>
  <c r="S93" i="1"/>
  <c r="K93" i="1"/>
  <c r="AH93" i="1"/>
  <c r="AK93" i="1"/>
  <c r="AN93" i="1"/>
  <c r="AI93" i="1"/>
  <c r="J93" i="1"/>
  <c r="AG93" i="1"/>
  <c r="R93" i="1"/>
  <c r="AJ93" i="1"/>
  <c r="AE93" i="1"/>
  <c r="AE12" i="1"/>
  <c r="N44" i="1"/>
  <c r="S40" i="1"/>
  <c r="P68" i="1"/>
  <c r="AJ12" i="1"/>
  <c r="AO72" i="1"/>
  <c r="S68" i="1"/>
  <c r="AK5" i="1"/>
  <c r="AO5" i="1"/>
  <c r="AF5" i="1"/>
  <c r="H68" i="1"/>
  <c r="H44" i="1"/>
  <c r="H36" i="1"/>
  <c r="H12" i="1"/>
  <c r="H5" i="1"/>
  <c r="K44" i="1"/>
  <c r="K36" i="1"/>
  <c r="L40" i="1"/>
  <c r="L32" i="1"/>
  <c r="O12" i="1"/>
  <c r="O8" i="1"/>
  <c r="O5" i="1"/>
  <c r="O44" i="1"/>
  <c r="O40" i="1"/>
  <c r="O36" i="1"/>
  <c r="O32" i="1"/>
  <c r="O72" i="1"/>
  <c r="O68" i="1"/>
  <c r="O64" i="1"/>
  <c r="O102" i="1"/>
  <c r="L12" i="1"/>
  <c r="L5" i="1"/>
  <c r="H72" i="1"/>
  <c r="H64" i="1"/>
  <c r="H40" i="1"/>
  <c r="H32" i="1"/>
  <c r="K32" i="1"/>
  <c r="J5" i="1"/>
  <c r="T5" i="1"/>
  <c r="I25" i="1" l="1"/>
  <c r="Y105" i="1"/>
  <c r="S105" i="1"/>
  <c r="R105" i="1"/>
  <c r="J25" i="1"/>
  <c r="AH105" i="1"/>
  <c r="AK105" i="1"/>
  <c r="AM105" i="1"/>
  <c r="AL105" i="1"/>
  <c r="AB105" i="1"/>
  <c r="T105" i="1"/>
  <c r="J14" i="1"/>
  <c r="U105" i="1"/>
  <c r="H105" i="1"/>
  <c r="N105" i="1"/>
  <c r="W105" i="1"/>
  <c r="I105" i="1"/>
  <c r="V105" i="1"/>
  <c r="AI105" i="1"/>
  <c r="AH25" i="1"/>
  <c r="AD105" i="1"/>
  <c r="Q105" i="1"/>
  <c r="AO105" i="1"/>
  <c r="W94" i="1"/>
  <c r="AO73" i="1"/>
  <c r="AD73" i="1"/>
  <c r="AN73" i="1"/>
  <c r="AP73" i="1"/>
  <c r="AG73" i="1"/>
  <c r="AL57" i="1"/>
  <c r="I57" i="1"/>
  <c r="AM57" i="1"/>
  <c r="AF57" i="1"/>
  <c r="AC57" i="1"/>
  <c r="X57" i="1"/>
  <c r="N57" i="1"/>
  <c r="AN57" i="1"/>
  <c r="AH57" i="1"/>
  <c r="X25" i="1"/>
  <c r="J46" i="1"/>
  <c r="W25" i="1"/>
  <c r="AP25" i="1"/>
  <c r="AO25" i="1"/>
  <c r="Q25" i="1"/>
  <c r="AD25" i="1"/>
  <c r="AL25" i="1"/>
  <c r="AC25" i="1"/>
  <c r="AJ46" i="1"/>
  <c r="J73" i="1"/>
  <c r="X105" i="1"/>
  <c r="AM14" i="1"/>
  <c r="AC46" i="1"/>
  <c r="X94" i="1"/>
  <c r="P105" i="1"/>
  <c r="AA25" i="1"/>
  <c r="AJ14" i="1"/>
  <c r="Z25" i="1"/>
  <c r="S25" i="1"/>
  <c r="Z14" i="1"/>
  <c r="S57" i="1"/>
  <c r="V14" i="1"/>
  <c r="AN14" i="1"/>
  <c r="AB94" i="1"/>
  <c r="U57" i="1"/>
  <c r="AJ105" i="1"/>
  <c r="AK46" i="1"/>
  <c r="AC73" i="1"/>
  <c r="AM94" i="1"/>
  <c r="AP14" i="1"/>
  <c r="AP46" i="1"/>
  <c r="AJ94" i="1"/>
  <c r="AA94" i="1"/>
  <c r="R57" i="1"/>
  <c r="M14" i="1"/>
  <c r="AF105" i="1"/>
  <c r="AC105" i="1"/>
  <c r="AF25" i="1"/>
  <c r="AB14" i="1"/>
  <c r="P57" i="1"/>
  <c r="AA105" i="1"/>
  <c r="AK25" i="1"/>
  <c r="P14" i="1"/>
  <c r="AN46" i="1"/>
  <c r="N73" i="1"/>
  <c r="AI94" i="1"/>
  <c r="Y57" i="1"/>
  <c r="Q73" i="1"/>
  <c r="AF73" i="1"/>
  <c r="AD14" i="1"/>
  <c r="W57" i="1"/>
  <c r="AJ73" i="1"/>
  <c r="AG14" i="1"/>
  <c r="M105" i="1"/>
  <c r="AO14" i="1"/>
  <c r="AK94" i="1"/>
  <c r="AA57" i="1"/>
  <c r="V25" i="1"/>
  <c r="AB57" i="1"/>
  <c r="AM25" i="1"/>
  <c r="AL14" i="1"/>
  <c r="K105" i="1"/>
  <c r="R73" i="1"/>
  <c r="Q94" i="1"/>
  <c r="U73" i="1"/>
  <c r="L105" i="1"/>
  <c r="AE14" i="1"/>
  <c r="M25" i="1"/>
  <c r="AP105" i="1"/>
  <c r="Y14" i="1"/>
  <c r="AK14" i="1"/>
  <c r="X46" i="1"/>
  <c r="AD46" i="1"/>
  <c r="AP57" i="1"/>
  <c r="AM73" i="1"/>
  <c r="Q14" i="1"/>
  <c r="X73" i="1"/>
  <c r="T46" i="1"/>
  <c r="AA73" i="1"/>
  <c r="AH14" i="1"/>
  <c r="W14" i="1"/>
  <c r="X14" i="1"/>
  <c r="T14" i="1"/>
  <c r="AL46" i="1"/>
  <c r="AA14" i="1"/>
  <c r="N14" i="1"/>
  <c r="K57" i="1"/>
  <c r="I46" i="1"/>
  <c r="AH73" i="1"/>
  <c r="N25" i="1"/>
  <c r="R14" i="1"/>
  <c r="AI14" i="1"/>
  <c r="T73" i="1"/>
  <c r="AE73" i="1"/>
  <c r="AK73" i="1"/>
  <c r="AE46" i="1"/>
  <c r="K14" i="1"/>
  <c r="AO46" i="1"/>
  <c r="R46" i="1"/>
  <c r="AB46" i="1"/>
  <c r="AG46" i="1"/>
  <c r="Z46" i="1"/>
  <c r="I14" i="1"/>
  <c r="AF46" i="1"/>
  <c r="AI73" i="1"/>
  <c r="AG25" i="1"/>
  <c r="M46" i="1"/>
  <c r="I73" i="1"/>
  <c r="AC14" i="1"/>
  <c r="L73" i="1"/>
  <c r="AE94" i="1"/>
  <c r="AH46" i="1"/>
  <c r="Y94" i="1"/>
  <c r="V46" i="1"/>
  <c r="U14" i="1"/>
  <c r="O25" i="1"/>
  <c r="P25" i="1"/>
  <c r="U46" i="1"/>
  <c r="O105" i="1"/>
  <c r="R25" i="1"/>
  <c r="Q46" i="1"/>
  <c r="AI46" i="1"/>
  <c r="Z73" i="1"/>
  <c r="Z105" i="1"/>
  <c r="W73" i="1"/>
  <c r="Y46" i="1"/>
  <c r="AF14" i="1"/>
  <c r="U25" i="1"/>
  <c r="S46" i="1"/>
  <c r="H57" i="1"/>
  <c r="AE25" i="1"/>
  <c r="AG105" i="1"/>
  <c r="P46" i="1"/>
  <c r="AB25" i="1"/>
  <c r="N46" i="1"/>
  <c r="AO94" i="1"/>
  <c r="AD57" i="1"/>
  <c r="Y73" i="1"/>
  <c r="AG57" i="1"/>
  <c r="K73" i="1"/>
  <c r="AM46" i="1"/>
  <c r="T57" i="1"/>
  <c r="M57" i="1"/>
  <c r="W46" i="1"/>
  <c r="O73" i="1"/>
  <c r="Y25" i="1"/>
  <c r="V73" i="1"/>
  <c r="S14" i="1"/>
  <c r="AI57" i="1"/>
  <c r="AK57" i="1"/>
  <c r="S73" i="1"/>
  <c r="L94" i="1"/>
  <c r="AF94" i="1"/>
  <c r="O94" i="1"/>
  <c r="AO57" i="1"/>
  <c r="AB73" i="1"/>
  <c r="L25" i="1"/>
  <c r="M73" i="1"/>
  <c r="J57" i="1"/>
  <c r="AJ57" i="1"/>
  <c r="K94" i="1"/>
  <c r="L14" i="1"/>
  <c r="T25" i="1"/>
  <c r="AL73" i="1"/>
  <c r="Z57" i="1"/>
  <c r="V57" i="1"/>
  <c r="N94" i="1"/>
  <c r="O57" i="1"/>
  <c r="AG94" i="1"/>
  <c r="H25" i="1"/>
  <c r="AI25" i="1"/>
  <c r="AP94" i="1"/>
  <c r="L57" i="1"/>
  <c r="K46" i="1"/>
  <c r="Q57" i="1"/>
  <c r="M94" i="1"/>
  <c r="P73" i="1"/>
  <c r="J94" i="1"/>
  <c r="H94" i="1"/>
  <c r="Z94" i="1"/>
  <c r="K25" i="1"/>
  <c r="O46" i="1"/>
  <c r="AA46" i="1"/>
  <c r="T94" i="1"/>
  <c r="AC94" i="1"/>
  <c r="L46" i="1"/>
  <c r="V94" i="1"/>
  <c r="I94" i="1"/>
  <c r="R94" i="1"/>
  <c r="AE57" i="1"/>
  <c r="AJ25" i="1"/>
  <c r="H46" i="1"/>
  <c r="AL94" i="1"/>
  <c r="H73" i="1"/>
  <c r="AD94" i="1"/>
  <c r="H14" i="1"/>
  <c r="U94" i="1"/>
  <c r="P94" i="1"/>
  <c r="O14" i="1"/>
  <c r="AH94" i="1"/>
  <c r="S94" i="1"/>
  <c r="AN94" i="1"/>
  <c r="F26" i="5" l="1"/>
  <c r="F26" i="13"/>
  <c r="H16" i="5"/>
  <c r="H16" i="13"/>
  <c r="F11" i="5"/>
  <c r="F11" i="13"/>
  <c r="H6" i="5"/>
  <c r="H6" i="13"/>
  <c r="I31" i="5"/>
  <c r="I31" i="13"/>
  <c r="F21" i="5"/>
  <c r="F21" i="13"/>
  <c r="G6" i="5"/>
  <c r="G6" i="13"/>
  <c r="F16" i="5"/>
  <c r="F16" i="13"/>
  <c r="I21" i="5"/>
  <c r="I21" i="13"/>
  <c r="H31" i="5"/>
  <c r="H31" i="13"/>
  <c r="I6" i="5"/>
  <c r="I6" i="13"/>
  <c r="G21" i="5"/>
  <c r="G21" i="13"/>
  <c r="I26" i="5"/>
  <c r="I26" i="13"/>
  <c r="I16" i="5"/>
  <c r="I16" i="13"/>
  <c r="G16" i="5"/>
  <c r="G16" i="13"/>
  <c r="H26" i="5"/>
  <c r="H26" i="13"/>
  <c r="H21" i="5"/>
  <c r="H21" i="13"/>
  <c r="H11" i="5"/>
  <c r="H11" i="13"/>
  <c r="F31" i="5"/>
  <c r="F31" i="13"/>
  <c r="G31" i="5"/>
  <c r="G31" i="13"/>
  <c r="G11" i="5"/>
  <c r="G11" i="13"/>
  <c r="F6" i="5"/>
  <c r="F6" i="13"/>
  <c r="G26" i="5"/>
  <c r="G26" i="13"/>
  <c r="I11" i="5"/>
  <c r="I11" i="13"/>
  <c r="Q108" i="1"/>
  <c r="Q110" i="1" s="1"/>
  <c r="X108" i="1"/>
  <c r="X110" i="1" s="1"/>
  <c r="AN108" i="1"/>
  <c r="AN110" i="1" s="1"/>
  <c r="W108" i="1"/>
  <c r="W110" i="1" s="1"/>
  <c r="AM108" i="1"/>
  <c r="AM110" i="1" s="1"/>
  <c r="AH108" i="1"/>
  <c r="AH110" i="1" s="1"/>
  <c r="AA108" i="1"/>
  <c r="AA110" i="1" s="1"/>
  <c r="AF108" i="1"/>
  <c r="AF110" i="1" s="1"/>
  <c r="AP108" i="1"/>
  <c r="AP110" i="1" s="1"/>
  <c r="AK108" i="1"/>
  <c r="AK110" i="1" s="1"/>
  <c r="Y108" i="1"/>
  <c r="Y110" i="1" s="1"/>
  <c r="U108" i="1"/>
  <c r="U110" i="1" s="1"/>
  <c r="R108" i="1"/>
  <c r="R110" i="1" s="1"/>
  <c r="AI108" i="1"/>
  <c r="AI110" i="1" s="1"/>
  <c r="AB108" i="1"/>
  <c r="AB110" i="1" s="1"/>
  <c r="AO108" i="1"/>
  <c r="AO110" i="1" s="1"/>
  <c r="Z108" i="1"/>
  <c r="Z110" i="1" s="1"/>
  <c r="AC108" i="1"/>
  <c r="AC110" i="1" s="1"/>
  <c r="AD108" i="1"/>
  <c r="AD110" i="1" s="1"/>
  <c r="AE108" i="1"/>
  <c r="AE110" i="1" s="1"/>
  <c r="AG108" i="1"/>
  <c r="AG110" i="1" s="1"/>
  <c r="V108" i="1"/>
  <c r="V110" i="1" s="1"/>
  <c r="AJ108" i="1"/>
  <c r="AJ110" i="1" s="1"/>
  <c r="L108" i="1"/>
  <c r="L110" i="1" s="1"/>
  <c r="S108" i="1"/>
  <c r="S110" i="1" s="1"/>
  <c r="P108" i="1"/>
  <c r="P110" i="1" s="1"/>
  <c r="K108" i="1"/>
  <c r="K110" i="1" s="1"/>
  <c r="T108" i="1"/>
  <c r="T110" i="1" s="1"/>
  <c r="AL108" i="1"/>
  <c r="AL110" i="1" s="1"/>
  <c r="H108" i="1"/>
  <c r="H110" i="1" s="1"/>
  <c r="O108" i="1"/>
  <c r="O110" i="1" s="1"/>
  <c r="H35" i="5" l="1"/>
  <c r="F35" i="5"/>
  <c r="F37" i="5" s="1"/>
  <c r="E42" i="5" s="1"/>
  <c r="I35" i="5"/>
  <c r="G35" i="5"/>
  <c r="H35" i="13"/>
  <c r="G37" i="5"/>
  <c r="E43" i="5" s="1"/>
  <c r="G37" i="13"/>
  <c r="E43" i="13" s="1"/>
  <c r="I35" i="13"/>
  <c r="G35" i="13"/>
  <c r="H37" i="5"/>
  <c r="E44" i="5" s="1"/>
  <c r="H37" i="13"/>
  <c r="E44" i="13" s="1"/>
  <c r="F35" i="13"/>
  <c r="F37" i="13" s="1"/>
  <c r="E42" i="13" s="1"/>
  <c r="I37" i="5"/>
  <c r="E45" i="5" s="1"/>
  <c r="I37" i="13"/>
  <c r="E45" i="13" s="1"/>
</calcChain>
</file>

<file path=xl/sharedStrings.xml><?xml version="1.0" encoding="utf-8"?>
<sst xmlns="http://schemas.openxmlformats.org/spreadsheetml/2006/main" count="4498" uniqueCount="1598">
  <si>
    <t>Nº</t>
  </si>
  <si>
    <t>Alimento</t>
  </si>
  <si>
    <t>Fuente</t>
  </si>
  <si>
    <t>Porción</t>
  </si>
  <si>
    <t>Energía(kcal)</t>
  </si>
  <si>
    <t>Humedad(g)</t>
  </si>
  <si>
    <t>Cenizas (g)</t>
  </si>
  <si>
    <t>Proteínas (g)</t>
  </si>
  <si>
    <t>Fibra Total (g)</t>
  </si>
  <si>
    <t>HdeC disp (g)</t>
  </si>
  <si>
    <t>Azúcares totales (g)</t>
  </si>
  <si>
    <t>Lípidos totales (g)</t>
  </si>
  <si>
    <t>AG Sat (g)</t>
  </si>
  <si>
    <t>AG Mono (g)</t>
  </si>
  <si>
    <t>AG Poli (g)</t>
  </si>
  <si>
    <t>AG Trans (g)</t>
  </si>
  <si>
    <t>Colesterol (mg)</t>
  </si>
  <si>
    <t>Vit C (mg)</t>
  </si>
  <si>
    <t>Vit D (ug)</t>
  </si>
  <si>
    <t>Vit K (ug)</t>
  </si>
  <si>
    <t>Vit B2 (mg)</t>
  </si>
  <si>
    <t>Niacina (mg)</t>
  </si>
  <si>
    <t>Vit B1 (mg)</t>
  </si>
  <si>
    <t>Vit B6 (mg)</t>
  </si>
  <si>
    <t>Ac. Pantoténico (mg)</t>
  </si>
  <si>
    <t>Vit B12 (ug)</t>
  </si>
  <si>
    <t>Folatos (ug)</t>
  </si>
  <si>
    <t>Sodio (mg)</t>
  </si>
  <si>
    <t>Potasio (mg)</t>
  </si>
  <si>
    <t>Calcio (mg)</t>
  </si>
  <si>
    <t>Fósforo (mg)</t>
  </si>
  <si>
    <t>Magnesio (mg)</t>
  </si>
  <si>
    <t>Hierro (mg)</t>
  </si>
  <si>
    <t>Zinc (mg)</t>
  </si>
  <si>
    <t>Cobre (mg)</t>
  </si>
  <si>
    <t>Selenio (ug)</t>
  </si>
  <si>
    <t>Vit A (ug)</t>
  </si>
  <si>
    <t>Vit E (mg)</t>
  </si>
  <si>
    <t>Leche Materna</t>
  </si>
  <si>
    <t>Leche de Burra</t>
  </si>
  <si>
    <t>Leche de cabra con Vit. D</t>
  </si>
  <si>
    <t>Leche entera con sabor</t>
  </si>
  <si>
    <t>Leche semidescremada</t>
  </si>
  <si>
    <t>Leche semidescremada con sabor</t>
  </si>
  <si>
    <t>Leche semidescremada sabor chocolate</t>
  </si>
  <si>
    <t>Leche semidescremada sabor frutilla</t>
  </si>
  <si>
    <t>s</t>
  </si>
  <si>
    <t>Leche semidescremada sin lactosa</t>
  </si>
  <si>
    <t>Leche en polvo 26% MG</t>
  </si>
  <si>
    <t>Leche en polvo 18% MG extra calcio</t>
  </si>
  <si>
    <t>Leche en polvo 12% MG</t>
  </si>
  <si>
    <t>Leche en polvo descremada</t>
  </si>
  <si>
    <t>Leche en polvo descremada extra calcio</t>
  </si>
  <si>
    <t>Leche en polvo Purita Cereal</t>
  </si>
  <si>
    <t>2.1 Leches y Derivados</t>
  </si>
  <si>
    <t>Leche condensada</t>
  </si>
  <si>
    <t>Leche evaporada</t>
  </si>
  <si>
    <t>Quesillo</t>
  </si>
  <si>
    <t>Quesillo 0% MG</t>
  </si>
  <si>
    <t>Quesillo sin sal</t>
  </si>
  <si>
    <t>Queso cabra</t>
  </si>
  <si>
    <t>Queso chancho</t>
  </si>
  <si>
    <t>Queso cheddar</t>
  </si>
  <si>
    <t>Queso fresco light</t>
  </si>
  <si>
    <t>Queso mantecoso</t>
  </si>
  <si>
    <t>Queso mozzarella</t>
  </si>
  <si>
    <t>Queso pategras</t>
  </si>
  <si>
    <t>Queso reggianito</t>
  </si>
  <si>
    <t>Queso suizo</t>
  </si>
  <si>
    <t>Queso untable</t>
  </si>
  <si>
    <t>Ricota</t>
  </si>
  <si>
    <t>Yogurt natural</t>
  </si>
  <si>
    <t>Yogurt con sabor</t>
  </si>
  <si>
    <t>Yogurt light</t>
  </si>
  <si>
    <t>Yogurt sin lactosa</t>
  </si>
  <si>
    <t>Yogurt con frutas</t>
  </si>
  <si>
    <t>Yogurt con frutas bajo en grasa</t>
  </si>
  <si>
    <t>Yogurt con fruta sin lactosa</t>
  </si>
  <si>
    <t>2.2 Huevos</t>
  </si>
  <si>
    <t>Clara de huevo</t>
  </si>
  <si>
    <t>Yema de huevo</t>
  </si>
  <si>
    <t>Huevo de codorniz</t>
  </si>
  <si>
    <t>Pollo cocido</t>
  </si>
  <si>
    <t>Pollo pierna</t>
  </si>
  <si>
    <t>Pollo pechuga</t>
  </si>
  <si>
    <t>Pollo pechuga deshuesado</t>
  </si>
  <si>
    <t>Pato cocido</t>
  </si>
  <si>
    <t>Pavo pierna</t>
  </si>
  <si>
    <t>Pavo rostizado</t>
  </si>
  <si>
    <t>Carne de cerdo</t>
  </si>
  <si>
    <t>Cazuela de cerdo</t>
  </si>
  <si>
    <t>Lomito de cerdo</t>
  </si>
  <si>
    <t>Pierna de cerdo marinada</t>
  </si>
  <si>
    <t>Chuleta de cerdo centro marinada</t>
  </si>
  <si>
    <t>Chuleta de cerdo vetada marinada</t>
  </si>
  <si>
    <t>Costillar de cerdo</t>
  </si>
  <si>
    <t>Costillar de cerdo marinado</t>
  </si>
  <si>
    <t>Filete de cerdo</t>
  </si>
  <si>
    <t>Pulpa de cerdo</t>
  </si>
  <si>
    <t>Cazuela de cordero</t>
  </si>
  <si>
    <t>Chuleta de cordero</t>
  </si>
  <si>
    <t>Pulpa de cordero</t>
  </si>
  <si>
    <t>Conejo horneado</t>
  </si>
  <si>
    <t>Guachalomo</t>
  </si>
  <si>
    <t>Lomo centro marinado</t>
  </si>
  <si>
    <t>Lomo liso</t>
  </si>
  <si>
    <t>Lomo vetado</t>
  </si>
  <si>
    <t>Asiento picana</t>
  </si>
  <si>
    <t>Plateada</t>
  </si>
  <si>
    <t>Pollo ganso</t>
  </si>
  <si>
    <t>Posta negra</t>
  </si>
  <si>
    <t>Posta rosada</t>
  </si>
  <si>
    <t>Cazuela de vacuno</t>
  </si>
  <si>
    <t>Carne vacuno</t>
  </si>
  <si>
    <t>Carne vacuno 5% MG</t>
  </si>
  <si>
    <t>Carne vacuno 10% MG</t>
  </si>
  <si>
    <t>Guatita</t>
  </si>
  <si>
    <t>Molleja o contre de pollo cocido</t>
  </si>
  <si>
    <t>Corazon de pollo cocido</t>
  </si>
  <si>
    <t>Riñón de vacuno cocido</t>
  </si>
  <si>
    <t>Criadillas de vacuno</t>
  </si>
  <si>
    <t>Filete</t>
  </si>
  <si>
    <t>Arrollado de huaso</t>
  </si>
  <si>
    <t>Proteina de soja (carne vegetal)</t>
  </si>
  <si>
    <t>Charqui de vacuno</t>
  </si>
  <si>
    <t>Choricillo cocido</t>
  </si>
  <si>
    <t>Chorizo</t>
  </si>
  <si>
    <t>Hígado de cordero cocido</t>
  </si>
  <si>
    <t>Hígado de pollo cocido</t>
  </si>
  <si>
    <t>Hígado de vacuno cocido</t>
  </si>
  <si>
    <t>Lengua de vacuno</t>
  </si>
  <si>
    <t>Lengua de vacuno cocida</t>
  </si>
  <si>
    <t>Ubre</t>
  </si>
  <si>
    <t>Jamón de cerdo</t>
  </si>
  <si>
    <t>Jamón de cerdo extramagro</t>
  </si>
  <si>
    <t>Jamón crudo</t>
  </si>
  <si>
    <t>Jamón pavo</t>
  </si>
  <si>
    <t>Jamón de pavo ahumado</t>
  </si>
  <si>
    <t>Jamón de pavo acaramelado</t>
  </si>
  <si>
    <t>Jamón picado</t>
  </si>
  <si>
    <t>Mortadela</t>
  </si>
  <si>
    <t>Pechuga de pavo ahumado</t>
  </si>
  <si>
    <t>Pechuga de pollo cocida</t>
  </si>
  <si>
    <t>Pepperoni</t>
  </si>
  <si>
    <t>Pernil</t>
  </si>
  <si>
    <t>Seso cocido</t>
  </si>
  <si>
    <t>Tocino</t>
  </si>
  <si>
    <t>Vienesa</t>
  </si>
  <si>
    <t>Vienesa de pavo</t>
  </si>
  <si>
    <t>Vienesa de pollo</t>
  </si>
  <si>
    <t>2.4 Pescados y Maríscos</t>
  </si>
  <si>
    <t>Nugget de pollo</t>
  </si>
  <si>
    <t>Turin</t>
  </si>
  <si>
    <t>Almeja</t>
  </si>
  <si>
    <t>Almeja conserva en agua</t>
  </si>
  <si>
    <t>Caracol de mar</t>
  </si>
  <si>
    <t>Cholga en agua</t>
  </si>
  <si>
    <t>Cholga conserva en aceite</t>
  </si>
  <si>
    <t>Chorito conserva en aceite</t>
  </si>
  <si>
    <t>Chorito en agua</t>
  </si>
  <si>
    <t>Chorito</t>
  </si>
  <si>
    <t>Erizo</t>
  </si>
  <si>
    <t>Jibia</t>
  </si>
  <si>
    <t>Loco</t>
  </si>
  <si>
    <t>Macha en conserva en agua</t>
  </si>
  <si>
    <t>Navajuela</t>
  </si>
  <si>
    <t>Ostra</t>
  </si>
  <si>
    <t>Piure</t>
  </si>
  <si>
    <t>Camaron</t>
  </si>
  <si>
    <t>Camaron congelado</t>
  </si>
  <si>
    <t>Centolla</t>
  </si>
  <si>
    <t>Centollon</t>
  </si>
  <si>
    <t>Jaiva</t>
  </si>
  <si>
    <t>Atún conserva en aceite</t>
  </si>
  <si>
    <t>Cojinova</t>
  </si>
  <si>
    <t>Congrio colorado</t>
  </si>
  <si>
    <t>Congrio dorado</t>
  </si>
  <si>
    <t>Congrio negro</t>
  </si>
  <si>
    <t>Corvina</t>
  </si>
  <si>
    <t>ss</t>
  </si>
  <si>
    <t>Jurel conserva en agua</t>
  </si>
  <si>
    <t>Jurel conserva en aceite</t>
  </si>
  <si>
    <t>Merluza o pescada</t>
  </si>
  <si>
    <t>Mero</t>
  </si>
  <si>
    <t>Pejegallo</t>
  </si>
  <si>
    <t>Pejerrey</t>
  </si>
  <si>
    <t>Reineta</t>
  </si>
  <si>
    <t>Roncador</t>
  </si>
  <si>
    <t>Salmón coho fresco</t>
  </si>
  <si>
    <t>Salmón</t>
  </si>
  <si>
    <t>Salmón filete sin piel</t>
  </si>
  <si>
    <t>Sardina conserva en aceite</t>
  </si>
  <si>
    <t>Sardina española</t>
  </si>
  <si>
    <t>Sierra</t>
  </si>
  <si>
    <t>Trucha congelada</t>
  </si>
  <si>
    <t>Trucha de cultivo</t>
  </si>
  <si>
    <t>Trucha filete</t>
  </si>
  <si>
    <t>Trucha fresca de mar</t>
  </si>
  <si>
    <t>Kanikama</t>
  </si>
  <si>
    <t>Ovas (masago)</t>
  </si>
  <si>
    <t>Paté de trucha ahumada</t>
  </si>
  <si>
    <t>2.5 Leguminosas y Oleaginosas</t>
  </si>
  <si>
    <t>Arveja seca</t>
  </si>
  <si>
    <t>Arveja harina</t>
  </si>
  <si>
    <t>Arvejas</t>
  </si>
  <si>
    <t>Arvejas conserva</t>
  </si>
  <si>
    <t>Garbanzo cocido</t>
  </si>
  <si>
    <t>Garbanzo</t>
  </si>
  <si>
    <t>Garbanzo harina</t>
  </si>
  <si>
    <t>Haba</t>
  </si>
  <si>
    <t>Haba seca</t>
  </si>
  <si>
    <t>Lenteja cocida</t>
  </si>
  <si>
    <t>Lenteja harina</t>
  </si>
  <si>
    <t>Poroto cocido</t>
  </si>
  <si>
    <t>Poroto</t>
  </si>
  <si>
    <t>Poroto de soya</t>
  </si>
  <si>
    <t>Porotos granados</t>
  </si>
  <si>
    <t>Porotos negros</t>
  </si>
  <si>
    <t>Poroto de soya cocido</t>
  </si>
  <si>
    <t>2.6 Semillas, Almendras y Nueces</t>
  </si>
  <si>
    <t>Avellana</t>
  </si>
  <si>
    <t>Castaña de cajú tostada</t>
  </si>
  <si>
    <t>Macadamia</t>
  </si>
  <si>
    <t>Maní</t>
  </si>
  <si>
    <t>Maní japonés</t>
  </si>
  <si>
    <t>Maní tostado salado</t>
  </si>
  <si>
    <t>Pistacho</t>
  </si>
  <si>
    <t>Castaña cruda pelada</t>
  </si>
  <si>
    <t>Piñón</t>
  </si>
  <si>
    <t>Piñón deshidratado</t>
  </si>
  <si>
    <t>Chía</t>
  </si>
  <si>
    <t>Semilla amapola</t>
  </si>
  <si>
    <t>Semilla tostada de sésamo</t>
  </si>
  <si>
    <t>Semilla maravilla tostada pelada</t>
  </si>
  <si>
    <t>Semilla zapallo</t>
  </si>
  <si>
    <t>Semillas de linaza</t>
  </si>
  <si>
    <t>2.7 Cereales y Derivados</t>
  </si>
  <si>
    <t>Crutones</t>
  </si>
  <si>
    <t>Pan blanco sin sal</t>
  </si>
  <si>
    <t>Pan de centeno</t>
  </si>
  <si>
    <t>Pan de miel</t>
  </si>
  <si>
    <t>Pan especial</t>
  </si>
  <si>
    <t>Pan hallulla</t>
  </si>
  <si>
    <t>Pan integral</t>
  </si>
  <si>
    <t>Pan marraqueta</t>
  </si>
  <si>
    <t>Pan pita blanco</t>
  </si>
  <si>
    <t>Pan rallado seco</t>
  </si>
  <si>
    <t>Pan salvado de trigo</t>
  </si>
  <si>
    <t>Pan trigo</t>
  </si>
  <si>
    <t>Tortilla para tacos</t>
  </si>
  <si>
    <t>Arroz blanco</t>
  </si>
  <si>
    <t>Arroz blanco cocido</t>
  </si>
  <si>
    <t>Arroz integral</t>
  </si>
  <si>
    <t>Arroz integral cocido</t>
  </si>
  <si>
    <t>Cabritas</t>
  </si>
  <si>
    <t>Choclo cocido</t>
  </si>
  <si>
    <t>Choclo congelado</t>
  </si>
  <si>
    <t>Choclo</t>
  </si>
  <si>
    <t>Mote trigo cocido</t>
  </si>
  <si>
    <t>Mote trigo</t>
  </si>
  <si>
    <t>Quinoa cocida</t>
  </si>
  <si>
    <t>Salvado de avena</t>
  </si>
  <si>
    <t>Salvado de trigo</t>
  </si>
  <si>
    <t>Avena</t>
  </si>
  <si>
    <t>Granola</t>
  </si>
  <si>
    <t>Burgol</t>
  </si>
  <si>
    <t>Cuscús cocido</t>
  </si>
  <si>
    <t>Cuscús seco</t>
  </si>
  <si>
    <t>Fideos</t>
  </si>
  <si>
    <t>Fideos cocidos</t>
  </si>
  <si>
    <t>Fideos de arroz cocido</t>
  </si>
  <si>
    <t>Galleta champaña</t>
  </si>
  <si>
    <t>Galleta cereal avena manzana</t>
  </si>
  <si>
    <t>Galleta cereal berries</t>
  </si>
  <si>
    <t>Galleta cereal cacao</t>
  </si>
  <si>
    <t>Galleta cereal clásica</t>
  </si>
  <si>
    <t>Galleta cereal fibra cacao</t>
  </si>
  <si>
    <t>Galleta chips de chocolate</t>
  </si>
  <si>
    <t>Galleta chocolate</t>
  </si>
  <si>
    <t>Galleta de arroz sésamo</t>
  </si>
  <si>
    <t>Galleta de arroz sin sal</t>
  </si>
  <si>
    <t>Galleta de arroz trigo avena</t>
  </si>
  <si>
    <t>Galleta de mantequilla</t>
  </si>
  <si>
    <t>Galleta mini cocaditas</t>
  </si>
  <si>
    <t>Galleta mini limón</t>
  </si>
  <si>
    <t>Galleta mini mantequilla</t>
  </si>
  <si>
    <t>Galleta mini vino</t>
  </si>
  <si>
    <t>Galleta soda</t>
  </si>
  <si>
    <t>Galleta vainilla</t>
  </si>
  <si>
    <t>Galleta vino</t>
  </si>
  <si>
    <t>Galletas cracker</t>
  </si>
  <si>
    <t>Galletas de agua</t>
  </si>
  <si>
    <t>Galletas de arroz</t>
  </si>
  <si>
    <t>Harina de centeno</t>
  </si>
  <si>
    <t>Harina de trigo</t>
  </si>
  <si>
    <t>Harina de yuca</t>
  </si>
  <si>
    <t>Harina de trigo tostada</t>
  </si>
  <si>
    <t>Chuchoca</t>
  </si>
  <si>
    <t>Chuño</t>
  </si>
  <si>
    <t>Maicena</t>
  </si>
  <si>
    <t>Sémola</t>
  </si>
  <si>
    <t>Tapioca</t>
  </si>
  <si>
    <t>2.8 Papas</t>
  </si>
  <si>
    <t>Camote</t>
  </si>
  <si>
    <t>Papa cocida</t>
  </si>
  <si>
    <t>Papa cruda</t>
  </si>
  <si>
    <t>Papa entera rojiza</t>
  </si>
  <si>
    <t>2.9 Grasas y Aceites</t>
  </si>
  <si>
    <t>Aceite de canola</t>
  </si>
  <si>
    <t>Aceite de coco</t>
  </si>
  <si>
    <t>Aceite de maíz</t>
  </si>
  <si>
    <t>Aceite de oliva</t>
  </si>
  <si>
    <t>Aceite de oliva extra virgen</t>
  </si>
  <si>
    <t>Aceite de palma</t>
  </si>
  <si>
    <t>Aceite palta orgánico</t>
  </si>
  <si>
    <t>Crema ácida</t>
  </si>
  <si>
    <t>Crema chantilly</t>
  </si>
  <si>
    <t>Crema de leche light</t>
  </si>
  <si>
    <t>Grasa animal</t>
  </si>
  <si>
    <t>Manteca vegetal</t>
  </si>
  <si>
    <t>Mayonesa</t>
  </si>
  <si>
    <t>Mayonesa casera</t>
  </si>
  <si>
    <t>2.10 Verduras</t>
  </si>
  <si>
    <t>Acelga cocida</t>
  </si>
  <si>
    <t>Achicoria</t>
  </si>
  <si>
    <t>Ajo</t>
  </si>
  <si>
    <t>Alcachofa</t>
  </si>
  <si>
    <t>Alfalfa brotes</t>
  </si>
  <si>
    <t>Apio</t>
  </si>
  <si>
    <t>Berenjena</t>
  </si>
  <si>
    <t>Berro</t>
  </si>
  <si>
    <t>Betarraga</t>
  </si>
  <si>
    <t>Brócoli</t>
  </si>
  <si>
    <t>Cebolla</t>
  </si>
  <si>
    <t>Cebollín</t>
  </si>
  <si>
    <t>Champiñón blanco</t>
  </si>
  <si>
    <t>Champiñón blanco cocido con sal</t>
  </si>
  <si>
    <t>Champiñón ostra</t>
  </si>
  <si>
    <t>Champiñón portabella</t>
  </si>
  <si>
    <t>Champiñón shiitake</t>
  </si>
  <si>
    <t>Champiñón shiitake cocido con sal</t>
  </si>
  <si>
    <t>Champiñones en conserva</t>
  </si>
  <si>
    <t>Chochayuyo</t>
  </si>
  <si>
    <t>Coliflor</t>
  </si>
  <si>
    <t>Endivia</t>
  </si>
  <si>
    <t>Espárrago</t>
  </si>
  <si>
    <t>Espinaca cocida</t>
  </si>
  <si>
    <t>Espinaca</t>
  </si>
  <si>
    <t>Hinojo bulbo</t>
  </si>
  <si>
    <t>Lechuga</t>
  </si>
  <si>
    <t>Lechuga escarola</t>
  </si>
  <si>
    <t>Lechuga roja</t>
  </si>
  <si>
    <t>Luche</t>
  </si>
  <si>
    <t>Luche ahumado</t>
  </si>
  <si>
    <t>Nabos</t>
  </si>
  <si>
    <t>Penca</t>
  </si>
  <si>
    <t>Pepino</t>
  </si>
  <si>
    <t>Pepinillos en conserva</t>
  </si>
  <si>
    <t>Pickles</t>
  </si>
  <si>
    <t>Pimentón rojo</t>
  </si>
  <si>
    <t>Pimentón verde</t>
  </si>
  <si>
    <t>Poroto verde enlatado</t>
  </si>
  <si>
    <t>Porotos verdes</t>
  </si>
  <si>
    <t>Puerro</t>
  </si>
  <si>
    <t>Rabanito</t>
  </si>
  <si>
    <t>Repollitos de bruselas</t>
  </si>
  <si>
    <t>Repollitos de bruselas cocido con sal</t>
  </si>
  <si>
    <t>Repollo</t>
  </si>
  <si>
    <t>Repollo morado</t>
  </si>
  <si>
    <t>Tomate</t>
  </si>
  <si>
    <t>Ulte</t>
  </si>
  <si>
    <t>Zapallo italiano</t>
  </si>
  <si>
    <t>Zapallo italianos cocido con sal</t>
  </si>
  <si>
    <t>Zapallo</t>
  </si>
  <si>
    <t>2.11 Frutas</t>
  </si>
  <si>
    <t>Aceitunas negras</t>
  </si>
  <si>
    <t>Aceitunas verdes</t>
  </si>
  <si>
    <t>Arándanos azul</t>
  </si>
  <si>
    <t>Arándanos rojo</t>
  </si>
  <si>
    <t>Caqui</t>
  </si>
  <si>
    <t>Cerezas</t>
  </si>
  <si>
    <t>Chirimoya</t>
  </si>
  <si>
    <t>Ciruelas</t>
  </si>
  <si>
    <t>Ciruelas desecadas</t>
  </si>
  <si>
    <t>Clementinas</t>
  </si>
  <si>
    <t>Damasco</t>
  </si>
  <si>
    <t>Damascos secos</t>
  </si>
  <si>
    <t>Durazno</t>
  </si>
  <si>
    <t>Duraznos en conserva</t>
  </si>
  <si>
    <t>Frambuesa</t>
  </si>
  <si>
    <t>Frutilla</t>
  </si>
  <si>
    <t>Granada</t>
  </si>
  <si>
    <t>Guayaba</t>
  </si>
  <si>
    <t>Guindas</t>
  </si>
  <si>
    <t>Grosella roja y blanca</t>
  </si>
  <si>
    <t>Guindas ácidas rojas</t>
  </si>
  <si>
    <t xml:space="preserve">Higos frescos </t>
  </si>
  <si>
    <t>Higos secos</t>
  </si>
  <si>
    <t>Huesillo</t>
  </si>
  <si>
    <t>Kiwi</t>
  </si>
  <si>
    <t>Limón fruto</t>
  </si>
  <si>
    <t>Mandarina</t>
  </si>
  <si>
    <t>Mango</t>
  </si>
  <si>
    <t>Manzana</t>
  </si>
  <si>
    <t>Manzana fuji</t>
  </si>
  <si>
    <t>Manzana golden</t>
  </si>
  <si>
    <t>Manzana roja</t>
  </si>
  <si>
    <t>Manzana sin cáscara</t>
  </si>
  <si>
    <t>Manzana verde</t>
  </si>
  <si>
    <t>Melón</t>
  </si>
  <si>
    <t>Membrillo</t>
  </si>
  <si>
    <t>Mora</t>
  </si>
  <si>
    <t>Naranja</t>
  </si>
  <si>
    <t>Níspero</t>
  </si>
  <si>
    <t>Palta</t>
  </si>
  <si>
    <t>Palta hass</t>
  </si>
  <si>
    <t>Papaya</t>
  </si>
  <si>
    <t>Pasas</t>
  </si>
  <si>
    <t>Pepino dulce</t>
  </si>
  <si>
    <t>2.12 Azúcares y Miel</t>
  </si>
  <si>
    <t>Azúcar flor</t>
  </si>
  <si>
    <t>Azúcar light con estevia</t>
  </si>
  <si>
    <t>Azúcar light con sucralosa</t>
  </si>
  <si>
    <t>Miel de palma</t>
  </si>
  <si>
    <t>2.13 Alimentos Dulces</t>
  </si>
  <si>
    <t>Alfajor</t>
  </si>
  <si>
    <t>Barra cereal</t>
  </si>
  <si>
    <t>Barra sabor chocolate con relleno sabor frutilla</t>
  </si>
  <si>
    <t>Berlín</t>
  </si>
  <si>
    <t>Biscocho simple</t>
  </si>
  <si>
    <t>Cacao en polvo sin azúcar</t>
  </si>
  <si>
    <t>Chancaca</t>
  </si>
  <si>
    <t>Chocolate de leche con almendras</t>
  </si>
  <si>
    <t>Chocolate amargo 60-69% cacao</t>
  </si>
  <si>
    <t>Chocolate amargo 70-85% cacao</t>
  </si>
  <si>
    <t>Chocolate de leche</t>
  </si>
  <si>
    <t>Cacao en polvo con azúcar</t>
  </si>
  <si>
    <t>Fruta confitada</t>
  </si>
  <si>
    <t>Jalea polvo</t>
  </si>
  <si>
    <t>Jalea en polvo sin azúcar</t>
  </si>
  <si>
    <t>Manjar</t>
  </si>
  <si>
    <t>Mermelada damasco</t>
  </si>
  <si>
    <t>Mermelada de membrillo</t>
  </si>
  <si>
    <t>Mermelada sin azúcar adicionada</t>
  </si>
  <si>
    <t>Dulce de membrillo</t>
  </si>
  <si>
    <t>Mousse vainilla</t>
  </si>
  <si>
    <t>Muffins arándano</t>
  </si>
  <si>
    <t>Oblea bañada con cobertura de chocolate</t>
  </si>
  <si>
    <t>Cono de barquillo azuacarado</t>
  </si>
  <si>
    <t>Pie de limón</t>
  </si>
  <si>
    <t>Strudel de manzana</t>
  </si>
  <si>
    <t>Marshmallow</t>
  </si>
  <si>
    <t>Sustancia simple (marshmallow)</t>
  </si>
  <si>
    <t>Sustancia (marshmallow) con chocolate</t>
  </si>
  <si>
    <t>Arroz con leche</t>
  </si>
  <si>
    <t>Flan de leche sabor vainilla</t>
  </si>
  <si>
    <t>Flan vainilla reconstituido</t>
  </si>
  <si>
    <t>Flan polvo</t>
  </si>
  <si>
    <t>Leche asada con salsa de caramelo</t>
  </si>
  <si>
    <t>Sémola con leche con salsa de caramelo</t>
  </si>
  <si>
    <t>s/</t>
  </si>
  <si>
    <t>Bebida de soya sabor manzana</t>
  </si>
  <si>
    <t>Jugo de limón</t>
  </si>
  <si>
    <t>Jugo de mandarina</t>
  </si>
  <si>
    <t>Jugo de maqui</t>
  </si>
  <si>
    <t>Jugo de naranja</t>
  </si>
  <si>
    <t>Jugo de polemo</t>
  </si>
  <si>
    <t>Néctar damasco</t>
  </si>
  <si>
    <t>Néctar damasco light</t>
  </si>
  <si>
    <t>Néctar durazno</t>
  </si>
  <si>
    <t>Néctar durazno light</t>
  </si>
  <si>
    <t>Néctar manzana</t>
  </si>
  <si>
    <t>Néctar naranja</t>
  </si>
  <si>
    <t>Néctar naranja light</t>
  </si>
  <si>
    <t>Néctar uva light</t>
  </si>
  <si>
    <t>2.16 Refrescos en Polvo</t>
  </si>
  <si>
    <t>Refresco polvo bajo en calorías</t>
  </si>
  <si>
    <t>Refresco polvo light durazno</t>
  </si>
  <si>
    <t>Refresco polvo light naranja</t>
  </si>
  <si>
    <t>Refresco polvo light piña</t>
  </si>
  <si>
    <t>2.17 Bebidas</t>
  </si>
  <si>
    <t>Agua tónica</t>
  </si>
  <si>
    <t>Bebida cola light</t>
  </si>
  <si>
    <t>Bebida cola tradicional</t>
  </si>
  <si>
    <t>Bebida energética</t>
  </si>
  <si>
    <t>Bebida gaseosa sabor limón</t>
  </si>
  <si>
    <t>Bebida gaseosa sabor naranja</t>
  </si>
  <si>
    <t>Bebida gaseosa sabor piña</t>
  </si>
  <si>
    <t>Bebida gaseosa sabor piña libre de azúcar</t>
  </si>
  <si>
    <t>Bebida isotónica</t>
  </si>
  <si>
    <t>Bebida isotónica sabor lima limón</t>
  </si>
  <si>
    <t>2.18 Bebidas Alcoholicas</t>
  </si>
  <si>
    <t>Cerveza</t>
  </si>
  <si>
    <t>Champagna</t>
  </si>
  <si>
    <t>Licor de café</t>
  </si>
  <si>
    <t>Licor de menta</t>
  </si>
  <si>
    <t>Martini</t>
  </si>
  <si>
    <t>Pisco</t>
  </si>
  <si>
    <t>Pisco sour</t>
  </si>
  <si>
    <t>Ron</t>
  </si>
  <si>
    <t>Vodka</t>
  </si>
  <si>
    <t>Whisky</t>
  </si>
  <si>
    <t>Vino blanco</t>
  </si>
  <si>
    <t>2.19 Productos Salados</t>
  </si>
  <si>
    <t>Hojuelas papas fritas</t>
  </si>
  <si>
    <t>Hojuelas papas fritas sabor crema y cebolla</t>
  </si>
  <si>
    <t>Suflé sabor queso</t>
  </si>
  <si>
    <t>2.20 Salsas</t>
  </si>
  <si>
    <t>Pesto</t>
  </si>
  <si>
    <t>Salsa barbecue</t>
  </si>
  <si>
    <t>Salsa blanca casera</t>
  </si>
  <si>
    <t>Salsa de tomates</t>
  </si>
  <si>
    <t>Salsa de tomates con cebolla</t>
  </si>
  <si>
    <t>Salsa tártara</t>
  </si>
  <si>
    <t>Salsa teriyaki</t>
  </si>
  <si>
    <t>Salsa verde</t>
  </si>
  <si>
    <t>2.21 Especias</t>
  </si>
  <si>
    <t>Ajo en polvo</t>
  </si>
  <si>
    <t>Albahaca fresca</t>
  </si>
  <si>
    <t>Albahaca seca</t>
  </si>
  <si>
    <t>Azafrán</t>
  </si>
  <si>
    <t>Canela</t>
  </si>
  <si>
    <t>Cebolla en polvo</t>
  </si>
  <si>
    <t>Clavo de olor</t>
  </si>
  <si>
    <t>Cúrcuma</t>
  </si>
  <si>
    <t>Curry en polvo</t>
  </si>
  <si>
    <t>Cardamomo</t>
  </si>
  <si>
    <t>Eneldo fresco</t>
  </si>
  <si>
    <t>Eneldo seco</t>
  </si>
  <si>
    <t>Estragón seco</t>
  </si>
  <si>
    <t>Hierbabuena</t>
  </si>
  <si>
    <t>Jengibre</t>
  </si>
  <si>
    <t>Laurel</t>
  </si>
  <si>
    <t>Locoto deshidratado</t>
  </si>
  <si>
    <t>Locoto fresco</t>
  </si>
  <si>
    <t>Menta verde fresca</t>
  </si>
  <si>
    <t>Menta verde seca</t>
  </si>
  <si>
    <t>2.14 Postres de leche</t>
  </si>
  <si>
    <t>Merkén</t>
  </si>
  <si>
    <t>Nuez moscada</t>
  </si>
  <si>
    <t>Orégano seco</t>
  </si>
  <si>
    <t>Paprika</t>
  </si>
  <si>
    <t>Pimentón deshidratado</t>
  </si>
  <si>
    <t>Perejil fresco</t>
  </si>
  <si>
    <t>Perejil seco</t>
  </si>
  <si>
    <t>Pimienta blanca</t>
  </si>
  <si>
    <t>Pimienta negra</t>
  </si>
  <si>
    <t>Pimienta roja</t>
  </si>
  <si>
    <t>Romero fresco</t>
  </si>
  <si>
    <t>Romero seco</t>
  </si>
  <si>
    <t>Sal de mar</t>
  </si>
  <si>
    <t>Sal de mesa</t>
  </si>
  <si>
    <t>Semilla de amapola</t>
  </si>
  <si>
    <t>Semilla de comino</t>
  </si>
  <si>
    <t>Semillas de hinojo</t>
  </si>
  <si>
    <t>Semilla de mostaza</t>
  </si>
  <si>
    <t>Tomillo fresco</t>
  </si>
  <si>
    <t>Tomillo seco</t>
  </si>
  <si>
    <t>2.22 Endulzantes</t>
  </si>
  <si>
    <t>Endulzante agave líquido</t>
  </si>
  <si>
    <t>Endulzante agave más sucralosa en tableta</t>
  </si>
  <si>
    <t>Endulzante stevia líquido</t>
  </si>
  <si>
    <t>Endulzante sucralosa líquido</t>
  </si>
  <si>
    <t>2.23 Platos Preparados</t>
  </si>
  <si>
    <t>Carne asada arvejada</t>
  </si>
  <si>
    <t>Cebolla en escabeche</t>
  </si>
  <si>
    <t>Cerdo a la mostaza</t>
  </si>
  <si>
    <t>Crema de cebolla</t>
  </si>
  <si>
    <t>Lentejas c/ arroz</t>
  </si>
  <si>
    <t>Manzana asada</t>
  </si>
  <si>
    <t>Puré manzana</t>
  </si>
  <si>
    <t>Puré manzana plátano</t>
  </si>
  <si>
    <t>Pure pera c/canela</t>
  </si>
  <si>
    <t>Mariscal</t>
  </si>
  <si>
    <t>Pollo a la mostaza</t>
  </si>
  <si>
    <t>Sopa de sémola</t>
  </si>
  <si>
    <t>Tomate con papas</t>
  </si>
  <si>
    <t>Torta de durazno con crema</t>
  </si>
  <si>
    <t>Verduras guisadas</t>
  </si>
  <si>
    <t>2.24 Alimentos con Formulaciones Especiales</t>
  </si>
  <si>
    <t>Bebida láctea años dorados</t>
  </si>
  <si>
    <t>Crema años dorados arveja</t>
  </si>
  <si>
    <t>Crema años dorados espárrago</t>
  </si>
  <si>
    <t>Crema años dorados lentejas</t>
  </si>
  <si>
    <t>Crema años dorados verduras</t>
  </si>
  <si>
    <t>Cyclinex 1º</t>
  </si>
  <si>
    <t>Cyclinex 2º</t>
  </si>
  <si>
    <t>Dialmine</t>
  </si>
  <si>
    <t>Essential aminoacid mix</t>
  </si>
  <si>
    <t>GA 1 Anamix Infant</t>
  </si>
  <si>
    <t>Glutarex 1º</t>
  </si>
  <si>
    <t>Glutarex 2º</t>
  </si>
  <si>
    <t>IVA Anamix</t>
  </si>
  <si>
    <t>Ketonex 1º</t>
  </si>
  <si>
    <t>Ketonex 2º</t>
  </si>
  <si>
    <t>Leche continuación</t>
  </si>
  <si>
    <t>Fórmula láctea prematuro</t>
  </si>
  <si>
    <t>Fórmula láctea Purita Cereal</t>
  </si>
  <si>
    <t>Leche Purita Fortificada</t>
  </si>
  <si>
    <t>Bebida láctea Purita Mamá</t>
  </si>
  <si>
    <t>Sopa crema de ave Mi sopita</t>
  </si>
  <si>
    <t>Sopa crema de legumbres Mi sopita</t>
  </si>
  <si>
    <t>Sopa crema de verduras Mi sopita</t>
  </si>
  <si>
    <t>MMA - PA Anamix Infant</t>
  </si>
  <si>
    <t>Monogen</t>
  </si>
  <si>
    <t>MSUD Anamix Infant</t>
  </si>
  <si>
    <t>MSUD Maxamaid</t>
  </si>
  <si>
    <t>MSUD Maxamum</t>
  </si>
  <si>
    <t>MSUD Med A Plus</t>
  </si>
  <si>
    <t>MSUD Med B Plus</t>
  </si>
  <si>
    <t>Oac Med B Plus</t>
  </si>
  <si>
    <t>P-AM 2º</t>
  </si>
  <si>
    <t>Phenex 1º</t>
  </si>
  <si>
    <t>Phenex 2º</t>
  </si>
  <si>
    <t>PKU 2 Nutri Concentrated</t>
  </si>
  <si>
    <t>PKU 2 Nutri Energy</t>
  </si>
  <si>
    <t>PKU Anamix Infant</t>
  </si>
  <si>
    <t>PKU Med B Fórmula</t>
  </si>
  <si>
    <t>PKU Med C Plus</t>
  </si>
  <si>
    <t>Portagen</t>
  </si>
  <si>
    <t>Propimex 1º</t>
  </si>
  <si>
    <t>Propimex 2º</t>
  </si>
  <si>
    <t>Try 3 Advanta</t>
  </si>
  <si>
    <t>Tyrex 1º</t>
  </si>
  <si>
    <t>Tyrex 2º</t>
  </si>
  <si>
    <t>XLEU Maxmaid</t>
  </si>
  <si>
    <t>XLYS LOWTRY Maxmaid</t>
  </si>
  <si>
    <t>XLYS LOWTRY Maxmamum</t>
  </si>
  <si>
    <t>XLEU Maxamum</t>
  </si>
  <si>
    <t>XMTVI Maxamum</t>
  </si>
  <si>
    <t>XP Maxamaid</t>
  </si>
  <si>
    <t>XP Maxamum</t>
  </si>
  <si>
    <t>XPHEN TYR Maxamum</t>
  </si>
  <si>
    <t>trasas</t>
  </si>
  <si>
    <t>2.15 Jugos y Néctares</t>
  </si>
  <si>
    <t>Alcohol (g)</t>
  </si>
  <si>
    <t>Leche en polvo con Vit. D</t>
  </si>
  <si>
    <t>Cantidad(g/ml)</t>
  </si>
  <si>
    <t>3. Análisis del Centro de Alimentos del Instituto de Nutrición y Tecnología de Los Alimentos Doctor Fernando Monckeberg Barros. Universidad de Chile</t>
  </si>
  <si>
    <t>4. Información del etiquetado nutricional de productos del mercado</t>
  </si>
  <si>
    <t>5. Valor obtenido por cálculo</t>
  </si>
  <si>
    <t>6. Jury G. Urteaga C. Taibo M. Porciones de Intercambio y Composición Química de los Alimentos de la Pirámide Alimentaria Chilena, Universidad de Chile, Santiago 1997.</t>
  </si>
  <si>
    <t>2. Schmidt. Hebbel H, Pennacchiotti I, Masson L, Mella M A, Tabla de Composición Química de Alimentos Chilenos. Fac Ciencias Químicas y Farmacéuticas. Universidad de Chile, Santiago 1990.</t>
  </si>
  <si>
    <t>Otros (espacios para agregar alimentos)</t>
  </si>
  <si>
    <t>Fuentes/Referencias</t>
  </si>
  <si>
    <t>Total</t>
  </si>
  <si>
    <t>Almuerzo</t>
  </si>
  <si>
    <t>Cena</t>
  </si>
  <si>
    <t>Requerimiento</t>
  </si>
  <si>
    <t>%Adecuación</t>
  </si>
  <si>
    <t>Carnes y Vísceras</t>
  </si>
  <si>
    <t xml:space="preserve"> </t>
  </si>
  <si>
    <t>EN BLANCO</t>
  </si>
  <si>
    <t>Colocar el requerimiento del paciente, automáticamente saldrá el % de adecuación que corresponda</t>
  </si>
  <si>
    <t>Caculadora de macro y micronutrientes basada en la Tabla de Composición de Alimentos (INTA) 2018, hecha por Nut. Isidora Cornejo S. Uso Exclusivo 1 PC, derechos exclusivos.</t>
  </si>
  <si>
    <t>1.  United States department of Agriculture, Agricultural Research Service. USDA Food Composition Databases</t>
  </si>
  <si>
    <t>Hidratación(Agua)</t>
  </si>
  <si>
    <t xml:space="preserve">El agua, aparece como Hidratación(Agua) para agregar al requerimiento hídrico </t>
  </si>
  <si>
    <t>Leche fluida entera(1)</t>
  </si>
  <si>
    <t>Leche fluida entera(2)</t>
  </si>
  <si>
    <t>Leche descremada(1)</t>
  </si>
  <si>
    <t>Leche descremada(2)</t>
  </si>
  <si>
    <t>Queso crema(1)</t>
  </si>
  <si>
    <t>Queso crema(2)</t>
  </si>
  <si>
    <t>Queso fresco(1)</t>
  </si>
  <si>
    <t>Queso fresco(2)</t>
  </si>
  <si>
    <t>Queso gouda(1)</t>
  </si>
  <si>
    <t>Queso gouda(2)</t>
  </si>
  <si>
    <t>Queso parmesano(1)</t>
  </si>
  <si>
    <t>Queso parmesano(2)</t>
  </si>
  <si>
    <t>Tofu(1)</t>
  </si>
  <si>
    <t>Tofu(2)</t>
  </si>
  <si>
    <t>Huevo entero(1)</t>
  </si>
  <si>
    <t>Huevo entero(2)</t>
  </si>
  <si>
    <t>Conejo(1)</t>
  </si>
  <si>
    <t>Conejo(2)</t>
  </si>
  <si>
    <t>Longaniza(1)</t>
  </si>
  <si>
    <t>Longaniza(2)</t>
  </si>
  <si>
    <t>Paté(1)</t>
  </si>
  <si>
    <t>Paté(2)</t>
  </si>
  <si>
    <t>Prieta(1)</t>
  </si>
  <si>
    <t>Prieta(2)</t>
  </si>
  <si>
    <t>Queso cabeza(1)</t>
  </si>
  <si>
    <t>Queso cabeza(2)</t>
  </si>
  <si>
    <t>Salame(1)</t>
  </si>
  <si>
    <t>Salame(2)</t>
  </si>
  <si>
    <t>Pechuga de pavo cocida(1)</t>
  </si>
  <si>
    <t>Pechuga de pavo cocida(2)</t>
  </si>
  <si>
    <t>Atún conserva en agua(1)</t>
  </si>
  <si>
    <t>Atún conserva en agua(2)</t>
  </si>
  <si>
    <t>Jurel(1)</t>
  </si>
  <si>
    <t>Jurel(2)</t>
  </si>
  <si>
    <t>Lenguado(1)</t>
  </si>
  <si>
    <t>Lenguado(2)</t>
  </si>
  <si>
    <t>Almendras(1)</t>
  </si>
  <si>
    <t>Almendras(2)</t>
  </si>
  <si>
    <t>Nueces(1)</t>
  </si>
  <si>
    <t>Nueces(2)</t>
  </si>
  <si>
    <t>Pan molde(1)</t>
  </si>
  <si>
    <t>Pan molde(2)</t>
  </si>
  <si>
    <t>Quinoa(1)</t>
  </si>
  <si>
    <t>Quinoa(2)</t>
  </si>
  <si>
    <t>Cereal de maíz(1)</t>
  </si>
  <si>
    <t>Cereal de maíz(2)</t>
  </si>
  <si>
    <t>Galleta de arroz(1)</t>
  </si>
  <si>
    <t>Galleta de arroz(2)</t>
  </si>
  <si>
    <t>Aceite de maravilla(1)</t>
  </si>
  <si>
    <t>Aceite de maravilla(2)</t>
  </si>
  <si>
    <t>Aceite de maravilla(3)</t>
  </si>
  <si>
    <t>Aceite de soja(1)</t>
  </si>
  <si>
    <t>Aceite de soja(2)</t>
  </si>
  <si>
    <t>Mantequilla(1)</t>
  </si>
  <si>
    <t>Mantequilla(2)</t>
  </si>
  <si>
    <t>Margarina(1)</t>
  </si>
  <si>
    <t>Margarina(2)</t>
  </si>
  <si>
    <t>Margarina reducida en grasa(1)</t>
  </si>
  <si>
    <t>Margarina reducida en grasa(2)</t>
  </si>
  <si>
    <t>Acelga(2)</t>
  </si>
  <si>
    <t>Acelga(1)</t>
  </si>
  <si>
    <t>Zanahoria(1)</t>
  </si>
  <si>
    <t>Zanahoria(2)</t>
  </si>
  <si>
    <t>Azúcar(1)</t>
  </si>
  <si>
    <t>Azúcar(2)</t>
  </si>
  <si>
    <t>Miel de abeja(1)</t>
  </si>
  <si>
    <t>Miel de abeja(2)</t>
  </si>
  <si>
    <t>Jalea reconstituida(1)</t>
  </si>
  <si>
    <t>Jalea reconstituida(2)</t>
  </si>
  <si>
    <t>Vino tinto(1)</t>
  </si>
  <si>
    <t>Vino tinto(2)</t>
  </si>
  <si>
    <t>Piña</t>
  </si>
  <si>
    <t>Sandía</t>
  </si>
  <si>
    <t>Modificar según corresponda</t>
  </si>
  <si>
    <t>Instrucciones:</t>
  </si>
  <si>
    <t xml:space="preserve">Agregar alimentos que correspondan a cada tiempo de comida, de sobrar espacios o generar algún error colocar EN BLANCO o en Nº colocar 1. </t>
  </si>
  <si>
    <t>Columna1</t>
  </si>
  <si>
    <t>COLACIÓN</t>
  </si>
  <si>
    <t>ONCE</t>
  </si>
  <si>
    <t>ALMUERZO</t>
  </si>
  <si>
    <t>DESAYUNO</t>
  </si>
  <si>
    <t xml:space="preserve">En porción colocar la porción consumida ej 200ml. Automáticamente se harán los calculos en base a 100g/ml de alimento </t>
  </si>
  <si>
    <t>Hay espacios suficientes, de requerir mas consulte o puede agregar alimentos en otros tiempos de comida, en el cálculo no influirá.</t>
  </si>
  <si>
    <t>Pera</t>
  </si>
  <si>
    <t>Para crear más calculadoras, cree una hoja nueva, luego vaya a Formato -&gt; Mover o Copiar -&gt; seleccione la casilla crear una copia y seleccione arriba la hoja nueva creada !</t>
  </si>
  <si>
    <t>Peras descecadas</t>
  </si>
  <si>
    <t>Piña en conserva</t>
  </si>
  <si>
    <t>Plátano</t>
  </si>
  <si>
    <t>Pomelo</t>
  </si>
  <si>
    <t>Tumbo</t>
  </si>
  <si>
    <t>Tuna</t>
  </si>
  <si>
    <t>Uvas</t>
  </si>
  <si>
    <t>TOTAL PRACTICO:</t>
  </si>
  <si>
    <t>TOTAL TEORICO</t>
  </si>
  <si>
    <t>HORA:</t>
  </si>
  <si>
    <t>PREPARACION:</t>
  </si>
  <si>
    <t>HORA: 10:00 AM.</t>
  </si>
  <si>
    <t>HORA: 14:00 PM.</t>
  </si>
  <si>
    <t>HORA: 16:00 PM</t>
  </si>
  <si>
    <t>HORA: 21:30 PM</t>
  </si>
  <si>
    <t>HORA: 18:30 PM</t>
  </si>
  <si>
    <t>HORA: 
08:30 AM.</t>
  </si>
  <si>
    <t>PREPARACION</t>
  </si>
  <si>
    <t>COLACION 1</t>
  </si>
  <si>
    <t>COLACION 2</t>
  </si>
  <si>
    <t>HORA: 
10:30 AM.</t>
  </si>
  <si>
    <t>HORA: 
16:00 PM.</t>
  </si>
  <si>
    <t>CENA</t>
  </si>
  <si>
    <t>TOTAL TEORICO:</t>
  </si>
  <si>
    <t>REQUERIMIENTOS</t>
  </si>
  <si>
    <t>% ADECUACION:</t>
  </si>
  <si>
    <t>Proteina One Nutritions</t>
  </si>
  <si>
    <t>HORA: 
18:30 PM.</t>
  </si>
  <si>
    <t>HORA: 
21:30 PM.</t>
  </si>
  <si>
    <t>HORA: 
14:00 PM.</t>
  </si>
  <si>
    <t>% ADECUACION</t>
  </si>
  <si>
    <t>CARBOHIDRATOS</t>
  </si>
  <si>
    <t>LIPIDOS</t>
  </si>
  <si>
    <t>PROTEINA</t>
  </si>
  <si>
    <t>MACRONUTRIENTE</t>
  </si>
  <si>
    <t>VALORES</t>
  </si>
  <si>
    <t>PRACTICO</t>
  </si>
  <si>
    <t>ENERGIA</t>
  </si>
  <si>
    <t xml:space="preserve"> Porciones de referencia para el etiquetado nutricional</t>
  </si>
  <si>
    <t>Equivalencia de medidas caseras</t>
  </si>
  <si>
    <t>Alimentos</t>
  </si>
  <si>
    <t xml:space="preserve">Cantidad referencia(2) </t>
  </si>
  <si>
    <t>Medidas caseras aproximadas(2)</t>
  </si>
  <si>
    <t>Tipo de medida</t>
  </si>
  <si>
    <t>G/ml</t>
  </si>
  <si>
    <t>Productos Lácteos</t>
  </si>
  <si>
    <t>Aceite</t>
  </si>
  <si>
    <t>1 cucharadita</t>
  </si>
  <si>
    <t>Crema chantillí tarro</t>
  </si>
  <si>
    <t>10g</t>
  </si>
  <si>
    <t>2 cucharadas</t>
  </si>
  <si>
    <t>1 cucharada</t>
  </si>
  <si>
    <t>Crema fresca espesa</t>
  </si>
  <si>
    <t>25g</t>
  </si>
  <si>
    <t>Almejas</t>
  </si>
  <si>
    <t>1 unidad</t>
  </si>
  <si>
    <t>15-30</t>
  </si>
  <si>
    <t>Crema fresca para batir (líquida)</t>
  </si>
  <si>
    <t>15ml</t>
  </si>
  <si>
    <t>Arroz, crudo</t>
  </si>
  <si>
    <t>1 taza</t>
  </si>
  <si>
    <t>30g</t>
  </si>
  <si>
    <t>*</t>
  </si>
  <si>
    <t>8 a 10</t>
  </si>
  <si>
    <t>Leche en polvo</t>
  </si>
  <si>
    <t>20g</t>
  </si>
  <si>
    <t>Leche fluida</t>
  </si>
  <si>
    <t>200ml</t>
  </si>
  <si>
    <t>Ave, pechuga*</t>
  </si>
  <si>
    <t>Ave, truto corto*</t>
  </si>
  <si>
    <t>1 cucharada rasa</t>
  </si>
  <si>
    <t>Azúcar</t>
  </si>
  <si>
    <t>Queso</t>
  </si>
  <si>
    <t>1 rebanada</t>
  </si>
  <si>
    <t>Queso rallado</t>
  </si>
  <si>
    <t>2 cucharada</t>
  </si>
  <si>
    <t>15g</t>
  </si>
  <si>
    <t>Bebidas</t>
  </si>
  <si>
    <t>1 vaso</t>
  </si>
  <si>
    <t>Yogurt</t>
  </si>
  <si>
    <t>150g</t>
  </si>
  <si>
    <t>Camarón</t>
  </si>
  <si>
    <t>2 a 4</t>
  </si>
  <si>
    <t>Carnes, cecinas y pescados</t>
  </si>
  <si>
    <t>1 trozo</t>
  </si>
  <si>
    <t>150-200</t>
  </si>
  <si>
    <t>Cecinas</t>
  </si>
  <si>
    <t>Carne vacuno molida</t>
  </si>
  <si>
    <t>Chorizo(3)</t>
  </si>
  <si>
    <t>60g</t>
  </si>
  <si>
    <t>80-350</t>
  </si>
  <si>
    <t>Hamburguesa</t>
  </si>
  <si>
    <t>70g</t>
  </si>
  <si>
    <t>Cerdo</t>
  </si>
  <si>
    <t>150-300</t>
  </si>
  <si>
    <t>Jamón</t>
  </si>
  <si>
    <t>40g</t>
  </si>
  <si>
    <t>Longaniza(3)</t>
  </si>
  <si>
    <t>80g</t>
  </si>
  <si>
    <t>Garbanzos, crudos</t>
  </si>
  <si>
    <t>Paté</t>
  </si>
  <si>
    <t>Harina</t>
  </si>
  <si>
    <t>Pavo(3)</t>
  </si>
  <si>
    <t>Pescados(3)</t>
  </si>
  <si>
    <t>120g</t>
  </si>
  <si>
    <t>Huevos</t>
  </si>
  <si>
    <t>Pollo(3)</t>
  </si>
  <si>
    <t>Vacuno(3)</t>
  </si>
  <si>
    <t>100g</t>
  </si>
  <si>
    <t>1 tazón</t>
  </si>
  <si>
    <t>Lentejas, crudas</t>
  </si>
  <si>
    <t>55g</t>
  </si>
  <si>
    <t>Pan molde</t>
  </si>
  <si>
    <t>Conservas(4)</t>
  </si>
  <si>
    <t>Papas</t>
  </si>
  <si>
    <t>50-150</t>
  </si>
  <si>
    <t>Pescado (salmón, jurel u otro)</t>
  </si>
  <si>
    <t>Pescado</t>
  </si>
  <si>
    <t>100-150</t>
  </si>
  <si>
    <t>Mariscos enlatados (almejas, choritos)</t>
  </si>
  <si>
    <t>Porotos, crudos</t>
  </si>
  <si>
    <t>Huevo</t>
  </si>
  <si>
    <t>Huevo fresco</t>
  </si>
  <si>
    <t>50g</t>
  </si>
  <si>
    <t>Queso fresco</t>
  </si>
  <si>
    <t>Leguminosas</t>
  </si>
  <si>
    <t>Arveja(3)</t>
  </si>
  <si>
    <t>1/3 taza</t>
  </si>
  <si>
    <t>3 a 5</t>
  </si>
  <si>
    <t>Garbanzos(3)</t>
  </si>
  <si>
    <t>Lentejas(3)</t>
  </si>
  <si>
    <t>Porotos(3)</t>
  </si>
  <si>
    <t>Semillas</t>
  </si>
  <si>
    <t>120-175</t>
  </si>
  <si>
    <t>Almendras, maní, nueves</t>
  </si>
  <si>
    <t>*parte comestible</t>
  </si>
  <si>
    <t>Aceites y grasas</t>
  </si>
  <si>
    <t>Acepte para ensalada</t>
  </si>
  <si>
    <t>7ml</t>
  </si>
  <si>
    <t>Aceites para cocinar</t>
  </si>
  <si>
    <t>14ml</t>
  </si>
  <si>
    <t>Mantequilla/Margarina</t>
  </si>
  <si>
    <t>7g</t>
  </si>
  <si>
    <t>Cereales</t>
  </si>
  <si>
    <t>Arroz(3)</t>
  </si>
  <si>
    <t>1/4 taza</t>
  </si>
  <si>
    <t>Avena(3)</t>
  </si>
  <si>
    <t>Fideos de sopas/pastinas(3)</t>
  </si>
  <si>
    <t>Harina como ingrediente principal(3)</t>
  </si>
  <si>
    <t>1/2 taza</t>
  </si>
  <si>
    <t>Harina como ingrediente secundario(3)</t>
  </si>
  <si>
    <t>Masa de pizza</t>
  </si>
  <si>
    <t>1 porción</t>
  </si>
  <si>
    <t>Masa para taco</t>
  </si>
  <si>
    <t>Pan corriente</t>
  </si>
  <si>
    <t>Pan de molde blanco</t>
  </si>
  <si>
    <t>2 rebanadas</t>
  </si>
  <si>
    <t>Pan de molde integral</t>
  </si>
  <si>
    <t>Pastas cortas y largas(3)</t>
  </si>
  <si>
    <t>1/5 paquete</t>
  </si>
  <si>
    <t>Pastas frescas(3)(ravioles, cappeletti, ñoqui)</t>
  </si>
  <si>
    <t>Tortillas de maíz</t>
  </si>
  <si>
    <t>Quinoa</t>
  </si>
  <si>
    <t>4 cucharadas</t>
  </si>
  <si>
    <t>Mote de maíz/trigo</t>
  </si>
  <si>
    <t>3/4 taza</t>
  </si>
  <si>
    <t>Cereales desayuno</t>
  </si>
  <si>
    <t>Cereales listos para el consumo</t>
  </si>
  <si>
    <t>Papas duquesas pre-fritas congeladas</t>
  </si>
  <si>
    <t>85g</t>
  </si>
  <si>
    <t>6 a 8 unidades</t>
  </si>
  <si>
    <t>Papas en bastones pre-fritas congeladas</t>
  </si>
  <si>
    <t>18 a 35 unidades</t>
  </si>
  <si>
    <t>Papas souflé pre-fritas congeladas</t>
  </si>
  <si>
    <t>Puré de papas deshidratado</t>
  </si>
  <si>
    <t>1/2 taza o 6 cucharadas</t>
  </si>
  <si>
    <t>Verduras Crudas (al natural)</t>
  </si>
  <si>
    <t>Acelga(3)</t>
  </si>
  <si>
    <t>Achicoria(3)</t>
  </si>
  <si>
    <t>Apio(3)</t>
  </si>
  <si>
    <t>Alcachofa(3)</t>
  </si>
  <si>
    <t>Arvejas(3)</t>
  </si>
  <si>
    <t>Betarraga(3)</t>
  </si>
  <si>
    <t>90g</t>
  </si>
  <si>
    <t>Berenjena(3)</t>
  </si>
  <si>
    <t>Brócoli(3)</t>
  </si>
  <si>
    <t>Cebolla(3)</t>
  </si>
  <si>
    <t>Cebollines(3)</t>
  </si>
  <si>
    <t>Coliflor(3)</t>
  </si>
  <si>
    <t>110g</t>
  </si>
  <si>
    <t>Champiñones(3)</t>
  </si>
  <si>
    <t>Choclo entero(3)</t>
  </si>
  <si>
    <t>Cochayuyo(3)</t>
  </si>
  <si>
    <t>Espárragos(3)</t>
  </si>
  <si>
    <t>5 unidades</t>
  </si>
  <si>
    <t>Espinaca(3)</t>
  </si>
  <si>
    <t>Habas(3)</t>
  </si>
  <si>
    <t>Pepino(3)</t>
  </si>
  <si>
    <t>Pimiento como ingrediente principal(3)</t>
  </si>
  <si>
    <t>Pimiento como ingrediente secundario(3)</t>
  </si>
  <si>
    <t>Poroto verde(3)</t>
  </si>
  <si>
    <t>Lechuga(3)</t>
  </si>
  <si>
    <t>Tomate(3)</t>
  </si>
  <si>
    <t>Zanahoria como ingrediente principal(3)</t>
  </si>
  <si>
    <t>Zanahoria como ingrediente secundario(3)</t>
  </si>
  <si>
    <t>Zapallo italiano(3)</t>
  </si>
  <si>
    <t>Zapallo(3)</t>
  </si>
  <si>
    <t>Verduras Congeladas</t>
  </si>
  <si>
    <t>Acelga y otras verduras</t>
  </si>
  <si>
    <t>Conservas</t>
  </si>
  <si>
    <t>Arveja</t>
  </si>
  <si>
    <t>Champiñones</t>
  </si>
  <si>
    <t>Espárragos</t>
  </si>
  <si>
    <t>Palmitos</t>
  </si>
  <si>
    <t>Unidades *</t>
  </si>
  <si>
    <t>Frutas Frescas (al natural)</t>
  </si>
  <si>
    <t>Aceitunas</t>
  </si>
  <si>
    <t>Manzana, naranja, pera, plátano y otras</t>
  </si>
  <si>
    <t>100-120g</t>
  </si>
  <si>
    <t>Frutas secas(4)</t>
  </si>
  <si>
    <t>Ciruelas, damascos, huesillos</t>
  </si>
  <si>
    <t>Alimentos azucarados</t>
  </si>
  <si>
    <t>2 cditas</t>
  </si>
  <si>
    <t>Galletas</t>
  </si>
  <si>
    <t>Jugos de frutas</t>
  </si>
  <si>
    <t>200-250ml</t>
  </si>
  <si>
    <t>Kuchen</t>
  </si>
  <si>
    <t>125g</t>
  </si>
  <si>
    <t>Mermelada</t>
  </si>
  <si>
    <t>5-20g</t>
  </si>
  <si>
    <t>1 cda</t>
  </si>
  <si>
    <t xml:space="preserve">Miel </t>
  </si>
  <si>
    <t>Queque</t>
  </si>
  <si>
    <t>Productos deshidratados</t>
  </si>
  <si>
    <t>Caldos deshidratados y concentrados</t>
  </si>
  <si>
    <t>2,5g</t>
  </si>
  <si>
    <t>1/2 unidad</t>
  </si>
  <si>
    <t>Flan en polvo</t>
  </si>
  <si>
    <t>6-12g</t>
  </si>
  <si>
    <t>Gelatina en polvo (jalea en polvo)</t>
  </si>
  <si>
    <t>8-16g</t>
  </si>
  <si>
    <t>Refrescos en polvo</t>
  </si>
  <si>
    <t>2-20g</t>
  </si>
  <si>
    <t>Sopas o cremas deshidratadas</t>
  </si>
  <si>
    <t>15-50g</t>
  </si>
  <si>
    <t>Ají (merkén)</t>
  </si>
  <si>
    <t>0,5g</t>
  </si>
  <si>
    <t>1/4 cdta</t>
  </si>
  <si>
    <t>Misceláneos</t>
  </si>
  <si>
    <t>Aderezo para ensaladas</t>
  </si>
  <si>
    <t>15(30-50ml)</t>
  </si>
  <si>
    <t>Encurtidos</t>
  </si>
  <si>
    <t>Especias, hierbas</t>
  </si>
  <si>
    <t>Ketchup</t>
  </si>
  <si>
    <t>Mostaza</t>
  </si>
  <si>
    <t>5g</t>
  </si>
  <si>
    <t>1 cdta</t>
  </si>
  <si>
    <t>Palomitas de maíz</t>
  </si>
  <si>
    <t>Papas fritas en hojuelas/ramitas</t>
  </si>
  <si>
    <t>Sal</t>
  </si>
  <si>
    <t>1g</t>
  </si>
  <si>
    <t>Salsa de tomate u otras</t>
  </si>
  <si>
    <t>20-30g</t>
  </si>
  <si>
    <t>Salsa de soya</t>
  </si>
  <si>
    <t>Vinagre</t>
  </si>
  <si>
    <t>5ml</t>
  </si>
  <si>
    <t>(1) Las cantidades corresponden a los productos tal como se comerzialican y solo su parte comestible. La porción podrá tener +-30% de variación en relación a la porción de referencia</t>
  </si>
  <si>
    <t>(2) Estas medidas se deben utilizar como referencia, cada institución o empresa debe veritifar las medidas caseras de sus productos</t>
  </si>
  <si>
    <t>(3) Las cantidades de referencia se refieren a los productos tal como se comercializan en este caso en crudo</t>
  </si>
  <si>
    <t>(4) En seco y sin jugo</t>
  </si>
  <si>
    <t>* Deberá ser determinado por cada empresa, debido a que es muy variable según el producto</t>
  </si>
  <si>
    <t>Legumbres Secas</t>
  </si>
  <si>
    <t xml:space="preserve">Calculadora rápida de macronutrientes basada en Manual de Porciones de intercambio para Chile, Universidad del Desarrollo, 2019 </t>
  </si>
  <si>
    <t>CALCULADORA RÁPIDA</t>
  </si>
  <si>
    <t>Lácteos Descremados</t>
  </si>
  <si>
    <t>Porción(g/ml)</t>
  </si>
  <si>
    <t>Medidas Caseras</t>
  </si>
  <si>
    <t>Grupo</t>
  </si>
  <si>
    <t>Nº Porciones</t>
  </si>
  <si>
    <t>Energía (kcal)</t>
  </si>
  <si>
    <t>HdeC (g)</t>
  </si>
  <si>
    <t>Lípidos (g)</t>
  </si>
  <si>
    <t>Leche descremada</t>
  </si>
  <si>
    <t>Leche saborizada descremada y sin azúcar</t>
  </si>
  <si>
    <t>Lácteos Semidescremados</t>
  </si>
  <si>
    <t>Yogurt descremado y sin azúcar</t>
  </si>
  <si>
    <t xml:space="preserve">1/2 taza </t>
  </si>
  <si>
    <t>Lácteos Enteros</t>
  </si>
  <si>
    <t>Leche cultivada descremada y sin azúcar</t>
  </si>
  <si>
    <t>Carnes Bajas en Grasa</t>
  </si>
  <si>
    <t>2 cdas colmadas</t>
  </si>
  <si>
    <t>Carnes Altas en Grasa</t>
  </si>
  <si>
    <t>Quesillo light*</t>
  </si>
  <si>
    <t>1 rodela 4cm</t>
  </si>
  <si>
    <t>Verduras en General</t>
  </si>
  <si>
    <t>*El aporte de hdec del quesillo light es muy bajo (2,4por porción), por lo que el aporte calórico</t>
  </si>
  <si>
    <t>Verduras de Libre Consumo</t>
  </si>
  <si>
    <t>del grupo es cubierto por Prot y Lip. En caso de conteo de HdeC realice los ajustes.</t>
  </si>
  <si>
    <t>Frutas</t>
  </si>
  <si>
    <t>HdeC(g)</t>
  </si>
  <si>
    <t>Lípidos(g)</t>
  </si>
  <si>
    <t>Azúcares</t>
  </si>
  <si>
    <t>Cereales, pastas, pan,</t>
  </si>
  <si>
    <t>tubérculos, legumbres frescas</t>
  </si>
  <si>
    <t>Porción (g/ml)</t>
  </si>
  <si>
    <t>Legumbres secas</t>
  </si>
  <si>
    <t>Aceites, grasas, alimentos</t>
  </si>
  <si>
    <t>ricos en grasa</t>
  </si>
  <si>
    <t>Yogurt griego light</t>
  </si>
  <si>
    <t>Quesillo*</t>
  </si>
  <si>
    <t>1 rodela 3cm</t>
  </si>
  <si>
    <t>rebanada de 3cm</t>
  </si>
  <si>
    <t>% Adecuación</t>
  </si>
  <si>
    <t>Queso cottage*</t>
  </si>
  <si>
    <t>4 cdas</t>
  </si>
  <si>
    <t>Ricota light*</t>
  </si>
  <si>
    <t>3 cdas</t>
  </si>
  <si>
    <t>Preparaciones Típicas Chilenas</t>
  </si>
  <si>
    <t xml:space="preserve">*el aporte de HdeC de los quesos de este grupo es muy bajo (2,8g por porción), por lo que el </t>
  </si>
  <si>
    <t>Leche asada (120g)</t>
  </si>
  <si>
    <t>aporte calórico del grupo es cubierto por Prot y Lip. En caso de conteo de HdeC realice los ajustes.</t>
  </si>
  <si>
    <t>Porcion (g/ml)</t>
  </si>
  <si>
    <t>Leche entera</t>
  </si>
  <si>
    <t>Yogurt griego</t>
  </si>
  <si>
    <t>Leche cultivada</t>
  </si>
  <si>
    <t>Calzones rotos (2u grandes)</t>
  </si>
  <si>
    <t>Queso fresco*</t>
  </si>
  <si>
    <t>2 láminas</t>
  </si>
  <si>
    <t>Queso chedar*$</t>
  </si>
  <si>
    <t>.</t>
  </si>
  <si>
    <t>colocar el número de porciones consumidas según grupo, automaticamente hará el cálculo</t>
  </si>
  <si>
    <t>Queso de cabra*$</t>
  </si>
  <si>
    <t>1 caja de fósforo</t>
  </si>
  <si>
    <t>puede agregar preparaciones típicas, en ese caso se sumará automáticamente al total</t>
  </si>
  <si>
    <t>Queso parmesano*$</t>
  </si>
  <si>
    <t>5 cditas rasas</t>
  </si>
  <si>
    <t>en caso de quedar en blanco o se genere un error, colocar EN BLANCO</t>
  </si>
  <si>
    <t>Queso crema*</t>
  </si>
  <si>
    <t>1 1/2 cdas</t>
  </si>
  <si>
    <t xml:space="preserve">*El aporte de HdeC de los quesos es marginal, por lo que no los contabilice </t>
  </si>
  <si>
    <t>$Alto en sodio</t>
  </si>
  <si>
    <t>Carnes Bajas en Grasas</t>
  </si>
  <si>
    <r>
      <rPr>
        <b/>
        <sz val="11"/>
        <color indexed="8"/>
        <rFont val="Calibri"/>
        <family val="2"/>
      </rPr>
      <t>Vacuno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indexed="8"/>
        <rFont val="Calibri"/>
        <family val="2"/>
      </rPr>
      <t>(abastero, asiento picana, filete, lomo liso,</t>
    </r>
  </si>
  <si>
    <t>1 trozo de 6x6x1</t>
  </si>
  <si>
    <t>pollo ganso, posta negra, posta rosada, punta paleta,</t>
  </si>
  <si>
    <t>entraña, tártaro)</t>
  </si>
  <si>
    <t>Pollo</t>
  </si>
  <si>
    <t>Pavo</t>
  </si>
  <si>
    <t>pechuga cocida o asada$</t>
  </si>
  <si>
    <t>3 rebanadas</t>
  </si>
  <si>
    <r>
      <rPr>
        <b/>
        <sz val="11"/>
        <color indexed="8"/>
        <rFont val="Calibri"/>
        <family val="2"/>
      </rPr>
      <t>Cerdo</t>
    </r>
    <r>
      <rPr>
        <sz val="8"/>
        <color indexed="8"/>
        <rFont val="Calibri"/>
        <family val="2"/>
      </rPr>
      <t xml:space="preserve"> (filete y pulpa)</t>
    </r>
  </si>
  <si>
    <t>jamón de cerdo$</t>
  </si>
  <si>
    <r>
      <t>Pescados</t>
    </r>
    <r>
      <rPr>
        <b/>
        <sz val="8"/>
        <color indexed="8"/>
        <rFont val="Calibri"/>
        <family val="2"/>
      </rPr>
      <t xml:space="preserve"> </t>
    </r>
  </si>
  <si>
    <t>Atún y jurel al agua$</t>
  </si>
  <si>
    <t>Reineta, congrio, corvina, jurel, lenguado, merluza</t>
  </si>
  <si>
    <t>1 trozo de 10x6x1</t>
  </si>
  <si>
    <t>merluza, pejegallo, pejerrey, tilapia</t>
  </si>
  <si>
    <t xml:space="preserve">Mariscos </t>
  </si>
  <si>
    <t>20u</t>
  </si>
  <si>
    <t>Cholga</t>
  </si>
  <si>
    <t>8u</t>
  </si>
  <si>
    <t>Choritos</t>
  </si>
  <si>
    <t>Jaiba</t>
  </si>
  <si>
    <t>3cdas</t>
  </si>
  <si>
    <t>7u</t>
  </si>
  <si>
    <t>Ostras</t>
  </si>
  <si>
    <t>6u</t>
  </si>
  <si>
    <t>Piures</t>
  </si>
  <si>
    <t>12u</t>
  </si>
  <si>
    <t>Locos</t>
  </si>
  <si>
    <t>1u</t>
  </si>
  <si>
    <t>Gambas</t>
  </si>
  <si>
    <t>15u</t>
  </si>
  <si>
    <t>Visceras</t>
  </si>
  <si>
    <t>Guatitas</t>
  </si>
  <si>
    <t>Criadillas</t>
  </si>
  <si>
    <t>2u</t>
  </si>
  <si>
    <t>Riñón cocido</t>
  </si>
  <si>
    <t>2 lóbulos</t>
  </si>
  <si>
    <t>Corazón</t>
  </si>
  <si>
    <t>Contre de pollo cocido</t>
  </si>
  <si>
    <t>2 1/2 unidad</t>
  </si>
  <si>
    <t>Huevo entero</t>
  </si>
  <si>
    <t>Poreína vegetal de soya texturizada</t>
  </si>
  <si>
    <t>2,5 cdas</t>
  </si>
  <si>
    <t>$Alto en sodio: 400mg o más por 100 gramos</t>
  </si>
  <si>
    <t>Carnes Altas en Grasas</t>
  </si>
  <si>
    <r>
      <rPr>
        <b/>
        <sz val="11"/>
        <color indexed="8"/>
        <rFont val="Calibri"/>
        <family val="2"/>
      </rPr>
      <t>Vacuno</t>
    </r>
    <r>
      <rPr>
        <sz val="8"/>
        <color indexed="8"/>
        <rFont val="Calibri"/>
        <family val="2"/>
      </rPr>
      <t xml:space="preserve"> (osobuco, huachalomo, lomo vetado, </t>
    </r>
  </si>
  <si>
    <t>6x6x1</t>
  </si>
  <si>
    <t>plateada, asasdo de tira, tapa pecho, asado carnicero,</t>
  </si>
  <si>
    <t>sobrecostilla)</t>
  </si>
  <si>
    <r>
      <rPr>
        <b/>
        <sz val="11"/>
        <color indexed="8"/>
        <rFont val="Calibri"/>
        <family val="2"/>
      </rPr>
      <t>Cerdo</t>
    </r>
    <r>
      <rPr>
        <sz val="8"/>
        <color indexed="8"/>
        <rFont val="Calibri"/>
        <family val="2"/>
      </rPr>
      <t xml:space="preserve"> (chuleta y cazuela)</t>
    </r>
  </si>
  <si>
    <r>
      <rPr>
        <b/>
        <sz val="11"/>
        <color indexed="8"/>
        <rFont val="Calibri"/>
        <family val="2"/>
      </rPr>
      <t>Cordero</t>
    </r>
    <r>
      <rPr>
        <sz val="11"/>
        <color theme="1"/>
        <rFont val="Calibri"/>
        <family val="2"/>
        <scheme val="minor"/>
      </rPr>
      <t xml:space="preserve"> </t>
    </r>
    <r>
      <rPr>
        <sz val="8"/>
        <color indexed="8"/>
        <rFont val="Calibri"/>
        <family val="2"/>
      </rPr>
      <t>(chuleta y cazuela)</t>
    </r>
  </si>
  <si>
    <t xml:space="preserve">Pescados </t>
  </si>
  <si>
    <t>Atún , jurel y sardinas en aceite</t>
  </si>
  <si>
    <t>Salmón, cojinova, trucha, jurel, mero, sierra</t>
  </si>
  <si>
    <t>10x6x1</t>
  </si>
  <si>
    <t>Cholgas en aceite</t>
  </si>
  <si>
    <t>Choritos en aceite</t>
  </si>
  <si>
    <t>9u</t>
  </si>
  <si>
    <t>6x6x3</t>
  </si>
  <si>
    <t>6x6x2</t>
  </si>
  <si>
    <t>Lengua cocida</t>
  </si>
  <si>
    <t>Hígado de pollo</t>
  </si>
  <si>
    <t>Carnes procesadas</t>
  </si>
  <si>
    <t>Vienesa$</t>
  </si>
  <si>
    <t>Salchicha de pavo$</t>
  </si>
  <si>
    <t>Salchicha de cerdo$</t>
  </si>
  <si>
    <t>Longaniza$</t>
  </si>
  <si>
    <t>1 rodela de 4cm</t>
  </si>
  <si>
    <t>Mortadela$</t>
  </si>
  <si>
    <t>4 rebanadas</t>
  </si>
  <si>
    <t>Bajas en potasio (&lt;200mg/porción)</t>
  </si>
  <si>
    <t>Alcachofa cocida f</t>
  </si>
  <si>
    <t>Brócoli hervido f</t>
  </si>
  <si>
    <t>Cebolla cruda</t>
  </si>
  <si>
    <t>Pepinillos dill$</t>
  </si>
  <si>
    <t>3u</t>
  </si>
  <si>
    <t>Pickles$</t>
  </si>
  <si>
    <t>Porotos verdes cocidos f</t>
  </si>
  <si>
    <t>Zanahoria cruda</t>
  </si>
  <si>
    <t>Zanahoria cocida</t>
  </si>
  <si>
    <t>Moderadas en potasio(200-350mg)</t>
  </si>
  <si>
    <t>Berenjena cocida f</t>
  </si>
  <si>
    <t>Espárragos blancos</t>
  </si>
  <si>
    <t>5u regulares</t>
  </si>
  <si>
    <t>Salsa de tomaste</t>
  </si>
  <si>
    <t>2cdas</t>
  </si>
  <si>
    <t>Zapallito italiano cocido</t>
  </si>
  <si>
    <t>Altas en potasio (sobre 350mg)</t>
  </si>
  <si>
    <t>Acelga cocida f</t>
  </si>
  <si>
    <t>Betarraga cocida f</t>
  </si>
  <si>
    <t>Betarraga cruda f</t>
  </si>
  <si>
    <t>Champiñón cocido f</t>
  </si>
  <si>
    <t>Champiñones crudos f</t>
  </si>
  <si>
    <t>1 1/2 taza</t>
  </si>
  <si>
    <t>Coles de bruselas f</t>
  </si>
  <si>
    <t>Coliflor f</t>
  </si>
  <si>
    <t>1u regular</t>
  </si>
  <si>
    <t xml:space="preserve">f Moderado en fibra (2 a 3g por porción) </t>
  </si>
  <si>
    <t>$ Alto en sodio</t>
  </si>
  <si>
    <t>8 dientes</t>
  </si>
  <si>
    <t>Endibias</t>
  </si>
  <si>
    <t>Pepino ensalada</t>
  </si>
  <si>
    <t>Pimentón rojo/verde f</t>
  </si>
  <si>
    <t>5u</t>
  </si>
  <si>
    <t xml:space="preserve">Repollo </t>
  </si>
  <si>
    <t>Rúcula</t>
  </si>
  <si>
    <t>2 1/2 cdas</t>
  </si>
  <si>
    <t>Acelga cruda</t>
  </si>
  <si>
    <t>Espinaca cruda</t>
  </si>
  <si>
    <t>Zapallito italiano crudo</t>
  </si>
  <si>
    <t>Perejil</t>
  </si>
  <si>
    <t>Frutas Bajas en Potasio</t>
  </si>
  <si>
    <t>Bajas en potasio (&lt;150mg/porción)</t>
  </si>
  <si>
    <t>Arándano ff</t>
  </si>
  <si>
    <t>Frutilla f</t>
  </si>
  <si>
    <t>Frambuesa ff</t>
  </si>
  <si>
    <t>Granada ff</t>
  </si>
  <si>
    <t>1/2u chica</t>
  </si>
  <si>
    <t>Grosella ff</t>
  </si>
  <si>
    <t xml:space="preserve">Mandarina </t>
  </si>
  <si>
    <t>2u chicas</t>
  </si>
  <si>
    <t>Manzana f</t>
  </si>
  <si>
    <t>1u chica</t>
  </si>
  <si>
    <t>Mora ff</t>
  </si>
  <si>
    <t>Pera ff</t>
  </si>
  <si>
    <t>1u grande</t>
  </si>
  <si>
    <t>ff Alto en fibra (más de 3g por porción)</t>
  </si>
  <si>
    <t>Frutas Moderadas en Potasio</t>
  </si>
  <si>
    <t>Moderadas en potasio(150-300mg)</t>
  </si>
  <si>
    <t>Cereza</t>
  </si>
  <si>
    <t>Ciruela</t>
  </si>
  <si>
    <t>Chirimoya ff</t>
  </si>
  <si>
    <t>1/4 unidad</t>
  </si>
  <si>
    <t>Damasco f</t>
  </si>
  <si>
    <t>Guayaba ff</t>
  </si>
  <si>
    <t>1u mediana</t>
  </si>
  <si>
    <t>Kiwi f</t>
  </si>
  <si>
    <t>Mango ff</t>
  </si>
  <si>
    <t>Membrillo f</t>
  </si>
  <si>
    <t>Naranja f</t>
  </si>
  <si>
    <t>Níspero ff</t>
  </si>
  <si>
    <t>Pomelo f</t>
  </si>
  <si>
    <t>Papaya f</t>
  </si>
  <si>
    <t>1 1/4 taza</t>
  </si>
  <si>
    <t>Tuna ff</t>
  </si>
  <si>
    <t>2u medianas</t>
  </si>
  <si>
    <t>Frutas Altas en Potasio</t>
  </si>
  <si>
    <t>Altas en potasio (sobre 300mg)</t>
  </si>
  <si>
    <t>Ciruelas secas f</t>
  </si>
  <si>
    <t>Damascos secos f</t>
  </si>
  <si>
    <t>Higos frescos f</t>
  </si>
  <si>
    <t>Higos secos f</t>
  </si>
  <si>
    <t>Huesillo f</t>
  </si>
  <si>
    <t xml:space="preserve">Pasas </t>
  </si>
  <si>
    <t xml:space="preserve">Plátano </t>
  </si>
  <si>
    <t>Uva ff</t>
  </si>
  <si>
    <t>10u</t>
  </si>
  <si>
    <t>Panes, cereales, tubérculos y legumbres frescas</t>
  </si>
  <si>
    <t>Panes y galletas saladas</t>
  </si>
  <si>
    <t>Panes</t>
  </si>
  <si>
    <t>Marraqueta$</t>
  </si>
  <si>
    <t>Hallulla$</t>
  </si>
  <si>
    <t>Molde blanco$</t>
  </si>
  <si>
    <t>2 1/2 rebanadas</t>
  </si>
  <si>
    <t>Molde blanco alto en fibra$ff</t>
  </si>
  <si>
    <t>Molde integral$ff</t>
  </si>
  <si>
    <t>Pita blanco$</t>
  </si>
  <si>
    <t>1 1/2 rebanadas</t>
  </si>
  <si>
    <t>Pita integral$f</t>
  </si>
  <si>
    <t>Centeno$ff</t>
  </si>
  <si>
    <t>Amasado$</t>
  </si>
  <si>
    <t>Pumpernickel$ff</t>
  </si>
  <si>
    <t>1 1/4 unidad</t>
  </si>
  <si>
    <t>1 tortilla grande</t>
  </si>
  <si>
    <t>Galletas saladas</t>
  </si>
  <si>
    <t>Agua$</t>
  </si>
  <si>
    <t>Soda$</t>
  </si>
  <si>
    <t>De arroz grandes</t>
  </si>
  <si>
    <t>De maíz</t>
  </si>
  <si>
    <t>$ Alto en sodio (más de 400mg por 100g de alimento sólido)</t>
  </si>
  <si>
    <t>Crudo</t>
  </si>
  <si>
    <t>Habas f</t>
  </si>
  <si>
    <t>Lentejas, chícharos, arvejas, porotos, garbanzos ff</t>
  </si>
  <si>
    <t>Cocidos</t>
  </si>
  <si>
    <t>Harina cruda y precocida de legumbres ff</t>
  </si>
  <si>
    <t>Recuerde que debe restar una porción de panes, cereales, legumbres frescas y tubérculos</t>
  </si>
  <si>
    <t>por cada porción de legumbres consumida</t>
  </si>
  <si>
    <t>Cereales y Pastas (crudos y cocidos)</t>
  </si>
  <si>
    <t>Cereales y pastas (crudos)</t>
  </si>
  <si>
    <t>Arroz</t>
  </si>
  <si>
    <t>Arroz integral ff</t>
  </si>
  <si>
    <t>Quínoa</t>
  </si>
  <si>
    <t>1/4 taza o 4cdas</t>
  </si>
  <si>
    <t>6 cdas</t>
  </si>
  <si>
    <t>Cuscús</t>
  </si>
  <si>
    <t>Harina tostada</t>
  </si>
  <si>
    <t>Cereales y pastas (cocidas)</t>
  </si>
  <si>
    <t>Arroz integral f</t>
  </si>
  <si>
    <t>Choclo f</t>
  </si>
  <si>
    <t>Mote maíz</t>
  </si>
  <si>
    <t xml:space="preserve">Fideos </t>
  </si>
  <si>
    <t>Quínoa f</t>
  </si>
  <si>
    <t>Cabritas ff</t>
  </si>
  <si>
    <t>Cereales, desayuno, legumbres frescas y tubérculos</t>
  </si>
  <si>
    <t>Cereales de desayuno</t>
  </si>
  <si>
    <t>Cereales azucarados (chocapic, estrellitas, zucaritas</t>
  </si>
  <si>
    <t>froot loops, etc</t>
  </si>
  <si>
    <t>Cereales tipo "natur"</t>
  </si>
  <si>
    <t>2 tazas</t>
  </si>
  <si>
    <t>Hojuelas de maíz</t>
  </si>
  <si>
    <t>Cereales sin azúcar</t>
  </si>
  <si>
    <t>Cereales sin azúcar altos en fibra ff</t>
  </si>
  <si>
    <t>Granola ff</t>
  </si>
  <si>
    <t>Barra de cereales con azúcar</t>
  </si>
  <si>
    <t>1 1/2 unidades</t>
  </si>
  <si>
    <t>Barra de cereales sin azúcar</t>
  </si>
  <si>
    <t>Legumbres frescas</t>
  </si>
  <si>
    <t>Habas ff</t>
  </si>
  <si>
    <t>Arvejas ff</t>
  </si>
  <si>
    <t>Porotos granados ff</t>
  </si>
  <si>
    <t>Tubérculos</t>
  </si>
  <si>
    <t>Papa f</t>
  </si>
  <si>
    <t>Camote ff</t>
  </si>
  <si>
    <t>Yuca f</t>
  </si>
  <si>
    <t>Grasas Principalmente Monoinsaturadas</t>
  </si>
  <si>
    <t>Aceites (oliva, canola, colza)</t>
  </si>
  <si>
    <t>2cdas o 1/4u</t>
  </si>
  <si>
    <t>Aceitunas sin cuesco</t>
  </si>
  <si>
    <t>Frutos secos*</t>
  </si>
  <si>
    <t>Almendras</t>
  </si>
  <si>
    <t>Avellanas chilenas</t>
  </si>
  <si>
    <t>Avellanas europeas</t>
  </si>
  <si>
    <t>Castaña de cajú</t>
  </si>
  <si>
    <t>$Alto en sodio (más de 400mg por 100g de alimento sólido)</t>
  </si>
  <si>
    <t>*Aportan 1,4 de proteínas de bajo valor biológico por porción</t>
  </si>
  <si>
    <t>Grasas principalmente saturadas</t>
  </si>
  <si>
    <t>Manteca animal</t>
  </si>
  <si>
    <t>Mantequilla$</t>
  </si>
  <si>
    <t>Crema de leche</t>
  </si>
  <si>
    <t>3 cdtas</t>
  </si>
  <si>
    <t>Crema chantilli</t>
  </si>
  <si>
    <t>Tocino$</t>
  </si>
  <si>
    <t>Paté de ternera$</t>
  </si>
  <si>
    <t>1 1/2 cdtas</t>
  </si>
  <si>
    <t>Paté de foie$</t>
  </si>
  <si>
    <t>2 cdtas</t>
  </si>
  <si>
    <t>Paté de ave$</t>
  </si>
  <si>
    <t>Grasas principalmente poliinsaturadas</t>
  </si>
  <si>
    <t>Aceites (maravilla, maíz, soya, pepita de uva)</t>
  </si>
  <si>
    <t>Margarina$</t>
  </si>
  <si>
    <t>Margarina diet$</t>
  </si>
  <si>
    <t>Mayonesa$</t>
  </si>
  <si>
    <t>Mayonesa light$</t>
  </si>
  <si>
    <t>1 1/2 cda</t>
  </si>
  <si>
    <t>Semillas y frutos secos</t>
  </si>
  <si>
    <t>Chía*</t>
  </si>
  <si>
    <t>Linaza*</t>
  </si>
  <si>
    <t>Zapallo*</t>
  </si>
  <si>
    <t>Nuez**</t>
  </si>
  <si>
    <t>1,5u (3mariposas)</t>
  </si>
  <si>
    <t>*Aporta 2,3g proteína de bajo valor biológico por porción</t>
  </si>
  <si>
    <t>**Aporta 1,4g proteína por porción</t>
  </si>
  <si>
    <t>Miel de abeja</t>
  </si>
  <si>
    <t>Mermelada promedio</t>
  </si>
  <si>
    <t>Dulce de camote</t>
  </si>
  <si>
    <t>3/4 cdta</t>
  </si>
  <si>
    <t>Jalea en polvo</t>
  </si>
  <si>
    <t>1 cdta colmada</t>
  </si>
  <si>
    <t>Bebidas azucaradas</t>
  </si>
  <si>
    <t>Bebida gaseosa promedio</t>
  </si>
  <si>
    <t>Néctar promedio</t>
  </si>
  <si>
    <t>1/5 taza</t>
  </si>
  <si>
    <t>Helado de agua promedio</t>
  </si>
  <si>
    <t>1/3 de paleta</t>
  </si>
  <si>
    <t>Albóndigas (2u 100g)</t>
  </si>
  <si>
    <t>Número de porciones</t>
  </si>
  <si>
    <t>Cárneos bajos en grasas</t>
  </si>
  <si>
    <t>1/4p</t>
  </si>
  <si>
    <t>Cárneos altos en grasa</t>
  </si>
  <si>
    <t>2p</t>
  </si>
  <si>
    <t>Panes, cereales, legumbres frescas y tubérculos</t>
  </si>
  <si>
    <t>1/2p</t>
  </si>
  <si>
    <t>Carbonada (300g)</t>
  </si>
  <si>
    <t>Preparación</t>
  </si>
  <si>
    <t>1p</t>
  </si>
  <si>
    <t>Verduras en general</t>
  </si>
  <si>
    <t>Cazuela de vacuno (250g)</t>
  </si>
  <si>
    <t>Aceites, grasas y alimentos ricos en grasas</t>
  </si>
  <si>
    <t>Charquicán (250g)</t>
  </si>
  <si>
    <t>Empanada queso frita (110g)</t>
  </si>
  <si>
    <t>Empanada pino horno (172g)</t>
  </si>
  <si>
    <t>Guatitas a la jardinera (180g)</t>
  </si>
  <si>
    <t>1 1/2p</t>
  </si>
  <si>
    <t>Guiso de porotos verdes (250g)</t>
  </si>
  <si>
    <t>Guiso de garbanzos (116g)</t>
  </si>
  <si>
    <t>Guiso de lentejas (116g)</t>
  </si>
  <si>
    <t>2/3p</t>
  </si>
  <si>
    <t>Guiso de zapallito italiano (300g)</t>
  </si>
  <si>
    <t>1 3/4p</t>
  </si>
  <si>
    <t>Humitas (150g)</t>
  </si>
  <si>
    <t>Lasaña (270g)</t>
  </si>
  <si>
    <t>Pantrucas (350g)</t>
  </si>
  <si>
    <t>Pastel de choclo (580g)</t>
  </si>
  <si>
    <t>Lácteo alto en grasa</t>
  </si>
  <si>
    <t>Porotos con riendas (300g)</t>
  </si>
  <si>
    <t>1 1/4p</t>
  </si>
  <si>
    <t>Puré de papas (200g)</t>
  </si>
  <si>
    <t>6p</t>
  </si>
  <si>
    <t>Salsa boloñesa (150g)</t>
  </si>
  <si>
    <t>Tomaticán (300g)</t>
  </si>
  <si>
    <t>Tortilla de espinaca (186g)</t>
  </si>
  <si>
    <t>Zapallito italiano relleno (290g)</t>
  </si>
  <si>
    <t>5p</t>
  </si>
  <si>
    <t>Mote con huesillo (240g)</t>
  </si>
  <si>
    <t>Picarones (2u grandes)</t>
  </si>
  <si>
    <t>Sopaipillas pasadas (2u)</t>
  </si>
  <si>
    <t>3/4p</t>
  </si>
  <si>
    <t>Tortilla de zanahoria (140g)</t>
  </si>
  <si>
    <t>1/3p</t>
  </si>
  <si>
    <t xml:space="preserve">1/2p </t>
  </si>
  <si>
    <t>2 1/4p</t>
  </si>
  <si>
    <t>Lácteos altos en grasa</t>
  </si>
  <si>
    <t>1/8p</t>
  </si>
  <si>
    <t>2 1/2p</t>
  </si>
  <si>
    <t>Pantrucas</t>
  </si>
  <si>
    <t xml:space="preserve"> 1 1/2p</t>
  </si>
  <si>
    <t>2 3/4p</t>
  </si>
  <si>
    <t xml:space="preserve">1p </t>
  </si>
  <si>
    <t xml:space="preserve">3/4p </t>
  </si>
  <si>
    <t>7p</t>
  </si>
  <si>
    <t>4p</t>
  </si>
  <si>
    <t>Carnes bajas en grasa</t>
  </si>
  <si>
    <t>DIA NORMAL</t>
  </si>
  <si>
    <t>DIA DE ENTRENAMIENTO</t>
  </si>
  <si>
    <t>MACROS - DIA NORMAL</t>
  </si>
  <si>
    <t>MACROS DIA 
ENTRENAMIENTO</t>
  </si>
  <si>
    <t>HORA: 07:30 AM.</t>
  </si>
  <si>
    <t>PREPARACION: PECHUGA DE POLLO A LA PLANCHA, QUINUA Y ENSALADA DE LECHUGA TOMATE CHERRY Y  PALTA, NECTAR DURAZNO.</t>
  </si>
  <si>
    <t>PREPARACION: YOGURT DESLACTOSADO - SANDUCHE TOMATE Y JAMON COCIDO DE PAVO, HUEVO COCIDO. TÉ.</t>
  </si>
  <si>
    <t>PREPARACION: 1 PORCION FRUTA PICADA (KIWI) Y MIEL.</t>
  </si>
  <si>
    <t>PREPARACION: 1 VASO DE LECHE DESLACTOSADA, 2 GALLETAS DE ARROZ Y UNA REBANADA DE JAMON DE PAVO.</t>
  </si>
  <si>
    <t>PREPARACION: ESTOFADO DE POLLO CON PAPAS COCIDAS, ENSALDA DE PEPINO, TOMATE Y PALTA.</t>
  </si>
  <si>
    <t>PREPARACION: 2 PORCIONES FRUTAS PICADA CON AVENA. (FRUTILLA Y PLÁTANO).</t>
  </si>
  <si>
    <t xml:space="preserve">DISTRIBUCIÓN CALÓRICA: </t>
  </si>
  <si>
    <t>YOGURT DESLACTOSADO - SANDUCHE TOMATE Y JAMON COCIDO DE PAVO, HUEVO COCIDO. TÉ.</t>
  </si>
  <si>
    <t>1 PORCION FRUTA PICADA (KIWI) Y MIEL.</t>
  </si>
  <si>
    <t>PECHUGA DE POLLO A LA PLANCHA, QUINUA Y ENSALADA DE LECHUGA TOMATE CHERRY Y  PALTA, NECTAR DURAZNO.</t>
  </si>
  <si>
    <t>2 PORCIONES FRUTAS PICADA CON AVENA. (FRUTILLA Y PLÁTANO).</t>
  </si>
  <si>
    <t>1 VASO DE LECHE DESLACTOSADA, 2 GALLETAS DE ARROZ Y UNA REBANADA DE JAMON DE PAVO.</t>
  </si>
  <si>
    <t>ESTOFADO DE POLLO CON PAPAS COCIDAS, ENSALDA DE PEPINO, TOMATE Y PALTA.</t>
  </si>
  <si>
    <t>ACTIVIDAD:</t>
  </si>
  <si>
    <t>PACIENTE</t>
  </si>
  <si>
    <t>PLANIFICACIÓN ALIMENTARIA</t>
  </si>
  <si>
    <t>1 CUCHARADA</t>
  </si>
  <si>
    <t>1 CUCHARADITA</t>
  </si>
  <si>
    <t>1 TAZA</t>
  </si>
  <si>
    <t>1 VASO</t>
  </si>
  <si>
    <t>PORCION DE PROTEINA</t>
  </si>
  <si>
    <t>REFERENCIAS MEDIDAS CASERAS</t>
  </si>
  <si>
    <t>DIA 1</t>
  </si>
  <si>
    <t>DIA 3</t>
  </si>
  <si>
    <t>DIA 2</t>
  </si>
  <si>
    <t>Queso Fresco light*</t>
  </si>
  <si>
    <t>DESAYUNO (7:30 AM)</t>
  </si>
  <si>
    <t>Queso chanco, mantecoso o gouda*$</t>
  </si>
  <si>
    <t>1 UNIDAD</t>
  </si>
  <si>
    <t>1 PORCION</t>
  </si>
  <si>
    <t>2 REBANADAS</t>
  </si>
  <si>
    <t>ATUN</t>
  </si>
  <si>
    <t>POLLO, PAVO Y CARNE BAJA EN GRASA</t>
  </si>
  <si>
    <t>HUEVO ENTERO</t>
  </si>
  <si>
    <t>1 TAZA DE CAFÉ CON 3 CDTAS DE AZUCAR (PUEDE SER EN OTRA HORA DEL DIA)</t>
  </si>
  <si>
    <t>OPCIONAL</t>
  </si>
  <si>
    <t>TOMATE</t>
  </si>
  <si>
    <t>LECHUGA</t>
  </si>
  <si>
    <t>1 REBANADA</t>
  </si>
  <si>
    <t>1/2 TAZA</t>
  </si>
  <si>
    <t>ESPINACA</t>
  </si>
  <si>
    <t>LACTEO DESCREMADO</t>
  </si>
  <si>
    <t>1 RODAJA 4 cm</t>
  </si>
  <si>
    <t>3 CUCHARADAS</t>
  </si>
  <si>
    <t>1 UND.</t>
  </si>
  <si>
    <t>7 UND.</t>
  </si>
  <si>
    <t>6 CUCHARADAS</t>
  </si>
  <si>
    <t>1/2 UNIDAD</t>
  </si>
  <si>
    <t>COLACIONES (10:30 - 11:00 AM)</t>
  </si>
  <si>
    <t>PANES Y CEREALES (CARBOHIDRATOS)</t>
  </si>
  <si>
    <t>2 UND.</t>
  </si>
  <si>
    <t>FRUTAS</t>
  </si>
  <si>
    <t>LECHE SABORIZADA</t>
  </si>
  <si>
    <t>1 ENVACE DE 200 ML</t>
  </si>
  <si>
    <t>PLATANO</t>
  </si>
  <si>
    <t>YOGURT PROTEIN +</t>
  </si>
  <si>
    <t>1 ENVASE DE 120 ML</t>
  </si>
  <si>
    <t>BARRITA PROTEICA</t>
  </si>
  <si>
    <t xml:space="preserve">1 UND. </t>
  </si>
  <si>
    <t>ALMENDRAS</t>
  </si>
  <si>
    <t>6 UND.</t>
  </si>
  <si>
    <t>NUECES</t>
  </si>
  <si>
    <t>3 UND.</t>
  </si>
  <si>
    <t>JALEA</t>
  </si>
  <si>
    <r>
      <t>PRE-ENTRENAMIENTOS (</t>
    </r>
    <r>
      <rPr>
        <b/>
        <sz val="16"/>
        <color theme="1"/>
        <rFont val="Calibri"/>
        <family val="2"/>
        <scheme val="minor"/>
      </rPr>
      <t>CONSUMIR 1 HORA ANTES DEL EJERCICIO</t>
    </r>
    <r>
      <rPr>
        <b/>
        <sz val="20"/>
        <color theme="1"/>
        <rFont val="Calibri"/>
        <family val="2"/>
        <scheme val="minor"/>
      </rPr>
      <t>)</t>
    </r>
  </si>
  <si>
    <t>2 UND. medianas</t>
  </si>
  <si>
    <t>1UND. chicas</t>
  </si>
  <si>
    <t>1UND. regular</t>
  </si>
  <si>
    <t>1UND. chica</t>
  </si>
  <si>
    <t>2UND. chicas</t>
  </si>
  <si>
    <t>15 UND.</t>
  </si>
  <si>
    <t>ALMUERZO (13:30 - 14:00 PM)</t>
  </si>
  <si>
    <t>VERDURAS (ELEGIR 1 POR CADA GRUPO)</t>
  </si>
  <si>
    <t>LIBRE CONSUMO</t>
  </si>
  <si>
    <t>CONSUMO GENERAL</t>
  </si>
  <si>
    <t>ESPARRAGOS</t>
  </si>
  <si>
    <t>8 UNDs.</t>
  </si>
  <si>
    <t>BETARRAGA (CRUDA)</t>
  </si>
  <si>
    <t>ACEITE</t>
  </si>
  <si>
    <t>PORCIONES DE CEREALES</t>
  </si>
  <si>
    <t>PORCIONES DE PROTEINA</t>
  </si>
  <si>
    <t>ARROZ (BLANCO O INTEGRAL) COCIDO</t>
  </si>
  <si>
    <t>FIDEO (BLANCO O INTEGRAL) COCIDO</t>
  </si>
  <si>
    <t>QUINOA COCIDA</t>
  </si>
  <si>
    <t>CHOCLO, HABA O ARVEJAS</t>
  </si>
  <si>
    <t>PAPA COCIDA</t>
  </si>
  <si>
    <t>PLATANO VERDE</t>
  </si>
  <si>
    <t>1 TAMAÑO REGULAR</t>
  </si>
  <si>
    <t>MASA DE FAJITA</t>
  </si>
  <si>
    <t>1 LAMINA</t>
  </si>
  <si>
    <t>BROCOLI, COLIFLOR ZAPALLO ITALIANO ZANAHORIA, BERENGENA (COCIDO)</t>
  </si>
  <si>
    <t>ACELGA, APIO, ESPINACA, PEPINO, REPOLLO, RUCULA, RABANITO,LECHUGA, ZAPALLITO ITALIANO (CRUDO)</t>
  </si>
  <si>
    <t>PORCION DE FRUTA</t>
  </si>
  <si>
    <t>MANDARINA</t>
  </si>
  <si>
    <t>KIWI</t>
  </si>
  <si>
    <t>PERA</t>
  </si>
  <si>
    <t>SANDIA</t>
  </si>
  <si>
    <t>FRUTILLAS</t>
  </si>
  <si>
    <t>MANZANA</t>
  </si>
  <si>
    <t>1 UND. PEQUEÑA</t>
  </si>
  <si>
    <t>DURAZNO</t>
  </si>
  <si>
    <t>1 UND. REGULAR</t>
  </si>
  <si>
    <t>BEBIDA</t>
  </si>
  <si>
    <t>CERDO</t>
  </si>
  <si>
    <t>PESCADO</t>
  </si>
  <si>
    <t>HIGADO</t>
  </si>
  <si>
    <t>SARDINA</t>
  </si>
  <si>
    <t>TRUTO DE POLLO</t>
  </si>
  <si>
    <t>PECHUGA DE POLLO</t>
  </si>
  <si>
    <t>1/3 TAZA</t>
  </si>
  <si>
    <t>1 1/2 TAZA</t>
  </si>
  <si>
    <t>3/4 TAZA</t>
  </si>
  <si>
    <t>CARNE VACUNO -  (abastero, asiento picana, filete, lomo liso, pollo ganso, posta negra, posta rosada, punta paleta.</t>
  </si>
  <si>
    <t>PAVO</t>
  </si>
  <si>
    <t>HUEVO</t>
  </si>
  <si>
    <t>LECHE DELACTOSADA</t>
  </si>
  <si>
    <t>YOGURT DESCREMADO Y DESLACTOSADO</t>
  </si>
  <si>
    <t>QUESILLO LIGHT</t>
  </si>
  <si>
    <t>VERDURA EN GENERAL</t>
  </si>
  <si>
    <t>MARRAQUETA</t>
  </si>
  <si>
    <t>PAN MOLDE INTEGRAL</t>
  </si>
  <si>
    <t>PAN PITA BLANCO</t>
  </si>
  <si>
    <t>PAN PITA INTEGRAL</t>
  </si>
  <si>
    <t>PAN DE CENTENO</t>
  </si>
  <si>
    <t>AVENA</t>
  </si>
  <si>
    <t>GALLETA DE AGUA</t>
  </si>
  <si>
    <t>GALLETA DE SODA</t>
  </si>
  <si>
    <t>GALLETA DE ARROZ</t>
  </si>
  <si>
    <t>CEREAL DE DESAYUNO</t>
  </si>
  <si>
    <t>SEMOLA CRUDA</t>
  </si>
  <si>
    <t>FRUTILLA</t>
  </si>
  <si>
    <t>PERA DE AGUA</t>
  </si>
  <si>
    <t>CEREZAS</t>
  </si>
  <si>
    <t>NARANJA</t>
  </si>
  <si>
    <t>POMELO</t>
  </si>
  <si>
    <t>MELON</t>
  </si>
  <si>
    <t>TUNA</t>
  </si>
  <si>
    <t>AGUA</t>
  </si>
  <si>
    <t>2 CUCHARADAS DE ACEITE DE OLIVA O MARAVILLA.</t>
  </si>
  <si>
    <t>LEGUMBRES SECAS***</t>
  </si>
  <si>
    <t>LENTEJAS***</t>
  </si>
  <si>
    <t>GARBANZOS***</t>
  </si>
  <si>
    <t>POROTOS ROJOS***</t>
  </si>
  <si>
    <t>POROTOS NEGROS***</t>
  </si>
  <si>
    <t>*** CONCIDERAR QUE SE DEBE RESTAR UNA PORCION DE CEREALES , PANES Y TUBERCULOS POR CADA LEGUMBRE CONSUMIDA</t>
  </si>
  <si>
    <t>CENA (20:30 PM)</t>
  </si>
  <si>
    <r>
      <rPr>
        <b/>
        <sz val="10"/>
        <color theme="1"/>
        <rFont val="Calibri"/>
        <family val="2"/>
        <scheme val="minor"/>
      </rPr>
      <t xml:space="preserve">CARNE VACUNO - BAJA EN GRASA </t>
    </r>
    <r>
      <rPr>
        <sz val="10"/>
        <color theme="1"/>
        <rFont val="Calibri"/>
        <family val="2"/>
        <scheme val="minor"/>
      </rPr>
      <t xml:space="preserve">
(abastero, asiento picana, filete, lomo liso, pollo ganso, posta negra, posta rosada, punta paleta).</t>
    </r>
  </si>
  <si>
    <t>1 ENVACE DE 100 CC.</t>
  </si>
  <si>
    <t>JAMON PAVO/CERDO</t>
  </si>
  <si>
    <t>ATUN EN ACEITE</t>
  </si>
  <si>
    <t>MENÚ DE UN DÍA DE ALIMENTACIÓN</t>
  </si>
  <si>
    <t>1RA COLACIÓN</t>
  </si>
  <si>
    <t>2DA COLACIÓN</t>
  </si>
  <si>
    <t>FRUTA PICADA CON 1 CUCHARADITA DE AVENA. (3 FRUTILLAS Y 1/2 PLÁTANO).</t>
  </si>
  <si>
    <t>ALIMENTACIÓN EN DÍA DE ENTRENAMIENTO</t>
  </si>
  <si>
    <t>COLACIÓN AM.</t>
  </si>
  <si>
    <t>GABRIEL CALZADILLA</t>
  </si>
  <si>
    <t>JEFE ADMINISTRATIVO</t>
  </si>
  <si>
    <t>LECHE DESCREMANA</t>
  </si>
  <si>
    <t>3 REBANADAS</t>
  </si>
  <si>
    <t>2 TAZAS.</t>
  </si>
  <si>
    <t>10 UNDs.</t>
  </si>
  <si>
    <t>2 TAZA</t>
  </si>
  <si>
    <t>3 CUCHARADAS DE ACEITE DE OLIVA O MARAVILLA.</t>
  </si>
  <si>
    <t>1 LATA</t>
  </si>
  <si>
    <t xml:space="preserve">ATUN </t>
  </si>
  <si>
    <t>2 TAMAÑO REGULAR</t>
  </si>
  <si>
    <t>1 LAMINA XL</t>
  </si>
  <si>
    <t>1 1/2 UND.</t>
  </si>
  <si>
    <t xml:space="preserve">&gt;  1 VASO DE LECHE CON CAFE
&gt;  3 REBANADAS DE PAN INTEGRAL
&gt;  2 RODAJA DE TOMATE
&gt;  1 RODAJA DE JAMÓN DE PAVO
&gt;  1 HUEVO COCIDO. </t>
  </si>
  <si>
    <t>&gt;  FRUTA PICADA 
(1 PERA )</t>
  </si>
  <si>
    <t>El día que Ud. Realice entrenamiento, debera añadir:
&gt; 1 Porción de alimento rico en carbohidratos en la colación AM.
&gt;  Consumir 1/2 porción de Proteina adicional en la Cena.</t>
  </si>
  <si>
    <t>&gt;1 VASO DE LECHE SABORIZADA.
&gt; 1 PLATANO.</t>
  </si>
  <si>
    <t xml:space="preserve">&gt; 1 TAZA ARROZ PRIMAVERA (100 GR)
&gt;  1 PECHUGA DE POLLO (150 GR.)
&gt;  ENSALADA DE COL MORADA Y TOMATE Y ZANAHORIA. (1 1/2 TAZA).
&gt;  2 CUCHARADAS DE ACEITE DE MARAVILLA U OLIVA
</t>
  </si>
  <si>
    <t>&gt;  PURE DE LECHE Y PAPAS
&gt;  1 PORCION DE PESCADO AL VAPOR
&gt;  ENSALDA DE ZAPALLITO ITALIANO, BROCOLI, ZANAHORIA Y PIMIENTO ROJO.</t>
  </si>
  <si>
    <t>&gt;  1 1/2 TAZA DE LENTEJAS.
&gt;  1 TAZA DE VERDURAS COCIDAS (ZANAHORIA, ZAPALLO, PIMIENTO Y COLIFLOR)
&gt; 2 PORCIONES DE CARNE DE VACUNO MOLIDA.(100 GR)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</si>
</sst>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7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FF3399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sz val="11"/>
      <color rgb="FFFF3399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28"/>
      <color theme="4" tint="-0.499984740745262"/>
      <name val="Calibri"/>
      <family val="2"/>
      <scheme val="minor"/>
    </font>
    <font>
      <b/>
      <sz val="10"/>
      <name val="Calibri"/>
      <family val="2"/>
      <scheme val="minor"/>
    </font>
    <font>
      <b/>
      <sz val="26"/>
      <color theme="4" tint="-0.499984740745262"/>
      <name val="Calibri"/>
      <family val="2"/>
      <scheme val="minor"/>
    </font>
    <font>
      <b/>
      <i/>
      <sz val="18"/>
      <color theme="1"/>
      <name val="Calibri"/>
      <family val="2"/>
      <scheme val="minor"/>
    </font>
    <font>
      <b/>
      <i/>
      <sz val="16"/>
      <name val="Calibri"/>
      <family val="2"/>
      <scheme val="minor"/>
    </font>
    <font>
      <b/>
      <i/>
      <sz val="16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b/>
      <sz val="11"/>
      <color indexed="8"/>
      <name val="Calibri"/>
      <family val="2"/>
    </font>
    <font>
      <sz val="8"/>
      <color indexed="8"/>
      <name val="Calibri"/>
      <family val="2"/>
    </font>
    <font>
      <b/>
      <sz val="8"/>
      <color indexed="8"/>
      <name val="Calibri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indexed="8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E8EE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CC00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/>
      <bottom/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3" tint="0.79998168889431442"/>
      </right>
      <top/>
      <bottom/>
      <diagonal/>
    </border>
    <border>
      <left/>
      <right style="thin">
        <color theme="3" tint="0.79998168889431442"/>
      </right>
      <top/>
      <bottom style="thin">
        <color theme="3" tint="0.79998168889431442"/>
      </bottom>
      <diagonal/>
    </border>
    <border>
      <left style="thin">
        <color theme="3" tint="0.79998168889431442"/>
      </left>
      <right/>
      <top/>
      <bottom style="thin">
        <color theme="3" tint="0.79998168889431442"/>
      </bottom>
      <diagonal/>
    </border>
    <border>
      <left/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 style="thin">
        <color theme="3" tint="0.79998168889431442"/>
      </top>
      <bottom style="thin">
        <color theme="3" tint="0.79998168889431442"/>
      </bottom>
      <diagonal/>
    </border>
    <border>
      <left style="thin">
        <color theme="3" tint="0.79998168889431442"/>
      </left>
      <right style="thin">
        <color theme="3" tint="0.79998168889431442"/>
      </right>
      <top/>
      <bottom style="thin">
        <color theme="3" tint="0.79998168889431442"/>
      </bottom>
      <diagonal/>
    </border>
    <border>
      <left/>
      <right style="thin">
        <color theme="3" tint="0.79998168889431442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9" fillId="0" borderId="0"/>
  </cellStyleXfs>
  <cellXfs count="682">
    <xf numFmtId="0" fontId="0" fillId="0" borderId="0" xfId="0"/>
    <xf numFmtId="0" fontId="1" fillId="0" borderId="0" xfId="0" applyFont="1"/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center" wrapText="1"/>
    </xf>
    <xf numFmtId="0" fontId="0" fillId="0" borderId="14" xfId="0" applyBorder="1" applyAlignment="1">
      <alignment horizontal="center"/>
    </xf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2" borderId="13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4" xfId="0" applyBorder="1"/>
    <xf numFmtId="0" fontId="0" fillId="0" borderId="17" xfId="0" applyBorder="1"/>
    <xf numFmtId="0" fontId="0" fillId="0" borderId="18" xfId="0" applyBorder="1"/>
    <xf numFmtId="0" fontId="8" fillId="4" borderId="13" xfId="0" applyFont="1" applyFill="1" applyBorder="1" applyAlignment="1">
      <alignment horizontal="center"/>
    </xf>
    <xf numFmtId="0" fontId="9" fillId="4" borderId="13" xfId="0" applyFont="1" applyFill="1" applyBorder="1"/>
    <xf numFmtId="0" fontId="9" fillId="4" borderId="14" xfId="0" applyFont="1" applyFill="1" applyBorder="1"/>
    <xf numFmtId="0" fontId="10" fillId="2" borderId="13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quotePrefix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3" fillId="5" borderId="0" xfId="0" applyFont="1" applyFill="1"/>
    <xf numFmtId="0" fontId="0" fillId="8" borderId="13" xfId="0" applyFill="1" applyBorder="1" applyAlignment="1">
      <alignment horizontal="center"/>
    </xf>
    <xf numFmtId="0" fontId="0" fillId="5" borderId="0" xfId="0" applyFill="1"/>
    <xf numFmtId="0" fontId="3" fillId="8" borderId="0" xfId="0" applyFont="1" applyFill="1"/>
    <xf numFmtId="0" fontId="7" fillId="5" borderId="0" xfId="0" applyFont="1" applyFill="1"/>
    <xf numFmtId="0" fontId="2" fillId="6" borderId="0" xfId="0" applyFont="1" applyFill="1"/>
    <xf numFmtId="0" fontId="12" fillId="9" borderId="5" xfId="0" applyFont="1" applyFill="1" applyBorder="1"/>
    <xf numFmtId="0" fontId="12" fillId="9" borderId="9" xfId="0" applyFont="1" applyFill="1" applyBorder="1"/>
    <xf numFmtId="0" fontId="6" fillId="2" borderId="21" xfId="0" applyFont="1" applyFill="1" applyBorder="1" applyAlignment="1">
      <alignment horizontal="center"/>
    </xf>
    <xf numFmtId="0" fontId="13" fillId="9" borderId="2" xfId="0" applyFont="1" applyFill="1" applyBorder="1"/>
    <xf numFmtId="0" fontId="7" fillId="3" borderId="0" xfId="0" applyFont="1" applyFill="1"/>
    <xf numFmtId="0" fontId="7" fillId="10" borderId="0" xfId="0" applyFont="1" applyFill="1"/>
    <xf numFmtId="0" fontId="0" fillId="0" borderId="18" xfId="0" applyBorder="1" applyAlignment="1">
      <alignment horizontal="center" wrapText="1"/>
    </xf>
    <xf numFmtId="0" fontId="8" fillId="4" borderId="21" xfId="0" applyFont="1" applyFill="1" applyBorder="1" applyAlignment="1">
      <alignment horizontal="center"/>
    </xf>
    <xf numFmtId="0" fontId="7" fillId="10" borderId="26" xfId="0" applyFont="1" applyFill="1" applyBorder="1" applyAlignment="1">
      <alignment horizontal="center"/>
    </xf>
    <xf numFmtId="0" fontId="7" fillId="5" borderId="26" xfId="0" applyFont="1" applyFill="1" applyBorder="1" applyAlignment="1">
      <alignment horizontal="center"/>
    </xf>
    <xf numFmtId="0" fontId="7" fillId="10" borderId="20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/>
    </xf>
    <xf numFmtId="0" fontId="7" fillId="14" borderId="0" xfId="0" applyFont="1" applyFill="1"/>
    <xf numFmtId="0" fontId="7" fillId="15" borderId="25" xfId="0" applyFont="1" applyFill="1" applyBorder="1" applyAlignment="1">
      <alignment horizontal="center"/>
    </xf>
    <xf numFmtId="0" fontId="7" fillId="16" borderId="15" xfId="0" applyFont="1" applyFill="1" applyBorder="1" applyAlignment="1">
      <alignment horizontal="center"/>
    </xf>
    <xf numFmtId="0" fontId="7" fillId="10" borderId="15" xfId="0" applyFont="1" applyFill="1" applyBorder="1" applyAlignment="1">
      <alignment horizontal="center"/>
    </xf>
    <xf numFmtId="0" fontId="7" fillId="10" borderId="13" xfId="0" applyFont="1" applyFill="1" applyBorder="1"/>
    <xf numFmtId="0" fontId="7" fillId="10" borderId="14" xfId="0" applyFont="1" applyFill="1" applyBorder="1"/>
    <xf numFmtId="0" fontId="19" fillId="10" borderId="0" xfId="0" applyFont="1" applyFill="1"/>
    <xf numFmtId="0" fontId="7" fillId="14" borderId="13" xfId="0" applyFont="1" applyFill="1" applyBorder="1" applyAlignment="1">
      <alignment horizontal="center"/>
    </xf>
    <xf numFmtId="0" fontId="7" fillId="14" borderId="14" xfId="0" applyFont="1" applyFill="1" applyBorder="1" applyAlignment="1">
      <alignment horizontal="center"/>
    </xf>
    <xf numFmtId="0" fontId="19" fillId="14" borderId="0" xfId="0" applyFont="1" applyFill="1"/>
    <xf numFmtId="0" fontId="7" fillId="16" borderId="13" xfId="0" applyFont="1" applyFill="1" applyBorder="1" applyAlignment="1">
      <alignment horizontal="center"/>
    </xf>
    <xf numFmtId="0" fontId="19" fillId="16" borderId="0" xfId="0" applyFont="1" applyFill="1"/>
    <xf numFmtId="0" fontId="19" fillId="0" borderId="0" xfId="0" applyFont="1"/>
    <xf numFmtId="0" fontId="7" fillId="7" borderId="0" xfId="0" applyFont="1" applyFill="1"/>
    <xf numFmtId="0" fontId="7" fillId="7" borderId="13" xfId="0" applyFont="1" applyFill="1" applyBorder="1" applyAlignment="1">
      <alignment horizontal="center"/>
    </xf>
    <xf numFmtId="0" fontId="7" fillId="7" borderId="14" xfId="0" applyFont="1" applyFill="1" applyBorder="1" applyAlignment="1">
      <alignment horizontal="center"/>
    </xf>
    <xf numFmtId="0" fontId="19" fillId="7" borderId="0" xfId="0" applyFont="1" applyFill="1"/>
    <xf numFmtId="0" fontId="7" fillId="17" borderId="26" xfId="0" applyFont="1" applyFill="1" applyBorder="1" applyAlignment="1">
      <alignment horizontal="center"/>
    </xf>
    <xf numFmtId="0" fontId="7" fillId="12" borderId="0" xfId="0" applyFont="1" applyFill="1"/>
    <xf numFmtId="0" fontId="7" fillId="12" borderId="13" xfId="0" applyFont="1" applyFill="1" applyBorder="1" applyAlignment="1">
      <alignment horizontal="center"/>
    </xf>
    <xf numFmtId="0" fontId="7" fillId="12" borderId="14" xfId="0" applyFont="1" applyFill="1" applyBorder="1" applyAlignment="1">
      <alignment horizontal="center"/>
    </xf>
    <xf numFmtId="0" fontId="19" fillId="12" borderId="0" xfId="0" applyFont="1" applyFill="1"/>
    <xf numFmtId="0" fontId="7" fillId="5" borderId="19" xfId="0" applyFont="1" applyFill="1" applyBorder="1"/>
    <xf numFmtId="0" fontId="7" fillId="13" borderId="0" xfId="0" applyFont="1" applyFill="1"/>
    <xf numFmtId="0" fontId="7" fillId="13" borderId="13" xfId="0" applyFont="1" applyFill="1" applyBorder="1" applyAlignment="1">
      <alignment horizontal="center"/>
    </xf>
    <xf numFmtId="0" fontId="7" fillId="13" borderId="14" xfId="0" applyFont="1" applyFill="1" applyBorder="1" applyAlignment="1">
      <alignment horizontal="center"/>
    </xf>
    <xf numFmtId="0" fontId="19" fillId="13" borderId="0" xfId="0" applyFont="1" applyFill="1"/>
    <xf numFmtId="0" fontId="7" fillId="10" borderId="27" xfId="0" applyFont="1" applyFill="1" applyBorder="1" applyAlignment="1">
      <alignment horizontal="center"/>
    </xf>
    <xf numFmtId="0" fontId="7" fillId="18" borderId="24" xfId="0" applyFont="1" applyFill="1" applyBorder="1"/>
    <xf numFmtId="0" fontId="7" fillId="18" borderId="13" xfId="0" applyFont="1" applyFill="1" applyBorder="1" applyAlignment="1">
      <alignment horizontal="center"/>
    </xf>
    <xf numFmtId="0" fontId="7" fillId="18" borderId="14" xfId="0" applyFont="1" applyFill="1" applyBorder="1" applyAlignment="1">
      <alignment horizontal="center"/>
    </xf>
    <xf numFmtId="0" fontId="19" fillId="18" borderId="0" xfId="0" applyFont="1" applyFill="1"/>
    <xf numFmtId="0" fontId="7" fillId="5" borderId="28" xfId="0" applyFont="1" applyFill="1" applyBorder="1" applyAlignment="1">
      <alignment horizontal="center"/>
    </xf>
    <xf numFmtId="0" fontId="7" fillId="19" borderId="0" xfId="0" applyFont="1" applyFill="1"/>
    <xf numFmtId="0" fontId="7" fillId="19" borderId="13" xfId="0" applyFont="1" applyFill="1" applyBorder="1" applyAlignment="1">
      <alignment horizontal="center"/>
    </xf>
    <xf numFmtId="0" fontId="7" fillId="19" borderId="14" xfId="0" applyFont="1" applyFill="1" applyBorder="1" applyAlignment="1">
      <alignment horizontal="center"/>
    </xf>
    <xf numFmtId="0" fontId="19" fillId="19" borderId="0" xfId="0" applyFont="1" applyFill="1"/>
    <xf numFmtId="0" fontId="7" fillId="5" borderId="29" xfId="0" applyFont="1" applyFill="1" applyBorder="1" applyAlignment="1">
      <alignment horizontal="center"/>
    </xf>
    <xf numFmtId="0" fontId="7" fillId="3" borderId="13" xfId="0" applyFont="1" applyFill="1" applyBorder="1" applyAlignment="1">
      <alignment horizontal="center"/>
    </xf>
    <xf numFmtId="0" fontId="7" fillId="3" borderId="14" xfId="0" applyFont="1" applyFill="1" applyBorder="1" applyAlignment="1">
      <alignment horizontal="center"/>
    </xf>
    <xf numFmtId="0" fontId="19" fillId="3" borderId="0" xfId="0" applyFont="1" applyFill="1"/>
    <xf numFmtId="0" fontId="7" fillId="5" borderId="27" xfId="0" applyFont="1" applyFill="1" applyBorder="1" applyAlignment="1">
      <alignment horizontal="center"/>
    </xf>
    <xf numFmtId="0" fontId="7" fillId="20" borderId="0" xfId="0" applyFont="1" applyFill="1"/>
    <xf numFmtId="0" fontId="7" fillId="20" borderId="13" xfId="0" applyFont="1" applyFill="1" applyBorder="1" applyAlignment="1">
      <alignment horizontal="center"/>
    </xf>
    <xf numFmtId="0" fontId="7" fillId="20" borderId="14" xfId="0" applyFont="1" applyFill="1" applyBorder="1" applyAlignment="1">
      <alignment horizontal="center"/>
    </xf>
    <xf numFmtId="0" fontId="19" fillId="20" borderId="0" xfId="0" applyFont="1" applyFill="1"/>
    <xf numFmtId="0" fontId="7" fillId="17" borderId="27" xfId="0" applyFont="1" applyFill="1" applyBorder="1" applyAlignment="1">
      <alignment horizontal="center"/>
    </xf>
    <xf numFmtId="0" fontId="7" fillId="10" borderId="25" xfId="0" applyFont="1" applyFill="1" applyBorder="1" applyAlignment="1">
      <alignment horizontal="center"/>
    </xf>
    <xf numFmtId="0" fontId="7" fillId="2" borderId="0" xfId="0" applyFont="1" applyFill="1"/>
    <xf numFmtId="0" fontId="7" fillId="2" borderId="13" xfId="0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19" fillId="2" borderId="0" xfId="0" applyFont="1" applyFill="1"/>
    <xf numFmtId="0" fontId="7" fillId="16" borderId="0" xfId="0" applyFont="1" applyFill="1"/>
    <xf numFmtId="0" fontId="7" fillId="16" borderId="14" xfId="0" applyFont="1" applyFill="1" applyBorder="1" applyAlignment="1">
      <alignment horizontal="center"/>
    </xf>
    <xf numFmtId="0" fontId="7" fillId="11" borderId="26" xfId="0" applyFont="1" applyFill="1" applyBorder="1" applyAlignment="1">
      <alignment horizontal="center"/>
    </xf>
    <xf numFmtId="0" fontId="7" fillId="21" borderId="26" xfId="0" applyFont="1" applyFill="1" applyBorder="1" applyAlignment="1">
      <alignment horizontal="center"/>
    </xf>
    <xf numFmtId="0" fontId="7" fillId="22" borderId="25" xfId="0" applyFont="1" applyFill="1" applyBorder="1" applyAlignment="1">
      <alignment horizontal="center"/>
    </xf>
    <xf numFmtId="0" fontId="7" fillId="22" borderId="0" xfId="0" applyFont="1" applyFill="1"/>
    <xf numFmtId="0" fontId="7" fillId="22" borderId="13" xfId="0" applyFont="1" applyFill="1" applyBorder="1" applyAlignment="1">
      <alignment horizontal="center"/>
    </xf>
    <xf numFmtId="0" fontId="7" fillId="22" borderId="14" xfId="0" applyFont="1" applyFill="1" applyBorder="1" applyAlignment="1">
      <alignment horizontal="center"/>
    </xf>
    <xf numFmtId="0" fontId="19" fillId="22" borderId="0" xfId="0" applyFont="1" applyFill="1"/>
    <xf numFmtId="0" fontId="7" fillId="5" borderId="25" xfId="0" applyFont="1" applyFill="1" applyBorder="1" applyAlignment="1">
      <alignment horizontal="center"/>
    </xf>
    <xf numFmtId="0" fontId="7" fillId="21" borderId="0" xfId="0" applyFont="1" applyFill="1"/>
    <xf numFmtId="0" fontId="7" fillId="21" borderId="13" xfId="0" applyFont="1" applyFill="1" applyBorder="1" applyAlignment="1">
      <alignment horizontal="center"/>
    </xf>
    <xf numFmtId="0" fontId="7" fillId="21" borderId="14" xfId="0" applyFont="1" applyFill="1" applyBorder="1" applyAlignment="1">
      <alignment horizontal="center"/>
    </xf>
    <xf numFmtId="0" fontId="19" fillId="21" borderId="0" xfId="0" applyFont="1" applyFill="1"/>
    <xf numFmtId="0" fontId="7" fillId="3" borderId="25" xfId="0" applyFont="1" applyFill="1" applyBorder="1" applyAlignment="1">
      <alignment horizontal="center"/>
    </xf>
    <xf numFmtId="0" fontId="7" fillId="10" borderId="13" xfId="0" applyFont="1" applyFill="1" applyBorder="1" applyAlignment="1">
      <alignment horizontal="center"/>
    </xf>
    <xf numFmtId="0" fontId="7" fillId="10" borderId="14" xfId="0" applyFont="1" applyFill="1" applyBorder="1" applyAlignment="1">
      <alignment horizontal="center"/>
    </xf>
    <xf numFmtId="0" fontId="20" fillId="22" borderId="0" xfId="0" applyFont="1" applyFill="1"/>
    <xf numFmtId="0" fontId="20" fillId="5" borderId="26" xfId="0" applyFont="1" applyFill="1" applyBorder="1" applyAlignment="1">
      <alignment horizontal="center"/>
    </xf>
    <xf numFmtId="0" fontId="14" fillId="9" borderId="0" xfId="0" applyFont="1" applyFill="1"/>
    <xf numFmtId="0" fontId="7" fillId="9" borderId="13" xfId="0" applyFont="1" applyFill="1" applyBorder="1" applyAlignment="1">
      <alignment horizontal="center"/>
    </xf>
    <xf numFmtId="0" fontId="7" fillId="9" borderId="14" xfId="0" applyFont="1" applyFill="1" applyBorder="1" applyAlignment="1">
      <alignment horizontal="center"/>
    </xf>
    <xf numFmtId="0" fontId="19" fillId="9" borderId="0" xfId="0" applyFont="1" applyFill="1"/>
    <xf numFmtId="0" fontId="14" fillId="15" borderId="10" xfId="0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7" fillId="7" borderId="13" xfId="0" applyFont="1" applyFill="1" applyBorder="1" applyAlignment="1">
      <alignment horizontal="center" vertical="center"/>
    </xf>
    <xf numFmtId="0" fontId="19" fillId="7" borderId="0" xfId="0" applyFont="1" applyFill="1" applyAlignment="1">
      <alignment horizontal="center" vertical="center"/>
    </xf>
    <xf numFmtId="0" fontId="7" fillId="7" borderId="15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6" fillId="2" borderId="15" xfId="0" applyFont="1" applyFill="1" applyBorder="1" applyAlignment="1">
      <alignment horizontal="center"/>
    </xf>
    <xf numFmtId="0" fontId="7" fillId="7" borderId="11" xfId="0" applyFont="1" applyFill="1" applyBorder="1" applyAlignment="1">
      <alignment horizontal="center" vertical="center"/>
    </xf>
    <xf numFmtId="0" fontId="19" fillId="7" borderId="11" xfId="0" applyFont="1" applyFill="1" applyBorder="1" applyAlignment="1">
      <alignment horizontal="center" vertical="center"/>
    </xf>
    <xf numFmtId="0" fontId="11" fillId="8" borderId="11" xfId="0" applyFont="1" applyFill="1" applyBorder="1" applyAlignment="1">
      <alignment horizontal="center"/>
    </xf>
    <xf numFmtId="0" fontId="11" fillId="7" borderId="33" xfId="0" applyFont="1" applyFill="1" applyBorder="1" applyAlignment="1">
      <alignment horizontal="center"/>
    </xf>
    <xf numFmtId="0" fontId="11" fillId="7" borderId="34" xfId="0" applyFont="1" applyFill="1" applyBorder="1" applyAlignment="1">
      <alignment horizontal="center"/>
    </xf>
    <xf numFmtId="0" fontId="11" fillId="8" borderId="36" xfId="0" applyFont="1" applyFill="1" applyBorder="1" applyAlignment="1">
      <alignment horizontal="center"/>
    </xf>
    <xf numFmtId="0" fontId="11" fillId="7" borderId="38" xfId="0" applyFont="1" applyFill="1" applyBorder="1" applyAlignment="1">
      <alignment horizontal="center"/>
    </xf>
    <xf numFmtId="0" fontId="11" fillId="7" borderId="39" xfId="0" applyFont="1" applyFill="1" applyBorder="1" applyAlignment="1">
      <alignment horizontal="center"/>
    </xf>
    <xf numFmtId="0" fontId="11" fillId="7" borderId="40" xfId="0" applyFont="1" applyFill="1" applyBorder="1" applyAlignment="1">
      <alignment horizontal="center"/>
    </xf>
    <xf numFmtId="2" fontId="7" fillId="7" borderId="13" xfId="0" applyNumberFormat="1" applyFont="1" applyFill="1" applyBorder="1" applyAlignment="1">
      <alignment horizontal="center" vertical="center"/>
    </xf>
    <xf numFmtId="164" fontId="7" fillId="7" borderId="13" xfId="0" applyNumberFormat="1" applyFont="1" applyFill="1" applyBorder="1" applyAlignment="1">
      <alignment horizontal="center" vertical="center"/>
    </xf>
    <xf numFmtId="9" fontId="22" fillId="5" borderId="30" xfId="0" applyNumberFormat="1" applyFont="1" applyFill="1" applyBorder="1" applyAlignment="1">
      <alignment horizontal="center" vertical="center"/>
    </xf>
    <xf numFmtId="0" fontId="0" fillId="7" borderId="13" xfId="0" applyFill="1" applyBorder="1" applyAlignment="1">
      <alignment horizontal="center"/>
    </xf>
    <xf numFmtId="0" fontId="25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7" fillId="18" borderId="48" xfId="0" applyFont="1" applyFill="1" applyBorder="1" applyAlignment="1">
      <alignment horizontal="center"/>
    </xf>
    <xf numFmtId="0" fontId="7" fillId="18" borderId="49" xfId="0" applyFont="1" applyFill="1" applyBorder="1" applyAlignment="1">
      <alignment horizontal="center"/>
    </xf>
    <xf numFmtId="0" fontId="7" fillId="18" borderId="50" xfId="0" applyFont="1" applyFill="1" applyBorder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7" borderId="38" xfId="0" applyFont="1" applyFill="1" applyBorder="1" applyAlignment="1">
      <alignment horizontal="center" vertical="center"/>
    </xf>
    <xf numFmtId="0" fontId="7" fillId="7" borderId="46" xfId="0" applyFont="1" applyFill="1" applyBorder="1" applyAlignment="1">
      <alignment horizontal="center" vertical="center"/>
    </xf>
    <xf numFmtId="2" fontId="7" fillId="7" borderId="38" xfId="0" applyNumberFormat="1" applyFont="1" applyFill="1" applyBorder="1" applyAlignment="1">
      <alignment horizontal="center" vertical="center"/>
    </xf>
    <xf numFmtId="164" fontId="7" fillId="7" borderId="46" xfId="0" applyNumberFormat="1" applyFont="1" applyFill="1" applyBorder="1" applyAlignment="1">
      <alignment horizontal="center" vertical="center"/>
    </xf>
    <xf numFmtId="164" fontId="7" fillId="7" borderId="38" xfId="0" applyNumberFormat="1" applyFont="1" applyFill="1" applyBorder="1" applyAlignment="1">
      <alignment horizontal="center" vertical="center"/>
    </xf>
    <xf numFmtId="0" fontId="11" fillId="8" borderId="53" xfId="0" applyFont="1" applyFill="1" applyBorder="1" applyAlignment="1">
      <alignment horizontal="center" vertical="center"/>
    </xf>
    <xf numFmtId="0" fontId="11" fillId="8" borderId="52" xfId="0" applyFont="1" applyFill="1" applyBorder="1" applyAlignment="1">
      <alignment horizontal="center" vertical="center"/>
    </xf>
    <xf numFmtId="2" fontId="11" fillId="7" borderId="53" xfId="0" applyNumberFormat="1" applyFont="1" applyFill="1" applyBorder="1" applyAlignment="1">
      <alignment horizontal="center" vertical="center"/>
    </xf>
    <xf numFmtId="2" fontId="11" fillId="7" borderId="52" xfId="0" applyNumberFormat="1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164" fontId="7" fillId="7" borderId="1" xfId="0" applyNumberFormat="1" applyFont="1" applyFill="1" applyBorder="1" applyAlignment="1">
      <alignment horizontal="center" vertical="center"/>
    </xf>
    <xf numFmtId="0" fontId="14" fillId="23" borderId="30" xfId="0" applyFont="1" applyFill="1" applyBorder="1" applyAlignment="1">
      <alignment horizontal="center" vertical="center"/>
    </xf>
    <xf numFmtId="0" fontId="14" fillId="23" borderId="52" xfId="0" applyFont="1" applyFill="1" applyBorder="1" applyAlignment="1">
      <alignment horizontal="center" vertical="center"/>
    </xf>
    <xf numFmtId="2" fontId="0" fillId="7" borderId="13" xfId="0" applyNumberFormat="1" applyFill="1" applyBorder="1" applyAlignment="1">
      <alignment horizontal="center"/>
    </xf>
    <xf numFmtId="164" fontId="0" fillId="7" borderId="13" xfId="0" applyNumberFormat="1" applyFill="1" applyBorder="1" applyAlignment="1">
      <alignment horizontal="center"/>
    </xf>
    <xf numFmtId="2" fontId="6" fillId="2" borderId="13" xfId="0" applyNumberFormat="1" applyFont="1" applyFill="1" applyBorder="1" applyAlignment="1">
      <alignment horizontal="center"/>
    </xf>
    <xf numFmtId="164" fontId="6" fillId="2" borderId="13" xfId="0" applyNumberFormat="1" applyFont="1" applyFill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/>
    </xf>
    <xf numFmtId="0" fontId="3" fillId="0" borderId="5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2" fontId="0" fillId="0" borderId="36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2" fontId="0" fillId="0" borderId="39" xfId="0" applyNumberFormat="1" applyBorder="1" applyAlignment="1">
      <alignment horizontal="center"/>
    </xf>
    <xf numFmtId="0" fontId="24" fillId="7" borderId="57" xfId="0" applyFont="1" applyFill="1" applyBorder="1" applyAlignment="1">
      <alignment horizontal="center" vertical="center"/>
    </xf>
    <xf numFmtId="0" fontId="24" fillId="7" borderId="8" xfId="0" applyFont="1" applyFill="1" applyBorder="1" applyAlignment="1">
      <alignment horizontal="center" vertical="center"/>
    </xf>
    <xf numFmtId="0" fontId="7" fillId="18" borderId="11" xfId="0" applyFont="1" applyFill="1" applyBorder="1" applyAlignment="1">
      <alignment horizontal="center"/>
    </xf>
    <xf numFmtId="164" fontId="7" fillId="7" borderId="11" xfId="0" applyNumberFormat="1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0" fontId="25" fillId="0" borderId="3" xfId="0" applyFont="1" applyBorder="1" applyAlignment="1">
      <alignment vertical="center" wrapText="1"/>
    </xf>
    <xf numFmtId="0" fontId="25" fillId="0" borderId="3" xfId="0" applyFont="1" applyBorder="1" applyAlignment="1">
      <alignment vertical="center"/>
    </xf>
    <xf numFmtId="0" fontId="25" fillId="0" borderId="4" xfId="0" applyFont="1" applyBorder="1" applyAlignment="1">
      <alignment vertical="center"/>
    </xf>
    <xf numFmtId="0" fontId="7" fillId="0" borderId="5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5" borderId="0" xfId="0" applyFont="1" applyFill="1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0" fontId="0" fillId="4" borderId="0" xfId="0" applyFill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9" xfId="0" applyBorder="1"/>
    <xf numFmtId="0" fontId="0" fillId="0" borderId="7" xfId="0" applyBorder="1"/>
    <xf numFmtId="0" fontId="0" fillId="0" borderId="8" xfId="0" applyBorder="1"/>
    <xf numFmtId="0" fontId="3" fillId="5" borderId="10" xfId="0" applyFont="1" applyFill="1" applyBorder="1"/>
    <xf numFmtId="0" fontId="3" fillId="5" borderId="51" xfId="0" applyFont="1" applyFill="1" applyBorder="1"/>
    <xf numFmtId="0" fontId="3" fillId="5" borderId="52" xfId="0" applyFont="1" applyFill="1" applyBorder="1"/>
    <xf numFmtId="0" fontId="3" fillId="13" borderId="43" xfId="0" applyFont="1" applyFill="1" applyBorder="1"/>
    <xf numFmtId="0" fontId="0" fillId="0" borderId="6" xfId="0" applyBorder="1" applyAlignment="1">
      <alignment horizontal="center"/>
    </xf>
    <xf numFmtId="0" fontId="0" fillId="0" borderId="11" xfId="0" applyBorder="1"/>
    <xf numFmtId="0" fontId="0" fillId="8" borderId="11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2" fillId="0" borderId="0" xfId="0" applyFont="1"/>
    <xf numFmtId="0" fontId="0" fillId="0" borderId="1" xfId="0" applyBorder="1"/>
    <xf numFmtId="0" fontId="0" fillId="0" borderId="59" xfId="0" applyBorder="1"/>
    <xf numFmtId="0" fontId="3" fillId="5" borderId="2" xfId="0" applyFont="1" applyFill="1" applyBorder="1"/>
    <xf numFmtId="0" fontId="3" fillId="5" borderId="3" xfId="0" applyFont="1" applyFill="1" applyBorder="1"/>
    <xf numFmtId="0" fontId="3" fillId="5" borderId="4" xfId="0" applyFont="1" applyFill="1" applyBorder="1"/>
    <xf numFmtId="0" fontId="0" fillId="6" borderId="11" xfId="0" applyFill="1" applyBorder="1"/>
    <xf numFmtId="0" fontId="0" fillId="8" borderId="12" xfId="0" applyFill="1" applyBorder="1" applyAlignment="1">
      <alignment horizontal="center"/>
    </xf>
    <xf numFmtId="0" fontId="0" fillId="0" borderId="43" xfId="0" applyBorder="1"/>
    <xf numFmtId="0" fontId="3" fillId="7" borderId="11" xfId="0" applyFont="1" applyFill="1" applyBorder="1" applyAlignment="1">
      <alignment horizontal="center"/>
    </xf>
    <xf numFmtId="0" fontId="3" fillId="8" borderId="11" xfId="0" applyFont="1" applyFill="1" applyBorder="1" applyAlignment="1">
      <alignment horizontal="center"/>
    </xf>
    <xf numFmtId="0" fontId="30" fillId="6" borderId="0" xfId="0" applyFont="1" applyFill="1" applyAlignment="1">
      <alignment horizontal="right"/>
    </xf>
    <xf numFmtId="0" fontId="31" fillId="6" borderId="0" xfId="0" applyFont="1" applyFill="1" applyAlignment="1">
      <alignment horizontal="center"/>
    </xf>
    <xf numFmtId="0" fontId="3" fillId="13" borderId="11" xfId="0" applyFont="1" applyFill="1" applyBorder="1" applyAlignment="1">
      <alignment horizontal="left"/>
    </xf>
    <xf numFmtId="0" fontId="3" fillId="13" borderId="11" xfId="0" applyFont="1" applyFill="1" applyBorder="1"/>
    <xf numFmtId="0" fontId="3" fillId="0" borderId="11" xfId="0" applyFont="1" applyBorder="1" applyAlignment="1">
      <alignment horizontal="center"/>
    </xf>
    <xf numFmtId="0" fontId="3" fillId="8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0" fillId="0" borderId="62" xfId="0" applyBorder="1"/>
    <xf numFmtId="0" fontId="2" fillId="6" borderId="63" xfId="0" applyFont="1" applyFill="1" applyBorder="1" applyAlignment="1">
      <alignment horizontal="right"/>
    </xf>
    <xf numFmtId="0" fontId="3" fillId="6" borderId="64" xfId="0" applyFont="1" applyFill="1" applyBorder="1"/>
    <xf numFmtId="0" fontId="2" fillId="5" borderId="65" xfId="0" applyFont="1" applyFill="1" applyBorder="1" applyAlignment="1">
      <alignment horizontal="right"/>
    </xf>
    <xf numFmtId="0" fontId="3" fillId="5" borderId="66" xfId="0" applyFont="1" applyFill="1" applyBorder="1"/>
    <xf numFmtId="0" fontId="3" fillId="5" borderId="67" xfId="0" applyFont="1" applyFill="1" applyBorder="1"/>
    <xf numFmtId="0" fontId="3" fillId="5" borderId="63" xfId="0" applyFont="1" applyFill="1" applyBorder="1"/>
    <xf numFmtId="0" fontId="3" fillId="8" borderId="68" xfId="0" applyFont="1" applyFill="1" applyBorder="1"/>
    <xf numFmtId="0" fontId="0" fillId="6" borderId="0" xfId="0" applyFill="1"/>
    <xf numFmtId="0" fontId="3" fillId="5" borderId="10" xfId="0" applyFont="1" applyFill="1" applyBorder="1" applyAlignment="1">
      <alignment horizontal="left"/>
    </xf>
    <xf numFmtId="0" fontId="3" fillId="5" borderId="51" xfId="0" applyFont="1" applyFill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32" fillId="0" borderId="5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32" fillId="0" borderId="5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5" xfId="0" applyFont="1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3" fillId="24" borderId="10" xfId="0" applyFont="1" applyFill="1" applyBorder="1"/>
    <xf numFmtId="0" fontId="3" fillId="24" borderId="52" xfId="0" applyFont="1" applyFill="1" applyBorder="1"/>
    <xf numFmtId="16" fontId="3" fillId="5" borderId="51" xfId="0" applyNumberFormat="1" applyFont="1" applyFill="1" applyBorder="1"/>
    <xf numFmtId="0" fontId="26" fillId="0" borderId="0" xfId="0" applyFont="1" applyAlignment="1">
      <alignment horizontal="left"/>
    </xf>
    <xf numFmtId="0" fontId="26" fillId="0" borderId="0" xfId="0" applyFont="1" applyAlignment="1">
      <alignment horizontal="center"/>
    </xf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31" fillId="0" borderId="0" xfId="0" applyFont="1" applyAlignment="1">
      <alignment horizontal="center"/>
    </xf>
    <xf numFmtId="0" fontId="0" fillId="5" borderId="52" xfId="0" applyFill="1" applyBorder="1"/>
    <xf numFmtId="2" fontId="3" fillId="17" borderId="11" xfId="0" applyNumberFormat="1" applyFont="1" applyFill="1" applyBorder="1" applyAlignment="1">
      <alignment horizontal="center" vertical="center"/>
    </xf>
    <xf numFmtId="2" fontId="3" fillId="17" borderId="11" xfId="0" applyNumberFormat="1" applyFont="1" applyFill="1" applyBorder="1" applyAlignment="1">
      <alignment horizontal="center"/>
    </xf>
    <xf numFmtId="2" fontId="11" fillId="8" borderId="12" xfId="0" applyNumberFormat="1" applyFont="1" applyFill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11" fillId="8" borderId="11" xfId="0" applyNumberFormat="1" applyFont="1" applyFill="1" applyBorder="1" applyAlignment="1">
      <alignment horizontal="center"/>
    </xf>
    <xf numFmtId="2" fontId="7" fillId="7" borderId="15" xfId="0" applyNumberFormat="1" applyFont="1" applyFill="1" applyBorder="1" applyAlignment="1">
      <alignment horizontal="center" vertical="center"/>
    </xf>
    <xf numFmtId="2" fontId="11" fillId="7" borderId="41" xfId="0" applyNumberFormat="1" applyFont="1" applyFill="1" applyBorder="1" applyAlignment="1">
      <alignment horizontal="center"/>
    </xf>
    <xf numFmtId="2" fontId="11" fillId="7" borderId="38" xfId="0" applyNumberFormat="1" applyFont="1" applyFill="1" applyBorder="1" applyAlignment="1">
      <alignment horizontal="center"/>
    </xf>
    <xf numFmtId="2" fontId="7" fillId="7" borderId="46" xfId="0" applyNumberFormat="1" applyFont="1" applyFill="1" applyBorder="1" applyAlignment="1">
      <alignment horizontal="center" vertical="center"/>
    </xf>
    <xf numFmtId="2" fontId="11" fillId="8" borderId="53" xfId="0" applyNumberFormat="1" applyFont="1" applyFill="1" applyBorder="1" applyAlignment="1">
      <alignment horizontal="center" vertical="center"/>
    </xf>
    <xf numFmtId="0" fontId="42" fillId="0" borderId="30" xfId="0" applyFont="1" applyBorder="1" applyAlignment="1">
      <alignment horizontal="center" vertical="center"/>
    </xf>
    <xf numFmtId="0" fontId="43" fillId="0" borderId="10" xfId="0" applyFont="1" applyBorder="1" applyAlignment="1">
      <alignment horizontal="center" vertical="center"/>
    </xf>
    <xf numFmtId="2" fontId="3" fillId="8" borderId="11" xfId="0" applyNumberFormat="1" applyFont="1" applyFill="1" applyBorder="1" applyAlignment="1">
      <alignment horizontal="center"/>
    </xf>
    <xf numFmtId="0" fontId="3" fillId="5" borderId="50" xfId="0" applyFont="1" applyFill="1" applyBorder="1"/>
    <xf numFmtId="0" fontId="0" fillId="0" borderId="71" xfId="0" applyBorder="1"/>
    <xf numFmtId="0" fontId="0" fillId="0" borderId="36" xfId="0" applyBorder="1" applyAlignment="1">
      <alignment horizontal="center"/>
    </xf>
    <xf numFmtId="0" fontId="0" fillId="0" borderId="39" xfId="0" applyBorder="1" applyAlignment="1">
      <alignment horizontal="center"/>
    </xf>
    <xf numFmtId="0" fontId="46" fillId="0" borderId="5" xfId="0" applyFont="1" applyBorder="1"/>
    <xf numFmtId="0" fontId="0" fillId="0" borderId="34" xfId="0" applyBorder="1" applyAlignment="1">
      <alignment horizontal="center"/>
    </xf>
    <xf numFmtId="0" fontId="38" fillId="0" borderId="36" xfId="0" applyFont="1" applyBorder="1" applyAlignment="1">
      <alignment horizontal="center"/>
    </xf>
    <xf numFmtId="0" fontId="38" fillId="0" borderId="39" xfId="0" applyFont="1" applyBorder="1" applyAlignment="1">
      <alignment horizontal="center"/>
    </xf>
    <xf numFmtId="0" fontId="0" fillId="0" borderId="50" xfId="0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22" fillId="0" borderId="0" xfId="0" applyFont="1"/>
    <xf numFmtId="0" fontId="5" fillId="0" borderId="0" xfId="0" applyFont="1" applyAlignment="1">
      <alignment horizontal="left"/>
    </xf>
    <xf numFmtId="0" fontId="0" fillId="0" borderId="1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16" fillId="7" borderId="32" xfId="0" applyFont="1" applyFill="1" applyBorder="1" applyAlignment="1">
      <alignment horizontal="center"/>
    </xf>
    <xf numFmtId="0" fontId="16" fillId="7" borderId="33" xfId="0" applyFont="1" applyFill="1" applyBorder="1" applyAlignment="1">
      <alignment horizontal="center"/>
    </xf>
    <xf numFmtId="0" fontId="16" fillId="7" borderId="34" xfId="0" applyFont="1" applyFill="1" applyBorder="1" applyAlignment="1">
      <alignment horizontal="center"/>
    </xf>
    <xf numFmtId="0" fontId="18" fillId="7" borderId="37" xfId="0" applyFont="1" applyFill="1" applyBorder="1" applyAlignment="1">
      <alignment horizontal="center" vertical="top"/>
    </xf>
    <xf numFmtId="0" fontId="18" fillId="7" borderId="38" xfId="0" applyFont="1" applyFill="1" applyBorder="1" applyAlignment="1">
      <alignment horizontal="center" vertical="top"/>
    </xf>
    <xf numFmtId="0" fontId="18" fillId="7" borderId="39" xfId="0" applyFont="1" applyFill="1" applyBorder="1" applyAlignment="1">
      <alignment horizontal="center" vertical="top"/>
    </xf>
    <xf numFmtId="0" fontId="13" fillId="9" borderId="2" xfId="0" applyFont="1" applyFill="1" applyBorder="1" applyAlignment="1">
      <alignment horizontal="center" vertical="center"/>
    </xf>
    <xf numFmtId="0" fontId="13" fillId="9" borderId="3" xfId="0" applyFont="1" applyFill="1" applyBorder="1" applyAlignment="1">
      <alignment horizontal="center" vertical="center"/>
    </xf>
    <xf numFmtId="0" fontId="13" fillId="9" borderId="4" xfId="0" applyFont="1" applyFill="1" applyBorder="1" applyAlignment="1">
      <alignment horizontal="center" vertical="center"/>
    </xf>
    <xf numFmtId="0" fontId="13" fillId="9" borderId="5" xfId="0" applyFont="1" applyFill="1" applyBorder="1" applyAlignment="1">
      <alignment horizontal="center" vertical="center"/>
    </xf>
    <xf numFmtId="0" fontId="13" fillId="9" borderId="0" xfId="0" applyFont="1" applyFill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3" fillId="9" borderId="9" xfId="0" applyFont="1" applyFill="1" applyBorder="1" applyAlignment="1">
      <alignment horizontal="center" vertical="center"/>
    </xf>
    <xf numFmtId="0" fontId="13" fillId="9" borderId="7" xfId="0" applyFont="1" applyFill="1" applyBorder="1" applyAlignment="1">
      <alignment horizontal="center" vertical="center"/>
    </xf>
    <xf numFmtId="0" fontId="13" fillId="9" borderId="8" xfId="0" applyFont="1" applyFill="1" applyBorder="1" applyAlignment="1">
      <alignment horizontal="center" vertical="center"/>
    </xf>
    <xf numFmtId="0" fontId="23" fillId="0" borderId="2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4" xfId="0" applyFont="1" applyBorder="1" applyAlignment="1">
      <alignment horizontal="left" vertical="center"/>
    </xf>
    <xf numFmtId="0" fontId="21" fillId="0" borderId="5" xfId="0" applyFont="1" applyBorder="1" applyAlignment="1">
      <alignment horizontal="left" vertical="center"/>
    </xf>
    <xf numFmtId="0" fontId="21" fillId="0" borderId="0" xfId="0" applyFont="1" applyAlignment="1">
      <alignment horizontal="left" vertical="center"/>
    </xf>
    <xf numFmtId="0" fontId="21" fillId="0" borderId="6" xfId="0" applyFont="1" applyBorder="1" applyAlignment="1">
      <alignment horizontal="left" vertical="center"/>
    </xf>
    <xf numFmtId="0" fontId="21" fillId="0" borderId="9" xfId="0" applyFont="1" applyBorder="1" applyAlignment="1">
      <alignment horizontal="left" vertical="center"/>
    </xf>
    <xf numFmtId="0" fontId="21" fillId="0" borderId="7" xfId="0" applyFont="1" applyBorder="1" applyAlignment="1">
      <alignment horizontal="left" vertical="center"/>
    </xf>
    <xf numFmtId="0" fontId="21" fillId="0" borderId="8" xfId="0" applyFont="1" applyBorder="1" applyAlignment="1">
      <alignment horizontal="left" vertical="center"/>
    </xf>
    <xf numFmtId="0" fontId="6" fillId="2" borderId="21" xfId="0" applyFont="1" applyFill="1" applyBorder="1" applyAlignment="1">
      <alignment horizontal="center"/>
    </xf>
    <xf numFmtId="0" fontId="15" fillId="9" borderId="2" xfId="0" applyFont="1" applyFill="1" applyBorder="1" applyAlignment="1">
      <alignment horizontal="center" vertical="center"/>
    </xf>
    <xf numFmtId="0" fontId="15" fillId="9" borderId="3" xfId="0" applyFont="1" applyFill="1" applyBorder="1" applyAlignment="1">
      <alignment horizontal="center" vertical="center"/>
    </xf>
    <xf numFmtId="0" fontId="15" fillId="9" borderId="4" xfId="0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15" fillId="9" borderId="0" xfId="0" applyFont="1" applyFill="1" applyAlignment="1">
      <alignment horizontal="center" vertical="center"/>
    </xf>
    <xf numFmtId="0" fontId="15" fillId="9" borderId="6" xfId="0" applyFont="1" applyFill="1" applyBorder="1" applyAlignment="1">
      <alignment horizontal="center" vertical="center"/>
    </xf>
    <xf numFmtId="0" fontId="15" fillId="9" borderId="9" xfId="0" applyFont="1" applyFill="1" applyBorder="1" applyAlignment="1">
      <alignment horizontal="center" vertical="center"/>
    </xf>
    <xf numFmtId="0" fontId="15" fillId="9" borderId="7" xfId="0" applyFont="1" applyFill="1" applyBorder="1" applyAlignment="1">
      <alignment horizontal="center" vertical="center"/>
    </xf>
    <xf numFmtId="0" fontId="15" fillId="9" borderId="8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23" fillId="0" borderId="3" xfId="0" applyFont="1" applyBorder="1" applyAlignment="1">
      <alignment horizontal="left" vertical="center"/>
    </xf>
    <xf numFmtId="0" fontId="23" fillId="0" borderId="4" xfId="0" applyFont="1" applyBorder="1" applyAlignment="1">
      <alignment horizontal="left" vertical="center"/>
    </xf>
    <xf numFmtId="0" fontId="23" fillId="0" borderId="5" xfId="0" applyFont="1" applyBorder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3" fillId="0" borderId="6" xfId="0" applyFont="1" applyBorder="1" applyAlignment="1">
      <alignment horizontal="left" vertical="center"/>
    </xf>
    <xf numFmtId="0" fontId="23" fillId="0" borderId="9" xfId="0" applyFont="1" applyBorder="1" applyAlignment="1">
      <alignment horizontal="left" vertical="center"/>
    </xf>
    <xf numFmtId="0" fontId="23" fillId="0" borderId="7" xfId="0" applyFont="1" applyBorder="1" applyAlignment="1">
      <alignment horizontal="left" vertical="center"/>
    </xf>
    <xf numFmtId="0" fontId="23" fillId="0" borderId="8" xfId="0" applyFont="1" applyBorder="1" applyAlignment="1">
      <alignment horizontal="left" vertical="center"/>
    </xf>
    <xf numFmtId="0" fontId="7" fillId="7" borderId="14" xfId="0" applyFont="1" applyFill="1" applyBorder="1" applyAlignment="1">
      <alignment horizontal="center" vertical="center"/>
    </xf>
    <xf numFmtId="0" fontId="7" fillId="7" borderId="17" xfId="0" applyFont="1" applyFill="1" applyBorder="1" applyAlignment="1">
      <alignment horizontal="center" vertical="center"/>
    </xf>
    <xf numFmtId="0" fontId="7" fillId="7" borderId="18" xfId="0" applyFont="1" applyFill="1" applyBorder="1" applyAlignment="1">
      <alignment horizontal="center" vertical="center"/>
    </xf>
    <xf numFmtId="9" fontId="22" fillId="7" borderId="2" xfId="0" applyNumberFormat="1" applyFont="1" applyFill="1" applyBorder="1" applyAlignment="1">
      <alignment horizontal="center" vertical="center"/>
    </xf>
    <xf numFmtId="0" fontId="22" fillId="7" borderId="3" xfId="0" applyFont="1" applyFill="1" applyBorder="1" applyAlignment="1">
      <alignment horizontal="center" vertical="center"/>
    </xf>
    <xf numFmtId="0" fontId="22" fillId="7" borderId="4" xfId="0" applyFont="1" applyFill="1" applyBorder="1" applyAlignment="1">
      <alignment horizontal="center" vertical="center"/>
    </xf>
    <xf numFmtId="0" fontId="22" fillId="7" borderId="5" xfId="0" applyFont="1" applyFill="1" applyBorder="1" applyAlignment="1">
      <alignment horizontal="center" vertical="center"/>
    </xf>
    <xf numFmtId="0" fontId="22" fillId="7" borderId="0" xfId="0" applyFont="1" applyFill="1" applyAlignment="1">
      <alignment horizontal="center" vertical="center"/>
    </xf>
    <xf numFmtId="0" fontId="22" fillId="7" borderId="6" xfId="0" applyFont="1" applyFill="1" applyBorder="1" applyAlignment="1">
      <alignment horizontal="center" vertical="center"/>
    </xf>
    <xf numFmtId="0" fontId="22" fillId="7" borderId="9" xfId="0" applyFont="1" applyFill="1" applyBorder="1" applyAlignment="1">
      <alignment horizontal="center" vertical="center"/>
    </xf>
    <xf numFmtId="0" fontId="22" fillId="7" borderId="7" xfId="0" applyFont="1" applyFill="1" applyBorder="1" applyAlignment="1">
      <alignment horizontal="center" vertical="center"/>
    </xf>
    <xf numFmtId="0" fontId="22" fillId="7" borderId="8" xfId="0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/>
    </xf>
    <xf numFmtId="0" fontId="6" fillId="2" borderId="17" xfId="0" applyFont="1" applyFill="1" applyBorder="1" applyAlignment="1">
      <alignment horizontal="right"/>
    </xf>
    <xf numFmtId="0" fontId="6" fillId="2" borderId="18" xfId="0" applyFont="1" applyFill="1" applyBorder="1" applyAlignment="1">
      <alignment horizontal="right"/>
    </xf>
    <xf numFmtId="0" fontId="1" fillId="17" borderId="11" xfId="0" applyFont="1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7" fillId="7" borderId="11" xfId="0" applyFont="1" applyFill="1" applyBorder="1" applyAlignment="1">
      <alignment horizontal="center" vertical="center"/>
    </xf>
    <xf numFmtId="0" fontId="6" fillId="2" borderId="16" xfId="0" applyFont="1" applyFill="1" applyBorder="1" applyAlignment="1">
      <alignment horizontal="right"/>
    </xf>
    <xf numFmtId="0" fontId="6" fillId="2" borderId="31" xfId="0" applyFont="1" applyFill="1" applyBorder="1" applyAlignment="1">
      <alignment horizontal="right"/>
    </xf>
    <xf numFmtId="0" fontId="6" fillId="2" borderId="23" xfId="0" applyFont="1" applyFill="1" applyBorder="1" applyAlignment="1">
      <alignment horizontal="right"/>
    </xf>
    <xf numFmtId="0" fontId="17" fillId="8" borderId="35" xfId="0" applyFont="1" applyFill="1" applyBorder="1" applyAlignment="1">
      <alignment horizontal="center" vertical="top"/>
    </xf>
    <xf numFmtId="0" fontId="17" fillId="8" borderId="11" xfId="0" applyFont="1" applyFill="1" applyBorder="1" applyAlignment="1">
      <alignment horizontal="center" vertical="top"/>
    </xf>
    <xf numFmtId="0" fontId="17" fillId="8" borderId="36" xfId="0" applyFont="1" applyFill="1" applyBorder="1" applyAlignment="1">
      <alignment horizontal="center" vertical="top"/>
    </xf>
    <xf numFmtId="0" fontId="2" fillId="5" borderId="0" xfId="0" applyFont="1" applyFill="1" applyAlignment="1">
      <alignment horizontal="right"/>
    </xf>
    <xf numFmtId="0" fontId="23" fillId="0" borderId="2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48" xfId="0" applyFont="1" applyBorder="1" applyAlignment="1">
      <alignment horizontal="center"/>
    </xf>
    <xf numFmtId="0" fontId="3" fillId="0" borderId="49" xfId="0" applyFont="1" applyBorder="1" applyAlignment="1">
      <alignment horizontal="center"/>
    </xf>
    <xf numFmtId="0" fontId="7" fillId="0" borderId="10" xfId="0" applyFont="1" applyBorder="1" applyAlignment="1">
      <alignment horizontal="center" vertical="center"/>
    </xf>
    <xf numFmtId="0" fontId="7" fillId="0" borderId="51" xfId="0" applyFont="1" applyBorder="1" applyAlignment="1">
      <alignment horizontal="center" vertical="center"/>
    </xf>
    <xf numFmtId="0" fontId="7" fillId="0" borderId="5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5" xfId="0" applyBorder="1" applyAlignment="1">
      <alignment horizontal="center"/>
    </xf>
    <xf numFmtId="0" fontId="0" fillId="0" borderId="11" xfId="0" applyBorder="1" applyAlignment="1">
      <alignment horizontal="center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27" fillId="8" borderId="10" xfId="0" applyFont="1" applyFill="1" applyBorder="1" applyAlignment="1">
      <alignment horizontal="center" vertical="center"/>
    </xf>
    <xf numFmtId="0" fontId="27" fillId="8" borderId="51" xfId="0" applyFont="1" applyFill="1" applyBorder="1" applyAlignment="1">
      <alignment horizontal="center" vertical="center"/>
    </xf>
    <xf numFmtId="0" fontId="27" fillId="8" borderId="52" xfId="0" applyFont="1" applyFill="1" applyBorder="1" applyAlignment="1">
      <alignment horizontal="center" vertical="center"/>
    </xf>
    <xf numFmtId="0" fontId="28" fillId="7" borderId="10" xfId="0" applyFont="1" applyFill="1" applyBorder="1" applyAlignment="1">
      <alignment horizontal="center" vertical="center"/>
    </xf>
    <xf numFmtId="0" fontId="28" fillId="7" borderId="51" xfId="0" applyFont="1" applyFill="1" applyBorder="1" applyAlignment="1">
      <alignment horizontal="center" vertical="center"/>
    </xf>
    <xf numFmtId="0" fontId="28" fillId="7" borderId="52" xfId="0" applyFont="1" applyFill="1" applyBorder="1" applyAlignment="1">
      <alignment horizontal="center" vertical="center"/>
    </xf>
    <xf numFmtId="9" fontId="22" fillId="23" borderId="0" xfId="0" applyNumberFormat="1" applyFont="1" applyFill="1" applyAlignment="1">
      <alignment horizontal="center" vertical="center"/>
    </xf>
    <xf numFmtId="0" fontId="3" fillId="0" borderId="44" xfId="0" applyFont="1" applyBorder="1" applyAlignment="1">
      <alignment horizontal="center" vertical="center" wrapText="1"/>
    </xf>
    <xf numFmtId="0" fontId="3" fillId="0" borderId="47" xfId="0" applyFont="1" applyBorder="1" applyAlignment="1">
      <alignment horizontal="center" vertical="center" wrapText="1"/>
    </xf>
    <xf numFmtId="0" fontId="7" fillId="18" borderId="10" xfId="0" applyFont="1" applyFill="1" applyBorder="1" applyAlignment="1">
      <alignment horizontal="center"/>
    </xf>
    <xf numFmtId="0" fontId="7" fillId="18" borderId="51" xfId="0" applyFont="1" applyFill="1" applyBorder="1" applyAlignment="1">
      <alignment horizontal="center"/>
    </xf>
    <xf numFmtId="0" fontId="7" fillId="18" borderId="52" xfId="0" applyFont="1" applyFill="1" applyBorder="1" applyAlignment="1">
      <alignment horizontal="center"/>
    </xf>
    <xf numFmtId="0" fontId="7" fillId="18" borderId="45" xfId="0" applyFont="1" applyFill="1" applyBorder="1" applyAlignment="1">
      <alignment horizontal="center" vertical="center"/>
    </xf>
    <xf numFmtId="0" fontId="7" fillId="18" borderId="43" xfId="0" applyFont="1" applyFill="1" applyBorder="1" applyAlignment="1">
      <alignment horizontal="center" vertical="center"/>
    </xf>
    <xf numFmtId="0" fontId="7" fillId="18" borderId="4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0" fontId="22" fillId="7" borderId="10" xfId="0" applyFont="1" applyFill="1" applyBorder="1" applyAlignment="1">
      <alignment horizontal="center" vertical="center"/>
    </xf>
    <xf numFmtId="0" fontId="22" fillId="7" borderId="51" xfId="0" applyFont="1" applyFill="1" applyBorder="1" applyAlignment="1">
      <alignment horizontal="center" vertical="center"/>
    </xf>
    <xf numFmtId="0" fontId="22" fillId="7" borderId="52" xfId="0" applyFont="1" applyFill="1" applyBorder="1" applyAlignment="1">
      <alignment horizontal="center" vertical="center"/>
    </xf>
    <xf numFmtId="9" fontId="22" fillId="23" borderId="3" xfId="0" applyNumberFormat="1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/>
    </xf>
    <xf numFmtId="0" fontId="7" fillId="18" borderId="3" xfId="0" applyFont="1" applyFill="1" applyBorder="1" applyAlignment="1">
      <alignment horizontal="center"/>
    </xf>
    <xf numFmtId="0" fontId="7" fillId="18" borderId="4" xfId="0" applyFont="1" applyFill="1" applyBorder="1" applyAlignment="1">
      <alignment horizontal="center"/>
    </xf>
    <xf numFmtId="0" fontId="7" fillId="18" borderId="35" xfId="0" applyFont="1" applyFill="1" applyBorder="1" applyAlignment="1">
      <alignment horizontal="center" vertical="center"/>
    </xf>
    <xf numFmtId="0" fontId="7" fillId="18" borderId="11" xfId="0" applyFont="1" applyFill="1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26" fillId="0" borderId="2" xfId="0" applyFont="1" applyBorder="1" applyAlignment="1">
      <alignment horizontal="center" vertical="center" wrapText="1"/>
    </xf>
    <xf numFmtId="0" fontId="26" fillId="0" borderId="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5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6" xfId="0" applyFont="1" applyBorder="1" applyAlignment="1">
      <alignment horizontal="center" vertical="center"/>
    </xf>
    <xf numFmtId="0" fontId="26" fillId="0" borderId="9" xfId="0" applyFont="1" applyBorder="1" applyAlignment="1">
      <alignment horizontal="center" vertical="center"/>
    </xf>
    <xf numFmtId="0" fontId="26" fillId="0" borderId="7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7" fillId="18" borderId="54" xfId="0" applyFont="1" applyFill="1" applyBorder="1" applyAlignment="1">
      <alignment horizontal="center" vertical="center"/>
    </xf>
    <xf numFmtId="0" fontId="7" fillId="18" borderId="55" xfId="0" applyFont="1" applyFill="1" applyBorder="1" applyAlignment="1">
      <alignment horizontal="center" vertical="center"/>
    </xf>
    <xf numFmtId="0" fontId="7" fillId="18" borderId="56" xfId="0" applyFont="1" applyFill="1" applyBorder="1" applyAlignment="1">
      <alignment horizontal="center" vertical="center"/>
    </xf>
    <xf numFmtId="0" fontId="17" fillId="8" borderId="2" xfId="0" applyFont="1" applyFill="1" applyBorder="1" applyAlignment="1">
      <alignment horizontal="center" vertical="center"/>
    </xf>
    <xf numFmtId="0" fontId="17" fillId="8" borderId="3" xfId="0" applyFont="1" applyFill="1" applyBorder="1" applyAlignment="1">
      <alignment horizontal="center" vertical="center"/>
    </xf>
    <xf numFmtId="0" fontId="17" fillId="8" borderId="9" xfId="0" applyFont="1" applyFill="1" applyBorder="1" applyAlignment="1">
      <alignment horizontal="center" vertical="center"/>
    </xf>
    <xf numFmtId="0" fontId="17" fillId="8" borderId="7" xfId="0" applyFont="1" applyFill="1" applyBorder="1" applyAlignment="1">
      <alignment horizontal="center" vertical="center"/>
    </xf>
    <xf numFmtId="2" fontId="17" fillId="8" borderId="3" xfId="0" applyNumberFormat="1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0" fontId="17" fillId="8" borderId="8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60" xfId="0" applyBorder="1" applyAlignment="1">
      <alignment horizontal="center" vertical="center" wrapText="1"/>
    </xf>
    <xf numFmtId="0" fontId="0" fillId="0" borderId="71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3" fillId="0" borderId="10" xfId="0" applyFont="1" applyBorder="1" applyAlignment="1">
      <alignment horizontal="center"/>
    </xf>
    <xf numFmtId="0" fontId="3" fillId="0" borderId="51" xfId="0" applyFont="1" applyBorder="1" applyAlignment="1">
      <alignment horizontal="center"/>
    </xf>
    <xf numFmtId="0" fontId="3" fillId="0" borderId="52" xfId="0" applyFont="1" applyBorder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26" fillId="0" borderId="4" xfId="0" applyFont="1" applyBorder="1" applyAlignment="1">
      <alignment horizontal="center" vertical="center" wrapText="1"/>
    </xf>
    <xf numFmtId="0" fontId="26" fillId="0" borderId="5" xfId="0" applyFont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0" borderId="6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center" vertical="center" wrapText="1"/>
    </xf>
    <xf numFmtId="0" fontId="26" fillId="0" borderId="7" xfId="0" applyFont="1" applyBorder="1" applyAlignment="1">
      <alignment horizontal="center" vertical="center" wrapText="1"/>
    </xf>
    <xf numFmtId="0" fontId="26" fillId="0" borderId="8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41" fillId="5" borderId="10" xfId="0" applyFont="1" applyFill="1" applyBorder="1" applyAlignment="1">
      <alignment horizontal="center"/>
    </xf>
    <xf numFmtId="0" fontId="41" fillId="5" borderId="51" xfId="0" applyFont="1" applyFill="1" applyBorder="1" applyAlignment="1">
      <alignment horizontal="center"/>
    </xf>
    <xf numFmtId="0" fontId="41" fillId="5" borderId="52" xfId="0" applyFont="1" applyFill="1" applyBorder="1" applyAlignment="1">
      <alignment horizontal="center"/>
    </xf>
    <xf numFmtId="0" fontId="43" fillId="0" borderId="10" xfId="0" applyFont="1" applyBorder="1" applyAlignment="1">
      <alignment horizontal="center" vertical="center"/>
    </xf>
    <xf numFmtId="0" fontId="43" fillId="0" borderId="52" xfId="0" applyFont="1" applyBorder="1" applyAlignment="1">
      <alignment horizontal="center" vertical="center"/>
    </xf>
    <xf numFmtId="0" fontId="42" fillId="0" borderId="10" xfId="0" applyFont="1" applyBorder="1" applyAlignment="1">
      <alignment horizontal="center" vertical="center"/>
    </xf>
    <xf numFmtId="0" fontId="42" fillId="0" borderId="52" xfId="0" applyFont="1" applyBorder="1" applyAlignment="1">
      <alignment horizontal="center" vertical="center"/>
    </xf>
    <xf numFmtId="0" fontId="44" fillId="0" borderId="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51" xfId="0" applyBorder="1" applyAlignment="1">
      <alignment horizontal="center"/>
    </xf>
    <xf numFmtId="0" fontId="0" fillId="0" borderId="32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3" fillId="5" borderId="48" xfId="0" applyFont="1" applyFill="1" applyBorder="1" applyAlignment="1">
      <alignment horizontal="center"/>
    </xf>
    <xf numFmtId="0" fontId="3" fillId="5" borderId="50" xfId="0" applyFont="1" applyFill="1" applyBorder="1" applyAlignment="1">
      <alignment horizontal="center"/>
    </xf>
    <xf numFmtId="0" fontId="3" fillId="5" borderId="49" xfId="0" applyFont="1" applyFill="1" applyBorder="1" applyAlignment="1">
      <alignment horizontal="center"/>
    </xf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45" fillId="5" borderId="2" xfId="0" applyFont="1" applyFill="1" applyBorder="1" applyAlignment="1">
      <alignment horizontal="center" vertical="center"/>
    </xf>
    <xf numFmtId="0" fontId="45" fillId="5" borderId="3" xfId="0" applyFont="1" applyFill="1" applyBorder="1" applyAlignment="1">
      <alignment horizontal="center" vertical="center"/>
    </xf>
    <xf numFmtId="0" fontId="45" fillId="5" borderId="4" xfId="0" applyFont="1" applyFill="1" applyBorder="1" applyAlignment="1">
      <alignment horizontal="center" vertical="center"/>
    </xf>
    <xf numFmtId="0" fontId="45" fillId="5" borderId="9" xfId="0" applyFont="1" applyFill="1" applyBorder="1" applyAlignment="1">
      <alignment horizontal="center" vertical="center"/>
    </xf>
    <xf numFmtId="0" fontId="45" fillId="5" borderId="7" xfId="0" applyFont="1" applyFill="1" applyBorder="1" applyAlignment="1">
      <alignment horizontal="center" vertical="center"/>
    </xf>
    <xf numFmtId="0" fontId="45" fillId="5" borderId="8" xfId="0" applyFont="1" applyFill="1" applyBorder="1" applyAlignment="1">
      <alignment horizontal="center" vertical="center"/>
    </xf>
    <xf numFmtId="0" fontId="0" fillId="0" borderId="32" xfId="0" applyBorder="1" applyAlignment="1">
      <alignment horizontal="left"/>
    </xf>
    <xf numFmtId="0" fontId="0" fillId="0" borderId="33" xfId="0" applyBorder="1" applyAlignment="1">
      <alignment horizontal="left"/>
    </xf>
    <xf numFmtId="0" fontId="0" fillId="0" borderId="7" xfId="0" applyBorder="1" applyAlignment="1">
      <alignment horizontal="center"/>
    </xf>
    <xf numFmtId="0" fontId="3" fillId="5" borderId="10" xfId="0" applyFont="1" applyFill="1" applyBorder="1" applyAlignment="1">
      <alignment horizontal="center"/>
    </xf>
    <xf numFmtId="0" fontId="3" fillId="5" borderId="51" xfId="0" applyFont="1" applyFill="1" applyBorder="1" applyAlignment="1">
      <alignment horizontal="center"/>
    </xf>
    <xf numFmtId="0" fontId="3" fillId="5" borderId="52" xfId="0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5" xfId="0" applyBorder="1"/>
    <xf numFmtId="0" fontId="0" fillId="0" borderId="11" xfId="0" applyBorder="1"/>
    <xf numFmtId="0" fontId="0" fillId="0" borderId="39" xfId="0" applyBorder="1" applyAlignment="1">
      <alignment horizontal="center"/>
    </xf>
    <xf numFmtId="0" fontId="0" fillId="0" borderId="74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6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73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76" xfId="0" applyBorder="1" applyAlignment="1">
      <alignment horizontal="center"/>
    </xf>
    <xf numFmtId="0" fontId="0" fillId="0" borderId="54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0" borderId="77" xfId="0" applyBorder="1" applyAlignment="1">
      <alignment horizontal="center"/>
    </xf>
    <xf numFmtId="0" fontId="0" fillId="0" borderId="56" xfId="0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7" borderId="6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3" fillId="7" borderId="7" xfId="0" applyFont="1" applyFill="1" applyBorder="1" applyAlignment="1">
      <alignment horizontal="center"/>
    </xf>
    <xf numFmtId="0" fontId="3" fillId="7" borderId="8" xfId="0" applyFont="1" applyFill="1" applyBorder="1" applyAlignment="1">
      <alignment horizontal="center"/>
    </xf>
    <xf numFmtId="0" fontId="3" fillId="5" borderId="78" xfId="0" applyFont="1" applyFill="1" applyBorder="1" applyAlignment="1">
      <alignment horizontal="center"/>
    </xf>
    <xf numFmtId="0" fontId="3" fillId="5" borderId="79" xfId="0" applyFont="1" applyFill="1" applyBorder="1" applyAlignment="1">
      <alignment horizontal="center"/>
    </xf>
    <xf numFmtId="0" fontId="3" fillId="5" borderId="80" xfId="0" applyFont="1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32" xfId="0" applyBorder="1" applyAlignment="1">
      <alignment horizontal="left" vertical="center" wrapText="1"/>
    </xf>
    <xf numFmtId="0" fontId="0" fillId="0" borderId="33" xfId="0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11" xfId="0" applyBorder="1" applyAlignment="1">
      <alignment horizontal="left" vertical="center" wrapText="1"/>
    </xf>
    <xf numFmtId="0" fontId="0" fillId="0" borderId="34" xfId="0" applyBorder="1" applyAlignment="1">
      <alignment horizontal="center" vertical="center"/>
    </xf>
    <xf numFmtId="0" fontId="0" fillId="0" borderId="37" xfId="0" applyBorder="1" applyAlignment="1">
      <alignment horizontal="left" vertical="center" wrapText="1"/>
    </xf>
    <xf numFmtId="0" fontId="0" fillId="0" borderId="39" xfId="0" applyBorder="1" applyAlignment="1">
      <alignment horizontal="center" vertical="center"/>
    </xf>
    <xf numFmtId="0" fontId="0" fillId="0" borderId="81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38" fillId="0" borderId="35" xfId="0" applyFont="1" applyBorder="1" applyAlignment="1">
      <alignment horizontal="left" vertical="center" wrapText="1"/>
    </xf>
    <xf numFmtId="0" fontId="38" fillId="0" borderId="11" xfId="0" applyFont="1" applyBorder="1" applyAlignment="1">
      <alignment horizontal="left" vertical="center" wrapText="1"/>
    </xf>
    <xf numFmtId="0" fontId="3" fillId="5" borderId="10" xfId="0" applyFont="1" applyFill="1" applyBorder="1" applyAlignment="1">
      <alignment horizontal="center" vertical="center"/>
    </xf>
    <xf numFmtId="0" fontId="3" fillId="5" borderId="51" xfId="0" applyFont="1" applyFill="1" applyBorder="1" applyAlignment="1">
      <alignment horizontal="center" vertical="center"/>
    </xf>
    <xf numFmtId="0" fontId="3" fillId="5" borderId="52" xfId="0" applyFont="1" applyFill="1" applyBorder="1" applyAlignment="1">
      <alignment horizontal="center" vertical="center"/>
    </xf>
    <xf numFmtId="0" fontId="43" fillId="10" borderId="10" xfId="0" applyFont="1" applyFill="1" applyBorder="1" applyAlignment="1">
      <alignment horizontal="center" vertical="center"/>
    </xf>
    <xf numFmtId="0" fontId="26" fillId="10" borderId="51" xfId="0" applyFont="1" applyFill="1" applyBorder="1" applyAlignment="1">
      <alignment horizontal="center" vertical="center"/>
    </xf>
    <xf numFmtId="0" fontId="26" fillId="10" borderId="52" xfId="0" applyFont="1" applyFill="1" applyBorder="1" applyAlignment="1">
      <alignment horizontal="center" vertical="center"/>
    </xf>
    <xf numFmtId="0" fontId="3" fillId="7" borderId="10" xfId="0" applyFont="1" applyFill="1" applyBorder="1" applyAlignment="1">
      <alignment horizontal="center"/>
    </xf>
    <xf numFmtId="0" fontId="3" fillId="7" borderId="52" xfId="0" applyFont="1" applyFill="1" applyBorder="1" applyAlignment="1">
      <alignment horizontal="center"/>
    </xf>
    <xf numFmtId="0" fontId="45" fillId="0" borderId="10" xfId="0" applyFont="1" applyBorder="1" applyAlignment="1">
      <alignment horizontal="center" vertical="center"/>
    </xf>
    <xf numFmtId="0" fontId="45" fillId="0" borderId="51" xfId="0" applyFont="1" applyBorder="1" applyAlignment="1">
      <alignment horizontal="center" vertical="center"/>
    </xf>
    <xf numFmtId="0" fontId="45" fillId="0" borderId="52" xfId="0" applyFont="1" applyBorder="1" applyAlignment="1">
      <alignment horizontal="center" vertical="center"/>
    </xf>
    <xf numFmtId="0" fontId="38" fillId="0" borderId="84" xfId="0" applyFont="1" applyBorder="1" applyAlignment="1">
      <alignment horizontal="center" vertical="center" wrapText="1"/>
    </xf>
    <xf numFmtId="0" fontId="38" fillId="0" borderId="61" xfId="0" applyFont="1" applyBorder="1" applyAlignment="1">
      <alignment horizontal="center" vertical="center" wrapText="1"/>
    </xf>
    <xf numFmtId="0" fontId="38" fillId="0" borderId="5" xfId="0" applyFont="1" applyBorder="1" applyAlignment="1">
      <alignment horizontal="center" vertical="center" wrapText="1"/>
    </xf>
    <xf numFmtId="0" fontId="38" fillId="0" borderId="75" xfId="0" applyFont="1" applyBorder="1" applyAlignment="1">
      <alignment horizontal="center" vertical="center" wrapText="1"/>
    </xf>
    <xf numFmtId="0" fontId="38" fillId="0" borderId="85" xfId="0" applyFont="1" applyBorder="1" applyAlignment="1">
      <alignment horizontal="center" vertical="center" wrapText="1"/>
    </xf>
    <xf numFmtId="0" fontId="38" fillId="0" borderId="76" xfId="0" applyFont="1" applyBorder="1" applyAlignment="1">
      <alignment horizontal="center" vertical="center" wrapText="1"/>
    </xf>
    <xf numFmtId="0" fontId="0" fillId="0" borderId="10" xfId="0" applyBorder="1" applyAlignment="1">
      <alignment horizontal="center"/>
    </xf>
    <xf numFmtId="0" fontId="0" fillId="0" borderId="53" xfId="0" applyBorder="1" applyAlignment="1">
      <alignment horizontal="center"/>
    </xf>
    <xf numFmtId="0" fontId="22" fillId="10" borderId="51" xfId="0" applyFont="1" applyFill="1" applyBorder="1" applyAlignment="1">
      <alignment horizontal="center"/>
    </xf>
    <xf numFmtId="0" fontId="22" fillId="10" borderId="52" xfId="0" applyFont="1" applyFill="1" applyBorder="1" applyAlignment="1">
      <alignment horizontal="center"/>
    </xf>
    <xf numFmtId="0" fontId="22" fillId="0" borderId="3" xfId="0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10" borderId="3" xfId="0" applyFont="1" applyFill="1" applyBorder="1" applyAlignment="1">
      <alignment horizontal="center" vertical="center"/>
    </xf>
    <xf numFmtId="0" fontId="22" fillId="10" borderId="4" xfId="0" applyFont="1" applyFill="1" applyBorder="1" applyAlignment="1">
      <alignment horizontal="center" vertical="center"/>
    </xf>
    <xf numFmtId="0" fontId="22" fillId="10" borderId="7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22" fillId="0" borderId="4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2" fillId="0" borderId="7" xfId="0" applyFont="1" applyBorder="1" applyAlignment="1">
      <alignment horizontal="center" vertical="center" wrapText="1"/>
    </xf>
    <xf numFmtId="0" fontId="22" fillId="0" borderId="8" xfId="0" applyFont="1" applyBorder="1" applyAlignment="1">
      <alignment horizontal="center" vertical="center" wrapText="1"/>
    </xf>
    <xf numFmtId="0" fontId="22" fillId="10" borderId="2" xfId="0" applyFont="1" applyFill="1" applyBorder="1" applyAlignment="1">
      <alignment horizontal="center"/>
    </xf>
    <xf numFmtId="0" fontId="22" fillId="10" borderId="3" xfId="0" applyFont="1" applyFill="1" applyBorder="1" applyAlignment="1">
      <alignment horizontal="center"/>
    </xf>
    <xf numFmtId="0" fontId="22" fillId="10" borderId="4" xfId="0" applyFont="1" applyFill="1" applyBorder="1" applyAlignment="1">
      <alignment horizontal="center"/>
    </xf>
    <xf numFmtId="0" fontId="22" fillId="0" borderId="2" xfId="0" applyFont="1" applyBorder="1" applyAlignment="1">
      <alignment vertical="center" wrapText="1"/>
    </xf>
    <xf numFmtId="0" fontId="22" fillId="0" borderId="3" xfId="0" applyFont="1" applyBorder="1" applyAlignment="1">
      <alignment vertical="center" wrapText="1"/>
    </xf>
    <xf numFmtId="0" fontId="22" fillId="0" borderId="4" xfId="0" applyFont="1" applyBorder="1" applyAlignment="1">
      <alignment vertical="center" wrapText="1"/>
    </xf>
    <xf numFmtId="0" fontId="22" fillId="0" borderId="5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6" xfId="0" applyFont="1" applyBorder="1" applyAlignment="1">
      <alignment vertical="center" wrapText="1"/>
    </xf>
    <xf numFmtId="0" fontId="22" fillId="0" borderId="9" xfId="0" applyFont="1" applyBorder="1" applyAlignment="1">
      <alignment vertical="center" wrapText="1"/>
    </xf>
    <xf numFmtId="0" fontId="22" fillId="0" borderId="7" xfId="0" applyFont="1" applyBorder="1" applyAlignment="1">
      <alignment vertical="center" wrapText="1"/>
    </xf>
    <xf numFmtId="0" fontId="22" fillId="0" borderId="8" xfId="0" applyFont="1" applyBorder="1" applyAlignment="1">
      <alignment vertical="center" wrapText="1"/>
    </xf>
    <xf numFmtId="0" fontId="22" fillId="10" borderId="10" xfId="0" applyFont="1" applyFill="1" applyBorder="1" applyAlignment="1">
      <alignment horizontal="center"/>
    </xf>
    <xf numFmtId="0" fontId="24" fillId="0" borderId="2" xfId="0" applyFont="1" applyBorder="1" applyAlignment="1">
      <alignment horizontal="left" vertical="top" wrapText="1" indent="1"/>
    </xf>
    <xf numFmtId="0" fontId="24" fillId="0" borderId="3" xfId="0" applyFont="1" applyBorder="1" applyAlignment="1">
      <alignment horizontal="left" vertical="top" wrapText="1" indent="1"/>
    </xf>
    <xf numFmtId="0" fontId="24" fillId="0" borderId="4" xfId="0" applyFont="1" applyBorder="1" applyAlignment="1">
      <alignment horizontal="left" vertical="top" wrapText="1" indent="1"/>
    </xf>
    <xf numFmtId="0" fontId="24" fillId="0" borderId="5" xfId="0" applyFont="1" applyBorder="1" applyAlignment="1">
      <alignment horizontal="left" vertical="top" wrapText="1" indent="1"/>
    </xf>
    <xf numFmtId="0" fontId="24" fillId="0" borderId="0" xfId="0" applyFont="1" applyAlignment="1">
      <alignment horizontal="left" vertical="top" wrapText="1" indent="1"/>
    </xf>
    <xf numFmtId="0" fontId="24" fillId="0" borderId="6" xfId="0" applyFont="1" applyBorder="1" applyAlignment="1">
      <alignment horizontal="left" vertical="top" wrapText="1" indent="1"/>
    </xf>
    <xf numFmtId="0" fontId="24" fillId="0" borderId="9" xfId="0" applyFont="1" applyBorder="1" applyAlignment="1">
      <alignment horizontal="left" vertical="top" wrapText="1" indent="1"/>
    </xf>
    <xf numFmtId="0" fontId="24" fillId="0" borderId="7" xfId="0" applyFont="1" applyBorder="1" applyAlignment="1">
      <alignment horizontal="left" vertical="top" wrapText="1" indent="1"/>
    </xf>
    <xf numFmtId="0" fontId="24" fillId="0" borderId="8" xfId="0" applyFont="1" applyBorder="1" applyAlignment="1">
      <alignment horizontal="left" vertical="top" wrapText="1" indent="1"/>
    </xf>
    <xf numFmtId="0" fontId="24" fillId="5" borderId="2" xfId="0" applyFont="1" applyFill="1" applyBorder="1" applyAlignment="1">
      <alignment horizontal="center" vertical="center"/>
    </xf>
    <xf numFmtId="0" fontId="24" fillId="5" borderId="3" xfId="0" applyFont="1" applyFill="1" applyBorder="1" applyAlignment="1">
      <alignment horizontal="center" vertical="center"/>
    </xf>
    <xf numFmtId="0" fontId="24" fillId="5" borderId="4" xfId="0" applyFont="1" applyFill="1" applyBorder="1" applyAlignment="1">
      <alignment horizontal="center" vertical="center"/>
    </xf>
    <xf numFmtId="0" fontId="24" fillId="5" borderId="9" xfId="0" applyFont="1" applyFill="1" applyBorder="1" applyAlignment="1">
      <alignment horizontal="center" vertical="center"/>
    </xf>
    <xf numFmtId="0" fontId="24" fillId="5" borderId="7" xfId="0" applyFont="1" applyFill="1" applyBorder="1" applyAlignment="1">
      <alignment horizontal="center" vertical="center"/>
    </xf>
    <xf numFmtId="0" fontId="24" fillId="5" borderId="8" xfId="0" applyFont="1" applyFill="1" applyBorder="1" applyAlignment="1">
      <alignment horizontal="center" vertical="center"/>
    </xf>
    <xf numFmtId="0" fontId="22" fillId="0" borderId="2" xfId="0" applyFont="1" applyBorder="1" applyAlignment="1">
      <alignment horizontal="left" vertical="center" wrapText="1"/>
    </xf>
    <xf numFmtId="0" fontId="22" fillId="0" borderId="3" xfId="0" applyFont="1" applyBorder="1" applyAlignment="1">
      <alignment horizontal="left" vertical="center" wrapText="1"/>
    </xf>
    <xf numFmtId="0" fontId="22" fillId="0" borderId="4" xfId="0" applyFont="1" applyBorder="1" applyAlignment="1">
      <alignment horizontal="left" vertical="center" wrapText="1"/>
    </xf>
    <xf numFmtId="0" fontId="22" fillId="0" borderId="5" xfId="0" applyFont="1" applyBorder="1" applyAlignment="1">
      <alignment horizontal="left" vertical="center" wrapText="1"/>
    </xf>
    <xf numFmtId="0" fontId="22" fillId="0" borderId="0" xfId="0" applyFont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2" fillId="0" borderId="9" xfId="0" applyFont="1" applyBorder="1" applyAlignment="1">
      <alignment horizontal="left" vertical="center" wrapText="1"/>
    </xf>
    <xf numFmtId="0" fontId="22" fillId="0" borderId="7" xfId="0" applyFont="1" applyBorder="1" applyAlignment="1">
      <alignment horizontal="left" vertical="center" wrapText="1"/>
    </xf>
    <xf numFmtId="0" fontId="22" fillId="0" borderId="8" xfId="0" applyFont="1" applyBorder="1" applyAlignment="1">
      <alignment horizontal="left" vertical="center" wrapText="1"/>
    </xf>
    <xf numFmtId="0" fontId="22" fillId="0" borderId="2" xfId="0" applyFont="1" applyBorder="1" applyAlignment="1">
      <alignment vertical="top" wrapText="1"/>
    </xf>
    <xf numFmtId="0" fontId="22" fillId="0" borderId="3" xfId="0" applyFont="1" applyBorder="1" applyAlignment="1">
      <alignment vertical="top"/>
    </xf>
    <xf numFmtId="0" fontId="22" fillId="0" borderId="4" xfId="0" applyFont="1" applyBorder="1" applyAlignment="1">
      <alignment vertical="top"/>
    </xf>
    <xf numFmtId="0" fontId="22" fillId="0" borderId="5" xfId="0" applyFont="1" applyBorder="1" applyAlignment="1">
      <alignment vertical="top"/>
    </xf>
    <xf numFmtId="0" fontId="22" fillId="0" borderId="0" xfId="0" applyFont="1" applyAlignment="1">
      <alignment vertical="top"/>
    </xf>
    <xf numFmtId="0" fontId="22" fillId="0" borderId="6" xfId="0" applyFont="1" applyBorder="1" applyAlignment="1">
      <alignment vertical="top"/>
    </xf>
    <xf numFmtId="0" fontId="22" fillId="0" borderId="9" xfId="0" applyFont="1" applyBorder="1" applyAlignment="1">
      <alignment vertical="top"/>
    </xf>
    <xf numFmtId="0" fontId="22" fillId="0" borderId="7" xfId="0" applyFont="1" applyBorder="1" applyAlignment="1">
      <alignment vertical="top"/>
    </xf>
    <xf numFmtId="0" fontId="22" fillId="0" borderId="8" xfId="0" applyFont="1" applyBorder="1" applyAlignment="1">
      <alignment vertical="top"/>
    </xf>
    <xf numFmtId="0" fontId="22" fillId="0" borderId="2" xfId="0" applyFont="1" applyBorder="1" applyAlignment="1">
      <alignment horizontal="left" vertical="center" wrapText="1" indent="6"/>
    </xf>
    <xf numFmtId="0" fontId="22" fillId="0" borderId="3" xfId="0" applyFont="1" applyBorder="1" applyAlignment="1">
      <alignment horizontal="left" vertical="center" wrapText="1" indent="6"/>
    </xf>
    <xf numFmtId="0" fontId="22" fillId="0" borderId="4" xfId="0" applyFont="1" applyBorder="1" applyAlignment="1">
      <alignment horizontal="left" vertical="center" wrapText="1" indent="6"/>
    </xf>
    <xf numFmtId="0" fontId="22" fillId="0" borderId="5" xfId="0" applyFont="1" applyBorder="1" applyAlignment="1">
      <alignment horizontal="left" vertical="center" wrapText="1" indent="6"/>
    </xf>
    <xf numFmtId="0" fontId="22" fillId="0" borderId="0" xfId="0" applyFont="1" applyAlignment="1">
      <alignment horizontal="left" vertical="center" wrapText="1" indent="6"/>
    </xf>
    <xf numFmtId="0" fontId="22" fillId="0" borderId="6" xfId="0" applyFont="1" applyBorder="1" applyAlignment="1">
      <alignment horizontal="left" vertical="center" wrapText="1" indent="6"/>
    </xf>
    <xf numFmtId="0" fontId="22" fillId="0" borderId="9" xfId="0" applyFont="1" applyBorder="1" applyAlignment="1">
      <alignment horizontal="left" vertical="center" wrapText="1" indent="6"/>
    </xf>
    <xf numFmtId="0" fontId="22" fillId="0" borderId="7" xfId="0" applyFont="1" applyBorder="1" applyAlignment="1">
      <alignment horizontal="left" vertical="center" wrapText="1" indent="6"/>
    </xf>
    <xf numFmtId="0" fontId="22" fillId="0" borderId="8" xfId="0" applyFont="1" applyBorder="1" applyAlignment="1">
      <alignment horizontal="left" vertical="center" wrapText="1" indent="6"/>
    </xf>
    <xf numFmtId="0" fontId="24" fillId="0" borderId="2" xfId="0" applyFont="1" applyBorder="1" applyAlignment="1">
      <alignment horizontal="left" vertical="top" wrapText="1" indent="2"/>
    </xf>
    <xf numFmtId="0" fontId="24" fillId="0" borderId="3" xfId="0" applyFont="1" applyBorder="1" applyAlignment="1">
      <alignment horizontal="left" vertical="top" wrapText="1" indent="2"/>
    </xf>
    <xf numFmtId="0" fontId="24" fillId="0" borderId="4" xfId="0" applyFont="1" applyBorder="1" applyAlignment="1">
      <alignment horizontal="left" vertical="top" wrapText="1" indent="2"/>
    </xf>
    <xf numFmtId="0" fontId="24" fillId="0" borderId="5" xfId="0" applyFont="1" applyBorder="1" applyAlignment="1">
      <alignment horizontal="left" vertical="top" wrapText="1" indent="2"/>
    </xf>
    <xf numFmtId="0" fontId="24" fillId="0" borderId="0" xfId="0" applyFont="1" applyAlignment="1">
      <alignment horizontal="left" vertical="top" wrapText="1" indent="2"/>
    </xf>
    <xf numFmtId="0" fontId="24" fillId="0" borderId="6" xfId="0" applyFont="1" applyBorder="1" applyAlignment="1">
      <alignment horizontal="left" vertical="top" wrapText="1" indent="2"/>
    </xf>
    <xf numFmtId="0" fontId="24" fillId="0" borderId="9" xfId="0" applyFont="1" applyBorder="1" applyAlignment="1">
      <alignment horizontal="left" vertical="top" wrapText="1" indent="2"/>
    </xf>
    <xf numFmtId="0" fontId="24" fillId="0" borderId="7" xfId="0" applyFont="1" applyBorder="1" applyAlignment="1">
      <alignment horizontal="left" vertical="top" wrapText="1" indent="2"/>
    </xf>
    <xf numFmtId="0" fontId="24" fillId="0" borderId="8" xfId="0" applyFont="1" applyBorder="1" applyAlignment="1">
      <alignment horizontal="left" vertical="top" wrapText="1" indent="2"/>
    </xf>
    <xf numFmtId="0" fontId="0" fillId="5" borderId="51" xfId="0" applyFill="1" applyBorder="1" applyAlignment="1">
      <alignment horizontal="center"/>
    </xf>
    <xf numFmtId="0" fontId="0" fillId="5" borderId="52" xfId="0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9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8" borderId="12" xfId="0" applyFill="1" applyBorder="1" applyAlignment="1">
      <alignment horizontal="center"/>
    </xf>
    <xf numFmtId="0" fontId="33" fillId="7" borderId="58" xfId="0" applyFont="1" applyFill="1" applyBorder="1" applyAlignment="1">
      <alignment horizontal="right"/>
    </xf>
    <xf numFmtId="0" fontId="33" fillId="7" borderId="12" xfId="0" applyFont="1" applyFill="1" applyBorder="1" applyAlignment="1">
      <alignment horizontal="right"/>
    </xf>
    <xf numFmtId="0" fontId="33" fillId="8" borderId="58" xfId="0" applyFont="1" applyFill="1" applyBorder="1" applyAlignment="1">
      <alignment horizontal="right"/>
    </xf>
    <xf numFmtId="0" fontId="33" fillId="8" borderId="12" xfId="0" applyFont="1" applyFill="1" applyBorder="1" applyAlignment="1">
      <alignment horizontal="right"/>
    </xf>
    <xf numFmtId="0" fontId="34" fillId="7" borderId="11" xfId="0" applyFont="1" applyFill="1" applyBorder="1" applyAlignment="1">
      <alignment horizontal="right"/>
    </xf>
    <xf numFmtId="0" fontId="0" fillId="8" borderId="12" xfId="0" applyFill="1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12" xfId="0" applyBorder="1" applyAlignment="1">
      <alignment horizontal="center"/>
    </xf>
    <xf numFmtId="0" fontId="3" fillId="13" borderId="11" xfId="0" applyFont="1" applyFill="1" applyBorder="1" applyAlignment="1">
      <alignment horizontal="left"/>
    </xf>
    <xf numFmtId="0" fontId="32" fillId="0" borderId="5" xfId="0" applyFont="1" applyBorder="1" applyAlignment="1">
      <alignment horizontal="left"/>
    </xf>
    <xf numFmtId="0" fontId="32" fillId="0" borderId="0" xfId="0" applyFont="1" applyAlignment="1">
      <alignment horizontal="left"/>
    </xf>
    <xf numFmtId="0" fontId="2" fillId="6" borderId="58" xfId="0" applyFont="1" applyFill="1" applyBorder="1" applyAlignment="1">
      <alignment horizontal="center"/>
    </xf>
    <xf numFmtId="0" fontId="2" fillId="6" borderId="12" xfId="0" applyFont="1" applyFill="1" applyBorder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0" fillId="0" borderId="5" xfId="0" applyBorder="1"/>
    <xf numFmtId="0" fontId="0" fillId="0" borderId="0" xfId="0"/>
    <xf numFmtId="16" fontId="0" fillId="0" borderId="0" xfId="0" applyNumberFormat="1" applyAlignment="1">
      <alignment horizontal="center"/>
    </xf>
    <xf numFmtId="16" fontId="0" fillId="0" borderId="6" xfId="0" applyNumberFormat="1" applyBorder="1" applyAlignment="1">
      <alignment horizontal="center"/>
    </xf>
    <xf numFmtId="0" fontId="3" fillId="5" borderId="10" xfId="0" applyFont="1" applyFill="1" applyBorder="1" applyAlignment="1">
      <alignment horizontal="left"/>
    </xf>
    <xf numFmtId="0" fontId="3" fillId="5" borderId="51" xfId="0" applyFont="1" applyFill="1" applyBorder="1" applyAlignment="1">
      <alignment horizontal="left"/>
    </xf>
    <xf numFmtId="12" fontId="0" fillId="0" borderId="3" xfId="0" applyNumberFormat="1" applyBorder="1" applyAlignment="1">
      <alignment horizontal="center"/>
    </xf>
    <xf numFmtId="12" fontId="0" fillId="0" borderId="4" xfId="0" applyNumberFormat="1" applyBorder="1" applyAlignment="1">
      <alignment horizontal="center"/>
    </xf>
  </cellXfs>
  <cellStyles count="2">
    <cellStyle name="Normal" xfId="0" builtinId="0"/>
    <cellStyle name="Normal 2" xfId="1" xr:uid="{40BB94E0-517F-40DD-9007-4556D1BB230A}"/>
  </cellStyles>
  <dxfs count="117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medium">
          <color indexed="64"/>
        </top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59999389629810485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C000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59999389629810485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79998168889431442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399975585192419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5" tint="0.59999389629810485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59999389629810485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/>
      </border>
    </dxf>
    <dxf>
      <border outline="0">
        <bottom style="thin">
          <color indexed="64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6" tint="0.399975585192419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8" tint="0.3999755851924192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border outline="0">
        <top style="thin">
          <color theme="1"/>
        </top>
      </border>
    </dxf>
    <dxf>
      <border outline="0">
        <left style="thin">
          <color theme="1"/>
        </left>
        <right style="thin">
          <color theme="1"/>
        </right>
        <bottom style="thin">
          <color theme="1"/>
        </bottom>
      </border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C000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% ADECUACIÓN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0.11594199188418856"/>
          <c:y val="0.38073503056114116"/>
          <c:w val="0.83935416547333752"/>
          <c:h val="0.458237297436449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'DÍA NORMAL '!$B$42</c:f>
              <c:strCache>
                <c:ptCount val="1"/>
                <c:pt idx="0">
                  <c:v>ENERGIA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'DÍA NORMAL '!$C$40:$E$41</c15:sqref>
                  </c15:fullRef>
                </c:ext>
              </c:extLst>
              <c:f>'DÍA NORMAL '!$E$40:$E$41</c:f>
              <c:strCache>
                <c:ptCount val="1"/>
                <c:pt idx="0">
                  <c:v>REQUERIMIENTOS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'DÍA NORMAL '!$C$42:$E$42</c15:sqref>
                  </c15:fullRef>
                </c:ext>
              </c:extLst>
              <c:f>'DÍA NORMAL '!$E$42</c:f>
              <c:numCache>
                <c:formatCode>General</c:formatCode>
                <c:ptCount val="1"/>
                <c:pt idx="0" formatCode="0.00">
                  <c:v>99.093111125916252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95-4D4F-B8F8-111B44E334CF}"/>
            </c:ext>
          </c:extLst>
        </c:ser>
        <c:ser>
          <c:idx val="1"/>
          <c:order val="1"/>
          <c:tx>
            <c:strRef>
              <c:f>'DÍA NORMAL '!$B$43</c:f>
              <c:strCache>
                <c:ptCount val="1"/>
                <c:pt idx="0">
                  <c:v>PROTEINA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'DÍA NORMAL '!$C$40:$E$41</c15:sqref>
                  </c15:fullRef>
                </c:ext>
              </c:extLst>
              <c:f>'DÍA NORMAL '!$E$40:$E$41</c:f>
              <c:strCache>
                <c:ptCount val="1"/>
                <c:pt idx="0">
                  <c:v>REQUERIMIENTOS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'DÍA NORMAL '!$C$43:$E$43</c15:sqref>
                  </c15:fullRef>
                </c:ext>
              </c:extLst>
              <c:f>'DÍA NORMAL '!$E$43</c:f>
              <c:numCache>
                <c:formatCode>General</c:formatCode>
                <c:ptCount val="1"/>
                <c:pt idx="0" formatCode="0.00">
                  <c:v>112.45648810989954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95-4D4F-B8F8-111B44E334CF}"/>
            </c:ext>
          </c:extLst>
        </c:ser>
        <c:ser>
          <c:idx val="3"/>
          <c:order val="3"/>
          <c:tx>
            <c:strRef>
              <c:f>'DÍA NORMAL '!$B$45</c:f>
              <c:strCache>
                <c:ptCount val="1"/>
                <c:pt idx="0">
                  <c:v>LIPIDOS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'DÍA NORMAL '!$C$40:$E$41</c15:sqref>
                  </c15:fullRef>
                </c:ext>
              </c:extLst>
              <c:f>'DÍA NORMAL '!$E$40:$E$41</c:f>
              <c:strCache>
                <c:ptCount val="1"/>
                <c:pt idx="0">
                  <c:v>REQUERIMIENTOS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'DÍA NORMAL '!$C$45:$E$45</c15:sqref>
                  </c15:fullRef>
                </c:ext>
              </c:extLst>
              <c:f>'DÍA NORMAL '!$E$45</c:f>
              <c:numCache>
                <c:formatCode>General</c:formatCode>
                <c:ptCount val="1"/>
                <c:pt idx="0" formatCode="0.00">
                  <c:v>91.267270993043454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595-4D4F-B8F8-111B44E334CF}"/>
            </c:ext>
          </c:extLst>
        </c:ser>
        <c:ser>
          <c:idx val="2"/>
          <c:order val="2"/>
          <c:tx>
            <c:strRef>
              <c:f>'DÍA NORMAL '!$B$44</c:f>
              <c:strCache>
                <c:ptCount val="1"/>
                <c:pt idx="0">
                  <c:v>CARBOHIDRATOS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'DÍA NORMAL '!$C$40:$E$41</c15:sqref>
                  </c15:fullRef>
                </c:ext>
              </c:extLst>
              <c:f>'DÍA NORMAL '!$E$40:$E$41</c:f>
              <c:strCache>
                <c:ptCount val="1"/>
                <c:pt idx="0">
                  <c:v>REQUERIMIENTOS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'DÍA NORMAL '!$C$44:$E$44</c15:sqref>
                  </c15:fullRef>
                </c:ext>
              </c:extLst>
              <c:f>'DÍA NORMAL '!$E$44</c:f>
              <c:numCache>
                <c:formatCode>General</c:formatCode>
                <c:ptCount val="1"/>
                <c:pt idx="0" formatCode="0.00">
                  <c:v>89.575522044938296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95-4D4F-B8F8-111B44E33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855922479"/>
        <c:axId val="1855920399"/>
      </c:barChart>
      <c:catAx>
        <c:axId val="1855922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55920399"/>
        <c:crosses val="autoZero"/>
        <c:auto val="1"/>
        <c:lblAlgn val="ctr"/>
        <c:lblOffset val="100"/>
        <c:noMultiLvlLbl val="0"/>
      </c:catAx>
      <c:valAx>
        <c:axId val="1855920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55922479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00143999493124E-2"/>
          <c:y val="0.22195045832146834"/>
          <c:w val="0.89999983970120301"/>
          <c:h val="0.117344304464212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% ADECUACIÓN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lotArea>
      <c:layout>
        <c:manualLayout>
          <c:layoutTarget val="inner"/>
          <c:xMode val="edge"/>
          <c:yMode val="edge"/>
          <c:x val="0.11594199188418856"/>
          <c:y val="0.38073503056114116"/>
          <c:w val="0.83935416547333752"/>
          <c:h val="0.458237297436449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'DÍA ENTRENAMIENTO'!$B$42</c:f>
              <c:strCache>
                <c:ptCount val="1"/>
                <c:pt idx="0">
                  <c:v>ENERGIA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'DÍA ENTRENAMIENTO'!$C$40:$E$41</c15:sqref>
                  </c15:fullRef>
                </c:ext>
              </c:extLst>
              <c:f>'DÍA ENTRENAMIENTO'!$E$40:$E$41</c:f>
              <c:strCache>
                <c:ptCount val="1"/>
                <c:pt idx="0">
                  <c:v>REQUERIMIENTOS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'DÍA ENTRENAMIENTO'!$C$42:$E$42</c15:sqref>
                  </c15:fullRef>
                </c:ext>
              </c:extLst>
              <c:f>'DÍA ENTRENAMIENTO'!$E$42</c:f>
              <c:numCache>
                <c:formatCode>General</c:formatCode>
                <c:ptCount val="1"/>
                <c:pt idx="0" formatCode="0.00">
                  <c:v>47.487620628948591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09-4605-A59A-3EAA44728BCD}"/>
            </c:ext>
          </c:extLst>
        </c:ser>
        <c:ser>
          <c:idx val="1"/>
          <c:order val="1"/>
          <c:tx>
            <c:strRef>
              <c:f>'DÍA ENTRENAMIENTO'!$B$43</c:f>
              <c:strCache>
                <c:ptCount val="1"/>
                <c:pt idx="0">
                  <c:v>PROTEINA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'DÍA ENTRENAMIENTO'!$C$40:$E$41</c15:sqref>
                  </c15:fullRef>
                </c:ext>
              </c:extLst>
              <c:f>'DÍA ENTRENAMIENTO'!$E$40:$E$41</c:f>
              <c:strCache>
                <c:ptCount val="1"/>
                <c:pt idx="0">
                  <c:v>REQUERIMIENTOS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'DÍA ENTRENAMIENTO'!$C$43:$E$43</c15:sqref>
                  </c15:fullRef>
                </c:ext>
              </c:extLst>
              <c:f>'DÍA ENTRENAMIENTO'!$E$43</c:f>
              <c:numCache>
                <c:formatCode>General</c:formatCode>
                <c:ptCount val="1"/>
                <c:pt idx="0" formatCode="0.00">
                  <c:v>112.45648810989954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09-4605-A59A-3EAA44728BCD}"/>
            </c:ext>
          </c:extLst>
        </c:ser>
        <c:ser>
          <c:idx val="3"/>
          <c:order val="3"/>
          <c:tx>
            <c:strRef>
              <c:f>'DÍA ENTRENAMIENTO'!$B$45</c:f>
              <c:strCache>
                <c:ptCount val="1"/>
                <c:pt idx="0">
                  <c:v>LIPIDOS</c:v>
                </c:pt>
              </c:strCache>
            </c:strRef>
          </c:tx>
          <c:spPr>
            <a:pattFill prst="narHorz">
              <a:fgClr>
                <a:schemeClr val="accent4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4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'DÍA ENTRENAMIENTO'!$C$40:$E$41</c15:sqref>
                  </c15:fullRef>
                </c:ext>
              </c:extLst>
              <c:f>'DÍA ENTRENAMIENTO'!$E$40:$E$41</c:f>
              <c:strCache>
                <c:ptCount val="1"/>
                <c:pt idx="0">
                  <c:v>REQUERIMIENTOS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'DÍA ENTRENAMIENTO'!$C$45:$E$45</c15:sqref>
                  </c15:fullRef>
                </c:ext>
              </c:extLst>
              <c:f>'DÍA ENTRENAMIENTO'!$E$45</c:f>
              <c:numCache>
                <c:formatCode>General</c:formatCode>
                <c:ptCount val="1"/>
                <c:pt idx="0" formatCode="0.00">
                  <c:v>91.267270993043454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309-4605-A59A-3EAA44728BCD}"/>
            </c:ext>
          </c:extLst>
        </c:ser>
        <c:ser>
          <c:idx val="2"/>
          <c:order val="2"/>
          <c:tx>
            <c:strRef>
              <c:f>'DÍA ENTRENAMIENTO'!$B$44</c:f>
              <c:strCache>
                <c:ptCount val="1"/>
                <c:pt idx="0">
                  <c:v>CARBOHIDRATOS</c:v>
                </c:pt>
              </c:strCache>
            </c:strRef>
          </c:tx>
          <c:spPr>
            <a:pattFill prst="narHorz">
              <a:fgClr>
                <a:schemeClr val="accent3"/>
              </a:fgClr>
              <a:bgClr>
                <a:schemeClr val="accent3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3"/>
              </a:inn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'DÍA ENTRENAMIENTO'!$C$40:$E$41</c15:sqref>
                  </c15:fullRef>
                </c:ext>
              </c:extLst>
              <c:f>'DÍA ENTRENAMIENTO'!$E$40:$E$41</c:f>
              <c:strCache>
                <c:ptCount val="1"/>
                <c:pt idx="0">
                  <c:v>REQUERIMIENTOS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'DÍA ENTRENAMIENTO'!$C$44:$E$44</c15:sqref>
                  </c15:fullRef>
                </c:ext>
              </c:extLst>
              <c:f>'DÍA ENTRENAMIENTO'!$E$44</c:f>
              <c:numCache>
                <c:formatCode>General</c:formatCode>
                <c:ptCount val="1"/>
                <c:pt idx="0" formatCode="0.00">
                  <c:v>89.575522044938296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309-4605-A59A-3EAA44728B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1855922479"/>
        <c:axId val="1855920399"/>
      </c:barChart>
      <c:catAx>
        <c:axId val="18559224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55920399"/>
        <c:crosses val="autoZero"/>
        <c:auto val="1"/>
        <c:lblAlgn val="ctr"/>
        <c:lblOffset val="100"/>
        <c:noMultiLvlLbl val="0"/>
      </c:catAx>
      <c:valAx>
        <c:axId val="1855920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55922479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5.0000143999493124E-2"/>
          <c:y val="0.22195045832146834"/>
          <c:w val="0.89999983970120301"/>
          <c:h val="0.1173443044642128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.jpeg"/><Relationship Id="rId13" Type="http://schemas.openxmlformats.org/officeDocument/2006/relationships/image" Target="../media/image55.png"/><Relationship Id="rId18" Type="http://schemas.openxmlformats.org/officeDocument/2006/relationships/image" Target="../media/image60.jpeg"/><Relationship Id="rId26" Type="http://schemas.openxmlformats.org/officeDocument/2006/relationships/image" Target="../media/image68.png"/><Relationship Id="rId3" Type="http://schemas.openxmlformats.org/officeDocument/2006/relationships/image" Target="../media/image45.jpeg"/><Relationship Id="rId21" Type="http://schemas.openxmlformats.org/officeDocument/2006/relationships/image" Target="../media/image63.jpeg"/><Relationship Id="rId7" Type="http://schemas.openxmlformats.org/officeDocument/2006/relationships/image" Target="../media/image49.jpeg"/><Relationship Id="rId12" Type="http://schemas.openxmlformats.org/officeDocument/2006/relationships/image" Target="../media/image54.jpeg"/><Relationship Id="rId17" Type="http://schemas.openxmlformats.org/officeDocument/2006/relationships/image" Target="../media/image59.jpeg"/><Relationship Id="rId25" Type="http://schemas.openxmlformats.org/officeDocument/2006/relationships/image" Target="../media/image67.jpeg"/><Relationship Id="rId2" Type="http://schemas.openxmlformats.org/officeDocument/2006/relationships/image" Target="../media/image44.jpeg"/><Relationship Id="rId16" Type="http://schemas.openxmlformats.org/officeDocument/2006/relationships/image" Target="../media/image58.jpeg"/><Relationship Id="rId20" Type="http://schemas.openxmlformats.org/officeDocument/2006/relationships/image" Target="../media/image62.jpeg"/><Relationship Id="rId1" Type="http://schemas.openxmlformats.org/officeDocument/2006/relationships/image" Target="../media/image43.jpeg"/><Relationship Id="rId6" Type="http://schemas.openxmlformats.org/officeDocument/2006/relationships/image" Target="../media/image48.jpeg"/><Relationship Id="rId11" Type="http://schemas.openxmlformats.org/officeDocument/2006/relationships/image" Target="../media/image53.jpeg"/><Relationship Id="rId24" Type="http://schemas.openxmlformats.org/officeDocument/2006/relationships/image" Target="../media/image66.jpeg"/><Relationship Id="rId5" Type="http://schemas.openxmlformats.org/officeDocument/2006/relationships/image" Target="../media/image47.jpeg"/><Relationship Id="rId15" Type="http://schemas.openxmlformats.org/officeDocument/2006/relationships/image" Target="../media/image57.jpeg"/><Relationship Id="rId23" Type="http://schemas.openxmlformats.org/officeDocument/2006/relationships/image" Target="../media/image65.jpeg"/><Relationship Id="rId28" Type="http://schemas.openxmlformats.org/officeDocument/2006/relationships/image" Target="../media/image70.jpeg"/><Relationship Id="rId10" Type="http://schemas.openxmlformats.org/officeDocument/2006/relationships/image" Target="../media/image52.jpeg"/><Relationship Id="rId19" Type="http://schemas.openxmlformats.org/officeDocument/2006/relationships/image" Target="../media/image61.jpeg"/><Relationship Id="rId4" Type="http://schemas.openxmlformats.org/officeDocument/2006/relationships/image" Target="../media/image46.jpeg"/><Relationship Id="rId9" Type="http://schemas.openxmlformats.org/officeDocument/2006/relationships/image" Target="../media/image51.jpeg"/><Relationship Id="rId14" Type="http://schemas.openxmlformats.org/officeDocument/2006/relationships/image" Target="../media/image56.png"/><Relationship Id="rId22" Type="http://schemas.openxmlformats.org/officeDocument/2006/relationships/image" Target="../media/image64.jpeg"/><Relationship Id="rId27" Type="http://schemas.openxmlformats.org/officeDocument/2006/relationships/image" Target="../media/image69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19.emf"/><Relationship Id="rId18" Type="http://schemas.openxmlformats.org/officeDocument/2006/relationships/image" Target="../media/image15.emf"/><Relationship Id="rId26" Type="http://schemas.openxmlformats.org/officeDocument/2006/relationships/image" Target="../media/image29.emf"/><Relationship Id="rId39" Type="http://schemas.openxmlformats.org/officeDocument/2006/relationships/image" Target="../media/image10.emf"/><Relationship Id="rId21" Type="http://schemas.openxmlformats.org/officeDocument/2006/relationships/image" Target="../media/image34.emf"/><Relationship Id="rId34" Type="http://schemas.openxmlformats.org/officeDocument/2006/relationships/image" Target="../media/image40.emf"/><Relationship Id="rId42" Type="http://schemas.openxmlformats.org/officeDocument/2006/relationships/image" Target="../media/image6.emf"/><Relationship Id="rId7" Type="http://schemas.openxmlformats.org/officeDocument/2006/relationships/image" Target="../media/image23.emf"/><Relationship Id="rId2" Type="http://schemas.openxmlformats.org/officeDocument/2006/relationships/image" Target="../media/image36.emf"/><Relationship Id="rId16" Type="http://schemas.openxmlformats.org/officeDocument/2006/relationships/image" Target="../media/image17.emf"/><Relationship Id="rId20" Type="http://schemas.openxmlformats.org/officeDocument/2006/relationships/image" Target="../media/image1.emf"/><Relationship Id="rId29" Type="http://schemas.openxmlformats.org/officeDocument/2006/relationships/image" Target="../media/image26.emf"/><Relationship Id="rId41" Type="http://schemas.openxmlformats.org/officeDocument/2006/relationships/image" Target="../media/image7.emf"/><Relationship Id="rId1" Type="http://schemas.openxmlformats.org/officeDocument/2006/relationships/image" Target="../media/image37.emf"/><Relationship Id="rId6" Type="http://schemas.openxmlformats.org/officeDocument/2006/relationships/image" Target="../media/image24.emf"/><Relationship Id="rId11" Type="http://schemas.openxmlformats.org/officeDocument/2006/relationships/image" Target="../media/image20.emf"/><Relationship Id="rId24" Type="http://schemas.openxmlformats.org/officeDocument/2006/relationships/image" Target="../media/image31.emf"/><Relationship Id="rId32" Type="http://schemas.openxmlformats.org/officeDocument/2006/relationships/image" Target="../media/image8.emf"/><Relationship Id="rId37" Type="http://schemas.openxmlformats.org/officeDocument/2006/relationships/image" Target="../media/image12.emf"/><Relationship Id="rId40" Type="http://schemas.openxmlformats.org/officeDocument/2006/relationships/image" Target="../media/image9.emf"/><Relationship Id="rId5" Type="http://schemas.openxmlformats.org/officeDocument/2006/relationships/image" Target="../media/image14.emf"/><Relationship Id="rId15" Type="http://schemas.openxmlformats.org/officeDocument/2006/relationships/image" Target="../media/image3.emf"/><Relationship Id="rId23" Type="http://schemas.openxmlformats.org/officeDocument/2006/relationships/image" Target="../media/image32.emf"/><Relationship Id="rId28" Type="http://schemas.openxmlformats.org/officeDocument/2006/relationships/image" Target="../media/image27.emf"/><Relationship Id="rId36" Type="http://schemas.openxmlformats.org/officeDocument/2006/relationships/image" Target="../media/image38.emf"/><Relationship Id="rId10" Type="http://schemas.openxmlformats.org/officeDocument/2006/relationships/image" Target="../media/image5.emf"/><Relationship Id="rId19" Type="http://schemas.openxmlformats.org/officeDocument/2006/relationships/image" Target="../media/image13.emf"/><Relationship Id="rId31" Type="http://schemas.openxmlformats.org/officeDocument/2006/relationships/image" Target="../media/image42.emf"/><Relationship Id="rId4" Type="http://schemas.openxmlformats.org/officeDocument/2006/relationships/image" Target="../media/image35.emf"/><Relationship Id="rId9" Type="http://schemas.openxmlformats.org/officeDocument/2006/relationships/image" Target="../media/image21.emf"/><Relationship Id="rId14" Type="http://schemas.openxmlformats.org/officeDocument/2006/relationships/image" Target="../media/image18.emf"/><Relationship Id="rId22" Type="http://schemas.openxmlformats.org/officeDocument/2006/relationships/image" Target="../media/image33.emf"/><Relationship Id="rId27" Type="http://schemas.openxmlformats.org/officeDocument/2006/relationships/image" Target="../media/image28.emf"/><Relationship Id="rId30" Type="http://schemas.openxmlformats.org/officeDocument/2006/relationships/image" Target="../media/image25.emf"/><Relationship Id="rId35" Type="http://schemas.openxmlformats.org/officeDocument/2006/relationships/image" Target="../media/image39.emf"/><Relationship Id="rId8" Type="http://schemas.openxmlformats.org/officeDocument/2006/relationships/image" Target="../media/image22.emf"/><Relationship Id="rId3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image" Target="../media/image16.emf"/><Relationship Id="rId25" Type="http://schemas.openxmlformats.org/officeDocument/2006/relationships/image" Target="../media/image30.emf"/><Relationship Id="rId33" Type="http://schemas.openxmlformats.org/officeDocument/2006/relationships/image" Target="../media/image41.emf"/><Relationship Id="rId38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0.emf"/><Relationship Id="rId18" Type="http://schemas.openxmlformats.org/officeDocument/2006/relationships/image" Target="../media/image6.emf"/><Relationship Id="rId26" Type="http://schemas.openxmlformats.org/officeDocument/2006/relationships/image" Target="../media/image22.emf"/><Relationship Id="rId39" Type="http://schemas.openxmlformats.org/officeDocument/2006/relationships/image" Target="../media/image71.emf"/><Relationship Id="rId21" Type="http://schemas.openxmlformats.org/officeDocument/2006/relationships/image" Target="../media/image27.emf"/><Relationship Id="rId34" Type="http://schemas.openxmlformats.org/officeDocument/2006/relationships/image" Target="../media/image10.emf"/><Relationship Id="rId42" Type="http://schemas.openxmlformats.org/officeDocument/2006/relationships/image" Target="../media/image1.emf"/><Relationship Id="rId7" Type="http://schemas.openxmlformats.org/officeDocument/2006/relationships/image" Target="../media/image93.emf"/><Relationship Id="rId2" Type="http://schemas.openxmlformats.org/officeDocument/2006/relationships/image" Target="../media/image8.emf"/><Relationship Id="rId16" Type="http://schemas.openxmlformats.org/officeDocument/2006/relationships/image" Target="../media/image87.emf"/><Relationship Id="rId20" Type="http://schemas.openxmlformats.org/officeDocument/2006/relationships/image" Target="../media/image84.emf"/><Relationship Id="rId29" Type="http://schemas.openxmlformats.org/officeDocument/2006/relationships/image" Target="../media/image80.emf"/><Relationship Id="rId41" Type="http://schemas.openxmlformats.org/officeDocument/2006/relationships/image" Target="../media/image72.emf"/><Relationship Id="rId1" Type="http://schemas.openxmlformats.org/officeDocument/2006/relationships/image" Target="../media/image96.emf"/><Relationship Id="rId6" Type="http://schemas.openxmlformats.org/officeDocument/2006/relationships/image" Target="../media/image94.emf"/><Relationship Id="rId11" Type="http://schemas.openxmlformats.org/officeDocument/2006/relationships/image" Target="../media/image91.emf"/><Relationship Id="rId24" Type="http://schemas.openxmlformats.org/officeDocument/2006/relationships/image" Target="../media/image24.emf"/><Relationship Id="rId32" Type="http://schemas.openxmlformats.org/officeDocument/2006/relationships/image" Target="../media/image12.emf"/><Relationship Id="rId37" Type="http://schemas.openxmlformats.org/officeDocument/2006/relationships/image" Target="../media/image75.emf"/><Relationship Id="rId40" Type="http://schemas.openxmlformats.org/officeDocument/2006/relationships/image" Target="../media/image73.emf"/><Relationship Id="rId5" Type="http://schemas.openxmlformats.org/officeDocument/2006/relationships/image" Target="../media/image41.emf"/><Relationship Id="rId15" Type="http://schemas.openxmlformats.org/officeDocument/2006/relationships/image" Target="../media/image34.emf"/><Relationship Id="rId23" Type="http://schemas.openxmlformats.org/officeDocument/2006/relationships/image" Target="../media/image82.emf"/><Relationship Id="rId28" Type="http://schemas.openxmlformats.org/officeDocument/2006/relationships/image" Target="../media/image81.emf"/><Relationship Id="rId36" Type="http://schemas.openxmlformats.org/officeDocument/2006/relationships/image" Target="../media/image7.emf"/><Relationship Id="rId10" Type="http://schemas.openxmlformats.org/officeDocument/2006/relationships/image" Target="../media/image5.emf"/><Relationship Id="rId19" Type="http://schemas.openxmlformats.org/officeDocument/2006/relationships/image" Target="../media/image85.emf"/><Relationship Id="rId31" Type="http://schemas.openxmlformats.org/officeDocument/2006/relationships/image" Target="../media/image78.emf"/><Relationship Id="rId4" Type="http://schemas.openxmlformats.org/officeDocument/2006/relationships/image" Target="../media/image21.emf"/><Relationship Id="rId9" Type="http://schemas.openxmlformats.org/officeDocument/2006/relationships/image" Target="../media/image92.emf"/><Relationship Id="rId14" Type="http://schemas.openxmlformats.org/officeDocument/2006/relationships/image" Target="../media/image89.emf"/><Relationship Id="rId22" Type="http://schemas.openxmlformats.org/officeDocument/2006/relationships/image" Target="../media/image83.emf"/><Relationship Id="rId27" Type="http://schemas.openxmlformats.org/officeDocument/2006/relationships/image" Target="../media/image20.emf"/><Relationship Id="rId30" Type="http://schemas.openxmlformats.org/officeDocument/2006/relationships/image" Target="../media/image79.emf"/><Relationship Id="rId35" Type="http://schemas.openxmlformats.org/officeDocument/2006/relationships/image" Target="../media/image76.emf"/><Relationship Id="rId8" Type="http://schemas.openxmlformats.org/officeDocument/2006/relationships/image" Target="../media/image88.emf"/><Relationship Id="rId3" Type="http://schemas.openxmlformats.org/officeDocument/2006/relationships/image" Target="../media/image95.emf"/><Relationship Id="rId12" Type="http://schemas.openxmlformats.org/officeDocument/2006/relationships/image" Target="../media/image36.emf"/><Relationship Id="rId17" Type="http://schemas.openxmlformats.org/officeDocument/2006/relationships/image" Target="../media/image86.emf"/><Relationship Id="rId25" Type="http://schemas.openxmlformats.org/officeDocument/2006/relationships/image" Target="../media/image23.emf"/><Relationship Id="rId33" Type="http://schemas.openxmlformats.org/officeDocument/2006/relationships/image" Target="../media/image77.emf"/><Relationship Id="rId38" Type="http://schemas.openxmlformats.org/officeDocument/2006/relationships/image" Target="../media/image7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8.emf"/><Relationship Id="rId2" Type="http://schemas.openxmlformats.org/officeDocument/2006/relationships/image" Target="../media/image101.emf"/><Relationship Id="rId1" Type="http://schemas.openxmlformats.org/officeDocument/2006/relationships/image" Target="../media/image102.emf"/><Relationship Id="rId6" Type="http://schemas.openxmlformats.org/officeDocument/2006/relationships/image" Target="../media/image97.emf"/><Relationship Id="rId5" Type="http://schemas.openxmlformats.org/officeDocument/2006/relationships/image" Target="../media/image99.emf"/><Relationship Id="rId4" Type="http://schemas.openxmlformats.org/officeDocument/2006/relationships/image" Target="../media/image10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22860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2049" name="ComboBox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22860</xdr:rowOff>
        </xdr:from>
        <xdr:to>
          <xdr:col>4</xdr:col>
          <xdr:colOff>137160</xdr:colOff>
          <xdr:row>6</xdr:row>
          <xdr:rowOff>0</xdr:rowOff>
        </xdr:to>
        <xdr:sp macro="" textlink="">
          <xdr:nvSpPr>
            <xdr:cNvPr id="2124" name="ComboBox2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1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</xdr:row>
          <xdr:rowOff>0</xdr:rowOff>
        </xdr:from>
        <xdr:to>
          <xdr:col>4</xdr:col>
          <xdr:colOff>137160</xdr:colOff>
          <xdr:row>6</xdr:row>
          <xdr:rowOff>160020</xdr:rowOff>
        </xdr:to>
        <xdr:sp macro="" textlink="">
          <xdr:nvSpPr>
            <xdr:cNvPr id="2125" name="ComboBox3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1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</xdr:row>
          <xdr:rowOff>22860</xdr:rowOff>
        </xdr:from>
        <xdr:to>
          <xdr:col>4</xdr:col>
          <xdr:colOff>137160</xdr:colOff>
          <xdr:row>7</xdr:row>
          <xdr:rowOff>0</xdr:rowOff>
        </xdr:to>
        <xdr:sp macro="" textlink="">
          <xdr:nvSpPr>
            <xdr:cNvPr id="2126" name="ComboBox4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1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22860</xdr:rowOff>
        </xdr:from>
        <xdr:to>
          <xdr:col>4</xdr:col>
          <xdr:colOff>137160</xdr:colOff>
          <xdr:row>8</xdr:row>
          <xdr:rowOff>0</xdr:rowOff>
        </xdr:to>
        <xdr:sp macro="" textlink="">
          <xdr:nvSpPr>
            <xdr:cNvPr id="2127" name="ComboBox5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1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</xdr:row>
          <xdr:rowOff>22860</xdr:rowOff>
        </xdr:from>
        <xdr:to>
          <xdr:col>4</xdr:col>
          <xdr:colOff>137160</xdr:colOff>
          <xdr:row>9</xdr:row>
          <xdr:rowOff>0</xdr:rowOff>
        </xdr:to>
        <xdr:sp macro="" textlink="">
          <xdr:nvSpPr>
            <xdr:cNvPr id="2128" name="ComboBox6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1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4</xdr:col>
          <xdr:colOff>137160</xdr:colOff>
          <xdr:row>10</xdr:row>
          <xdr:rowOff>0</xdr:rowOff>
        </xdr:to>
        <xdr:sp macro="" textlink="">
          <xdr:nvSpPr>
            <xdr:cNvPr id="2129" name="ComboBox7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1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22860</xdr:rowOff>
        </xdr:from>
        <xdr:to>
          <xdr:col>4</xdr:col>
          <xdr:colOff>137160</xdr:colOff>
          <xdr:row>11</xdr:row>
          <xdr:rowOff>0</xdr:rowOff>
        </xdr:to>
        <xdr:sp macro="" textlink="">
          <xdr:nvSpPr>
            <xdr:cNvPr id="2131" name="ComboBox8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1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11</xdr:row>
          <xdr:rowOff>22860</xdr:rowOff>
        </xdr:from>
        <xdr:to>
          <xdr:col>4</xdr:col>
          <xdr:colOff>137160</xdr:colOff>
          <xdr:row>12</xdr:row>
          <xdr:rowOff>0</xdr:rowOff>
        </xdr:to>
        <xdr:sp macro="" textlink="">
          <xdr:nvSpPr>
            <xdr:cNvPr id="2133" name="ComboBox9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1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12</xdr:row>
          <xdr:rowOff>22860</xdr:rowOff>
        </xdr:from>
        <xdr:to>
          <xdr:col>4</xdr:col>
          <xdr:colOff>137160</xdr:colOff>
          <xdr:row>13</xdr:row>
          <xdr:rowOff>0</xdr:rowOff>
        </xdr:to>
        <xdr:sp macro="" textlink="">
          <xdr:nvSpPr>
            <xdr:cNvPr id="2134" name="ComboBox10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1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19</xdr:row>
          <xdr:rowOff>22860</xdr:rowOff>
        </xdr:from>
        <xdr:to>
          <xdr:col>4</xdr:col>
          <xdr:colOff>137160</xdr:colOff>
          <xdr:row>20</xdr:row>
          <xdr:rowOff>0</xdr:rowOff>
        </xdr:to>
        <xdr:sp macro="" textlink="">
          <xdr:nvSpPr>
            <xdr:cNvPr id="2136" name="ComboBox11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1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20</xdr:row>
          <xdr:rowOff>22860</xdr:rowOff>
        </xdr:from>
        <xdr:to>
          <xdr:col>4</xdr:col>
          <xdr:colOff>137160</xdr:colOff>
          <xdr:row>21</xdr:row>
          <xdr:rowOff>0</xdr:rowOff>
        </xdr:to>
        <xdr:sp macro="" textlink="">
          <xdr:nvSpPr>
            <xdr:cNvPr id="2137" name="ComboBox1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1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21</xdr:row>
          <xdr:rowOff>22860</xdr:rowOff>
        </xdr:from>
        <xdr:to>
          <xdr:col>4</xdr:col>
          <xdr:colOff>137160</xdr:colOff>
          <xdr:row>22</xdr:row>
          <xdr:rowOff>0</xdr:rowOff>
        </xdr:to>
        <xdr:sp macro="" textlink="">
          <xdr:nvSpPr>
            <xdr:cNvPr id="2139" name="ComboBox1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1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22860</xdr:rowOff>
        </xdr:from>
        <xdr:to>
          <xdr:col>4</xdr:col>
          <xdr:colOff>137160</xdr:colOff>
          <xdr:row>23</xdr:row>
          <xdr:rowOff>0</xdr:rowOff>
        </xdr:to>
        <xdr:sp macro="" textlink="">
          <xdr:nvSpPr>
            <xdr:cNvPr id="2140" name="ComboBox1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1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23</xdr:row>
          <xdr:rowOff>22860</xdr:rowOff>
        </xdr:from>
        <xdr:to>
          <xdr:col>4</xdr:col>
          <xdr:colOff>137160</xdr:colOff>
          <xdr:row>24</xdr:row>
          <xdr:rowOff>0</xdr:rowOff>
        </xdr:to>
        <xdr:sp macro="" textlink="">
          <xdr:nvSpPr>
            <xdr:cNvPr id="2141" name="ComboBox15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1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30</xdr:row>
          <xdr:rowOff>22860</xdr:rowOff>
        </xdr:from>
        <xdr:to>
          <xdr:col>4</xdr:col>
          <xdr:colOff>137160</xdr:colOff>
          <xdr:row>31</xdr:row>
          <xdr:rowOff>0</xdr:rowOff>
        </xdr:to>
        <xdr:sp macro="" textlink="">
          <xdr:nvSpPr>
            <xdr:cNvPr id="2143" name="ComboBox16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1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31</xdr:row>
          <xdr:rowOff>22860</xdr:rowOff>
        </xdr:from>
        <xdr:to>
          <xdr:col>4</xdr:col>
          <xdr:colOff>137160</xdr:colOff>
          <xdr:row>32</xdr:row>
          <xdr:rowOff>0</xdr:rowOff>
        </xdr:to>
        <xdr:sp macro="" textlink="">
          <xdr:nvSpPr>
            <xdr:cNvPr id="2144" name="ComboBox18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1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32</xdr:row>
          <xdr:rowOff>22860</xdr:rowOff>
        </xdr:from>
        <xdr:to>
          <xdr:col>4</xdr:col>
          <xdr:colOff>137160</xdr:colOff>
          <xdr:row>33</xdr:row>
          <xdr:rowOff>0</xdr:rowOff>
        </xdr:to>
        <xdr:sp macro="" textlink="">
          <xdr:nvSpPr>
            <xdr:cNvPr id="2145" name="ComboBox1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1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22860</xdr:rowOff>
        </xdr:from>
        <xdr:to>
          <xdr:col>4</xdr:col>
          <xdr:colOff>137160</xdr:colOff>
          <xdr:row>34</xdr:row>
          <xdr:rowOff>0</xdr:rowOff>
        </xdr:to>
        <xdr:sp macro="" textlink="">
          <xdr:nvSpPr>
            <xdr:cNvPr id="2147" name="ComboBox1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1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22860</xdr:rowOff>
        </xdr:from>
        <xdr:to>
          <xdr:col>4</xdr:col>
          <xdr:colOff>137160</xdr:colOff>
          <xdr:row>35</xdr:row>
          <xdr:rowOff>0</xdr:rowOff>
        </xdr:to>
        <xdr:sp macro="" textlink="">
          <xdr:nvSpPr>
            <xdr:cNvPr id="2149" name="ComboBox20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1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22860</xdr:rowOff>
        </xdr:from>
        <xdr:to>
          <xdr:col>4</xdr:col>
          <xdr:colOff>137160</xdr:colOff>
          <xdr:row>36</xdr:row>
          <xdr:rowOff>0</xdr:rowOff>
        </xdr:to>
        <xdr:sp macro="" textlink="">
          <xdr:nvSpPr>
            <xdr:cNvPr id="2151" name="ComboBox21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1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37</xdr:row>
          <xdr:rowOff>22860</xdr:rowOff>
        </xdr:from>
        <xdr:to>
          <xdr:col>4</xdr:col>
          <xdr:colOff>137160</xdr:colOff>
          <xdr:row>38</xdr:row>
          <xdr:rowOff>0</xdr:rowOff>
        </xdr:to>
        <xdr:sp macro="" textlink="">
          <xdr:nvSpPr>
            <xdr:cNvPr id="2152" name="ComboBox23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1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36</xdr:row>
          <xdr:rowOff>22860</xdr:rowOff>
        </xdr:from>
        <xdr:to>
          <xdr:col>4</xdr:col>
          <xdr:colOff>137160</xdr:colOff>
          <xdr:row>37</xdr:row>
          <xdr:rowOff>0</xdr:rowOff>
        </xdr:to>
        <xdr:sp macro="" textlink="">
          <xdr:nvSpPr>
            <xdr:cNvPr id="2154" name="ComboBox24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1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38</xdr:row>
          <xdr:rowOff>22860</xdr:rowOff>
        </xdr:from>
        <xdr:to>
          <xdr:col>4</xdr:col>
          <xdr:colOff>137160</xdr:colOff>
          <xdr:row>39</xdr:row>
          <xdr:rowOff>0</xdr:rowOff>
        </xdr:to>
        <xdr:sp macro="" textlink="">
          <xdr:nvSpPr>
            <xdr:cNvPr id="2155" name="ComboBox25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1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39</xdr:row>
          <xdr:rowOff>22860</xdr:rowOff>
        </xdr:from>
        <xdr:to>
          <xdr:col>4</xdr:col>
          <xdr:colOff>137160</xdr:colOff>
          <xdr:row>40</xdr:row>
          <xdr:rowOff>0</xdr:rowOff>
        </xdr:to>
        <xdr:sp macro="" textlink="">
          <xdr:nvSpPr>
            <xdr:cNvPr id="2156" name="ComboBox26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1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40</xdr:row>
          <xdr:rowOff>22860</xdr:rowOff>
        </xdr:from>
        <xdr:to>
          <xdr:col>4</xdr:col>
          <xdr:colOff>137160</xdr:colOff>
          <xdr:row>41</xdr:row>
          <xdr:rowOff>0</xdr:rowOff>
        </xdr:to>
        <xdr:sp macro="" textlink="">
          <xdr:nvSpPr>
            <xdr:cNvPr id="2157" name="ComboBox27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1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41</xdr:row>
          <xdr:rowOff>22860</xdr:rowOff>
        </xdr:from>
        <xdr:to>
          <xdr:col>4</xdr:col>
          <xdr:colOff>137160</xdr:colOff>
          <xdr:row>42</xdr:row>
          <xdr:rowOff>0</xdr:rowOff>
        </xdr:to>
        <xdr:sp macro="" textlink="">
          <xdr:nvSpPr>
            <xdr:cNvPr id="2158" name="ComboBox28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1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42</xdr:row>
          <xdr:rowOff>22860</xdr:rowOff>
        </xdr:from>
        <xdr:to>
          <xdr:col>4</xdr:col>
          <xdr:colOff>137160</xdr:colOff>
          <xdr:row>43</xdr:row>
          <xdr:rowOff>0</xdr:rowOff>
        </xdr:to>
        <xdr:sp macro="" textlink="">
          <xdr:nvSpPr>
            <xdr:cNvPr id="2159" name="ComboBox29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1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44</xdr:row>
          <xdr:rowOff>22860</xdr:rowOff>
        </xdr:from>
        <xdr:to>
          <xdr:col>4</xdr:col>
          <xdr:colOff>137160</xdr:colOff>
          <xdr:row>45</xdr:row>
          <xdr:rowOff>0</xdr:rowOff>
        </xdr:to>
        <xdr:sp macro="" textlink="">
          <xdr:nvSpPr>
            <xdr:cNvPr id="2161" name="ComboBox30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1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43</xdr:row>
          <xdr:rowOff>22860</xdr:rowOff>
        </xdr:from>
        <xdr:to>
          <xdr:col>4</xdr:col>
          <xdr:colOff>137160</xdr:colOff>
          <xdr:row>44</xdr:row>
          <xdr:rowOff>0</xdr:rowOff>
        </xdr:to>
        <xdr:sp macro="" textlink="">
          <xdr:nvSpPr>
            <xdr:cNvPr id="2162" name="ComboBox31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1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51</xdr:row>
          <xdr:rowOff>22860</xdr:rowOff>
        </xdr:from>
        <xdr:to>
          <xdr:col>4</xdr:col>
          <xdr:colOff>137160</xdr:colOff>
          <xdr:row>52</xdr:row>
          <xdr:rowOff>0</xdr:rowOff>
        </xdr:to>
        <xdr:sp macro="" textlink="">
          <xdr:nvSpPr>
            <xdr:cNvPr id="2164" name="ComboBox3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62</xdr:row>
          <xdr:rowOff>22860</xdr:rowOff>
        </xdr:from>
        <xdr:to>
          <xdr:col>4</xdr:col>
          <xdr:colOff>137160</xdr:colOff>
          <xdr:row>63</xdr:row>
          <xdr:rowOff>0</xdr:rowOff>
        </xdr:to>
        <xdr:sp macro="" textlink="">
          <xdr:nvSpPr>
            <xdr:cNvPr id="2165" name="ComboBox4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63</xdr:row>
          <xdr:rowOff>22860</xdr:rowOff>
        </xdr:from>
        <xdr:to>
          <xdr:col>4</xdr:col>
          <xdr:colOff>137160</xdr:colOff>
          <xdr:row>64</xdr:row>
          <xdr:rowOff>0</xdr:rowOff>
        </xdr:to>
        <xdr:sp macro="" textlink="">
          <xdr:nvSpPr>
            <xdr:cNvPr id="2166" name="ComboBox4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64</xdr:row>
          <xdr:rowOff>22860</xdr:rowOff>
        </xdr:from>
        <xdr:to>
          <xdr:col>4</xdr:col>
          <xdr:colOff>137160</xdr:colOff>
          <xdr:row>65</xdr:row>
          <xdr:rowOff>0</xdr:rowOff>
        </xdr:to>
        <xdr:sp macro="" textlink="">
          <xdr:nvSpPr>
            <xdr:cNvPr id="2167" name="ComboBox4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65</xdr:row>
          <xdr:rowOff>22860</xdr:rowOff>
        </xdr:from>
        <xdr:to>
          <xdr:col>4</xdr:col>
          <xdr:colOff>137160</xdr:colOff>
          <xdr:row>66</xdr:row>
          <xdr:rowOff>0</xdr:rowOff>
        </xdr:to>
        <xdr:sp macro="" textlink="">
          <xdr:nvSpPr>
            <xdr:cNvPr id="2168" name="ComboBox5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53</xdr:row>
          <xdr:rowOff>22860</xdr:rowOff>
        </xdr:from>
        <xdr:to>
          <xdr:col>4</xdr:col>
          <xdr:colOff>137160</xdr:colOff>
          <xdr:row>54</xdr:row>
          <xdr:rowOff>0</xdr:rowOff>
        </xdr:to>
        <xdr:sp macro="" textlink="">
          <xdr:nvSpPr>
            <xdr:cNvPr id="2169" name="ComboBox5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55</xdr:row>
          <xdr:rowOff>22860</xdr:rowOff>
        </xdr:from>
        <xdr:to>
          <xdr:col>4</xdr:col>
          <xdr:colOff>137160</xdr:colOff>
          <xdr:row>56</xdr:row>
          <xdr:rowOff>0</xdr:rowOff>
        </xdr:to>
        <xdr:sp macro="" textlink="">
          <xdr:nvSpPr>
            <xdr:cNvPr id="2170" name="ComboBox5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54</xdr:row>
          <xdr:rowOff>22860</xdr:rowOff>
        </xdr:from>
        <xdr:to>
          <xdr:col>4</xdr:col>
          <xdr:colOff>137160</xdr:colOff>
          <xdr:row>55</xdr:row>
          <xdr:rowOff>0</xdr:rowOff>
        </xdr:to>
        <xdr:sp macro="" textlink="">
          <xdr:nvSpPr>
            <xdr:cNvPr id="2171" name="ComboBox5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1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69</xdr:row>
          <xdr:rowOff>22860</xdr:rowOff>
        </xdr:from>
        <xdr:to>
          <xdr:col>4</xdr:col>
          <xdr:colOff>137160</xdr:colOff>
          <xdr:row>70</xdr:row>
          <xdr:rowOff>0</xdr:rowOff>
        </xdr:to>
        <xdr:sp macro="" textlink="">
          <xdr:nvSpPr>
            <xdr:cNvPr id="2172" name="ComboBox5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1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68</xdr:row>
          <xdr:rowOff>22860</xdr:rowOff>
        </xdr:from>
        <xdr:to>
          <xdr:col>4</xdr:col>
          <xdr:colOff>137160</xdr:colOff>
          <xdr:row>69</xdr:row>
          <xdr:rowOff>0</xdr:rowOff>
        </xdr:to>
        <xdr:sp macro="" textlink="">
          <xdr:nvSpPr>
            <xdr:cNvPr id="2173" name="ComboBox5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1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99</xdr:row>
          <xdr:rowOff>22860</xdr:rowOff>
        </xdr:from>
        <xdr:to>
          <xdr:col>4</xdr:col>
          <xdr:colOff>137160</xdr:colOff>
          <xdr:row>100</xdr:row>
          <xdr:rowOff>0</xdr:rowOff>
        </xdr:to>
        <xdr:sp macro="" textlink="">
          <xdr:nvSpPr>
            <xdr:cNvPr id="2175" name="ComboBox22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1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101</xdr:row>
          <xdr:rowOff>22860</xdr:rowOff>
        </xdr:from>
        <xdr:to>
          <xdr:col>4</xdr:col>
          <xdr:colOff>137160</xdr:colOff>
          <xdr:row>102</xdr:row>
          <xdr:rowOff>0</xdr:rowOff>
        </xdr:to>
        <xdr:sp macro="" textlink="">
          <xdr:nvSpPr>
            <xdr:cNvPr id="2176" name="ComboBox32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1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102</xdr:row>
          <xdr:rowOff>22860</xdr:rowOff>
        </xdr:from>
        <xdr:to>
          <xdr:col>4</xdr:col>
          <xdr:colOff>137160</xdr:colOff>
          <xdr:row>103</xdr:row>
          <xdr:rowOff>0</xdr:rowOff>
        </xdr:to>
        <xdr:sp macro="" textlink="">
          <xdr:nvSpPr>
            <xdr:cNvPr id="2179" name="ComboBox33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1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100</xdr:row>
          <xdr:rowOff>22860</xdr:rowOff>
        </xdr:from>
        <xdr:to>
          <xdr:col>4</xdr:col>
          <xdr:colOff>137160</xdr:colOff>
          <xdr:row>101</xdr:row>
          <xdr:rowOff>0</xdr:rowOff>
        </xdr:to>
        <xdr:sp macro="" textlink="">
          <xdr:nvSpPr>
            <xdr:cNvPr id="2181" name="ComboBox34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1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103</xdr:row>
          <xdr:rowOff>22860</xdr:rowOff>
        </xdr:from>
        <xdr:to>
          <xdr:col>4</xdr:col>
          <xdr:colOff>137160</xdr:colOff>
          <xdr:row>104</xdr:row>
          <xdr:rowOff>0</xdr:rowOff>
        </xdr:to>
        <xdr:sp macro="" textlink="">
          <xdr:nvSpPr>
            <xdr:cNvPr id="2183" name="ComboBox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1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66</xdr:row>
          <xdr:rowOff>22860</xdr:rowOff>
        </xdr:from>
        <xdr:to>
          <xdr:col>4</xdr:col>
          <xdr:colOff>137160</xdr:colOff>
          <xdr:row>67</xdr:row>
          <xdr:rowOff>0</xdr:rowOff>
        </xdr:to>
        <xdr:sp macro="" textlink="">
          <xdr:nvSpPr>
            <xdr:cNvPr id="2184" name="ComboBox5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1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67</xdr:row>
          <xdr:rowOff>22860</xdr:rowOff>
        </xdr:from>
        <xdr:to>
          <xdr:col>4</xdr:col>
          <xdr:colOff>137160</xdr:colOff>
          <xdr:row>68</xdr:row>
          <xdr:rowOff>0</xdr:rowOff>
        </xdr:to>
        <xdr:sp macro="" textlink="">
          <xdr:nvSpPr>
            <xdr:cNvPr id="2185" name="ComboBox5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1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70</xdr:row>
          <xdr:rowOff>22860</xdr:rowOff>
        </xdr:from>
        <xdr:to>
          <xdr:col>4</xdr:col>
          <xdr:colOff>137160</xdr:colOff>
          <xdr:row>71</xdr:row>
          <xdr:rowOff>0</xdr:rowOff>
        </xdr:to>
        <xdr:sp macro="" textlink="">
          <xdr:nvSpPr>
            <xdr:cNvPr id="2186" name="ComboBox5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1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71</xdr:row>
          <xdr:rowOff>22860</xdr:rowOff>
        </xdr:from>
        <xdr:to>
          <xdr:col>4</xdr:col>
          <xdr:colOff>137160</xdr:colOff>
          <xdr:row>72</xdr:row>
          <xdr:rowOff>0</xdr:rowOff>
        </xdr:to>
        <xdr:sp macro="" textlink="">
          <xdr:nvSpPr>
            <xdr:cNvPr id="2187" name="ComboBox5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1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78</xdr:row>
          <xdr:rowOff>22860</xdr:rowOff>
        </xdr:from>
        <xdr:to>
          <xdr:col>4</xdr:col>
          <xdr:colOff>137160</xdr:colOff>
          <xdr:row>79</xdr:row>
          <xdr:rowOff>0</xdr:rowOff>
        </xdr:to>
        <xdr:sp macro="" textlink="">
          <xdr:nvSpPr>
            <xdr:cNvPr id="2189" name="ComboBox60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1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79</xdr:row>
          <xdr:rowOff>22860</xdr:rowOff>
        </xdr:from>
        <xdr:to>
          <xdr:col>4</xdr:col>
          <xdr:colOff>137160</xdr:colOff>
          <xdr:row>80</xdr:row>
          <xdr:rowOff>0</xdr:rowOff>
        </xdr:to>
        <xdr:sp macro="" textlink="">
          <xdr:nvSpPr>
            <xdr:cNvPr id="2191" name="ComboBox61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1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81</xdr:row>
          <xdr:rowOff>22860</xdr:rowOff>
        </xdr:from>
        <xdr:to>
          <xdr:col>4</xdr:col>
          <xdr:colOff>137160</xdr:colOff>
          <xdr:row>82</xdr:row>
          <xdr:rowOff>0</xdr:rowOff>
        </xdr:to>
        <xdr:sp macro="" textlink="">
          <xdr:nvSpPr>
            <xdr:cNvPr id="2192" name="ComboBox62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1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80</xdr:row>
          <xdr:rowOff>22860</xdr:rowOff>
        </xdr:from>
        <xdr:to>
          <xdr:col>4</xdr:col>
          <xdr:colOff>137160</xdr:colOff>
          <xdr:row>81</xdr:row>
          <xdr:rowOff>0</xdr:rowOff>
        </xdr:to>
        <xdr:sp macro="" textlink="">
          <xdr:nvSpPr>
            <xdr:cNvPr id="2193" name="ComboBox63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1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82</xdr:row>
          <xdr:rowOff>22860</xdr:rowOff>
        </xdr:from>
        <xdr:to>
          <xdr:col>4</xdr:col>
          <xdr:colOff>137160</xdr:colOff>
          <xdr:row>83</xdr:row>
          <xdr:rowOff>0</xdr:rowOff>
        </xdr:to>
        <xdr:sp macro="" textlink="">
          <xdr:nvSpPr>
            <xdr:cNvPr id="2194" name="ComboBox64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1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83</xdr:row>
          <xdr:rowOff>22860</xdr:rowOff>
        </xdr:from>
        <xdr:to>
          <xdr:col>4</xdr:col>
          <xdr:colOff>137160</xdr:colOff>
          <xdr:row>84</xdr:row>
          <xdr:rowOff>0</xdr:rowOff>
        </xdr:to>
        <xdr:sp macro="" textlink="">
          <xdr:nvSpPr>
            <xdr:cNvPr id="2195" name="ComboBox3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1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84</xdr:row>
          <xdr:rowOff>22860</xdr:rowOff>
        </xdr:from>
        <xdr:to>
          <xdr:col>4</xdr:col>
          <xdr:colOff>137160</xdr:colOff>
          <xdr:row>85</xdr:row>
          <xdr:rowOff>0</xdr:rowOff>
        </xdr:to>
        <xdr:sp macro="" textlink="">
          <xdr:nvSpPr>
            <xdr:cNvPr id="2197" name="ComboBox38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1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85</xdr:row>
          <xdr:rowOff>22860</xdr:rowOff>
        </xdr:from>
        <xdr:to>
          <xdr:col>4</xdr:col>
          <xdr:colOff>137160</xdr:colOff>
          <xdr:row>86</xdr:row>
          <xdr:rowOff>0</xdr:rowOff>
        </xdr:to>
        <xdr:sp macro="" textlink="">
          <xdr:nvSpPr>
            <xdr:cNvPr id="2198" name="ComboBox39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86</xdr:row>
          <xdr:rowOff>22860</xdr:rowOff>
        </xdr:from>
        <xdr:to>
          <xdr:col>4</xdr:col>
          <xdr:colOff>137160</xdr:colOff>
          <xdr:row>87</xdr:row>
          <xdr:rowOff>0</xdr:rowOff>
        </xdr:to>
        <xdr:sp macro="" textlink="">
          <xdr:nvSpPr>
            <xdr:cNvPr id="2199" name="ComboBox40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1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88</xdr:row>
          <xdr:rowOff>22860</xdr:rowOff>
        </xdr:from>
        <xdr:to>
          <xdr:col>4</xdr:col>
          <xdr:colOff>137160</xdr:colOff>
          <xdr:row>89</xdr:row>
          <xdr:rowOff>0</xdr:rowOff>
        </xdr:to>
        <xdr:sp macro="" textlink="">
          <xdr:nvSpPr>
            <xdr:cNvPr id="2200" name="ComboBox41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1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87</xdr:row>
          <xdr:rowOff>22860</xdr:rowOff>
        </xdr:from>
        <xdr:to>
          <xdr:col>4</xdr:col>
          <xdr:colOff>137160</xdr:colOff>
          <xdr:row>88</xdr:row>
          <xdr:rowOff>0</xdr:rowOff>
        </xdr:to>
        <xdr:sp macro="" textlink="">
          <xdr:nvSpPr>
            <xdr:cNvPr id="2202" name="ComboBox42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1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89</xdr:row>
          <xdr:rowOff>22860</xdr:rowOff>
        </xdr:from>
        <xdr:to>
          <xdr:col>4</xdr:col>
          <xdr:colOff>137160</xdr:colOff>
          <xdr:row>90</xdr:row>
          <xdr:rowOff>0</xdr:rowOff>
        </xdr:to>
        <xdr:sp macro="" textlink="">
          <xdr:nvSpPr>
            <xdr:cNvPr id="2203" name="ComboBox43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1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90</xdr:row>
          <xdr:rowOff>22860</xdr:rowOff>
        </xdr:from>
        <xdr:to>
          <xdr:col>4</xdr:col>
          <xdr:colOff>137160</xdr:colOff>
          <xdr:row>91</xdr:row>
          <xdr:rowOff>0</xdr:rowOff>
        </xdr:to>
        <xdr:sp macro="" textlink="">
          <xdr:nvSpPr>
            <xdr:cNvPr id="2205" name="ComboBox44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1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92</xdr:row>
          <xdr:rowOff>22860</xdr:rowOff>
        </xdr:from>
        <xdr:to>
          <xdr:col>4</xdr:col>
          <xdr:colOff>137160</xdr:colOff>
          <xdr:row>93</xdr:row>
          <xdr:rowOff>0</xdr:rowOff>
        </xdr:to>
        <xdr:sp macro="" textlink="">
          <xdr:nvSpPr>
            <xdr:cNvPr id="2206" name="ComboBox45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1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91</xdr:row>
          <xdr:rowOff>22860</xdr:rowOff>
        </xdr:from>
        <xdr:to>
          <xdr:col>4</xdr:col>
          <xdr:colOff>137160</xdr:colOff>
          <xdr:row>92</xdr:row>
          <xdr:rowOff>0</xdr:rowOff>
        </xdr:to>
        <xdr:sp macro="" textlink="">
          <xdr:nvSpPr>
            <xdr:cNvPr id="2207" name="ComboBox46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1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22860</xdr:rowOff>
        </xdr:from>
        <xdr:to>
          <xdr:col>4</xdr:col>
          <xdr:colOff>137160</xdr:colOff>
          <xdr:row>53</xdr:row>
          <xdr:rowOff>0</xdr:rowOff>
        </xdr:to>
        <xdr:sp macro="" textlink="">
          <xdr:nvSpPr>
            <xdr:cNvPr id="2208" name="ComboBox65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1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36477</xdr:colOff>
      <xdr:row>33</xdr:row>
      <xdr:rowOff>2431</xdr:rowOff>
    </xdr:from>
    <xdr:to>
      <xdr:col>12</xdr:col>
      <xdr:colOff>778212</xdr:colOff>
      <xdr:row>37</xdr:row>
      <xdr:rowOff>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5668</xdr:colOff>
      <xdr:row>6</xdr:row>
      <xdr:rowOff>6803</xdr:rowOff>
    </xdr:from>
    <xdr:to>
      <xdr:col>5</xdr:col>
      <xdr:colOff>1031874</xdr:colOff>
      <xdr:row>11</xdr:row>
      <xdr:rowOff>0</xdr:rowOff>
    </xdr:to>
    <xdr:pic>
      <xdr:nvPicPr>
        <xdr:cNvPr id="2" name="Imagen 1" descr="Cuchara con mango largo de 1 pieza, cucharas PARA CENA DE ACERO INOXIDABLE  18/10, espejo pulido, para Buffet, banquete, servicio, Curries, ensaladas,  sopa de fiesta|Cucharas| - AliExpres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0356" y="1173616"/>
          <a:ext cx="1724706" cy="906009"/>
        </a:xfrm>
        <a:prstGeom prst="rect">
          <a:avLst/>
        </a:prstGeom>
        <a:noFill/>
        <a:ln w="12700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204096</xdr:colOff>
      <xdr:row>13</xdr:row>
      <xdr:rowOff>115837</xdr:rowOff>
    </xdr:from>
    <xdr:to>
      <xdr:col>5</xdr:col>
      <xdr:colOff>585099</xdr:colOff>
      <xdr:row>17</xdr:row>
      <xdr:rowOff>34009</xdr:rowOff>
    </xdr:to>
    <xdr:pic>
      <xdr:nvPicPr>
        <xdr:cNvPr id="3" name="Imagen 2" descr="Cuchara con mango largo de 1 pieza, cucharas PARA CENA DE ACERO INOXIDABLE  18/10, espejo pulido, para Buffet, banquete, servicio, Curries, ensaladas,  sopa de fiesta|Cucharas| - AliExpress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7971" y="2748819"/>
          <a:ext cx="1081769" cy="652959"/>
        </a:xfrm>
        <a:prstGeom prst="rect">
          <a:avLst/>
        </a:prstGeom>
        <a:noFill/>
        <a:ln w="12700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34902</xdr:colOff>
      <xdr:row>20</xdr:row>
      <xdr:rowOff>29084</xdr:rowOff>
    </xdr:from>
    <xdr:to>
      <xdr:col>5</xdr:col>
      <xdr:colOff>795100</xdr:colOff>
      <xdr:row>24</xdr:row>
      <xdr:rowOff>186137</xdr:rowOff>
    </xdr:to>
    <xdr:pic>
      <xdr:nvPicPr>
        <xdr:cNvPr id="4" name="Imagen 3" descr="Taza ECO Café Sublimación con Plato y Cucharilla Color Blanco | Juego de té  | BESTSUB BRANCH IN SPAI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0839" b="15224"/>
        <a:stretch/>
      </xdr:blipFill>
      <xdr:spPr bwMode="auto">
        <a:xfrm>
          <a:off x="4374230" y="3943786"/>
          <a:ext cx="1471648" cy="8783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130631</xdr:colOff>
      <xdr:row>27</xdr:row>
      <xdr:rowOff>57695</xdr:rowOff>
    </xdr:from>
    <xdr:to>
      <xdr:col>5</xdr:col>
      <xdr:colOff>598719</xdr:colOff>
      <xdr:row>31</xdr:row>
      <xdr:rowOff>152401</xdr:rowOff>
    </xdr:to>
    <xdr:pic>
      <xdr:nvPicPr>
        <xdr:cNvPr id="5" name="Imagen 4" descr="Vasos Vidrio archivos - Menajexpress.cl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63145" y="5391695"/>
          <a:ext cx="1164772" cy="834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14243</xdr:colOff>
      <xdr:row>34</xdr:row>
      <xdr:rowOff>28485</xdr:rowOff>
    </xdr:from>
    <xdr:to>
      <xdr:col>5</xdr:col>
      <xdr:colOff>1023936</xdr:colOff>
      <xdr:row>42</xdr:row>
      <xdr:rowOff>161158</xdr:rowOff>
    </xdr:to>
    <xdr:pic>
      <xdr:nvPicPr>
        <xdr:cNvPr id="6" name="Imagen 5" descr="Mis MANOS, mis PORCIONES 🖐🏻🥗 las... - marthaymaria.nut | Facebook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8931" y="6394360"/>
          <a:ext cx="1708193" cy="159317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28221</xdr:colOff>
      <xdr:row>44</xdr:row>
      <xdr:rowOff>24959</xdr:rowOff>
    </xdr:from>
    <xdr:to>
      <xdr:col>6</xdr:col>
      <xdr:colOff>9408</xdr:colOff>
      <xdr:row>60</xdr:row>
      <xdr:rowOff>141111</xdr:rowOff>
    </xdr:to>
    <xdr:pic>
      <xdr:nvPicPr>
        <xdr:cNvPr id="7" name="Imagen 6" descr="1° CONCURSO DE FOTOGRÁFICO “MI PLATO SALUDABLE” | Municipalidad de Paine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221" y="8087107"/>
          <a:ext cx="6218298" cy="2976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18815</xdr:colOff>
      <xdr:row>70</xdr:row>
      <xdr:rowOff>18814</xdr:rowOff>
    </xdr:from>
    <xdr:to>
      <xdr:col>5</xdr:col>
      <xdr:colOff>1016001</xdr:colOff>
      <xdr:row>79</xdr:row>
      <xdr:rowOff>170799</xdr:rowOff>
    </xdr:to>
    <xdr:pic>
      <xdr:nvPicPr>
        <xdr:cNvPr id="9" name="Imagen 8" descr="Una taza de café ahora cuesta 1 millón de bolívares en Caracas - Revista  Estrategia &amp;amp; Negocios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029"/>
        <a:stretch/>
      </xdr:blipFill>
      <xdr:spPr bwMode="auto">
        <a:xfrm>
          <a:off x="4515556" y="12756444"/>
          <a:ext cx="1702741" cy="17968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514746</xdr:colOff>
      <xdr:row>81</xdr:row>
      <xdr:rowOff>84666</xdr:rowOff>
    </xdr:from>
    <xdr:to>
      <xdr:col>2</xdr:col>
      <xdr:colOff>686650</xdr:colOff>
      <xdr:row>92</xdr:row>
      <xdr:rowOff>103480</xdr:rowOff>
    </xdr:to>
    <xdr:pic>
      <xdr:nvPicPr>
        <xdr:cNvPr id="10" name="Imagen 9" descr="Sándwich de pavo ✅️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4746" y="14835481"/>
          <a:ext cx="2693089" cy="1984962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2</xdr:col>
      <xdr:colOff>1213557</xdr:colOff>
      <xdr:row>83</xdr:row>
      <xdr:rowOff>84665</xdr:rowOff>
    </xdr:from>
    <xdr:to>
      <xdr:col>5</xdr:col>
      <xdr:colOff>451557</xdr:colOff>
      <xdr:row>93</xdr:row>
      <xdr:rowOff>94072</xdr:rowOff>
    </xdr:to>
    <xdr:pic>
      <xdr:nvPicPr>
        <xdr:cNvPr id="11" name="Imagen 10" descr="leche deslactosada archivos - Publicayo Comunicación Estratégica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689"/>
        <a:stretch/>
      </xdr:blipFill>
      <xdr:spPr bwMode="auto">
        <a:xfrm>
          <a:off x="3734742" y="15192961"/>
          <a:ext cx="1919111" cy="179681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1</xdr:col>
      <xdr:colOff>555037</xdr:colOff>
      <xdr:row>95</xdr:row>
      <xdr:rowOff>37630</xdr:rowOff>
    </xdr:from>
    <xdr:to>
      <xdr:col>3</xdr:col>
      <xdr:colOff>125082</xdr:colOff>
      <xdr:row>101</xdr:row>
      <xdr:rowOff>139324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75850" y="17627130"/>
          <a:ext cx="1935420" cy="119706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>
    <xdr:from>
      <xdr:col>3</xdr:col>
      <xdr:colOff>112888</xdr:colOff>
      <xdr:row>65</xdr:row>
      <xdr:rowOff>47037</xdr:rowOff>
    </xdr:from>
    <xdr:to>
      <xdr:col>3</xdr:col>
      <xdr:colOff>611481</xdr:colOff>
      <xdr:row>68</xdr:row>
      <xdr:rowOff>84667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3904073" y="11881556"/>
          <a:ext cx="498593" cy="573852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3</xdr:col>
      <xdr:colOff>84667</xdr:colOff>
      <xdr:row>71</xdr:row>
      <xdr:rowOff>56444</xdr:rowOff>
    </xdr:from>
    <xdr:to>
      <xdr:col>3</xdr:col>
      <xdr:colOff>583260</xdr:colOff>
      <xdr:row>74</xdr:row>
      <xdr:rowOff>94074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3875852" y="12982222"/>
          <a:ext cx="498593" cy="573852"/>
        </a:xfrm>
        <a:prstGeom prst="ellipse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3</xdr:col>
      <xdr:colOff>94074</xdr:colOff>
      <xdr:row>77</xdr:row>
      <xdr:rowOff>47038</xdr:rowOff>
    </xdr:from>
    <xdr:to>
      <xdr:col>3</xdr:col>
      <xdr:colOff>592667</xdr:colOff>
      <xdr:row>80</xdr:row>
      <xdr:rowOff>75260</xdr:rowOff>
    </xdr:to>
    <xdr:sp macro="" textlink="">
      <xdr:nvSpPr>
        <xdr:cNvPr id="15" name="Elips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3885259" y="14064075"/>
          <a:ext cx="498593" cy="573852"/>
        </a:xfrm>
        <a:prstGeom prst="ellipse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0</xdr:col>
      <xdr:colOff>338668</xdr:colOff>
      <xdr:row>108</xdr:row>
      <xdr:rowOff>94072</xdr:rowOff>
    </xdr:from>
    <xdr:to>
      <xdr:col>0</xdr:col>
      <xdr:colOff>1147704</xdr:colOff>
      <xdr:row>114</xdr:row>
      <xdr:rowOff>37628</xdr:rowOff>
    </xdr:to>
    <xdr:sp macro="" textlink="">
      <xdr:nvSpPr>
        <xdr:cNvPr id="16" name="Elips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38668" y="19699109"/>
          <a:ext cx="809036" cy="1016000"/>
        </a:xfrm>
        <a:prstGeom prst="ellipse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2</xdr:col>
      <xdr:colOff>1260593</xdr:colOff>
      <xdr:row>64</xdr:row>
      <xdr:rowOff>103482</xdr:rowOff>
    </xdr:from>
    <xdr:to>
      <xdr:col>3</xdr:col>
      <xdr:colOff>362185</xdr:colOff>
      <xdr:row>65</xdr:row>
      <xdr:rowOff>47037</xdr:rowOff>
    </xdr:to>
    <xdr:cxnSp macro="">
      <xdr:nvCxnSpPr>
        <xdr:cNvPr id="18" name="Conector: angular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CxnSpPr>
          <a:endCxn id="13" idx="0"/>
        </xdr:cNvCxnSpPr>
      </xdr:nvCxnSpPr>
      <xdr:spPr>
        <a:xfrm>
          <a:off x="3781778" y="11749852"/>
          <a:ext cx="371592" cy="131704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18815</xdr:colOff>
      <xdr:row>70</xdr:row>
      <xdr:rowOff>112889</xdr:rowOff>
    </xdr:from>
    <xdr:to>
      <xdr:col>3</xdr:col>
      <xdr:colOff>333964</xdr:colOff>
      <xdr:row>71</xdr:row>
      <xdr:rowOff>56444</xdr:rowOff>
    </xdr:to>
    <xdr:cxnSp macro="">
      <xdr:nvCxnSpPr>
        <xdr:cNvPr id="20" name="Conector: angula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CxnSpPr>
          <a:endCxn id="14" idx="0"/>
        </xdr:cNvCxnSpPr>
      </xdr:nvCxnSpPr>
      <xdr:spPr>
        <a:xfrm>
          <a:off x="3810000" y="12850519"/>
          <a:ext cx="315149" cy="13170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76</xdr:row>
      <xdr:rowOff>84667</xdr:rowOff>
    </xdr:from>
    <xdr:to>
      <xdr:col>3</xdr:col>
      <xdr:colOff>343371</xdr:colOff>
      <xdr:row>77</xdr:row>
      <xdr:rowOff>47038</xdr:rowOff>
    </xdr:to>
    <xdr:cxnSp macro="">
      <xdr:nvCxnSpPr>
        <xdr:cNvPr id="24" name="Conector: angular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>
          <a:endCxn id="15" idx="0"/>
        </xdr:cNvCxnSpPr>
      </xdr:nvCxnSpPr>
      <xdr:spPr>
        <a:xfrm>
          <a:off x="3791185" y="13913556"/>
          <a:ext cx="343371" cy="150519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743186</xdr:colOff>
      <xdr:row>105</xdr:row>
      <xdr:rowOff>112888</xdr:rowOff>
    </xdr:from>
    <xdr:to>
      <xdr:col>0</xdr:col>
      <xdr:colOff>1401704</xdr:colOff>
      <xdr:row>108</xdr:row>
      <xdr:rowOff>94071</xdr:rowOff>
    </xdr:to>
    <xdr:cxnSp macro="">
      <xdr:nvCxnSpPr>
        <xdr:cNvPr id="26" name="Conector: angular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CxnSpPr>
          <a:endCxn id="16" idx="0"/>
        </xdr:cNvCxnSpPr>
      </xdr:nvCxnSpPr>
      <xdr:spPr>
        <a:xfrm rot="10800000" flipV="1">
          <a:off x="743186" y="19172295"/>
          <a:ext cx="658518" cy="52681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530679</xdr:colOff>
      <xdr:row>141</xdr:row>
      <xdr:rowOff>81642</xdr:rowOff>
    </xdr:from>
    <xdr:to>
      <xdr:col>2</xdr:col>
      <xdr:colOff>349892</xdr:colOff>
      <xdr:row>149</xdr:row>
      <xdr:rowOff>68036</xdr:rowOff>
    </xdr:to>
    <xdr:pic>
      <xdr:nvPicPr>
        <xdr:cNvPr id="27" name="Imagen 26" descr="Descargar fondos de pantalla fruta picada, fruktovi ensalada, ensaladas,  alimentos saludables, frutas, las frutas, ensalada de frutas, salado libre.  Imágenes fondos de descarga gratuita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0679" y="26248178"/>
          <a:ext cx="2329731" cy="145596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2</xdr:col>
      <xdr:colOff>748393</xdr:colOff>
      <xdr:row>141</xdr:row>
      <xdr:rowOff>34018</xdr:rowOff>
    </xdr:from>
    <xdr:to>
      <xdr:col>5</xdr:col>
      <xdr:colOff>605478</xdr:colOff>
      <xdr:row>150</xdr:row>
      <xdr:rowOff>20412</xdr:rowOff>
    </xdr:to>
    <xdr:pic>
      <xdr:nvPicPr>
        <xdr:cNvPr id="29" name="Imagen 28" descr="Juice &amp;amp; Punch - ¡FRUTA PICADA POR KILO! Juice&amp;amp;Punch te ahorra tiempo...  Elige la que más te guste y prepara tu propia ensalada de frutas en casa.  #VidaSana | Facebook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58911" y="26200554"/>
          <a:ext cx="2530888" cy="16396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74838</xdr:colOff>
      <xdr:row>173</xdr:row>
      <xdr:rowOff>163286</xdr:rowOff>
    </xdr:from>
    <xdr:to>
      <xdr:col>2</xdr:col>
      <xdr:colOff>231321</xdr:colOff>
      <xdr:row>181</xdr:row>
      <xdr:rowOff>17689</xdr:rowOff>
    </xdr:to>
    <xdr:pic>
      <xdr:nvPicPr>
        <xdr:cNvPr id="31" name="Imagen 30" descr="Leche Colun Light Chocolate 1 Lt - Colun - Toda la magia del sur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164" r="24535"/>
        <a:stretch/>
      </xdr:blipFill>
      <xdr:spPr bwMode="auto">
        <a:xfrm>
          <a:off x="1489981" y="32228518"/>
          <a:ext cx="1251858" cy="13239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41793</xdr:colOff>
      <xdr:row>167</xdr:row>
      <xdr:rowOff>95248</xdr:rowOff>
    </xdr:from>
    <xdr:to>
      <xdr:col>2</xdr:col>
      <xdr:colOff>890448</xdr:colOff>
      <xdr:row>172</xdr:row>
      <xdr:rowOff>29660</xdr:rowOff>
    </xdr:to>
    <xdr:pic>
      <xdr:nvPicPr>
        <xdr:cNvPr id="33" name="Imagen 32" descr="Jalea frambuesa 100 g | SantaIsabel.cl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2311" y="31058302"/>
          <a:ext cx="848655" cy="8528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210911</xdr:colOff>
      <xdr:row>169</xdr:row>
      <xdr:rowOff>141232</xdr:rowOff>
    </xdr:from>
    <xdr:to>
      <xdr:col>1</xdr:col>
      <xdr:colOff>3809</xdr:colOff>
      <xdr:row>176</xdr:row>
      <xdr:rowOff>63684</xdr:rowOff>
    </xdr:to>
    <xdr:pic>
      <xdr:nvPicPr>
        <xdr:cNvPr id="34" name="Imagen 33" descr="BARRA DE CEREAL BARRAS COLACIÓN FRUTILLA QUAKER 20 G | La - mass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0911" y="31478482"/>
          <a:ext cx="1202598" cy="12083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47624</xdr:colOff>
      <xdr:row>173</xdr:row>
      <xdr:rowOff>153591</xdr:rowOff>
    </xdr:from>
    <xdr:to>
      <xdr:col>5</xdr:col>
      <xdr:colOff>1000125</xdr:colOff>
      <xdr:row>180</xdr:row>
      <xdr:rowOff>113466</xdr:rowOff>
    </xdr:to>
    <xdr:pic>
      <xdr:nvPicPr>
        <xdr:cNvPr id="35" name="Imagen 34" descr="7 beneficios que brinda el plátano para tu salud | Salud | Estilo de Vida |  Peru.com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31178" y="32239234"/>
          <a:ext cx="1653268" cy="124574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3</xdr:col>
      <xdr:colOff>387803</xdr:colOff>
      <xdr:row>168</xdr:row>
      <xdr:rowOff>33572</xdr:rowOff>
    </xdr:from>
    <xdr:to>
      <xdr:col>5</xdr:col>
      <xdr:colOff>543198</xdr:colOff>
      <xdr:row>172</xdr:row>
      <xdr:rowOff>41366</xdr:rowOff>
    </xdr:to>
    <xdr:pic>
      <xdr:nvPicPr>
        <xdr:cNvPr id="36" name="Imagen 35" descr="Pack Almendras, Nueces Y Avellanas Europeas Cosecha 2020.. | Cuotas sin  interés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70589" y="31180322"/>
          <a:ext cx="1556930" cy="7425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7938</xdr:colOff>
      <xdr:row>198</xdr:row>
      <xdr:rowOff>74607</xdr:rowOff>
    </xdr:from>
    <xdr:to>
      <xdr:col>2</xdr:col>
      <xdr:colOff>1252019</xdr:colOff>
      <xdr:row>219</xdr:row>
      <xdr:rowOff>121551</xdr:rowOff>
    </xdr:to>
    <xdr:pic>
      <xdr:nvPicPr>
        <xdr:cNvPr id="39" name="Imagen 38" descr="Elecciones nutritivas: ¿Cómo armar un plato saludable? – Jockey Club Córdoba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38" y="36658545"/>
          <a:ext cx="3760269" cy="39680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1008063</xdr:colOff>
      <xdr:row>194</xdr:row>
      <xdr:rowOff>134937</xdr:rowOff>
    </xdr:from>
    <xdr:to>
      <xdr:col>1</xdr:col>
      <xdr:colOff>85843</xdr:colOff>
      <xdr:row>197</xdr:row>
      <xdr:rowOff>15875</xdr:rowOff>
    </xdr:to>
    <xdr:sp macro="" textlink="">
      <xdr:nvSpPr>
        <xdr:cNvPr id="40" name="Elips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/>
      </xdr:nvSpPr>
      <xdr:spPr>
        <a:xfrm>
          <a:off x="1008063" y="35964812"/>
          <a:ext cx="498593" cy="444501"/>
        </a:xfrm>
        <a:prstGeom prst="ellipse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2</xdr:col>
      <xdr:colOff>539750</xdr:colOff>
      <xdr:row>189</xdr:row>
      <xdr:rowOff>0</xdr:rowOff>
    </xdr:from>
    <xdr:to>
      <xdr:col>2</xdr:col>
      <xdr:colOff>1038343</xdr:colOff>
      <xdr:row>191</xdr:row>
      <xdr:rowOff>119063</xdr:rowOff>
    </xdr:to>
    <xdr:sp macro="" textlink="">
      <xdr:nvSpPr>
        <xdr:cNvPr id="41" name="Elips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/>
      </xdr:nvSpPr>
      <xdr:spPr>
        <a:xfrm>
          <a:off x="3055938" y="34909125"/>
          <a:ext cx="498593" cy="484188"/>
        </a:xfrm>
        <a:prstGeom prst="ellipse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1</xdr:col>
      <xdr:colOff>85843</xdr:colOff>
      <xdr:row>187</xdr:row>
      <xdr:rowOff>119063</xdr:rowOff>
    </xdr:from>
    <xdr:to>
      <xdr:col>2</xdr:col>
      <xdr:colOff>7939</xdr:colOff>
      <xdr:row>195</xdr:row>
      <xdr:rowOff>166689</xdr:rowOff>
    </xdr:to>
    <xdr:cxnSp macro="">
      <xdr:nvCxnSpPr>
        <xdr:cNvPr id="43" name="Conector: angular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CxnSpPr>
          <a:endCxn id="40" idx="6"/>
        </xdr:cNvCxnSpPr>
      </xdr:nvCxnSpPr>
      <xdr:spPr>
        <a:xfrm rot="5400000">
          <a:off x="1249423" y="34912359"/>
          <a:ext cx="1531938" cy="1017471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789048</xdr:colOff>
      <xdr:row>187</xdr:row>
      <xdr:rowOff>111124</xdr:rowOff>
    </xdr:from>
    <xdr:to>
      <xdr:col>3</xdr:col>
      <xdr:colOff>5</xdr:colOff>
      <xdr:row>189</xdr:row>
      <xdr:rowOff>0</xdr:rowOff>
    </xdr:to>
    <xdr:cxnSp macro="">
      <xdr:nvCxnSpPr>
        <xdr:cNvPr id="45" name="Conector: angular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CxnSpPr>
          <a:endCxn id="41" idx="0"/>
        </xdr:cNvCxnSpPr>
      </xdr:nvCxnSpPr>
      <xdr:spPr>
        <a:xfrm rot="10800000" flipV="1">
          <a:off x="3305236" y="34647187"/>
          <a:ext cx="480957" cy="261938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762000</xdr:colOff>
      <xdr:row>196</xdr:row>
      <xdr:rowOff>7937</xdr:rowOff>
    </xdr:from>
    <xdr:to>
      <xdr:col>2</xdr:col>
      <xdr:colOff>1127125</xdr:colOff>
      <xdr:row>198</xdr:row>
      <xdr:rowOff>5879</xdr:rowOff>
    </xdr:to>
    <xdr:sp macro="" textlink="">
      <xdr:nvSpPr>
        <xdr:cNvPr id="46" name="Elips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/>
      </xdr:nvSpPr>
      <xdr:spPr>
        <a:xfrm>
          <a:off x="3278188" y="36218812"/>
          <a:ext cx="365125" cy="371005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2</xdr:col>
      <xdr:colOff>944563</xdr:colOff>
      <xdr:row>195</xdr:row>
      <xdr:rowOff>79375</xdr:rowOff>
    </xdr:from>
    <xdr:to>
      <xdr:col>2</xdr:col>
      <xdr:colOff>1254125</xdr:colOff>
      <xdr:row>196</xdr:row>
      <xdr:rowOff>7937</xdr:rowOff>
    </xdr:to>
    <xdr:cxnSp macro="">
      <xdr:nvCxnSpPr>
        <xdr:cNvPr id="48" name="Conector: angular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CxnSpPr>
          <a:endCxn id="46" idx="0"/>
        </xdr:cNvCxnSpPr>
      </xdr:nvCxnSpPr>
      <xdr:spPr>
        <a:xfrm rot="10800000" flipV="1">
          <a:off x="3460751" y="36099750"/>
          <a:ext cx="309562" cy="119062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874713</xdr:colOff>
      <xdr:row>207</xdr:row>
      <xdr:rowOff>136524</xdr:rowOff>
    </xdr:from>
    <xdr:to>
      <xdr:col>2</xdr:col>
      <xdr:colOff>1239838</xdr:colOff>
      <xdr:row>209</xdr:row>
      <xdr:rowOff>142404</xdr:rowOff>
    </xdr:to>
    <xdr:sp macro="" textlink="">
      <xdr:nvSpPr>
        <xdr:cNvPr id="49" name="Elipse 48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SpPr/>
      </xdr:nvSpPr>
      <xdr:spPr>
        <a:xfrm>
          <a:off x="3390901" y="38403212"/>
          <a:ext cx="365125" cy="371005"/>
        </a:xfrm>
        <a:prstGeom prst="ellipse">
          <a:avLst/>
        </a:prstGeom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2</xdr:col>
      <xdr:colOff>1057277</xdr:colOff>
      <xdr:row>205</xdr:row>
      <xdr:rowOff>95249</xdr:rowOff>
    </xdr:from>
    <xdr:to>
      <xdr:col>2</xdr:col>
      <xdr:colOff>1262063</xdr:colOff>
      <xdr:row>207</xdr:row>
      <xdr:rowOff>136523</xdr:rowOff>
    </xdr:to>
    <xdr:cxnSp macro="">
      <xdr:nvCxnSpPr>
        <xdr:cNvPr id="51" name="Conector: angular 50">
          <a:extLst>
            <a:ext uri="{FF2B5EF4-FFF2-40B4-BE49-F238E27FC236}">
              <a16:creationId xmlns:a16="http://schemas.microsoft.com/office/drawing/2014/main" id="{00000000-0008-0000-0300-000033000000}"/>
            </a:ext>
          </a:extLst>
        </xdr:cNvPr>
        <xdr:cNvCxnSpPr>
          <a:endCxn id="49" idx="0"/>
        </xdr:cNvCxnSpPr>
      </xdr:nvCxnSpPr>
      <xdr:spPr>
        <a:xfrm rot="5400000">
          <a:off x="3468689" y="38093650"/>
          <a:ext cx="414337" cy="204786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571501</xdr:colOff>
      <xdr:row>219</xdr:row>
      <xdr:rowOff>150813</xdr:rowOff>
    </xdr:from>
    <xdr:to>
      <xdr:col>2</xdr:col>
      <xdr:colOff>1111251</xdr:colOff>
      <xdr:row>222</xdr:row>
      <xdr:rowOff>117006</xdr:rowOff>
    </xdr:to>
    <xdr:sp macro="" textlink="">
      <xdr:nvSpPr>
        <xdr:cNvPr id="52" name="Elipse 51">
          <a:extLst>
            <a:ext uri="{FF2B5EF4-FFF2-40B4-BE49-F238E27FC236}">
              <a16:creationId xmlns:a16="http://schemas.microsoft.com/office/drawing/2014/main" id="{00000000-0008-0000-0300-000034000000}"/>
            </a:ext>
          </a:extLst>
        </xdr:cNvPr>
        <xdr:cNvSpPr/>
      </xdr:nvSpPr>
      <xdr:spPr>
        <a:xfrm>
          <a:off x="3087689" y="40655876"/>
          <a:ext cx="539750" cy="513880"/>
        </a:xfrm>
        <a:prstGeom prst="ellipse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2</xdr:col>
      <xdr:colOff>841377</xdr:colOff>
      <xdr:row>217</xdr:row>
      <xdr:rowOff>119062</xdr:rowOff>
    </xdr:from>
    <xdr:to>
      <xdr:col>2</xdr:col>
      <xdr:colOff>1230313</xdr:colOff>
      <xdr:row>219</xdr:row>
      <xdr:rowOff>150812</xdr:rowOff>
    </xdr:to>
    <xdr:cxnSp macro="">
      <xdr:nvCxnSpPr>
        <xdr:cNvPr id="54" name="Conector: angular 53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CxnSpPr>
          <a:endCxn id="52" idx="0"/>
        </xdr:cNvCxnSpPr>
      </xdr:nvCxnSpPr>
      <xdr:spPr>
        <a:xfrm rot="5400000">
          <a:off x="3349626" y="40259001"/>
          <a:ext cx="404813" cy="388936"/>
        </a:xfrm>
        <a:prstGeom prst="bentConnector3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222250</xdr:colOff>
      <xdr:row>221</xdr:row>
      <xdr:rowOff>23812</xdr:rowOff>
    </xdr:from>
    <xdr:to>
      <xdr:col>0</xdr:col>
      <xdr:colOff>762000</xdr:colOff>
      <xdr:row>223</xdr:row>
      <xdr:rowOff>172567</xdr:rowOff>
    </xdr:to>
    <xdr:sp macro="" textlink="">
      <xdr:nvSpPr>
        <xdr:cNvPr id="55" name="Elipse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SpPr/>
      </xdr:nvSpPr>
      <xdr:spPr>
        <a:xfrm>
          <a:off x="222250" y="40894000"/>
          <a:ext cx="539750" cy="513880"/>
        </a:xfrm>
        <a:prstGeom prst="ellipse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0</xdr:col>
      <xdr:colOff>492125</xdr:colOff>
      <xdr:row>223</xdr:row>
      <xdr:rowOff>172567</xdr:rowOff>
    </xdr:from>
    <xdr:to>
      <xdr:col>0</xdr:col>
      <xdr:colOff>492125</xdr:colOff>
      <xdr:row>225</xdr:row>
      <xdr:rowOff>7938</xdr:rowOff>
    </xdr:to>
    <xdr:cxnSp macro="">
      <xdr:nvCxnSpPr>
        <xdr:cNvPr id="61" name="Conector recto de flecha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CxnSpPr>
          <a:endCxn id="55" idx="4"/>
        </xdr:cNvCxnSpPr>
      </xdr:nvCxnSpPr>
      <xdr:spPr>
        <a:xfrm flipV="1">
          <a:off x="492125" y="41407880"/>
          <a:ext cx="0" cy="2084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1008063</xdr:colOff>
      <xdr:row>254</xdr:row>
      <xdr:rowOff>134937</xdr:rowOff>
    </xdr:from>
    <xdr:to>
      <xdr:col>1</xdr:col>
      <xdr:colOff>85843</xdr:colOff>
      <xdr:row>257</xdr:row>
      <xdr:rowOff>15875</xdr:rowOff>
    </xdr:to>
    <xdr:sp macro="" textlink="">
      <xdr:nvSpPr>
        <xdr:cNvPr id="68" name="Elipse 67">
          <a:extLst>
            <a:ext uri="{FF2B5EF4-FFF2-40B4-BE49-F238E27FC236}">
              <a16:creationId xmlns:a16="http://schemas.microsoft.com/office/drawing/2014/main" id="{00000000-0008-0000-0300-000044000000}"/>
            </a:ext>
          </a:extLst>
        </xdr:cNvPr>
        <xdr:cNvSpPr/>
      </xdr:nvSpPr>
      <xdr:spPr>
        <a:xfrm>
          <a:off x="1008063" y="35964812"/>
          <a:ext cx="498593" cy="444501"/>
        </a:xfrm>
        <a:prstGeom prst="ellipse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2</xdr:col>
      <xdr:colOff>539750</xdr:colOff>
      <xdr:row>249</xdr:row>
      <xdr:rowOff>0</xdr:rowOff>
    </xdr:from>
    <xdr:to>
      <xdr:col>2</xdr:col>
      <xdr:colOff>1038343</xdr:colOff>
      <xdr:row>251</xdr:row>
      <xdr:rowOff>119063</xdr:rowOff>
    </xdr:to>
    <xdr:sp macro="" textlink="">
      <xdr:nvSpPr>
        <xdr:cNvPr id="69" name="Elipse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3055938" y="34909125"/>
          <a:ext cx="498593" cy="484188"/>
        </a:xfrm>
        <a:prstGeom prst="ellipse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1</xdr:col>
      <xdr:colOff>85843</xdr:colOff>
      <xdr:row>247</xdr:row>
      <xdr:rowOff>119063</xdr:rowOff>
    </xdr:from>
    <xdr:to>
      <xdr:col>2</xdr:col>
      <xdr:colOff>7939</xdr:colOff>
      <xdr:row>255</xdr:row>
      <xdr:rowOff>166689</xdr:rowOff>
    </xdr:to>
    <xdr:cxnSp macro="">
      <xdr:nvCxnSpPr>
        <xdr:cNvPr id="70" name="Conector: angular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CxnSpPr>
          <a:endCxn id="68" idx="6"/>
        </xdr:cNvCxnSpPr>
      </xdr:nvCxnSpPr>
      <xdr:spPr>
        <a:xfrm rot="5400000">
          <a:off x="1249423" y="34912359"/>
          <a:ext cx="1531938" cy="1017471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789048</xdr:colOff>
      <xdr:row>247</xdr:row>
      <xdr:rowOff>111124</xdr:rowOff>
    </xdr:from>
    <xdr:to>
      <xdr:col>3</xdr:col>
      <xdr:colOff>5</xdr:colOff>
      <xdr:row>249</xdr:row>
      <xdr:rowOff>0</xdr:rowOff>
    </xdr:to>
    <xdr:cxnSp macro="">
      <xdr:nvCxnSpPr>
        <xdr:cNvPr id="71" name="Conector: angular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CxnSpPr>
          <a:endCxn id="69" idx="0"/>
        </xdr:cNvCxnSpPr>
      </xdr:nvCxnSpPr>
      <xdr:spPr>
        <a:xfrm rot="10800000" flipV="1">
          <a:off x="3305236" y="34647187"/>
          <a:ext cx="480957" cy="261938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762000</xdr:colOff>
      <xdr:row>256</xdr:row>
      <xdr:rowOff>7937</xdr:rowOff>
    </xdr:from>
    <xdr:to>
      <xdr:col>2</xdr:col>
      <xdr:colOff>1127125</xdr:colOff>
      <xdr:row>258</xdr:row>
      <xdr:rowOff>5879</xdr:rowOff>
    </xdr:to>
    <xdr:sp macro="" textlink="">
      <xdr:nvSpPr>
        <xdr:cNvPr id="72" name="Elips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/>
      </xdr:nvSpPr>
      <xdr:spPr>
        <a:xfrm>
          <a:off x="3278188" y="36218812"/>
          <a:ext cx="365125" cy="371005"/>
        </a:xfrm>
        <a:prstGeom prst="ellipse">
          <a:avLst/>
        </a:prstGeom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2</xdr:col>
      <xdr:colOff>944563</xdr:colOff>
      <xdr:row>255</xdr:row>
      <xdr:rowOff>79375</xdr:rowOff>
    </xdr:from>
    <xdr:to>
      <xdr:col>2</xdr:col>
      <xdr:colOff>1254125</xdr:colOff>
      <xdr:row>256</xdr:row>
      <xdr:rowOff>7937</xdr:rowOff>
    </xdr:to>
    <xdr:cxnSp macro="">
      <xdr:nvCxnSpPr>
        <xdr:cNvPr id="73" name="Conector: angular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CxnSpPr>
          <a:endCxn id="72" idx="0"/>
        </xdr:cNvCxnSpPr>
      </xdr:nvCxnSpPr>
      <xdr:spPr>
        <a:xfrm rot="10800000" flipV="1">
          <a:off x="3460751" y="36099750"/>
          <a:ext cx="309562" cy="119062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571501</xdr:colOff>
      <xdr:row>278</xdr:row>
      <xdr:rowOff>150813</xdr:rowOff>
    </xdr:from>
    <xdr:to>
      <xdr:col>2</xdr:col>
      <xdr:colOff>1111251</xdr:colOff>
      <xdr:row>281</xdr:row>
      <xdr:rowOff>117006</xdr:rowOff>
    </xdr:to>
    <xdr:sp macro="" textlink="">
      <xdr:nvSpPr>
        <xdr:cNvPr id="76" name="Elipse 75">
          <a:extLst>
            <a:ext uri="{FF2B5EF4-FFF2-40B4-BE49-F238E27FC236}">
              <a16:creationId xmlns:a16="http://schemas.microsoft.com/office/drawing/2014/main" id="{00000000-0008-0000-0300-00004C000000}"/>
            </a:ext>
          </a:extLst>
        </xdr:cNvPr>
        <xdr:cNvSpPr/>
      </xdr:nvSpPr>
      <xdr:spPr>
        <a:xfrm>
          <a:off x="3087689" y="40655876"/>
          <a:ext cx="539750" cy="513880"/>
        </a:xfrm>
        <a:prstGeom prst="ellipse">
          <a:avLst/>
        </a:prstGeom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2</xdr:col>
      <xdr:colOff>841377</xdr:colOff>
      <xdr:row>268</xdr:row>
      <xdr:rowOff>111127</xdr:rowOff>
    </xdr:from>
    <xdr:to>
      <xdr:col>2</xdr:col>
      <xdr:colOff>1262063</xdr:colOff>
      <xdr:row>278</xdr:row>
      <xdr:rowOff>150812</xdr:rowOff>
    </xdr:to>
    <xdr:cxnSp macro="">
      <xdr:nvCxnSpPr>
        <xdr:cNvPr id="77" name="Conector: angular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CxnSpPr>
          <a:endCxn id="76" idx="0"/>
        </xdr:cNvCxnSpPr>
      </xdr:nvCxnSpPr>
      <xdr:spPr>
        <a:xfrm rot="5400000">
          <a:off x="2547940" y="50522190"/>
          <a:ext cx="2039935" cy="420686"/>
        </a:xfrm>
        <a:prstGeom prst="bentConnector3">
          <a:avLst>
            <a:gd name="adj1" fmla="val -973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222250</xdr:colOff>
      <xdr:row>280</xdr:row>
      <xdr:rowOff>23812</xdr:rowOff>
    </xdr:from>
    <xdr:to>
      <xdr:col>0</xdr:col>
      <xdr:colOff>762000</xdr:colOff>
      <xdr:row>282</xdr:row>
      <xdr:rowOff>172567</xdr:rowOff>
    </xdr:to>
    <xdr:sp macro="" textlink="">
      <xdr:nvSpPr>
        <xdr:cNvPr id="78" name="Elipse 77">
          <a:extLst>
            <a:ext uri="{FF2B5EF4-FFF2-40B4-BE49-F238E27FC236}">
              <a16:creationId xmlns:a16="http://schemas.microsoft.com/office/drawing/2014/main" id="{00000000-0008-0000-0300-00004E000000}"/>
            </a:ext>
          </a:extLst>
        </xdr:cNvPr>
        <xdr:cNvSpPr/>
      </xdr:nvSpPr>
      <xdr:spPr>
        <a:xfrm>
          <a:off x="222250" y="40894000"/>
          <a:ext cx="539750" cy="513880"/>
        </a:xfrm>
        <a:prstGeom prst="ellipse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400" b="1"/>
            <a:t>1</a:t>
          </a:r>
        </a:p>
      </xdr:txBody>
    </xdr:sp>
    <xdr:clientData/>
  </xdr:twoCellAnchor>
  <xdr:twoCellAnchor>
    <xdr:from>
      <xdr:col>0</xdr:col>
      <xdr:colOff>492125</xdr:colOff>
      <xdr:row>282</xdr:row>
      <xdr:rowOff>172567</xdr:rowOff>
    </xdr:from>
    <xdr:to>
      <xdr:col>0</xdr:col>
      <xdr:colOff>492125</xdr:colOff>
      <xdr:row>284</xdr:row>
      <xdr:rowOff>7938</xdr:rowOff>
    </xdr:to>
    <xdr:cxnSp macro="">
      <xdr:nvCxnSpPr>
        <xdr:cNvPr id="79" name="Conector recto de flecha 78">
          <a:extLst>
            <a:ext uri="{FF2B5EF4-FFF2-40B4-BE49-F238E27FC236}">
              <a16:creationId xmlns:a16="http://schemas.microsoft.com/office/drawing/2014/main" id="{00000000-0008-0000-0300-00004F000000}"/>
            </a:ext>
          </a:extLst>
        </xdr:cNvPr>
        <xdr:cNvCxnSpPr>
          <a:endCxn id="78" idx="4"/>
        </xdr:cNvCxnSpPr>
      </xdr:nvCxnSpPr>
      <xdr:spPr>
        <a:xfrm flipV="1">
          <a:off x="492125" y="41407880"/>
          <a:ext cx="0" cy="20843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15876</xdr:colOff>
      <xdr:row>258</xdr:row>
      <xdr:rowOff>39688</xdr:rowOff>
    </xdr:from>
    <xdr:to>
      <xdr:col>2</xdr:col>
      <xdr:colOff>806776</xdr:colOff>
      <xdr:row>273</xdr:row>
      <xdr:rowOff>39688</xdr:rowOff>
    </xdr:to>
    <xdr:pic>
      <xdr:nvPicPr>
        <xdr:cNvPr id="81" name="Imagen 80" descr="Método del plato, qué es: reglas, proporciones y alimentos a incluir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76" y="47759938"/>
          <a:ext cx="3307088" cy="280193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3</xdr:col>
      <xdr:colOff>523875</xdr:colOff>
      <xdr:row>285</xdr:row>
      <xdr:rowOff>107505</xdr:rowOff>
    </xdr:from>
    <xdr:to>
      <xdr:col>5</xdr:col>
      <xdr:colOff>531812</xdr:colOff>
      <xdr:row>291</xdr:row>
      <xdr:rowOff>2912</xdr:rowOff>
    </xdr:to>
    <xdr:pic>
      <xdr:nvPicPr>
        <xdr:cNvPr id="84" name="Imagen 83" descr="El arroz y su valor nutricional | La NOTA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0402"/>
        <a:stretch/>
      </xdr:blipFill>
      <xdr:spPr bwMode="auto">
        <a:xfrm>
          <a:off x="4310063" y="53026818"/>
          <a:ext cx="1404937" cy="990782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2</xdr:col>
      <xdr:colOff>466533</xdr:colOff>
      <xdr:row>311</xdr:row>
      <xdr:rowOff>38877</xdr:rowOff>
    </xdr:from>
    <xdr:to>
      <xdr:col>3</xdr:col>
      <xdr:colOff>482082</xdr:colOff>
      <xdr:row>315</xdr:row>
      <xdr:rowOff>108781</xdr:rowOff>
    </xdr:to>
    <xdr:pic>
      <xdr:nvPicPr>
        <xdr:cNvPr id="59" name="Imagen 58" descr="Sándwich de pavo ✅️">
          <a:extLst>
            <a:ext uri="{FF2B5EF4-FFF2-40B4-BE49-F238E27FC236}">
              <a16:creationId xmlns:a16="http://schemas.microsoft.com/office/drawing/2014/main" id="{00000000-0008-0000-03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78023" y="59062775"/>
          <a:ext cx="1290732" cy="81635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</xdr:col>
      <xdr:colOff>567610</xdr:colOff>
      <xdr:row>309</xdr:row>
      <xdr:rowOff>93306</xdr:rowOff>
    </xdr:from>
    <xdr:to>
      <xdr:col>5</xdr:col>
      <xdr:colOff>979713</xdr:colOff>
      <xdr:row>315</xdr:row>
      <xdr:rowOff>98691</xdr:rowOff>
    </xdr:to>
    <xdr:pic>
      <xdr:nvPicPr>
        <xdr:cNvPr id="60" name="Imagen 59" descr="Leche descremada fluida – vaso – AH! Nutrición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54079" y="58743979"/>
          <a:ext cx="1111899" cy="11250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590940</xdr:colOff>
      <xdr:row>308</xdr:row>
      <xdr:rowOff>103340</xdr:rowOff>
    </xdr:from>
    <xdr:to>
      <xdr:col>5</xdr:col>
      <xdr:colOff>46654</xdr:colOff>
      <xdr:row>311</xdr:row>
      <xdr:rowOff>81542</xdr:rowOff>
    </xdr:to>
    <xdr:pic>
      <xdr:nvPicPr>
        <xdr:cNvPr id="62" name="Imagen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77613" y="58567401"/>
          <a:ext cx="855306" cy="538039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</xdr:spPr>
    </xdr:pic>
    <xdr:clientData/>
  </xdr:twoCellAnchor>
  <xdr:twoCellAnchor editAs="oneCell">
    <xdr:from>
      <xdr:col>0</xdr:col>
      <xdr:colOff>202164</xdr:colOff>
      <xdr:row>330</xdr:row>
      <xdr:rowOff>99999</xdr:rowOff>
    </xdr:from>
    <xdr:to>
      <xdr:col>2</xdr:col>
      <xdr:colOff>1088416</xdr:colOff>
      <xdr:row>340</xdr:row>
      <xdr:rowOff>100147</xdr:rowOff>
    </xdr:to>
    <xdr:pic>
      <xdr:nvPicPr>
        <xdr:cNvPr id="63" name="Imagen 62" descr="Lentejas con verduras - Plato Fuerte - Recetas Colombianas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164" y="63073856"/>
          <a:ext cx="3397742" cy="18740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809373</xdr:colOff>
      <xdr:row>350</xdr:row>
      <xdr:rowOff>101081</xdr:rowOff>
    </xdr:from>
    <xdr:to>
      <xdr:col>5</xdr:col>
      <xdr:colOff>540865</xdr:colOff>
      <xdr:row>358</xdr:row>
      <xdr:rowOff>75267</xdr:rowOff>
    </xdr:to>
    <xdr:pic>
      <xdr:nvPicPr>
        <xdr:cNvPr id="64" name="Imagen 63" descr="Pescado rebozado con puré de patata y verduras salteadas - Karlos Arguiñano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0863" y="66916040"/>
          <a:ext cx="2406267" cy="14670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326571</xdr:colOff>
      <xdr:row>378</xdr:row>
      <xdr:rowOff>155511</xdr:rowOff>
    </xdr:from>
    <xdr:to>
      <xdr:col>3</xdr:col>
      <xdr:colOff>635949</xdr:colOff>
      <xdr:row>385</xdr:row>
      <xdr:rowOff>163285</xdr:rowOff>
    </xdr:to>
    <xdr:pic>
      <xdr:nvPicPr>
        <xdr:cNvPr id="65" name="Imagen 64" descr="Leche light chocolate 200 ml | Jumbo.cl">
          <a:extLst>
            <a:ext uri="{FF2B5EF4-FFF2-40B4-BE49-F238E27FC236}">
              <a16:creationId xmlns:a16="http://schemas.microsoft.com/office/drawing/2014/main" id="{00000000-0008-0000-03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38061" y="72413327"/>
          <a:ext cx="1584561" cy="13218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373224</xdr:colOff>
      <xdr:row>385</xdr:row>
      <xdr:rowOff>17285</xdr:rowOff>
    </xdr:from>
    <xdr:to>
      <xdr:col>5</xdr:col>
      <xdr:colOff>147735</xdr:colOff>
      <xdr:row>390</xdr:row>
      <xdr:rowOff>129696</xdr:rowOff>
    </xdr:to>
    <xdr:pic>
      <xdr:nvPicPr>
        <xdr:cNvPr id="66" name="Imagen 65" descr="Plátano de seda Precio por kg, unidad: 190 g aprox a domicilio | Cornershop  by Uber - Perú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59897" y="73589163"/>
          <a:ext cx="1174103" cy="10532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256592</xdr:colOff>
      <xdr:row>401</xdr:row>
      <xdr:rowOff>66199</xdr:rowOff>
    </xdr:from>
    <xdr:to>
      <xdr:col>5</xdr:col>
      <xdr:colOff>186613</xdr:colOff>
      <xdr:row>410</xdr:row>
      <xdr:rowOff>62204</xdr:rowOff>
    </xdr:to>
    <xdr:pic>
      <xdr:nvPicPr>
        <xdr:cNvPr id="67" name="Imagen 66" descr="Foto Plato de Buda con filete de pollo, arroz, repollo rojo, zanahoria,  ensalada de lechuga fresca y sésamo. de Timolina en Envato Elements">
          <a:extLst>
            <a:ext uri="{FF2B5EF4-FFF2-40B4-BE49-F238E27FC236}">
              <a16:creationId xmlns:a16="http://schemas.microsoft.com/office/drawing/2014/main" id="{00000000-0008-0000-03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8082" y="76647199"/>
          <a:ext cx="2604796" cy="167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</xdr:row>
          <xdr:rowOff>22860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2289" name="ComboBox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4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</xdr:row>
          <xdr:rowOff>22860</xdr:rowOff>
        </xdr:from>
        <xdr:to>
          <xdr:col>4</xdr:col>
          <xdr:colOff>137160</xdr:colOff>
          <xdr:row>6</xdr:row>
          <xdr:rowOff>0</xdr:rowOff>
        </xdr:to>
        <xdr:sp macro="" textlink="">
          <xdr:nvSpPr>
            <xdr:cNvPr id="12290" name="ComboBox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4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</xdr:row>
          <xdr:rowOff>0</xdr:rowOff>
        </xdr:from>
        <xdr:to>
          <xdr:col>4</xdr:col>
          <xdr:colOff>137160</xdr:colOff>
          <xdr:row>6</xdr:row>
          <xdr:rowOff>160020</xdr:rowOff>
        </xdr:to>
        <xdr:sp macro="" textlink="">
          <xdr:nvSpPr>
            <xdr:cNvPr id="12291" name="ComboBox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4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</xdr:row>
          <xdr:rowOff>22860</xdr:rowOff>
        </xdr:from>
        <xdr:to>
          <xdr:col>4</xdr:col>
          <xdr:colOff>137160</xdr:colOff>
          <xdr:row>7</xdr:row>
          <xdr:rowOff>0</xdr:rowOff>
        </xdr:to>
        <xdr:sp macro="" textlink="">
          <xdr:nvSpPr>
            <xdr:cNvPr id="12292" name="ComboBox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4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</xdr:row>
          <xdr:rowOff>22860</xdr:rowOff>
        </xdr:from>
        <xdr:to>
          <xdr:col>4</xdr:col>
          <xdr:colOff>137160</xdr:colOff>
          <xdr:row>8</xdr:row>
          <xdr:rowOff>0</xdr:rowOff>
        </xdr:to>
        <xdr:sp macro="" textlink="">
          <xdr:nvSpPr>
            <xdr:cNvPr id="12293" name="ComboBox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4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</xdr:row>
          <xdr:rowOff>22860</xdr:rowOff>
        </xdr:from>
        <xdr:to>
          <xdr:col>4</xdr:col>
          <xdr:colOff>137160</xdr:colOff>
          <xdr:row>9</xdr:row>
          <xdr:rowOff>0</xdr:rowOff>
        </xdr:to>
        <xdr:sp macro="" textlink="">
          <xdr:nvSpPr>
            <xdr:cNvPr id="12294" name="ComboBox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4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</xdr:row>
          <xdr:rowOff>22860</xdr:rowOff>
        </xdr:from>
        <xdr:to>
          <xdr:col>4</xdr:col>
          <xdr:colOff>137160</xdr:colOff>
          <xdr:row>10</xdr:row>
          <xdr:rowOff>0</xdr:rowOff>
        </xdr:to>
        <xdr:sp macro="" textlink="">
          <xdr:nvSpPr>
            <xdr:cNvPr id="12295" name="ComboBox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</xdr:row>
          <xdr:rowOff>22860</xdr:rowOff>
        </xdr:from>
        <xdr:to>
          <xdr:col>4</xdr:col>
          <xdr:colOff>137160</xdr:colOff>
          <xdr:row>11</xdr:row>
          <xdr:rowOff>0</xdr:rowOff>
        </xdr:to>
        <xdr:sp macro="" textlink="">
          <xdr:nvSpPr>
            <xdr:cNvPr id="12296" name="ComboBox8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4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11</xdr:row>
          <xdr:rowOff>22860</xdr:rowOff>
        </xdr:from>
        <xdr:to>
          <xdr:col>4</xdr:col>
          <xdr:colOff>137160</xdr:colOff>
          <xdr:row>12</xdr:row>
          <xdr:rowOff>0</xdr:rowOff>
        </xdr:to>
        <xdr:sp macro="" textlink="">
          <xdr:nvSpPr>
            <xdr:cNvPr id="12297" name="ComboBox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12</xdr:row>
          <xdr:rowOff>22860</xdr:rowOff>
        </xdr:from>
        <xdr:to>
          <xdr:col>4</xdr:col>
          <xdr:colOff>137160</xdr:colOff>
          <xdr:row>13</xdr:row>
          <xdr:rowOff>0</xdr:rowOff>
        </xdr:to>
        <xdr:sp macro="" textlink="">
          <xdr:nvSpPr>
            <xdr:cNvPr id="12298" name="ComboBox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4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19</xdr:row>
          <xdr:rowOff>22860</xdr:rowOff>
        </xdr:from>
        <xdr:to>
          <xdr:col>4</xdr:col>
          <xdr:colOff>137160</xdr:colOff>
          <xdr:row>20</xdr:row>
          <xdr:rowOff>0</xdr:rowOff>
        </xdr:to>
        <xdr:sp macro="" textlink="">
          <xdr:nvSpPr>
            <xdr:cNvPr id="12299" name="ComboBox11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4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20</xdr:row>
          <xdr:rowOff>22860</xdr:rowOff>
        </xdr:from>
        <xdr:to>
          <xdr:col>4</xdr:col>
          <xdr:colOff>137160</xdr:colOff>
          <xdr:row>21</xdr:row>
          <xdr:rowOff>0</xdr:rowOff>
        </xdr:to>
        <xdr:sp macro="" textlink="">
          <xdr:nvSpPr>
            <xdr:cNvPr id="12300" name="ComboBox12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4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21</xdr:row>
          <xdr:rowOff>22860</xdr:rowOff>
        </xdr:from>
        <xdr:to>
          <xdr:col>4</xdr:col>
          <xdr:colOff>137160</xdr:colOff>
          <xdr:row>22</xdr:row>
          <xdr:rowOff>0</xdr:rowOff>
        </xdr:to>
        <xdr:sp macro="" textlink="">
          <xdr:nvSpPr>
            <xdr:cNvPr id="12301" name="ComboBox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22</xdr:row>
          <xdr:rowOff>22860</xdr:rowOff>
        </xdr:from>
        <xdr:to>
          <xdr:col>4</xdr:col>
          <xdr:colOff>137160</xdr:colOff>
          <xdr:row>23</xdr:row>
          <xdr:rowOff>0</xdr:rowOff>
        </xdr:to>
        <xdr:sp macro="" textlink="">
          <xdr:nvSpPr>
            <xdr:cNvPr id="12302" name="ComboBox14" hidden="1">
              <a:extLst>
                <a:ext uri="{63B3BB69-23CF-44E3-9099-C40C66FF867C}">
                  <a14:compatExt spid="_x0000_s12302"/>
                </a:ext>
                <a:ext uri="{FF2B5EF4-FFF2-40B4-BE49-F238E27FC236}">
                  <a16:creationId xmlns:a16="http://schemas.microsoft.com/office/drawing/2014/main" id="{00000000-0008-0000-0400-00000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23</xdr:row>
          <xdr:rowOff>22860</xdr:rowOff>
        </xdr:from>
        <xdr:to>
          <xdr:col>4</xdr:col>
          <xdr:colOff>137160</xdr:colOff>
          <xdr:row>24</xdr:row>
          <xdr:rowOff>0</xdr:rowOff>
        </xdr:to>
        <xdr:sp macro="" textlink="">
          <xdr:nvSpPr>
            <xdr:cNvPr id="12303" name="ComboBox15" hidden="1">
              <a:extLst>
                <a:ext uri="{63B3BB69-23CF-44E3-9099-C40C66FF867C}">
                  <a14:compatExt spid="_x0000_s12303"/>
                </a:ext>
                <a:ext uri="{FF2B5EF4-FFF2-40B4-BE49-F238E27FC236}">
                  <a16:creationId xmlns:a16="http://schemas.microsoft.com/office/drawing/2014/main" id="{00000000-0008-0000-0400-00000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30</xdr:row>
          <xdr:rowOff>22860</xdr:rowOff>
        </xdr:from>
        <xdr:to>
          <xdr:col>4</xdr:col>
          <xdr:colOff>137160</xdr:colOff>
          <xdr:row>31</xdr:row>
          <xdr:rowOff>0</xdr:rowOff>
        </xdr:to>
        <xdr:sp macro="" textlink="">
          <xdr:nvSpPr>
            <xdr:cNvPr id="12304" name="ComboBox16" hidden="1">
              <a:extLst>
                <a:ext uri="{63B3BB69-23CF-44E3-9099-C40C66FF867C}">
                  <a14:compatExt spid="_x0000_s12304"/>
                </a:ext>
                <a:ext uri="{FF2B5EF4-FFF2-40B4-BE49-F238E27FC236}">
                  <a16:creationId xmlns:a16="http://schemas.microsoft.com/office/drawing/2014/main" id="{00000000-0008-0000-0400-00001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31</xdr:row>
          <xdr:rowOff>22860</xdr:rowOff>
        </xdr:from>
        <xdr:to>
          <xdr:col>4</xdr:col>
          <xdr:colOff>137160</xdr:colOff>
          <xdr:row>32</xdr:row>
          <xdr:rowOff>0</xdr:rowOff>
        </xdr:to>
        <xdr:sp macro="" textlink="">
          <xdr:nvSpPr>
            <xdr:cNvPr id="12305" name="ComboBox18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4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32</xdr:row>
          <xdr:rowOff>22860</xdr:rowOff>
        </xdr:from>
        <xdr:to>
          <xdr:col>4</xdr:col>
          <xdr:colOff>137160</xdr:colOff>
          <xdr:row>33</xdr:row>
          <xdr:rowOff>0</xdr:rowOff>
        </xdr:to>
        <xdr:sp macro="" textlink="">
          <xdr:nvSpPr>
            <xdr:cNvPr id="12306" name="ComboBox17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4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33</xdr:row>
          <xdr:rowOff>22860</xdr:rowOff>
        </xdr:from>
        <xdr:to>
          <xdr:col>4</xdr:col>
          <xdr:colOff>137160</xdr:colOff>
          <xdr:row>34</xdr:row>
          <xdr:rowOff>0</xdr:rowOff>
        </xdr:to>
        <xdr:sp macro="" textlink="">
          <xdr:nvSpPr>
            <xdr:cNvPr id="12307" name="ComboBox19" hidden="1">
              <a:extLst>
                <a:ext uri="{63B3BB69-23CF-44E3-9099-C40C66FF867C}">
                  <a14:compatExt spid="_x0000_s12307"/>
                </a:ext>
                <a:ext uri="{FF2B5EF4-FFF2-40B4-BE49-F238E27FC236}">
                  <a16:creationId xmlns:a16="http://schemas.microsoft.com/office/drawing/2014/main" id="{00000000-0008-0000-0400-00001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34</xdr:row>
          <xdr:rowOff>22860</xdr:rowOff>
        </xdr:from>
        <xdr:to>
          <xdr:col>4</xdr:col>
          <xdr:colOff>137160</xdr:colOff>
          <xdr:row>35</xdr:row>
          <xdr:rowOff>0</xdr:rowOff>
        </xdr:to>
        <xdr:sp macro="" textlink="">
          <xdr:nvSpPr>
            <xdr:cNvPr id="12308" name="ComboBox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id="{00000000-0008-0000-04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35</xdr:row>
          <xdr:rowOff>22860</xdr:rowOff>
        </xdr:from>
        <xdr:to>
          <xdr:col>4</xdr:col>
          <xdr:colOff>137160</xdr:colOff>
          <xdr:row>36</xdr:row>
          <xdr:rowOff>0</xdr:rowOff>
        </xdr:to>
        <xdr:sp macro="" textlink="">
          <xdr:nvSpPr>
            <xdr:cNvPr id="12309" name="ComboBox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4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37</xdr:row>
          <xdr:rowOff>22860</xdr:rowOff>
        </xdr:from>
        <xdr:to>
          <xdr:col>4</xdr:col>
          <xdr:colOff>137160</xdr:colOff>
          <xdr:row>38</xdr:row>
          <xdr:rowOff>0</xdr:rowOff>
        </xdr:to>
        <xdr:sp macro="" textlink="">
          <xdr:nvSpPr>
            <xdr:cNvPr id="12310" name="ComboBox23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4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36</xdr:row>
          <xdr:rowOff>22860</xdr:rowOff>
        </xdr:from>
        <xdr:to>
          <xdr:col>4</xdr:col>
          <xdr:colOff>137160</xdr:colOff>
          <xdr:row>37</xdr:row>
          <xdr:rowOff>0</xdr:rowOff>
        </xdr:to>
        <xdr:sp macro="" textlink="">
          <xdr:nvSpPr>
            <xdr:cNvPr id="12311" name="ComboBox24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4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38</xdr:row>
          <xdr:rowOff>22860</xdr:rowOff>
        </xdr:from>
        <xdr:to>
          <xdr:col>4</xdr:col>
          <xdr:colOff>137160</xdr:colOff>
          <xdr:row>39</xdr:row>
          <xdr:rowOff>0</xdr:rowOff>
        </xdr:to>
        <xdr:sp macro="" textlink="">
          <xdr:nvSpPr>
            <xdr:cNvPr id="12312" name="ComboBox25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4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39</xdr:row>
          <xdr:rowOff>22860</xdr:rowOff>
        </xdr:from>
        <xdr:to>
          <xdr:col>4</xdr:col>
          <xdr:colOff>137160</xdr:colOff>
          <xdr:row>40</xdr:row>
          <xdr:rowOff>0</xdr:rowOff>
        </xdr:to>
        <xdr:sp macro="" textlink="">
          <xdr:nvSpPr>
            <xdr:cNvPr id="12313" name="ComboBox26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4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40</xdr:row>
          <xdr:rowOff>22860</xdr:rowOff>
        </xdr:from>
        <xdr:to>
          <xdr:col>4</xdr:col>
          <xdr:colOff>137160</xdr:colOff>
          <xdr:row>41</xdr:row>
          <xdr:rowOff>0</xdr:rowOff>
        </xdr:to>
        <xdr:sp macro="" textlink="">
          <xdr:nvSpPr>
            <xdr:cNvPr id="12314" name="ComboBox27" hidden="1">
              <a:extLst>
                <a:ext uri="{63B3BB69-23CF-44E3-9099-C40C66FF867C}">
                  <a14:compatExt spid="_x0000_s12314"/>
                </a:ext>
                <a:ext uri="{FF2B5EF4-FFF2-40B4-BE49-F238E27FC236}">
                  <a16:creationId xmlns:a16="http://schemas.microsoft.com/office/drawing/2014/main" id="{00000000-0008-0000-0400-00001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41</xdr:row>
          <xdr:rowOff>22860</xdr:rowOff>
        </xdr:from>
        <xdr:to>
          <xdr:col>4</xdr:col>
          <xdr:colOff>137160</xdr:colOff>
          <xdr:row>42</xdr:row>
          <xdr:rowOff>0</xdr:rowOff>
        </xdr:to>
        <xdr:sp macro="" textlink="">
          <xdr:nvSpPr>
            <xdr:cNvPr id="12315" name="ComboBox28" hidden="1">
              <a:extLst>
                <a:ext uri="{63B3BB69-23CF-44E3-9099-C40C66FF867C}">
                  <a14:compatExt spid="_x0000_s12315"/>
                </a:ext>
                <a:ext uri="{FF2B5EF4-FFF2-40B4-BE49-F238E27FC236}">
                  <a16:creationId xmlns:a16="http://schemas.microsoft.com/office/drawing/2014/main" id="{00000000-0008-0000-0400-00001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42</xdr:row>
          <xdr:rowOff>22860</xdr:rowOff>
        </xdr:from>
        <xdr:to>
          <xdr:col>4</xdr:col>
          <xdr:colOff>137160</xdr:colOff>
          <xdr:row>43</xdr:row>
          <xdr:rowOff>0</xdr:rowOff>
        </xdr:to>
        <xdr:sp macro="" textlink="">
          <xdr:nvSpPr>
            <xdr:cNvPr id="12316" name="ComboBox29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4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44</xdr:row>
          <xdr:rowOff>22860</xdr:rowOff>
        </xdr:from>
        <xdr:to>
          <xdr:col>4</xdr:col>
          <xdr:colOff>137160</xdr:colOff>
          <xdr:row>45</xdr:row>
          <xdr:rowOff>0</xdr:rowOff>
        </xdr:to>
        <xdr:sp macro="" textlink="">
          <xdr:nvSpPr>
            <xdr:cNvPr id="12317" name="ComboBox30" hidden="1">
              <a:extLst>
                <a:ext uri="{63B3BB69-23CF-44E3-9099-C40C66FF867C}">
                  <a14:compatExt spid="_x0000_s12317"/>
                </a:ext>
                <a:ext uri="{FF2B5EF4-FFF2-40B4-BE49-F238E27FC236}">
                  <a16:creationId xmlns:a16="http://schemas.microsoft.com/office/drawing/2014/main" id="{00000000-0008-0000-0400-00001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43</xdr:row>
          <xdr:rowOff>22860</xdr:rowOff>
        </xdr:from>
        <xdr:to>
          <xdr:col>4</xdr:col>
          <xdr:colOff>137160</xdr:colOff>
          <xdr:row>44</xdr:row>
          <xdr:rowOff>0</xdr:rowOff>
        </xdr:to>
        <xdr:sp macro="" textlink="">
          <xdr:nvSpPr>
            <xdr:cNvPr id="12318" name="ComboBox31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4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51</xdr:row>
          <xdr:rowOff>22860</xdr:rowOff>
        </xdr:from>
        <xdr:to>
          <xdr:col>4</xdr:col>
          <xdr:colOff>137160</xdr:colOff>
          <xdr:row>52</xdr:row>
          <xdr:rowOff>0</xdr:rowOff>
        </xdr:to>
        <xdr:sp macro="" textlink="">
          <xdr:nvSpPr>
            <xdr:cNvPr id="12319" name="ComboBox36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4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62</xdr:row>
          <xdr:rowOff>22860</xdr:rowOff>
        </xdr:from>
        <xdr:to>
          <xdr:col>4</xdr:col>
          <xdr:colOff>137160</xdr:colOff>
          <xdr:row>63</xdr:row>
          <xdr:rowOff>0</xdr:rowOff>
        </xdr:to>
        <xdr:sp macro="" textlink="">
          <xdr:nvSpPr>
            <xdr:cNvPr id="12320" name="ComboBox47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4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63</xdr:row>
          <xdr:rowOff>22860</xdr:rowOff>
        </xdr:from>
        <xdr:to>
          <xdr:col>4</xdr:col>
          <xdr:colOff>137160</xdr:colOff>
          <xdr:row>64</xdr:row>
          <xdr:rowOff>0</xdr:rowOff>
        </xdr:to>
        <xdr:sp macro="" textlink="">
          <xdr:nvSpPr>
            <xdr:cNvPr id="12321" name="ComboBox48" hidden="1">
              <a:extLst>
                <a:ext uri="{63B3BB69-23CF-44E3-9099-C40C66FF867C}">
                  <a14:compatExt spid="_x0000_s12321"/>
                </a:ext>
                <a:ext uri="{FF2B5EF4-FFF2-40B4-BE49-F238E27FC236}">
                  <a16:creationId xmlns:a16="http://schemas.microsoft.com/office/drawing/2014/main" id="{00000000-0008-0000-0400-00002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64</xdr:row>
          <xdr:rowOff>22860</xdr:rowOff>
        </xdr:from>
        <xdr:to>
          <xdr:col>4</xdr:col>
          <xdr:colOff>137160</xdr:colOff>
          <xdr:row>65</xdr:row>
          <xdr:rowOff>0</xdr:rowOff>
        </xdr:to>
        <xdr:sp macro="" textlink="">
          <xdr:nvSpPr>
            <xdr:cNvPr id="12322" name="ComboBox49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4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65</xdr:row>
          <xdr:rowOff>22860</xdr:rowOff>
        </xdr:from>
        <xdr:to>
          <xdr:col>4</xdr:col>
          <xdr:colOff>137160</xdr:colOff>
          <xdr:row>66</xdr:row>
          <xdr:rowOff>0</xdr:rowOff>
        </xdr:to>
        <xdr:sp macro="" textlink="">
          <xdr:nvSpPr>
            <xdr:cNvPr id="12323" name="ComboBox50" hidden="1">
              <a:extLst>
                <a:ext uri="{63B3BB69-23CF-44E3-9099-C40C66FF867C}">
                  <a14:compatExt spid="_x0000_s12323"/>
                </a:ext>
                <a:ext uri="{FF2B5EF4-FFF2-40B4-BE49-F238E27FC236}">
                  <a16:creationId xmlns:a16="http://schemas.microsoft.com/office/drawing/2014/main" id="{00000000-0008-0000-0400-00002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53</xdr:row>
          <xdr:rowOff>22860</xdr:rowOff>
        </xdr:from>
        <xdr:to>
          <xdr:col>4</xdr:col>
          <xdr:colOff>137160</xdr:colOff>
          <xdr:row>54</xdr:row>
          <xdr:rowOff>0</xdr:rowOff>
        </xdr:to>
        <xdr:sp macro="" textlink="">
          <xdr:nvSpPr>
            <xdr:cNvPr id="12324" name="ComboBox51" hidden="1">
              <a:extLst>
                <a:ext uri="{63B3BB69-23CF-44E3-9099-C40C66FF867C}">
                  <a14:compatExt spid="_x0000_s12324"/>
                </a:ext>
                <a:ext uri="{FF2B5EF4-FFF2-40B4-BE49-F238E27FC236}">
                  <a16:creationId xmlns:a16="http://schemas.microsoft.com/office/drawing/2014/main" id="{00000000-0008-0000-0400-00002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55</xdr:row>
          <xdr:rowOff>22860</xdr:rowOff>
        </xdr:from>
        <xdr:to>
          <xdr:col>4</xdr:col>
          <xdr:colOff>137160</xdr:colOff>
          <xdr:row>56</xdr:row>
          <xdr:rowOff>0</xdr:rowOff>
        </xdr:to>
        <xdr:sp macro="" textlink="">
          <xdr:nvSpPr>
            <xdr:cNvPr id="12325" name="ComboBox52" hidden="1">
              <a:extLst>
                <a:ext uri="{63B3BB69-23CF-44E3-9099-C40C66FF867C}">
                  <a14:compatExt spid="_x0000_s12325"/>
                </a:ext>
                <a:ext uri="{FF2B5EF4-FFF2-40B4-BE49-F238E27FC236}">
                  <a16:creationId xmlns:a16="http://schemas.microsoft.com/office/drawing/2014/main" id="{00000000-0008-0000-0400-00002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54</xdr:row>
          <xdr:rowOff>22860</xdr:rowOff>
        </xdr:from>
        <xdr:to>
          <xdr:col>4</xdr:col>
          <xdr:colOff>137160</xdr:colOff>
          <xdr:row>55</xdr:row>
          <xdr:rowOff>0</xdr:rowOff>
        </xdr:to>
        <xdr:sp macro="" textlink="">
          <xdr:nvSpPr>
            <xdr:cNvPr id="12326" name="ComboBox53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4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69</xdr:row>
          <xdr:rowOff>22860</xdr:rowOff>
        </xdr:from>
        <xdr:to>
          <xdr:col>4</xdr:col>
          <xdr:colOff>137160</xdr:colOff>
          <xdr:row>70</xdr:row>
          <xdr:rowOff>0</xdr:rowOff>
        </xdr:to>
        <xdr:sp macro="" textlink="">
          <xdr:nvSpPr>
            <xdr:cNvPr id="12327" name="ComboBox54" hidden="1">
              <a:extLst>
                <a:ext uri="{63B3BB69-23CF-44E3-9099-C40C66FF867C}">
                  <a14:compatExt spid="_x0000_s12327"/>
                </a:ext>
                <a:ext uri="{FF2B5EF4-FFF2-40B4-BE49-F238E27FC236}">
                  <a16:creationId xmlns:a16="http://schemas.microsoft.com/office/drawing/2014/main" id="{00000000-0008-0000-0400-00002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68</xdr:row>
          <xdr:rowOff>22860</xdr:rowOff>
        </xdr:from>
        <xdr:to>
          <xdr:col>4</xdr:col>
          <xdr:colOff>137160</xdr:colOff>
          <xdr:row>69</xdr:row>
          <xdr:rowOff>0</xdr:rowOff>
        </xdr:to>
        <xdr:sp macro="" textlink="">
          <xdr:nvSpPr>
            <xdr:cNvPr id="12328" name="ComboBox55" hidden="1">
              <a:extLst>
                <a:ext uri="{63B3BB69-23CF-44E3-9099-C40C66FF867C}">
                  <a14:compatExt spid="_x0000_s12328"/>
                </a:ext>
                <a:ext uri="{FF2B5EF4-FFF2-40B4-BE49-F238E27FC236}">
                  <a16:creationId xmlns:a16="http://schemas.microsoft.com/office/drawing/2014/main" id="{00000000-0008-0000-0400-00002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99</xdr:row>
          <xdr:rowOff>22860</xdr:rowOff>
        </xdr:from>
        <xdr:to>
          <xdr:col>4</xdr:col>
          <xdr:colOff>137160</xdr:colOff>
          <xdr:row>100</xdr:row>
          <xdr:rowOff>0</xdr:rowOff>
        </xdr:to>
        <xdr:sp macro="" textlink="">
          <xdr:nvSpPr>
            <xdr:cNvPr id="12329" name="ComboBox22" hidden="1">
              <a:extLst>
                <a:ext uri="{63B3BB69-23CF-44E3-9099-C40C66FF867C}">
                  <a14:compatExt spid="_x0000_s12329"/>
                </a:ext>
                <a:ext uri="{FF2B5EF4-FFF2-40B4-BE49-F238E27FC236}">
                  <a16:creationId xmlns:a16="http://schemas.microsoft.com/office/drawing/2014/main" id="{00000000-0008-0000-0400-00002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101</xdr:row>
          <xdr:rowOff>22860</xdr:rowOff>
        </xdr:from>
        <xdr:to>
          <xdr:col>4</xdr:col>
          <xdr:colOff>137160</xdr:colOff>
          <xdr:row>102</xdr:row>
          <xdr:rowOff>0</xdr:rowOff>
        </xdr:to>
        <xdr:sp macro="" textlink="">
          <xdr:nvSpPr>
            <xdr:cNvPr id="12330" name="ComboBox3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4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102</xdr:row>
          <xdr:rowOff>22860</xdr:rowOff>
        </xdr:from>
        <xdr:to>
          <xdr:col>4</xdr:col>
          <xdr:colOff>137160</xdr:colOff>
          <xdr:row>103</xdr:row>
          <xdr:rowOff>0</xdr:rowOff>
        </xdr:to>
        <xdr:sp macro="" textlink="">
          <xdr:nvSpPr>
            <xdr:cNvPr id="12331" name="ComboBox33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4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100</xdr:row>
          <xdr:rowOff>22860</xdr:rowOff>
        </xdr:from>
        <xdr:to>
          <xdr:col>4</xdr:col>
          <xdr:colOff>137160</xdr:colOff>
          <xdr:row>101</xdr:row>
          <xdr:rowOff>0</xdr:rowOff>
        </xdr:to>
        <xdr:sp macro="" textlink="">
          <xdr:nvSpPr>
            <xdr:cNvPr id="12332" name="ComboBox34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4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103</xdr:row>
          <xdr:rowOff>22860</xdr:rowOff>
        </xdr:from>
        <xdr:to>
          <xdr:col>4</xdr:col>
          <xdr:colOff>137160</xdr:colOff>
          <xdr:row>104</xdr:row>
          <xdr:rowOff>0</xdr:rowOff>
        </xdr:to>
        <xdr:sp macro="" textlink="">
          <xdr:nvSpPr>
            <xdr:cNvPr id="12333" name="ComboBox35" hidden="1">
              <a:extLst>
                <a:ext uri="{63B3BB69-23CF-44E3-9099-C40C66FF867C}">
                  <a14:compatExt spid="_x0000_s12333"/>
                </a:ext>
                <a:ext uri="{FF2B5EF4-FFF2-40B4-BE49-F238E27FC236}">
                  <a16:creationId xmlns:a16="http://schemas.microsoft.com/office/drawing/2014/main" id="{00000000-0008-0000-0400-00002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66</xdr:row>
          <xdr:rowOff>22860</xdr:rowOff>
        </xdr:from>
        <xdr:to>
          <xdr:col>4</xdr:col>
          <xdr:colOff>137160</xdr:colOff>
          <xdr:row>67</xdr:row>
          <xdr:rowOff>0</xdr:rowOff>
        </xdr:to>
        <xdr:sp macro="" textlink="">
          <xdr:nvSpPr>
            <xdr:cNvPr id="12334" name="ComboBox56" hidden="1">
              <a:extLst>
                <a:ext uri="{63B3BB69-23CF-44E3-9099-C40C66FF867C}">
                  <a14:compatExt spid="_x0000_s12334"/>
                </a:ext>
                <a:ext uri="{FF2B5EF4-FFF2-40B4-BE49-F238E27FC236}">
                  <a16:creationId xmlns:a16="http://schemas.microsoft.com/office/drawing/2014/main" id="{00000000-0008-0000-0400-00002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67</xdr:row>
          <xdr:rowOff>22860</xdr:rowOff>
        </xdr:from>
        <xdr:to>
          <xdr:col>4</xdr:col>
          <xdr:colOff>137160</xdr:colOff>
          <xdr:row>68</xdr:row>
          <xdr:rowOff>0</xdr:rowOff>
        </xdr:to>
        <xdr:sp macro="" textlink="">
          <xdr:nvSpPr>
            <xdr:cNvPr id="12335" name="ComboBox57" hidden="1">
              <a:extLst>
                <a:ext uri="{63B3BB69-23CF-44E3-9099-C40C66FF867C}">
                  <a14:compatExt spid="_x0000_s12335"/>
                </a:ext>
                <a:ext uri="{FF2B5EF4-FFF2-40B4-BE49-F238E27FC236}">
                  <a16:creationId xmlns:a16="http://schemas.microsoft.com/office/drawing/2014/main" id="{00000000-0008-0000-0400-00002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70</xdr:row>
          <xdr:rowOff>22860</xdr:rowOff>
        </xdr:from>
        <xdr:to>
          <xdr:col>4</xdr:col>
          <xdr:colOff>137160</xdr:colOff>
          <xdr:row>71</xdr:row>
          <xdr:rowOff>0</xdr:rowOff>
        </xdr:to>
        <xdr:sp macro="" textlink="">
          <xdr:nvSpPr>
            <xdr:cNvPr id="12336" name="ComboBox58" hidden="1">
              <a:extLst>
                <a:ext uri="{63B3BB69-23CF-44E3-9099-C40C66FF867C}">
                  <a14:compatExt spid="_x0000_s12336"/>
                </a:ext>
                <a:ext uri="{FF2B5EF4-FFF2-40B4-BE49-F238E27FC236}">
                  <a16:creationId xmlns:a16="http://schemas.microsoft.com/office/drawing/2014/main" id="{00000000-0008-0000-0400-00003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71</xdr:row>
          <xdr:rowOff>22860</xdr:rowOff>
        </xdr:from>
        <xdr:to>
          <xdr:col>4</xdr:col>
          <xdr:colOff>137160</xdr:colOff>
          <xdr:row>72</xdr:row>
          <xdr:rowOff>0</xdr:rowOff>
        </xdr:to>
        <xdr:sp macro="" textlink="">
          <xdr:nvSpPr>
            <xdr:cNvPr id="12337" name="ComboBox59" hidden="1">
              <a:extLst>
                <a:ext uri="{63B3BB69-23CF-44E3-9099-C40C66FF867C}">
                  <a14:compatExt spid="_x0000_s12337"/>
                </a:ext>
                <a:ext uri="{FF2B5EF4-FFF2-40B4-BE49-F238E27FC236}">
                  <a16:creationId xmlns:a16="http://schemas.microsoft.com/office/drawing/2014/main" id="{00000000-0008-0000-0400-00003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78</xdr:row>
          <xdr:rowOff>22860</xdr:rowOff>
        </xdr:from>
        <xdr:to>
          <xdr:col>4</xdr:col>
          <xdr:colOff>137160</xdr:colOff>
          <xdr:row>79</xdr:row>
          <xdr:rowOff>0</xdr:rowOff>
        </xdr:to>
        <xdr:sp macro="" textlink="">
          <xdr:nvSpPr>
            <xdr:cNvPr id="12338" name="ComboBox60" hidden="1">
              <a:extLst>
                <a:ext uri="{63B3BB69-23CF-44E3-9099-C40C66FF867C}">
                  <a14:compatExt spid="_x0000_s12338"/>
                </a:ext>
                <a:ext uri="{FF2B5EF4-FFF2-40B4-BE49-F238E27FC236}">
                  <a16:creationId xmlns:a16="http://schemas.microsoft.com/office/drawing/2014/main" id="{00000000-0008-0000-0400-00003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79</xdr:row>
          <xdr:rowOff>22860</xdr:rowOff>
        </xdr:from>
        <xdr:to>
          <xdr:col>4</xdr:col>
          <xdr:colOff>137160</xdr:colOff>
          <xdr:row>80</xdr:row>
          <xdr:rowOff>0</xdr:rowOff>
        </xdr:to>
        <xdr:sp macro="" textlink="">
          <xdr:nvSpPr>
            <xdr:cNvPr id="12339" name="ComboBox61" hidden="1">
              <a:extLst>
                <a:ext uri="{63B3BB69-23CF-44E3-9099-C40C66FF867C}">
                  <a14:compatExt spid="_x0000_s12339"/>
                </a:ext>
                <a:ext uri="{FF2B5EF4-FFF2-40B4-BE49-F238E27FC236}">
                  <a16:creationId xmlns:a16="http://schemas.microsoft.com/office/drawing/2014/main" id="{00000000-0008-0000-0400-00003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81</xdr:row>
          <xdr:rowOff>22860</xdr:rowOff>
        </xdr:from>
        <xdr:to>
          <xdr:col>4</xdr:col>
          <xdr:colOff>137160</xdr:colOff>
          <xdr:row>82</xdr:row>
          <xdr:rowOff>0</xdr:rowOff>
        </xdr:to>
        <xdr:sp macro="" textlink="">
          <xdr:nvSpPr>
            <xdr:cNvPr id="12340" name="ComboBox62" hidden="1">
              <a:extLst>
                <a:ext uri="{63B3BB69-23CF-44E3-9099-C40C66FF867C}">
                  <a14:compatExt spid="_x0000_s12340"/>
                </a:ext>
                <a:ext uri="{FF2B5EF4-FFF2-40B4-BE49-F238E27FC236}">
                  <a16:creationId xmlns:a16="http://schemas.microsoft.com/office/drawing/2014/main" id="{00000000-0008-0000-0400-00003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80</xdr:row>
          <xdr:rowOff>22860</xdr:rowOff>
        </xdr:from>
        <xdr:to>
          <xdr:col>4</xdr:col>
          <xdr:colOff>137160</xdr:colOff>
          <xdr:row>81</xdr:row>
          <xdr:rowOff>0</xdr:rowOff>
        </xdr:to>
        <xdr:sp macro="" textlink="">
          <xdr:nvSpPr>
            <xdr:cNvPr id="12341" name="ComboBox63" hidden="1">
              <a:extLst>
                <a:ext uri="{63B3BB69-23CF-44E3-9099-C40C66FF867C}">
                  <a14:compatExt spid="_x0000_s12341"/>
                </a:ext>
                <a:ext uri="{FF2B5EF4-FFF2-40B4-BE49-F238E27FC236}">
                  <a16:creationId xmlns:a16="http://schemas.microsoft.com/office/drawing/2014/main" id="{00000000-0008-0000-0400-00003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82</xdr:row>
          <xdr:rowOff>22860</xdr:rowOff>
        </xdr:from>
        <xdr:to>
          <xdr:col>4</xdr:col>
          <xdr:colOff>137160</xdr:colOff>
          <xdr:row>83</xdr:row>
          <xdr:rowOff>0</xdr:rowOff>
        </xdr:to>
        <xdr:sp macro="" textlink="">
          <xdr:nvSpPr>
            <xdr:cNvPr id="12342" name="ComboBox64" hidden="1">
              <a:extLst>
                <a:ext uri="{63B3BB69-23CF-44E3-9099-C40C66FF867C}">
                  <a14:compatExt spid="_x0000_s12342"/>
                </a:ext>
                <a:ext uri="{FF2B5EF4-FFF2-40B4-BE49-F238E27FC236}">
                  <a16:creationId xmlns:a16="http://schemas.microsoft.com/office/drawing/2014/main" id="{00000000-0008-0000-0400-00003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83</xdr:row>
          <xdr:rowOff>22860</xdr:rowOff>
        </xdr:from>
        <xdr:to>
          <xdr:col>4</xdr:col>
          <xdr:colOff>137160</xdr:colOff>
          <xdr:row>84</xdr:row>
          <xdr:rowOff>0</xdr:rowOff>
        </xdr:to>
        <xdr:sp macro="" textlink="">
          <xdr:nvSpPr>
            <xdr:cNvPr id="12343" name="ComboBox37" hidden="1">
              <a:extLst>
                <a:ext uri="{63B3BB69-23CF-44E3-9099-C40C66FF867C}">
                  <a14:compatExt spid="_x0000_s12343"/>
                </a:ext>
                <a:ext uri="{FF2B5EF4-FFF2-40B4-BE49-F238E27FC236}">
                  <a16:creationId xmlns:a16="http://schemas.microsoft.com/office/drawing/2014/main" id="{00000000-0008-0000-0400-00003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84</xdr:row>
          <xdr:rowOff>22860</xdr:rowOff>
        </xdr:from>
        <xdr:to>
          <xdr:col>4</xdr:col>
          <xdr:colOff>137160</xdr:colOff>
          <xdr:row>85</xdr:row>
          <xdr:rowOff>0</xdr:rowOff>
        </xdr:to>
        <xdr:sp macro="" textlink="">
          <xdr:nvSpPr>
            <xdr:cNvPr id="12344" name="ComboBox38" hidden="1">
              <a:extLst>
                <a:ext uri="{63B3BB69-23CF-44E3-9099-C40C66FF867C}">
                  <a14:compatExt spid="_x0000_s12344"/>
                </a:ext>
                <a:ext uri="{FF2B5EF4-FFF2-40B4-BE49-F238E27FC236}">
                  <a16:creationId xmlns:a16="http://schemas.microsoft.com/office/drawing/2014/main" id="{00000000-0008-0000-0400-00003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85</xdr:row>
          <xdr:rowOff>22860</xdr:rowOff>
        </xdr:from>
        <xdr:to>
          <xdr:col>4</xdr:col>
          <xdr:colOff>137160</xdr:colOff>
          <xdr:row>86</xdr:row>
          <xdr:rowOff>0</xdr:rowOff>
        </xdr:to>
        <xdr:sp macro="" textlink="">
          <xdr:nvSpPr>
            <xdr:cNvPr id="12345" name="ComboBox39" hidden="1">
              <a:extLst>
                <a:ext uri="{63B3BB69-23CF-44E3-9099-C40C66FF867C}">
                  <a14:compatExt spid="_x0000_s12345"/>
                </a:ext>
                <a:ext uri="{FF2B5EF4-FFF2-40B4-BE49-F238E27FC236}">
                  <a16:creationId xmlns:a16="http://schemas.microsoft.com/office/drawing/2014/main" id="{00000000-0008-0000-0400-00003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86</xdr:row>
          <xdr:rowOff>22860</xdr:rowOff>
        </xdr:from>
        <xdr:to>
          <xdr:col>4</xdr:col>
          <xdr:colOff>137160</xdr:colOff>
          <xdr:row>87</xdr:row>
          <xdr:rowOff>0</xdr:rowOff>
        </xdr:to>
        <xdr:sp macro="" textlink="">
          <xdr:nvSpPr>
            <xdr:cNvPr id="12346" name="ComboBox40" hidden="1">
              <a:extLst>
                <a:ext uri="{63B3BB69-23CF-44E3-9099-C40C66FF867C}">
                  <a14:compatExt spid="_x0000_s12346"/>
                </a:ext>
                <a:ext uri="{FF2B5EF4-FFF2-40B4-BE49-F238E27FC236}">
                  <a16:creationId xmlns:a16="http://schemas.microsoft.com/office/drawing/2014/main" id="{00000000-0008-0000-0400-00003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88</xdr:row>
          <xdr:rowOff>22860</xdr:rowOff>
        </xdr:from>
        <xdr:to>
          <xdr:col>4</xdr:col>
          <xdr:colOff>137160</xdr:colOff>
          <xdr:row>89</xdr:row>
          <xdr:rowOff>0</xdr:rowOff>
        </xdr:to>
        <xdr:sp macro="" textlink="">
          <xdr:nvSpPr>
            <xdr:cNvPr id="12347" name="ComboBox41" hidden="1">
              <a:extLst>
                <a:ext uri="{63B3BB69-23CF-44E3-9099-C40C66FF867C}">
                  <a14:compatExt spid="_x0000_s12347"/>
                </a:ext>
                <a:ext uri="{FF2B5EF4-FFF2-40B4-BE49-F238E27FC236}">
                  <a16:creationId xmlns:a16="http://schemas.microsoft.com/office/drawing/2014/main" id="{00000000-0008-0000-0400-00003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87</xdr:row>
          <xdr:rowOff>22860</xdr:rowOff>
        </xdr:from>
        <xdr:to>
          <xdr:col>4</xdr:col>
          <xdr:colOff>137160</xdr:colOff>
          <xdr:row>88</xdr:row>
          <xdr:rowOff>0</xdr:rowOff>
        </xdr:to>
        <xdr:sp macro="" textlink="">
          <xdr:nvSpPr>
            <xdr:cNvPr id="12348" name="ComboBox42" hidden="1">
              <a:extLst>
                <a:ext uri="{63B3BB69-23CF-44E3-9099-C40C66FF867C}">
                  <a14:compatExt spid="_x0000_s12348"/>
                </a:ext>
                <a:ext uri="{FF2B5EF4-FFF2-40B4-BE49-F238E27FC236}">
                  <a16:creationId xmlns:a16="http://schemas.microsoft.com/office/drawing/2014/main" id="{00000000-0008-0000-0400-00003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89</xdr:row>
          <xdr:rowOff>22860</xdr:rowOff>
        </xdr:from>
        <xdr:to>
          <xdr:col>4</xdr:col>
          <xdr:colOff>137160</xdr:colOff>
          <xdr:row>90</xdr:row>
          <xdr:rowOff>0</xdr:rowOff>
        </xdr:to>
        <xdr:sp macro="" textlink="">
          <xdr:nvSpPr>
            <xdr:cNvPr id="12349" name="ComboBox43" hidden="1">
              <a:extLst>
                <a:ext uri="{63B3BB69-23CF-44E3-9099-C40C66FF867C}">
                  <a14:compatExt spid="_x0000_s12349"/>
                </a:ext>
                <a:ext uri="{FF2B5EF4-FFF2-40B4-BE49-F238E27FC236}">
                  <a16:creationId xmlns:a16="http://schemas.microsoft.com/office/drawing/2014/main" id="{00000000-0008-0000-0400-00003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90</xdr:row>
          <xdr:rowOff>22860</xdr:rowOff>
        </xdr:from>
        <xdr:to>
          <xdr:col>4</xdr:col>
          <xdr:colOff>137160</xdr:colOff>
          <xdr:row>91</xdr:row>
          <xdr:rowOff>0</xdr:rowOff>
        </xdr:to>
        <xdr:sp macro="" textlink="">
          <xdr:nvSpPr>
            <xdr:cNvPr id="12350" name="ComboBox44" hidden="1">
              <a:extLst>
                <a:ext uri="{63B3BB69-23CF-44E3-9099-C40C66FF867C}">
                  <a14:compatExt spid="_x0000_s12350"/>
                </a:ext>
                <a:ext uri="{FF2B5EF4-FFF2-40B4-BE49-F238E27FC236}">
                  <a16:creationId xmlns:a16="http://schemas.microsoft.com/office/drawing/2014/main" id="{00000000-0008-0000-0400-00003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92</xdr:row>
          <xdr:rowOff>22860</xdr:rowOff>
        </xdr:from>
        <xdr:to>
          <xdr:col>4</xdr:col>
          <xdr:colOff>137160</xdr:colOff>
          <xdr:row>93</xdr:row>
          <xdr:rowOff>0</xdr:rowOff>
        </xdr:to>
        <xdr:sp macro="" textlink="">
          <xdr:nvSpPr>
            <xdr:cNvPr id="12351" name="ComboBox45" hidden="1">
              <a:extLst>
                <a:ext uri="{63B3BB69-23CF-44E3-9099-C40C66FF867C}">
                  <a14:compatExt spid="_x0000_s12351"/>
                </a:ext>
                <a:ext uri="{FF2B5EF4-FFF2-40B4-BE49-F238E27FC236}">
                  <a16:creationId xmlns:a16="http://schemas.microsoft.com/office/drawing/2014/main" id="{00000000-0008-0000-0400-00003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91</xdr:row>
          <xdr:rowOff>22860</xdr:rowOff>
        </xdr:from>
        <xdr:to>
          <xdr:col>4</xdr:col>
          <xdr:colOff>137160</xdr:colOff>
          <xdr:row>92</xdr:row>
          <xdr:rowOff>0</xdr:rowOff>
        </xdr:to>
        <xdr:sp macro="" textlink="">
          <xdr:nvSpPr>
            <xdr:cNvPr id="12352" name="ComboBox46" hidden="1">
              <a:extLst>
                <a:ext uri="{63B3BB69-23CF-44E3-9099-C40C66FF867C}">
                  <a14:compatExt spid="_x0000_s12352"/>
                </a:ext>
                <a:ext uri="{FF2B5EF4-FFF2-40B4-BE49-F238E27FC236}">
                  <a16:creationId xmlns:a16="http://schemas.microsoft.com/office/drawing/2014/main" id="{00000000-0008-0000-0400-00004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22860</xdr:rowOff>
        </xdr:from>
        <xdr:to>
          <xdr:col>4</xdr:col>
          <xdr:colOff>137160</xdr:colOff>
          <xdr:row>53</xdr:row>
          <xdr:rowOff>0</xdr:rowOff>
        </xdr:to>
        <xdr:sp macro="" textlink="">
          <xdr:nvSpPr>
            <xdr:cNvPr id="12353" name="ComboBox65" hidden="1">
              <a:extLst>
                <a:ext uri="{63B3BB69-23CF-44E3-9099-C40C66FF867C}">
                  <a14:compatExt spid="_x0000_s12353"/>
                </a:ext>
                <a:ext uri="{FF2B5EF4-FFF2-40B4-BE49-F238E27FC236}">
                  <a16:creationId xmlns:a16="http://schemas.microsoft.com/office/drawing/2014/main" id="{00000000-0008-0000-0400-00004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36477</xdr:colOff>
      <xdr:row>33</xdr:row>
      <xdr:rowOff>2431</xdr:rowOff>
    </xdr:from>
    <xdr:to>
      <xdr:col>12</xdr:col>
      <xdr:colOff>778212</xdr:colOff>
      <xdr:row>37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7</xdr:col>
          <xdr:colOff>15240</xdr:colOff>
          <xdr:row>23</xdr:row>
          <xdr:rowOff>7620</xdr:rowOff>
        </xdr:to>
        <xdr:sp macro="" textlink="">
          <xdr:nvSpPr>
            <xdr:cNvPr id="8193" name="ComboBox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7</xdr:col>
          <xdr:colOff>15240</xdr:colOff>
          <xdr:row>24</xdr:row>
          <xdr:rowOff>7620</xdr:rowOff>
        </xdr:to>
        <xdr:sp macro="" textlink="">
          <xdr:nvSpPr>
            <xdr:cNvPr id="8194" name="ComboBox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7</xdr:col>
          <xdr:colOff>15240</xdr:colOff>
          <xdr:row>25</xdr:row>
          <xdr:rowOff>7620</xdr:rowOff>
        </xdr:to>
        <xdr:sp macro="" textlink="">
          <xdr:nvSpPr>
            <xdr:cNvPr id="8195" name="ComboBox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6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7</xdr:col>
          <xdr:colOff>15240</xdr:colOff>
          <xdr:row>26</xdr:row>
          <xdr:rowOff>7620</xdr:rowOff>
        </xdr:to>
        <xdr:sp macro="" textlink="">
          <xdr:nvSpPr>
            <xdr:cNvPr id="8196" name="ComboBox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6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7</xdr:col>
          <xdr:colOff>15240</xdr:colOff>
          <xdr:row>27</xdr:row>
          <xdr:rowOff>0</xdr:rowOff>
        </xdr:to>
        <xdr:sp macro="" textlink="">
          <xdr:nvSpPr>
            <xdr:cNvPr id="8197" name="ComboBox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7</xdr:col>
          <xdr:colOff>15240</xdr:colOff>
          <xdr:row>28</xdr:row>
          <xdr:rowOff>0</xdr:rowOff>
        </xdr:to>
        <xdr:sp macro="" textlink="">
          <xdr:nvSpPr>
            <xdr:cNvPr id="8198" name="ComboBox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7</xdr:col>
          <xdr:colOff>15240</xdr:colOff>
          <xdr:row>29</xdr:row>
          <xdr:rowOff>7620</xdr:rowOff>
        </xdr:to>
        <xdr:sp macro="" textlink="">
          <xdr:nvSpPr>
            <xdr:cNvPr id="8199" name="ComboBox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7</xdr:col>
          <xdr:colOff>15240</xdr:colOff>
          <xdr:row>30</xdr:row>
          <xdr:rowOff>7620</xdr:rowOff>
        </xdr:to>
        <xdr:sp macro="" textlink="">
          <xdr:nvSpPr>
            <xdr:cNvPr id="8200" name="ComboBox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7</xdr:col>
          <xdr:colOff>15240</xdr:colOff>
          <xdr:row>31</xdr:row>
          <xdr:rowOff>7620</xdr:rowOff>
        </xdr:to>
        <xdr:sp macro="" textlink="">
          <xdr:nvSpPr>
            <xdr:cNvPr id="8201" name="ComboBox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6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7</xdr:col>
          <xdr:colOff>15240</xdr:colOff>
          <xdr:row>32</xdr:row>
          <xdr:rowOff>7620</xdr:rowOff>
        </xdr:to>
        <xdr:sp macro="" textlink="">
          <xdr:nvSpPr>
            <xdr:cNvPr id="8202" name="ComboBox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6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erna/Desktop/PENTACOMPARTIMENTA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oc datos brutos"/>
      <sheetName val="Presentación"/>
      <sheetName val="Resultados SW"/>
    </sheetNames>
    <sheetDataSet>
      <sheetData sheetId="0">
        <row r="4">
          <cell r="U4">
            <v>1</v>
          </cell>
          <cell r="V4">
            <v>16.600000000000001</v>
          </cell>
          <cell r="X4">
            <v>21</v>
          </cell>
          <cell r="Z4">
            <v>18.899999999999999</v>
          </cell>
          <cell r="AB4">
            <v>26</v>
          </cell>
        </row>
        <row r="5">
          <cell r="U5">
            <v>2</v>
          </cell>
          <cell r="V5">
            <v>16.600000000000001</v>
          </cell>
          <cell r="W5">
            <v>20</v>
          </cell>
          <cell r="X5">
            <v>21</v>
          </cell>
          <cell r="Y5">
            <v>24</v>
          </cell>
          <cell r="Z5">
            <v>19</v>
          </cell>
          <cell r="AA5">
            <v>23.1</v>
          </cell>
          <cell r="AB5">
            <v>26.1</v>
          </cell>
          <cell r="AC5">
            <v>28</v>
          </cell>
        </row>
        <row r="6">
          <cell r="U6">
            <v>3</v>
          </cell>
          <cell r="V6">
            <v>20.100000000000001</v>
          </cell>
          <cell r="W6">
            <v>26</v>
          </cell>
          <cell r="X6">
            <v>24</v>
          </cell>
          <cell r="Y6">
            <v>29</v>
          </cell>
          <cell r="Z6">
            <v>23.2</v>
          </cell>
          <cell r="AA6">
            <v>27.5</v>
          </cell>
          <cell r="AB6">
            <v>28.1</v>
          </cell>
          <cell r="AC6">
            <v>30</v>
          </cell>
        </row>
        <row r="7">
          <cell r="U7">
            <v>4</v>
          </cell>
          <cell r="V7">
            <v>26.1</v>
          </cell>
          <cell r="W7">
            <v>30.6</v>
          </cell>
          <cell r="X7">
            <v>29.1</v>
          </cell>
          <cell r="Y7">
            <v>34</v>
          </cell>
          <cell r="Z7">
            <v>27.6</v>
          </cell>
          <cell r="AA7">
            <v>33</v>
          </cell>
          <cell r="AB7">
            <v>30.1</v>
          </cell>
          <cell r="AC7">
            <v>36</v>
          </cell>
        </row>
        <row r="8">
          <cell r="U8">
            <v>5</v>
          </cell>
          <cell r="V8">
            <v>30.6</v>
          </cell>
          <cell r="X8">
            <v>34</v>
          </cell>
          <cell r="Z8">
            <v>33</v>
          </cell>
          <cell r="AB8">
            <v>36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AM56" totalsRowShown="0" headerRowDxfId="1171" headerRowBorderDxfId="1170" tableBorderDxfId="1169" totalsRowBorderDxfId="1168">
  <autoFilter ref="A2:AM56" xr:uid="{00000000-0009-0000-0100-000001000000}"/>
  <tableColumns count="39">
    <tableColumn id="2" xr3:uid="{00000000-0010-0000-0000-000002000000}" name="2.1 Leches y Derivados" dataDxfId="1167"/>
    <tableColumn id="3" xr3:uid="{00000000-0010-0000-0000-000003000000}" name="Columna1" dataDxfId="1166"/>
    <tableColumn id="5" xr3:uid="{00000000-0010-0000-0000-000005000000}" name="Fuente" dataDxfId="1165"/>
    <tableColumn id="6" xr3:uid="{00000000-0010-0000-0000-000006000000}" name="Cantidad(g/ml)" dataDxfId="1164"/>
    <tableColumn id="7" xr3:uid="{00000000-0010-0000-0000-000007000000}" name="Energía(kcal)" dataDxfId="1163"/>
    <tableColumn id="8" xr3:uid="{00000000-0010-0000-0000-000008000000}" name="Humedad(g)" dataDxfId="1162"/>
    <tableColumn id="9" xr3:uid="{00000000-0010-0000-0000-000009000000}" name="Cenizas (g)" dataDxfId="1161"/>
    <tableColumn id="10" xr3:uid="{00000000-0010-0000-0000-00000A000000}" name="Proteínas (g)" dataDxfId="1160"/>
    <tableColumn id="11" xr3:uid="{00000000-0010-0000-0000-00000B000000}" name="HdeC disp (g)" dataDxfId="1159"/>
    <tableColumn id="12" xr3:uid="{00000000-0010-0000-0000-00000C000000}" name="Azúcares totales (g)" dataDxfId="1158"/>
    <tableColumn id="13" xr3:uid="{00000000-0010-0000-0000-00000D000000}" name="Fibra Total (g)" dataDxfId="1157"/>
    <tableColumn id="14" xr3:uid="{00000000-0010-0000-0000-00000E000000}" name="Lípidos totales (g)" dataDxfId="1156"/>
    <tableColumn id="15" xr3:uid="{00000000-0010-0000-0000-00000F000000}" name="AG Sat (g)" dataDxfId="1155"/>
    <tableColumn id="16" xr3:uid="{00000000-0010-0000-0000-000010000000}" name="AG Mono (g)" dataDxfId="1154"/>
    <tableColumn id="17" xr3:uid="{00000000-0010-0000-0000-000011000000}" name="AG Poli (g)" dataDxfId="1153"/>
    <tableColumn id="18" xr3:uid="{00000000-0010-0000-0000-000012000000}" name="AG Trans (g)" dataDxfId="1152"/>
    <tableColumn id="19" xr3:uid="{00000000-0010-0000-0000-000013000000}" name="Colesterol (mg)" dataDxfId="1151"/>
    <tableColumn id="20" xr3:uid="{00000000-0010-0000-0000-000014000000}" name="Vit A (ug)" dataDxfId="1150"/>
    <tableColumn id="21" xr3:uid="{00000000-0010-0000-0000-000015000000}" name="Vit C (mg)" dataDxfId="1149"/>
    <tableColumn id="22" xr3:uid="{00000000-0010-0000-0000-000016000000}" name="Vit D (ug)" dataDxfId="1148"/>
    <tableColumn id="23" xr3:uid="{00000000-0010-0000-0000-000017000000}" name="Vit E (mg)" dataDxfId="1147"/>
    <tableColumn id="24" xr3:uid="{00000000-0010-0000-0000-000018000000}" name="Vit K (ug)" dataDxfId="1146"/>
    <tableColumn id="25" xr3:uid="{00000000-0010-0000-0000-000019000000}" name="Vit B1 (mg)" dataDxfId="1145"/>
    <tableColumn id="26" xr3:uid="{00000000-0010-0000-0000-00001A000000}" name="Vit B2 (mg)" dataDxfId="1144"/>
    <tableColumn id="27" xr3:uid="{00000000-0010-0000-0000-00001B000000}" name="Niacina (mg)" dataDxfId="1143"/>
    <tableColumn id="28" xr3:uid="{00000000-0010-0000-0000-00001C000000}" name="Vit B6 (mg)" dataDxfId="1142"/>
    <tableColumn id="29" xr3:uid="{00000000-0010-0000-0000-00001D000000}" name="Ac. Pantoténico (mg)" dataDxfId="1141"/>
    <tableColumn id="30" xr3:uid="{00000000-0010-0000-0000-00001E000000}" name="Vit B12 (ug)" dataDxfId="1140"/>
    <tableColumn id="31" xr3:uid="{00000000-0010-0000-0000-00001F000000}" name="Folatos (ug)" dataDxfId="1139"/>
    <tableColumn id="32" xr3:uid="{00000000-0010-0000-0000-000020000000}" name="Sodio (mg)" dataDxfId="1138"/>
    <tableColumn id="33" xr3:uid="{00000000-0010-0000-0000-000021000000}" name="Potasio (mg)" dataDxfId="1137"/>
    <tableColumn id="34" xr3:uid="{00000000-0010-0000-0000-000022000000}" name="Calcio (mg)" dataDxfId="1136"/>
    <tableColumn id="35" xr3:uid="{00000000-0010-0000-0000-000023000000}" name="Fósforo (mg)" dataDxfId="1135"/>
    <tableColumn id="36" xr3:uid="{00000000-0010-0000-0000-000024000000}" name="Magnesio (mg)" dataDxfId="1134"/>
    <tableColumn id="37" xr3:uid="{00000000-0010-0000-0000-000025000000}" name="Hierro (mg)" dataDxfId="1133"/>
    <tableColumn id="38" xr3:uid="{00000000-0010-0000-0000-000026000000}" name="Zinc (mg)" dataDxfId="1132"/>
    <tableColumn id="39" xr3:uid="{00000000-0010-0000-0000-000027000000}" name="Cobre (mg)" dataDxfId="1131"/>
    <tableColumn id="40" xr3:uid="{00000000-0010-0000-0000-000028000000}" name="Selenio (ug)" dataDxfId="1130"/>
    <tableColumn id="41" xr3:uid="{00000000-0010-0000-0000-000029000000}" name="Alcohol (g)" dataDxfId="112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57:AM62" totalsRowShown="0" headerRowDxfId="1128" headerRowBorderDxfId="1127" tableBorderDxfId="1126" totalsRowBorderDxfId="1125">
  <autoFilter ref="A57:AM62" xr:uid="{00000000-0009-0000-0100-000002000000}"/>
  <tableColumns count="39">
    <tableColumn id="2" xr3:uid="{00000000-0010-0000-0100-000002000000}" name="2.2 Huevos" dataDxfId="1124"/>
    <tableColumn id="1" xr3:uid="{00000000-0010-0000-0100-000001000000}" name="Columna1" dataDxfId="1123"/>
    <tableColumn id="3" xr3:uid="{00000000-0010-0000-0100-000003000000}" name="Fuente" dataDxfId="1122"/>
    <tableColumn id="4" xr3:uid="{00000000-0010-0000-0100-000004000000}" name="Cantidad(g/ml)" dataDxfId="1121"/>
    <tableColumn id="5" xr3:uid="{00000000-0010-0000-0100-000005000000}" name="Energía(kcal)" dataDxfId="1120"/>
    <tableColumn id="6" xr3:uid="{00000000-0010-0000-0100-000006000000}" name="Humedad(g)" dataDxfId="1119"/>
    <tableColumn id="7" xr3:uid="{00000000-0010-0000-0100-000007000000}" name="Cenizas (g)" dataDxfId="1118"/>
    <tableColumn id="8" xr3:uid="{00000000-0010-0000-0100-000008000000}" name="Proteínas (g)" dataDxfId="1117"/>
    <tableColumn id="9" xr3:uid="{00000000-0010-0000-0100-000009000000}" name="HdeC disp (g)" dataDxfId="1116"/>
    <tableColumn id="10" xr3:uid="{00000000-0010-0000-0100-00000A000000}" name="Azúcares totales (g)" dataDxfId="1115"/>
    <tableColumn id="11" xr3:uid="{00000000-0010-0000-0100-00000B000000}" name="Fibra Total (g)" dataDxfId="1114"/>
    <tableColumn id="12" xr3:uid="{00000000-0010-0000-0100-00000C000000}" name="Lípidos totales (g)" dataDxfId="1113"/>
    <tableColumn id="13" xr3:uid="{00000000-0010-0000-0100-00000D000000}" name="AG Sat (g)" dataDxfId="1112"/>
    <tableColumn id="14" xr3:uid="{00000000-0010-0000-0100-00000E000000}" name="AG Mono (g)" dataDxfId="1111"/>
    <tableColumn id="15" xr3:uid="{00000000-0010-0000-0100-00000F000000}" name="AG Poli (g)" dataDxfId="1110"/>
    <tableColumn id="16" xr3:uid="{00000000-0010-0000-0100-000010000000}" name="AG Trans (g)" dataDxfId="1109"/>
    <tableColumn id="17" xr3:uid="{00000000-0010-0000-0100-000011000000}" name="Colesterol (mg)" dataDxfId="1108"/>
    <tableColumn id="18" xr3:uid="{00000000-0010-0000-0100-000012000000}" name="Vit A (ug)" dataDxfId="1107"/>
    <tableColumn id="19" xr3:uid="{00000000-0010-0000-0100-000013000000}" name="Vit C (mg)" dataDxfId="1106"/>
    <tableColumn id="20" xr3:uid="{00000000-0010-0000-0100-000014000000}" name="Vit D (ug)" dataDxfId="1105"/>
    <tableColumn id="21" xr3:uid="{00000000-0010-0000-0100-000015000000}" name="Vit E (mg)" dataDxfId="1104"/>
    <tableColumn id="22" xr3:uid="{00000000-0010-0000-0100-000016000000}" name="Vit K (ug)" dataDxfId="1103"/>
    <tableColumn id="23" xr3:uid="{00000000-0010-0000-0100-000017000000}" name="Vit B1 (mg)" dataDxfId="1102"/>
    <tableColumn id="24" xr3:uid="{00000000-0010-0000-0100-000018000000}" name="Vit B2 (mg)" dataDxfId="1101"/>
    <tableColumn id="25" xr3:uid="{00000000-0010-0000-0100-000019000000}" name="Niacina (mg)" dataDxfId="1100"/>
    <tableColumn id="26" xr3:uid="{00000000-0010-0000-0100-00001A000000}" name="Vit B6 (mg)" dataDxfId="1099"/>
    <tableColumn id="27" xr3:uid="{00000000-0010-0000-0100-00001B000000}" name="Ac. Pantoténico (mg)" dataDxfId="1098"/>
    <tableColumn id="28" xr3:uid="{00000000-0010-0000-0100-00001C000000}" name="Vit B12 (ug)" dataDxfId="1097"/>
    <tableColumn id="29" xr3:uid="{00000000-0010-0000-0100-00001D000000}" name="Folatos (ug)" dataDxfId="1096"/>
    <tableColumn id="30" xr3:uid="{00000000-0010-0000-0100-00001E000000}" name="Sodio (mg)" dataDxfId="1095"/>
    <tableColumn id="31" xr3:uid="{00000000-0010-0000-0100-00001F000000}" name="Potasio (mg)" dataDxfId="1094"/>
    <tableColumn id="32" xr3:uid="{00000000-0010-0000-0100-000020000000}" name="Calcio (mg)" dataDxfId="1093"/>
    <tableColumn id="33" xr3:uid="{00000000-0010-0000-0100-000021000000}" name="Fósforo (mg)" dataDxfId="1092"/>
    <tableColumn id="34" xr3:uid="{00000000-0010-0000-0100-000022000000}" name="Magnesio (mg)" dataDxfId="1091"/>
    <tableColumn id="35" xr3:uid="{00000000-0010-0000-0100-000023000000}" name="Hierro (mg)" dataDxfId="1090"/>
    <tableColumn id="36" xr3:uid="{00000000-0010-0000-0100-000024000000}" name="Zinc (mg)" dataDxfId="1089"/>
    <tableColumn id="37" xr3:uid="{00000000-0010-0000-0100-000025000000}" name="Cobre (mg)" dataDxfId="1088"/>
    <tableColumn id="38" xr3:uid="{00000000-0010-0000-0100-000026000000}" name="Selenio (ug)" dataDxfId="1087"/>
    <tableColumn id="39" xr3:uid="{00000000-0010-0000-0100-000027000000}" name="Alcohol (g)" dataDxfId="108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63:AM147" totalsRowShown="0" headerRowDxfId="1085" headerRowBorderDxfId="1084" tableBorderDxfId="1083">
  <autoFilter ref="A63:AM147" xr:uid="{00000000-0009-0000-0100-000003000000}"/>
  <tableColumns count="39">
    <tableColumn id="2" xr3:uid="{00000000-0010-0000-0200-000002000000}" name="Carnes y Vísceras" dataDxfId="1082"/>
    <tableColumn id="1" xr3:uid="{00000000-0010-0000-0200-000001000000}" name="Columna1" dataDxfId="1081"/>
    <tableColumn id="3" xr3:uid="{00000000-0010-0000-0200-000003000000}" name="Fuente" dataDxfId="1080"/>
    <tableColumn id="4" xr3:uid="{00000000-0010-0000-0200-000004000000}" name="Cantidad(g/ml)" dataDxfId="1079"/>
    <tableColumn id="5" xr3:uid="{00000000-0010-0000-0200-000005000000}" name="Energía(kcal)" dataDxfId="1078"/>
    <tableColumn id="6" xr3:uid="{00000000-0010-0000-0200-000006000000}" name="Humedad(g)" dataDxfId="1077"/>
    <tableColumn id="7" xr3:uid="{00000000-0010-0000-0200-000007000000}" name="Cenizas (g)" dataDxfId="1076"/>
    <tableColumn id="8" xr3:uid="{00000000-0010-0000-0200-000008000000}" name="Proteínas (g)" dataDxfId="1075"/>
    <tableColumn id="9" xr3:uid="{00000000-0010-0000-0200-000009000000}" name="HdeC disp (g)" dataDxfId="1074"/>
    <tableColumn id="10" xr3:uid="{00000000-0010-0000-0200-00000A000000}" name="Azúcares totales (g)" dataDxfId="1073"/>
    <tableColumn id="11" xr3:uid="{00000000-0010-0000-0200-00000B000000}" name="Fibra Total (g)" dataDxfId="1072"/>
    <tableColumn id="12" xr3:uid="{00000000-0010-0000-0200-00000C000000}" name="Lípidos totales (g)" dataDxfId="1071"/>
    <tableColumn id="13" xr3:uid="{00000000-0010-0000-0200-00000D000000}" name="AG Sat (g)" dataDxfId="1070"/>
    <tableColumn id="14" xr3:uid="{00000000-0010-0000-0200-00000E000000}" name="AG Mono (g)" dataDxfId="1069"/>
    <tableColumn id="15" xr3:uid="{00000000-0010-0000-0200-00000F000000}" name="AG Poli (g)" dataDxfId="1068"/>
    <tableColumn id="16" xr3:uid="{00000000-0010-0000-0200-000010000000}" name="AG Trans (g)" dataDxfId="1067"/>
    <tableColumn id="17" xr3:uid="{00000000-0010-0000-0200-000011000000}" name="Colesterol (mg)" dataDxfId="1066"/>
    <tableColumn id="18" xr3:uid="{00000000-0010-0000-0200-000012000000}" name="Vit A (ug)" dataDxfId="1065"/>
    <tableColumn id="19" xr3:uid="{00000000-0010-0000-0200-000013000000}" name="Vit C (mg)" dataDxfId="1064"/>
    <tableColumn id="20" xr3:uid="{00000000-0010-0000-0200-000014000000}" name="Vit D (ug)" dataDxfId="1063"/>
    <tableColumn id="21" xr3:uid="{00000000-0010-0000-0200-000015000000}" name="Vit E (mg)" dataDxfId="1062"/>
    <tableColumn id="22" xr3:uid="{00000000-0010-0000-0200-000016000000}" name="Vit K (ug)" dataDxfId="1061"/>
    <tableColumn id="23" xr3:uid="{00000000-0010-0000-0200-000017000000}" name="Vit B1 (mg)" dataDxfId="1060"/>
    <tableColumn id="24" xr3:uid="{00000000-0010-0000-0200-000018000000}" name="Vit B2 (mg)" dataDxfId="1059"/>
    <tableColumn id="25" xr3:uid="{00000000-0010-0000-0200-000019000000}" name="Niacina (mg)" dataDxfId="1058"/>
    <tableColumn id="26" xr3:uid="{00000000-0010-0000-0200-00001A000000}" name="Vit B6 (mg)" dataDxfId="1057"/>
    <tableColumn id="27" xr3:uid="{00000000-0010-0000-0200-00001B000000}" name="Ac. Pantoténico (mg)" dataDxfId="1056"/>
    <tableColumn id="28" xr3:uid="{00000000-0010-0000-0200-00001C000000}" name="Vit B12 (ug)" dataDxfId="1055"/>
    <tableColumn id="29" xr3:uid="{00000000-0010-0000-0200-00001D000000}" name="Folatos (ug)" dataDxfId="1054"/>
    <tableColumn id="30" xr3:uid="{00000000-0010-0000-0200-00001E000000}" name="Sodio (mg)" dataDxfId="1053"/>
    <tableColumn id="31" xr3:uid="{00000000-0010-0000-0200-00001F000000}" name="Potasio (mg)" dataDxfId="1052"/>
    <tableColumn id="32" xr3:uid="{00000000-0010-0000-0200-000020000000}" name="Calcio (mg)" dataDxfId="1051"/>
    <tableColumn id="33" xr3:uid="{00000000-0010-0000-0200-000021000000}" name="Fósforo (mg)" dataDxfId="1050"/>
    <tableColumn id="34" xr3:uid="{00000000-0010-0000-0200-000022000000}" name="Magnesio (mg)" dataDxfId="1049"/>
    <tableColumn id="35" xr3:uid="{00000000-0010-0000-0200-000023000000}" name="Hierro (mg)" dataDxfId="1048"/>
    <tableColumn id="36" xr3:uid="{00000000-0010-0000-0200-000024000000}" name="Zinc (mg)" dataDxfId="1047"/>
    <tableColumn id="37" xr3:uid="{00000000-0010-0000-0200-000025000000}" name="Cobre (mg)" dataDxfId="1046"/>
    <tableColumn id="38" xr3:uid="{00000000-0010-0000-0200-000026000000}" name="Selenio (ug)" dataDxfId="1045"/>
    <tableColumn id="39" xr3:uid="{00000000-0010-0000-0200-000027000000}" name="Alcohol (g)" dataDxfId="104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a4" displayName="Tabla4" ref="A148:AM201" totalsRowShown="0" headerRowDxfId="1043" headerRowBorderDxfId="1042" tableBorderDxfId="1041">
  <autoFilter ref="A148:AM201" xr:uid="{00000000-0009-0000-0100-000004000000}"/>
  <tableColumns count="39">
    <tableColumn id="2" xr3:uid="{00000000-0010-0000-0300-000002000000}" name="2.4 Pescados y Maríscos" dataDxfId="1040"/>
    <tableColumn id="1" xr3:uid="{00000000-0010-0000-0300-000001000000}" name="Columna1" dataDxfId="1039"/>
    <tableColumn id="3" xr3:uid="{00000000-0010-0000-0300-000003000000}" name="Fuente" dataDxfId="1038"/>
    <tableColumn id="4" xr3:uid="{00000000-0010-0000-0300-000004000000}" name="Cantidad(g/ml)" dataDxfId="1037"/>
    <tableColumn id="5" xr3:uid="{00000000-0010-0000-0300-000005000000}" name="Energía(kcal)" dataDxfId="1036"/>
    <tableColumn id="6" xr3:uid="{00000000-0010-0000-0300-000006000000}" name="Humedad(g)" dataDxfId="1035"/>
    <tableColumn id="7" xr3:uid="{00000000-0010-0000-0300-000007000000}" name="Cenizas (g)" dataDxfId="1034"/>
    <tableColumn id="8" xr3:uid="{00000000-0010-0000-0300-000008000000}" name="Proteínas (g)" dataDxfId="1033"/>
    <tableColumn id="9" xr3:uid="{00000000-0010-0000-0300-000009000000}" name="HdeC disp (g)" dataDxfId="1032"/>
    <tableColumn id="10" xr3:uid="{00000000-0010-0000-0300-00000A000000}" name="Azúcares totales (g)" dataDxfId="1031"/>
    <tableColumn id="11" xr3:uid="{00000000-0010-0000-0300-00000B000000}" name="Fibra Total (g)" dataDxfId="1030"/>
    <tableColumn id="12" xr3:uid="{00000000-0010-0000-0300-00000C000000}" name="Lípidos totales (g)" dataDxfId="1029"/>
    <tableColumn id="13" xr3:uid="{00000000-0010-0000-0300-00000D000000}" name="AG Sat (g)" dataDxfId="1028"/>
    <tableColumn id="14" xr3:uid="{00000000-0010-0000-0300-00000E000000}" name="AG Mono (g)" dataDxfId="1027"/>
    <tableColumn id="15" xr3:uid="{00000000-0010-0000-0300-00000F000000}" name="AG Poli (g)" dataDxfId="1026"/>
    <tableColumn id="16" xr3:uid="{00000000-0010-0000-0300-000010000000}" name="AG Trans (g)" dataDxfId="1025"/>
    <tableColumn id="17" xr3:uid="{00000000-0010-0000-0300-000011000000}" name="Colesterol (mg)" dataDxfId="1024"/>
    <tableColumn id="18" xr3:uid="{00000000-0010-0000-0300-000012000000}" name="Vit A (ug)" dataDxfId="1023"/>
    <tableColumn id="19" xr3:uid="{00000000-0010-0000-0300-000013000000}" name="Vit C (mg)" dataDxfId="1022"/>
    <tableColumn id="20" xr3:uid="{00000000-0010-0000-0300-000014000000}" name="Vit D (ug)" dataDxfId="1021"/>
    <tableColumn id="21" xr3:uid="{00000000-0010-0000-0300-000015000000}" name="Vit E (mg)" dataDxfId="1020"/>
    <tableColumn id="22" xr3:uid="{00000000-0010-0000-0300-000016000000}" name="Vit K (ug)" dataDxfId="1019"/>
    <tableColumn id="23" xr3:uid="{00000000-0010-0000-0300-000017000000}" name="Vit B1 (mg)" dataDxfId="1018"/>
    <tableColumn id="24" xr3:uid="{00000000-0010-0000-0300-000018000000}" name="Vit B2 (mg)" dataDxfId="1017"/>
    <tableColumn id="25" xr3:uid="{00000000-0010-0000-0300-000019000000}" name="Niacina (mg)" dataDxfId="1016"/>
    <tableColumn id="26" xr3:uid="{00000000-0010-0000-0300-00001A000000}" name="Vit B6 (mg)" dataDxfId="1015"/>
    <tableColumn id="27" xr3:uid="{00000000-0010-0000-0300-00001B000000}" name="Ac. Pantoténico (mg)" dataDxfId="1014"/>
    <tableColumn id="28" xr3:uid="{00000000-0010-0000-0300-00001C000000}" name="Vit B12 (ug)" dataDxfId="1013"/>
    <tableColumn id="29" xr3:uid="{00000000-0010-0000-0300-00001D000000}" name="Folatos (ug)" dataDxfId="1012"/>
    <tableColumn id="30" xr3:uid="{00000000-0010-0000-0300-00001E000000}" name="Sodio (mg)" dataDxfId="1011"/>
    <tableColumn id="31" xr3:uid="{00000000-0010-0000-0300-00001F000000}" name="Potasio (mg)" dataDxfId="1010"/>
    <tableColumn id="32" xr3:uid="{00000000-0010-0000-0300-000020000000}" name="Calcio (mg)" dataDxfId="1009"/>
    <tableColumn id="33" xr3:uid="{00000000-0010-0000-0300-000021000000}" name="Fósforo (mg)" dataDxfId="1008"/>
    <tableColumn id="34" xr3:uid="{00000000-0010-0000-0300-000022000000}" name="Magnesio (mg)" dataDxfId="1007"/>
    <tableColumn id="35" xr3:uid="{00000000-0010-0000-0300-000023000000}" name="Hierro (mg)" dataDxfId="1006"/>
    <tableColumn id="36" xr3:uid="{00000000-0010-0000-0300-000024000000}" name="Zinc (mg)" dataDxfId="1005"/>
    <tableColumn id="37" xr3:uid="{00000000-0010-0000-0300-000025000000}" name="Cobre (mg)" dataDxfId="1004"/>
    <tableColumn id="38" xr3:uid="{00000000-0010-0000-0300-000026000000}" name="Selenio (ug)" dataDxfId="1003"/>
    <tableColumn id="39" xr3:uid="{00000000-0010-0000-0300-000027000000}" name="Alcohol (g)" dataDxfId="100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a5" displayName="Tabla5" ref="A202:AM220" totalsRowShown="0" headerRowDxfId="1001" headerRowBorderDxfId="1000" tableBorderDxfId="999" totalsRowBorderDxfId="998">
  <autoFilter ref="A202:AM220" xr:uid="{00000000-0009-0000-0100-000005000000}"/>
  <tableColumns count="39">
    <tableColumn id="2" xr3:uid="{00000000-0010-0000-0400-000002000000}" name="2.5 Leguminosas y Oleaginosas" dataDxfId="997"/>
    <tableColumn id="1" xr3:uid="{00000000-0010-0000-0400-000001000000}" name="Columna1" dataDxfId="996"/>
    <tableColumn id="3" xr3:uid="{00000000-0010-0000-0400-000003000000}" name="Fuente" dataDxfId="995"/>
    <tableColumn id="4" xr3:uid="{00000000-0010-0000-0400-000004000000}" name="Cantidad(g/ml)" dataDxfId="994"/>
    <tableColumn id="5" xr3:uid="{00000000-0010-0000-0400-000005000000}" name="Energía(kcal)" dataDxfId="993"/>
    <tableColumn id="6" xr3:uid="{00000000-0010-0000-0400-000006000000}" name="Humedad(g)" dataDxfId="992"/>
    <tableColumn id="7" xr3:uid="{00000000-0010-0000-0400-000007000000}" name="Cenizas (g)" dataDxfId="991"/>
    <tableColumn id="8" xr3:uid="{00000000-0010-0000-0400-000008000000}" name="Proteínas (g)" dataDxfId="990"/>
    <tableColumn id="9" xr3:uid="{00000000-0010-0000-0400-000009000000}" name="HdeC disp (g)" dataDxfId="989"/>
    <tableColumn id="10" xr3:uid="{00000000-0010-0000-0400-00000A000000}" name="Azúcares totales (g)" dataDxfId="988"/>
    <tableColumn id="11" xr3:uid="{00000000-0010-0000-0400-00000B000000}" name="Fibra Total (g)" dataDxfId="987"/>
    <tableColumn id="12" xr3:uid="{00000000-0010-0000-0400-00000C000000}" name="Lípidos totales (g)" dataDxfId="986"/>
    <tableColumn id="13" xr3:uid="{00000000-0010-0000-0400-00000D000000}" name="AG Sat (g)" dataDxfId="985"/>
    <tableColumn id="14" xr3:uid="{00000000-0010-0000-0400-00000E000000}" name="AG Mono (g)" dataDxfId="984"/>
    <tableColumn id="15" xr3:uid="{00000000-0010-0000-0400-00000F000000}" name="AG Poli (g)" dataDxfId="983"/>
    <tableColumn id="16" xr3:uid="{00000000-0010-0000-0400-000010000000}" name="AG Trans (g)" dataDxfId="982"/>
    <tableColumn id="17" xr3:uid="{00000000-0010-0000-0400-000011000000}" name="Colesterol (mg)" dataDxfId="981"/>
    <tableColumn id="18" xr3:uid="{00000000-0010-0000-0400-000012000000}" name="Vit A (ug)" dataDxfId="980"/>
    <tableColumn id="19" xr3:uid="{00000000-0010-0000-0400-000013000000}" name="Vit C (mg)" dataDxfId="979"/>
    <tableColumn id="20" xr3:uid="{00000000-0010-0000-0400-000014000000}" name="Vit D (ug)" dataDxfId="978"/>
    <tableColumn id="21" xr3:uid="{00000000-0010-0000-0400-000015000000}" name="Vit E (mg)" dataDxfId="977"/>
    <tableColumn id="22" xr3:uid="{00000000-0010-0000-0400-000016000000}" name="Vit K (ug)" dataDxfId="976"/>
    <tableColumn id="23" xr3:uid="{00000000-0010-0000-0400-000017000000}" name="Vit B1 (mg)" dataDxfId="975"/>
    <tableColumn id="24" xr3:uid="{00000000-0010-0000-0400-000018000000}" name="Vit B2 (mg)" dataDxfId="974"/>
    <tableColumn id="25" xr3:uid="{00000000-0010-0000-0400-000019000000}" name="Niacina (mg)" dataDxfId="973"/>
    <tableColumn id="26" xr3:uid="{00000000-0010-0000-0400-00001A000000}" name="Vit B6 (mg)" dataDxfId="972"/>
    <tableColumn id="27" xr3:uid="{00000000-0010-0000-0400-00001B000000}" name="Ac. Pantoténico (mg)" dataDxfId="971"/>
    <tableColumn id="28" xr3:uid="{00000000-0010-0000-0400-00001C000000}" name="Vit B12 (ug)" dataDxfId="970"/>
    <tableColumn id="29" xr3:uid="{00000000-0010-0000-0400-00001D000000}" name="Folatos (ug)" dataDxfId="969"/>
    <tableColumn id="30" xr3:uid="{00000000-0010-0000-0400-00001E000000}" name="Sodio (mg)" dataDxfId="968"/>
    <tableColumn id="31" xr3:uid="{00000000-0010-0000-0400-00001F000000}" name="Potasio (mg)" dataDxfId="967"/>
    <tableColumn id="32" xr3:uid="{00000000-0010-0000-0400-000020000000}" name="Calcio (mg)" dataDxfId="966"/>
    <tableColumn id="33" xr3:uid="{00000000-0010-0000-0400-000021000000}" name="Fósforo (mg)" dataDxfId="965"/>
    <tableColumn id="34" xr3:uid="{00000000-0010-0000-0400-000022000000}" name="Magnesio (mg)" dataDxfId="964"/>
    <tableColumn id="35" xr3:uid="{00000000-0010-0000-0400-000023000000}" name="Hierro (mg)" dataDxfId="963"/>
    <tableColumn id="36" xr3:uid="{00000000-0010-0000-0400-000024000000}" name="Zinc (mg)" dataDxfId="962"/>
    <tableColumn id="37" xr3:uid="{00000000-0010-0000-0400-000025000000}" name="Cobre (mg)" dataDxfId="961"/>
    <tableColumn id="38" xr3:uid="{00000000-0010-0000-0400-000026000000}" name="Selenio (ug)" dataDxfId="960"/>
    <tableColumn id="39" xr3:uid="{00000000-0010-0000-0400-000027000000}" name="Alcohol (g)" dataDxfId="95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a6" displayName="Tabla6" ref="A221:AM241" totalsRowShown="0" headerRowDxfId="958" headerRowBorderDxfId="957" tableBorderDxfId="956">
  <autoFilter ref="A221:AM241" xr:uid="{00000000-0009-0000-0100-000006000000}"/>
  <tableColumns count="39">
    <tableColumn id="2" xr3:uid="{00000000-0010-0000-0500-000002000000}" name="2.6 Semillas, Almendras y Nueces" dataDxfId="955"/>
    <tableColumn id="1" xr3:uid="{00000000-0010-0000-0500-000001000000}" name="Columna1" dataDxfId="954"/>
    <tableColumn id="3" xr3:uid="{00000000-0010-0000-0500-000003000000}" name="Fuente" dataDxfId="953"/>
    <tableColumn id="4" xr3:uid="{00000000-0010-0000-0500-000004000000}" name="Cantidad(g/ml)" dataDxfId="952"/>
    <tableColumn id="5" xr3:uid="{00000000-0010-0000-0500-000005000000}" name="Energía(kcal)" dataDxfId="951"/>
    <tableColumn id="6" xr3:uid="{00000000-0010-0000-0500-000006000000}" name="Humedad(g)" dataDxfId="950"/>
    <tableColumn id="7" xr3:uid="{00000000-0010-0000-0500-000007000000}" name="Cenizas (g)" dataDxfId="949"/>
    <tableColumn id="8" xr3:uid="{00000000-0010-0000-0500-000008000000}" name="Proteínas (g)" dataDxfId="948"/>
    <tableColumn id="9" xr3:uid="{00000000-0010-0000-0500-000009000000}" name="HdeC disp (g)" dataDxfId="947"/>
    <tableColumn id="10" xr3:uid="{00000000-0010-0000-0500-00000A000000}" name="Azúcares totales (g)" dataDxfId="946"/>
    <tableColumn id="11" xr3:uid="{00000000-0010-0000-0500-00000B000000}" name="Fibra Total (g)" dataDxfId="945"/>
    <tableColumn id="12" xr3:uid="{00000000-0010-0000-0500-00000C000000}" name="Lípidos totales (g)" dataDxfId="944"/>
    <tableColumn id="13" xr3:uid="{00000000-0010-0000-0500-00000D000000}" name="AG Sat (g)" dataDxfId="943"/>
    <tableColumn id="14" xr3:uid="{00000000-0010-0000-0500-00000E000000}" name="AG Mono (g)" dataDxfId="942"/>
    <tableColumn id="15" xr3:uid="{00000000-0010-0000-0500-00000F000000}" name="AG Poli (g)" dataDxfId="941"/>
    <tableColumn id="16" xr3:uid="{00000000-0010-0000-0500-000010000000}" name="AG Trans (g)" dataDxfId="940"/>
    <tableColumn id="17" xr3:uid="{00000000-0010-0000-0500-000011000000}" name="Colesterol (mg)" dataDxfId="939"/>
    <tableColumn id="18" xr3:uid="{00000000-0010-0000-0500-000012000000}" name="Vit A (ug)" dataDxfId="938"/>
    <tableColumn id="19" xr3:uid="{00000000-0010-0000-0500-000013000000}" name="Vit C (mg)" dataDxfId="937"/>
    <tableColumn id="20" xr3:uid="{00000000-0010-0000-0500-000014000000}" name="Vit D (ug)" dataDxfId="936"/>
    <tableColumn id="21" xr3:uid="{00000000-0010-0000-0500-000015000000}" name="Vit E (mg)" dataDxfId="935"/>
    <tableColumn id="22" xr3:uid="{00000000-0010-0000-0500-000016000000}" name="Vit K (ug)" dataDxfId="934"/>
    <tableColumn id="23" xr3:uid="{00000000-0010-0000-0500-000017000000}" name="Vit B1 (mg)" dataDxfId="933"/>
    <tableColumn id="24" xr3:uid="{00000000-0010-0000-0500-000018000000}" name="Vit B2 (mg)" dataDxfId="932"/>
    <tableColumn id="25" xr3:uid="{00000000-0010-0000-0500-000019000000}" name="Niacina (mg)" dataDxfId="931"/>
    <tableColumn id="26" xr3:uid="{00000000-0010-0000-0500-00001A000000}" name="Vit B6 (mg)" dataDxfId="930"/>
    <tableColumn id="27" xr3:uid="{00000000-0010-0000-0500-00001B000000}" name="Ac. Pantoténico (mg)" dataDxfId="929"/>
    <tableColumn id="28" xr3:uid="{00000000-0010-0000-0500-00001C000000}" name="Vit B12 (ug)" dataDxfId="928"/>
    <tableColumn id="29" xr3:uid="{00000000-0010-0000-0500-00001D000000}" name="Folatos (ug)" dataDxfId="927"/>
    <tableColumn id="30" xr3:uid="{00000000-0010-0000-0500-00001E000000}" name="Sodio (mg)" dataDxfId="926"/>
    <tableColumn id="31" xr3:uid="{00000000-0010-0000-0500-00001F000000}" name="Potasio (mg)" dataDxfId="925"/>
    <tableColumn id="32" xr3:uid="{00000000-0010-0000-0500-000020000000}" name="Calcio (mg)" dataDxfId="924"/>
    <tableColumn id="33" xr3:uid="{00000000-0010-0000-0500-000021000000}" name="Fósforo (mg)" dataDxfId="923"/>
    <tableColumn id="34" xr3:uid="{00000000-0010-0000-0500-000022000000}" name="Magnesio (mg)" dataDxfId="922"/>
    <tableColumn id="35" xr3:uid="{00000000-0010-0000-0500-000023000000}" name="Hierro (mg)" dataDxfId="921"/>
    <tableColumn id="36" xr3:uid="{00000000-0010-0000-0500-000024000000}" name="Zinc (mg)" dataDxfId="920"/>
    <tableColumn id="37" xr3:uid="{00000000-0010-0000-0500-000025000000}" name="Cobre (mg)" dataDxfId="919"/>
    <tableColumn id="38" xr3:uid="{00000000-0010-0000-0500-000026000000}" name="Selenio (ug)" dataDxfId="918"/>
    <tableColumn id="39" xr3:uid="{00000000-0010-0000-0500-000027000000}" name="Alcohol (g)" dataDxfId="91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a7" displayName="Tabla7" ref="A242:AM316" totalsRowShown="0" headerRowDxfId="916" headerRowBorderDxfId="915" tableBorderDxfId="914">
  <autoFilter ref="A242:AM316" xr:uid="{00000000-0009-0000-0100-000007000000}"/>
  <tableColumns count="39">
    <tableColumn id="2" xr3:uid="{00000000-0010-0000-0600-000002000000}" name="2.7 Cereales y Derivados" dataDxfId="913"/>
    <tableColumn id="1" xr3:uid="{00000000-0010-0000-0600-000001000000}" name="Columna1" dataDxfId="912"/>
    <tableColumn id="3" xr3:uid="{00000000-0010-0000-0600-000003000000}" name="Fuente" dataDxfId="911"/>
    <tableColumn id="4" xr3:uid="{00000000-0010-0000-0600-000004000000}" name="Cantidad(g/ml)" dataDxfId="910"/>
    <tableColumn id="5" xr3:uid="{00000000-0010-0000-0600-000005000000}" name="Energía(kcal)" dataDxfId="909"/>
    <tableColumn id="6" xr3:uid="{00000000-0010-0000-0600-000006000000}" name="Humedad(g)" dataDxfId="908"/>
    <tableColumn id="7" xr3:uid="{00000000-0010-0000-0600-000007000000}" name="Cenizas (g)" dataDxfId="907"/>
    <tableColumn id="8" xr3:uid="{00000000-0010-0000-0600-000008000000}" name="Proteínas (g)" dataDxfId="906"/>
    <tableColumn id="9" xr3:uid="{00000000-0010-0000-0600-000009000000}" name="HdeC disp (g)" dataDxfId="905"/>
    <tableColumn id="10" xr3:uid="{00000000-0010-0000-0600-00000A000000}" name="Azúcares totales (g)" dataDxfId="904"/>
    <tableColumn id="11" xr3:uid="{00000000-0010-0000-0600-00000B000000}" name="Fibra Total (g)" dataDxfId="903"/>
    <tableColumn id="12" xr3:uid="{00000000-0010-0000-0600-00000C000000}" name="Lípidos totales (g)" dataDxfId="902"/>
    <tableColumn id="13" xr3:uid="{00000000-0010-0000-0600-00000D000000}" name="AG Sat (g)" dataDxfId="901"/>
    <tableColumn id="14" xr3:uid="{00000000-0010-0000-0600-00000E000000}" name="AG Mono (g)" dataDxfId="900"/>
    <tableColumn id="15" xr3:uid="{00000000-0010-0000-0600-00000F000000}" name="AG Poli (g)" dataDxfId="899"/>
    <tableColumn id="16" xr3:uid="{00000000-0010-0000-0600-000010000000}" name="AG Trans (g)" dataDxfId="898"/>
    <tableColumn id="17" xr3:uid="{00000000-0010-0000-0600-000011000000}" name="Colesterol (mg)" dataDxfId="897"/>
    <tableColumn id="18" xr3:uid="{00000000-0010-0000-0600-000012000000}" name="Vit A (ug)" dataDxfId="896"/>
    <tableColumn id="19" xr3:uid="{00000000-0010-0000-0600-000013000000}" name="Vit C (mg)" dataDxfId="895"/>
    <tableColumn id="20" xr3:uid="{00000000-0010-0000-0600-000014000000}" name="Vit D (ug)" dataDxfId="894"/>
    <tableColumn id="21" xr3:uid="{00000000-0010-0000-0600-000015000000}" name="Vit E (mg)" dataDxfId="893"/>
    <tableColumn id="22" xr3:uid="{00000000-0010-0000-0600-000016000000}" name="Vit K (ug)" dataDxfId="892"/>
    <tableColumn id="23" xr3:uid="{00000000-0010-0000-0600-000017000000}" name="Vit B1 (mg)" dataDxfId="891"/>
    <tableColumn id="24" xr3:uid="{00000000-0010-0000-0600-000018000000}" name="Vit B2 (mg)" dataDxfId="890"/>
    <tableColumn id="25" xr3:uid="{00000000-0010-0000-0600-000019000000}" name="Niacina (mg)" dataDxfId="889"/>
    <tableColumn id="26" xr3:uid="{00000000-0010-0000-0600-00001A000000}" name="Vit B6 (mg)" dataDxfId="888"/>
    <tableColumn id="27" xr3:uid="{00000000-0010-0000-0600-00001B000000}" name="Ac. Pantoténico (mg)" dataDxfId="887"/>
    <tableColumn id="28" xr3:uid="{00000000-0010-0000-0600-00001C000000}" name="Vit B12 (ug)" dataDxfId="886"/>
    <tableColumn id="29" xr3:uid="{00000000-0010-0000-0600-00001D000000}" name="Folatos (ug)" dataDxfId="885"/>
    <tableColumn id="30" xr3:uid="{00000000-0010-0000-0600-00001E000000}" name="Sodio (mg)" dataDxfId="884"/>
    <tableColumn id="31" xr3:uid="{00000000-0010-0000-0600-00001F000000}" name="Potasio (mg)" dataDxfId="883"/>
    <tableColumn id="32" xr3:uid="{00000000-0010-0000-0600-000020000000}" name="Calcio (mg)" dataDxfId="882"/>
    <tableColumn id="33" xr3:uid="{00000000-0010-0000-0600-000021000000}" name="Fósforo (mg)" dataDxfId="881"/>
    <tableColumn id="34" xr3:uid="{00000000-0010-0000-0600-000022000000}" name="Magnesio (mg)" dataDxfId="880"/>
    <tableColumn id="35" xr3:uid="{00000000-0010-0000-0600-000023000000}" name="Hierro (mg)" dataDxfId="879"/>
    <tableColumn id="36" xr3:uid="{00000000-0010-0000-0600-000024000000}" name="Zinc (mg)" dataDxfId="878"/>
    <tableColumn id="37" xr3:uid="{00000000-0010-0000-0600-000025000000}" name="Cobre (mg)" dataDxfId="877"/>
    <tableColumn id="38" xr3:uid="{00000000-0010-0000-0600-000026000000}" name="Selenio (ug)" dataDxfId="876"/>
    <tableColumn id="39" xr3:uid="{00000000-0010-0000-0600-000027000000}" name="Alcohol (g)" dataDxfId="87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a8" displayName="Tabla8" ref="A317:AM321" totalsRowShown="0" headerRowDxfId="874" headerRowBorderDxfId="873" tableBorderDxfId="872">
  <autoFilter ref="A317:AM321" xr:uid="{00000000-0009-0000-0100-000008000000}"/>
  <tableColumns count="39">
    <tableColumn id="2" xr3:uid="{00000000-0010-0000-0700-000002000000}" name="2.8 Papas" dataDxfId="871"/>
    <tableColumn id="1" xr3:uid="{00000000-0010-0000-0700-000001000000}" name="Columna1"/>
    <tableColumn id="3" xr3:uid="{00000000-0010-0000-0700-000003000000}" name="Fuente" dataDxfId="870"/>
    <tableColumn id="4" xr3:uid="{00000000-0010-0000-0700-000004000000}" name="Cantidad(g/ml)" dataDxfId="869"/>
    <tableColumn id="5" xr3:uid="{00000000-0010-0000-0700-000005000000}" name="Energía(kcal)" dataDxfId="868"/>
    <tableColumn id="6" xr3:uid="{00000000-0010-0000-0700-000006000000}" name="Humedad(g)" dataDxfId="867"/>
    <tableColumn id="7" xr3:uid="{00000000-0010-0000-0700-000007000000}" name="Cenizas (g)" dataDxfId="866"/>
    <tableColumn id="8" xr3:uid="{00000000-0010-0000-0700-000008000000}" name="Proteínas (g)" dataDxfId="865"/>
    <tableColumn id="9" xr3:uid="{00000000-0010-0000-0700-000009000000}" name="HdeC disp (g)" dataDxfId="864"/>
    <tableColumn id="10" xr3:uid="{00000000-0010-0000-0700-00000A000000}" name="Azúcares totales (g)" dataDxfId="863"/>
    <tableColumn id="11" xr3:uid="{00000000-0010-0000-0700-00000B000000}" name="Fibra Total (g)" dataDxfId="862"/>
    <tableColumn id="12" xr3:uid="{00000000-0010-0000-0700-00000C000000}" name="Lípidos totales (g)" dataDxfId="861"/>
    <tableColumn id="13" xr3:uid="{00000000-0010-0000-0700-00000D000000}" name="AG Sat (g)" dataDxfId="860"/>
    <tableColumn id="14" xr3:uid="{00000000-0010-0000-0700-00000E000000}" name="AG Mono (g)" dataDxfId="859"/>
    <tableColumn id="15" xr3:uid="{00000000-0010-0000-0700-00000F000000}" name="AG Poli (g)" dataDxfId="858"/>
    <tableColumn id="16" xr3:uid="{00000000-0010-0000-0700-000010000000}" name="AG Trans (g)" dataDxfId="857"/>
    <tableColumn id="17" xr3:uid="{00000000-0010-0000-0700-000011000000}" name="Colesterol (mg)" dataDxfId="856"/>
    <tableColumn id="18" xr3:uid="{00000000-0010-0000-0700-000012000000}" name="Vit A (ug)" dataDxfId="855"/>
    <tableColumn id="19" xr3:uid="{00000000-0010-0000-0700-000013000000}" name="Vit C (mg)" dataDxfId="854"/>
    <tableColumn id="20" xr3:uid="{00000000-0010-0000-0700-000014000000}" name="Vit D (ug)" dataDxfId="853"/>
    <tableColumn id="21" xr3:uid="{00000000-0010-0000-0700-000015000000}" name="Vit E (mg)" dataDxfId="852"/>
    <tableColumn id="22" xr3:uid="{00000000-0010-0000-0700-000016000000}" name="Vit K (ug)" dataDxfId="851"/>
    <tableColumn id="23" xr3:uid="{00000000-0010-0000-0700-000017000000}" name="Vit B1 (mg)" dataDxfId="850"/>
    <tableColumn id="24" xr3:uid="{00000000-0010-0000-0700-000018000000}" name="Vit B2 (mg)" dataDxfId="849"/>
    <tableColumn id="25" xr3:uid="{00000000-0010-0000-0700-000019000000}" name="Niacina (mg)" dataDxfId="848"/>
    <tableColumn id="26" xr3:uid="{00000000-0010-0000-0700-00001A000000}" name="Vit B6 (mg)" dataDxfId="847"/>
    <tableColumn id="27" xr3:uid="{00000000-0010-0000-0700-00001B000000}" name="Ac. Pantoténico (mg)" dataDxfId="846"/>
    <tableColumn id="28" xr3:uid="{00000000-0010-0000-0700-00001C000000}" name="Vit B12 (ug)" dataDxfId="845"/>
    <tableColumn id="29" xr3:uid="{00000000-0010-0000-0700-00001D000000}" name="Folatos (ug)" dataDxfId="844"/>
    <tableColumn id="30" xr3:uid="{00000000-0010-0000-0700-00001E000000}" name="Sodio (mg)" dataDxfId="843"/>
    <tableColumn id="31" xr3:uid="{00000000-0010-0000-0700-00001F000000}" name="Potasio (mg)" dataDxfId="842"/>
    <tableColumn id="32" xr3:uid="{00000000-0010-0000-0700-000020000000}" name="Calcio (mg)" dataDxfId="841"/>
    <tableColumn id="33" xr3:uid="{00000000-0010-0000-0700-000021000000}" name="Fósforo (mg)" dataDxfId="840"/>
    <tableColumn id="34" xr3:uid="{00000000-0010-0000-0700-000022000000}" name="Magnesio (mg)" dataDxfId="839"/>
    <tableColumn id="35" xr3:uid="{00000000-0010-0000-0700-000023000000}" name="Hierro (mg)" dataDxfId="838"/>
    <tableColumn id="36" xr3:uid="{00000000-0010-0000-0700-000024000000}" name="Zinc (mg)" dataDxfId="837"/>
    <tableColumn id="37" xr3:uid="{00000000-0010-0000-0700-000025000000}" name="Cobre (mg)" dataDxfId="836"/>
    <tableColumn id="38" xr3:uid="{00000000-0010-0000-0700-000026000000}" name="Selenio (ug)" dataDxfId="835"/>
    <tableColumn id="39" xr3:uid="{00000000-0010-0000-0700-000027000000}" name="Alcohol (g)" dataDxfId="83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a9" displayName="Tabla9" ref="A322:AM347" totalsRowShown="0" headerRowDxfId="833" headerRowBorderDxfId="832" tableBorderDxfId="831">
  <autoFilter ref="A322:AM347" xr:uid="{00000000-0009-0000-0100-000009000000}"/>
  <tableColumns count="39">
    <tableColumn id="2" xr3:uid="{00000000-0010-0000-0800-000002000000}" name="2.9 Grasas y Aceites" dataDxfId="830"/>
    <tableColumn id="1" xr3:uid="{00000000-0010-0000-0800-000001000000}" name="Columna1" dataDxfId="829"/>
    <tableColumn id="3" xr3:uid="{00000000-0010-0000-0800-000003000000}" name="Fuente" dataDxfId="828"/>
    <tableColumn id="4" xr3:uid="{00000000-0010-0000-0800-000004000000}" name="Cantidad(g/ml)" dataDxfId="827"/>
    <tableColumn id="5" xr3:uid="{00000000-0010-0000-0800-000005000000}" name="Energía(kcal)" dataDxfId="826"/>
    <tableColumn id="6" xr3:uid="{00000000-0010-0000-0800-000006000000}" name="Humedad(g)" dataDxfId="825"/>
    <tableColumn id="7" xr3:uid="{00000000-0010-0000-0800-000007000000}" name="Cenizas (g)" dataDxfId="824"/>
    <tableColumn id="8" xr3:uid="{00000000-0010-0000-0800-000008000000}" name="Proteínas (g)" dataDxfId="823"/>
    <tableColumn id="9" xr3:uid="{00000000-0010-0000-0800-000009000000}" name="HdeC disp (g)" dataDxfId="822"/>
    <tableColumn id="10" xr3:uid="{00000000-0010-0000-0800-00000A000000}" name="Azúcares totales (g)" dataDxfId="821"/>
    <tableColumn id="11" xr3:uid="{00000000-0010-0000-0800-00000B000000}" name="Fibra Total (g)" dataDxfId="820"/>
    <tableColumn id="12" xr3:uid="{00000000-0010-0000-0800-00000C000000}" name="Lípidos totales (g)" dataDxfId="819"/>
    <tableColumn id="13" xr3:uid="{00000000-0010-0000-0800-00000D000000}" name="AG Sat (g)" dataDxfId="818"/>
    <tableColumn id="14" xr3:uid="{00000000-0010-0000-0800-00000E000000}" name="AG Mono (g)" dataDxfId="817"/>
    <tableColumn id="15" xr3:uid="{00000000-0010-0000-0800-00000F000000}" name="AG Poli (g)" dataDxfId="816"/>
    <tableColumn id="16" xr3:uid="{00000000-0010-0000-0800-000010000000}" name="AG Trans (g)" dataDxfId="815"/>
    <tableColumn id="17" xr3:uid="{00000000-0010-0000-0800-000011000000}" name="Colesterol (mg)" dataDxfId="814"/>
    <tableColumn id="18" xr3:uid="{00000000-0010-0000-0800-000012000000}" name="Vit A (ug)" dataDxfId="813"/>
    <tableColumn id="19" xr3:uid="{00000000-0010-0000-0800-000013000000}" name="Vit C (mg)" dataDxfId="812"/>
    <tableColumn id="20" xr3:uid="{00000000-0010-0000-0800-000014000000}" name="Vit D (ug)" dataDxfId="811"/>
    <tableColumn id="21" xr3:uid="{00000000-0010-0000-0800-000015000000}" name="Vit E (mg)" dataDxfId="810"/>
    <tableColumn id="22" xr3:uid="{00000000-0010-0000-0800-000016000000}" name="Vit K (ug)" dataDxfId="809"/>
    <tableColumn id="23" xr3:uid="{00000000-0010-0000-0800-000017000000}" name="Vit B1 (mg)" dataDxfId="808"/>
    <tableColumn id="24" xr3:uid="{00000000-0010-0000-0800-000018000000}" name="Vit B2 (mg)" dataDxfId="807"/>
    <tableColumn id="25" xr3:uid="{00000000-0010-0000-0800-000019000000}" name="Niacina (mg)" dataDxfId="806"/>
    <tableColumn id="26" xr3:uid="{00000000-0010-0000-0800-00001A000000}" name="Vit B6 (mg)" dataDxfId="805"/>
    <tableColumn id="27" xr3:uid="{00000000-0010-0000-0800-00001B000000}" name="Ac. Pantoténico (mg)" dataDxfId="804"/>
    <tableColumn id="28" xr3:uid="{00000000-0010-0000-0800-00001C000000}" name="Vit B12 (ug)" dataDxfId="803"/>
    <tableColumn id="29" xr3:uid="{00000000-0010-0000-0800-00001D000000}" name="Folatos (ug)" dataDxfId="802"/>
    <tableColumn id="30" xr3:uid="{00000000-0010-0000-0800-00001E000000}" name="Sodio (mg)" dataDxfId="801"/>
    <tableColumn id="31" xr3:uid="{00000000-0010-0000-0800-00001F000000}" name="Potasio (mg)" dataDxfId="800"/>
    <tableColumn id="32" xr3:uid="{00000000-0010-0000-0800-000020000000}" name="Calcio (mg)" dataDxfId="799"/>
    <tableColumn id="33" xr3:uid="{00000000-0010-0000-0800-000021000000}" name="Fósforo (mg)" dataDxfId="798"/>
    <tableColumn id="34" xr3:uid="{00000000-0010-0000-0800-000022000000}" name="Magnesio (mg)" dataDxfId="797"/>
    <tableColumn id="35" xr3:uid="{00000000-0010-0000-0800-000023000000}" name="Hierro (mg)" dataDxfId="796"/>
    <tableColumn id="36" xr3:uid="{00000000-0010-0000-0800-000024000000}" name="Zinc (mg)" dataDxfId="795"/>
    <tableColumn id="37" xr3:uid="{00000000-0010-0000-0800-000025000000}" name="Cobre (mg)" dataDxfId="794"/>
    <tableColumn id="38" xr3:uid="{00000000-0010-0000-0800-000026000000}" name="Selenio (ug)" dataDxfId="793"/>
    <tableColumn id="39" xr3:uid="{00000000-0010-0000-0800-000027000000}" name="Alcohol (g)" dataDxfId="79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a10" displayName="Tabla10" ref="A348:AM403" totalsRowShown="0" headerRowDxfId="791" headerRowBorderDxfId="790" tableBorderDxfId="789">
  <autoFilter ref="A348:AM403" xr:uid="{00000000-0009-0000-0100-00000A000000}"/>
  <tableColumns count="39">
    <tableColumn id="2" xr3:uid="{00000000-0010-0000-0900-000002000000}" name="2.10 Verduras" dataDxfId="788"/>
    <tableColumn id="1" xr3:uid="{00000000-0010-0000-0900-000001000000}" name="Columna1" dataDxfId="787"/>
    <tableColumn id="3" xr3:uid="{00000000-0010-0000-0900-000003000000}" name="Fuente" dataDxfId="786"/>
    <tableColumn id="4" xr3:uid="{00000000-0010-0000-0900-000004000000}" name="Cantidad(g/ml)" dataDxfId="785"/>
    <tableColumn id="5" xr3:uid="{00000000-0010-0000-0900-000005000000}" name="Energía(kcal)" dataDxfId="784"/>
    <tableColumn id="6" xr3:uid="{00000000-0010-0000-0900-000006000000}" name="Humedad(g)" dataDxfId="783"/>
    <tableColumn id="7" xr3:uid="{00000000-0010-0000-0900-000007000000}" name="Cenizas (g)" dataDxfId="782"/>
    <tableColumn id="8" xr3:uid="{00000000-0010-0000-0900-000008000000}" name="Proteínas (g)" dataDxfId="781"/>
    <tableColumn id="9" xr3:uid="{00000000-0010-0000-0900-000009000000}" name="HdeC disp (g)" dataDxfId="780"/>
    <tableColumn id="10" xr3:uid="{00000000-0010-0000-0900-00000A000000}" name="Azúcares totales (g)" dataDxfId="779"/>
    <tableColumn id="11" xr3:uid="{00000000-0010-0000-0900-00000B000000}" name="Fibra Total (g)" dataDxfId="778"/>
    <tableColumn id="12" xr3:uid="{00000000-0010-0000-0900-00000C000000}" name="Lípidos totales (g)" dataDxfId="777"/>
    <tableColumn id="13" xr3:uid="{00000000-0010-0000-0900-00000D000000}" name="AG Sat (g)" dataDxfId="776"/>
    <tableColumn id="14" xr3:uid="{00000000-0010-0000-0900-00000E000000}" name="AG Mono (g)" dataDxfId="775"/>
    <tableColumn id="15" xr3:uid="{00000000-0010-0000-0900-00000F000000}" name="AG Poli (g)" dataDxfId="774"/>
    <tableColumn id="16" xr3:uid="{00000000-0010-0000-0900-000010000000}" name="AG Trans (g)" dataDxfId="773"/>
    <tableColumn id="17" xr3:uid="{00000000-0010-0000-0900-000011000000}" name="Colesterol (mg)" dataDxfId="772"/>
    <tableColumn id="18" xr3:uid="{00000000-0010-0000-0900-000012000000}" name="Vit A (ug)" dataDxfId="771"/>
    <tableColumn id="19" xr3:uid="{00000000-0010-0000-0900-000013000000}" name="Vit C (mg)" dataDxfId="770"/>
    <tableColumn id="20" xr3:uid="{00000000-0010-0000-0900-000014000000}" name="Vit D (ug)" dataDxfId="769"/>
    <tableColumn id="21" xr3:uid="{00000000-0010-0000-0900-000015000000}" name="Vit E (mg)" dataDxfId="768"/>
    <tableColumn id="22" xr3:uid="{00000000-0010-0000-0900-000016000000}" name="Vit K (ug)" dataDxfId="767"/>
    <tableColumn id="23" xr3:uid="{00000000-0010-0000-0900-000017000000}" name="Vit B1 (mg)" dataDxfId="766"/>
    <tableColumn id="24" xr3:uid="{00000000-0010-0000-0900-000018000000}" name="Vit B2 (mg)" dataDxfId="765"/>
    <tableColumn id="25" xr3:uid="{00000000-0010-0000-0900-000019000000}" name="Niacina (mg)" dataDxfId="764"/>
    <tableColumn id="26" xr3:uid="{00000000-0010-0000-0900-00001A000000}" name="Vit B6 (mg)" dataDxfId="763"/>
    <tableColumn id="27" xr3:uid="{00000000-0010-0000-0900-00001B000000}" name="Ac. Pantoténico (mg)" dataDxfId="762"/>
    <tableColumn id="28" xr3:uid="{00000000-0010-0000-0900-00001C000000}" name="Vit B12 (ug)" dataDxfId="761"/>
    <tableColumn id="29" xr3:uid="{00000000-0010-0000-0900-00001D000000}" name="Folatos (ug)" dataDxfId="760"/>
    <tableColumn id="30" xr3:uid="{00000000-0010-0000-0900-00001E000000}" name="Sodio (mg)" dataDxfId="759"/>
    <tableColumn id="31" xr3:uid="{00000000-0010-0000-0900-00001F000000}" name="Potasio (mg)" dataDxfId="758"/>
    <tableColumn id="32" xr3:uid="{00000000-0010-0000-0900-000020000000}" name="Calcio (mg)" dataDxfId="757"/>
    <tableColumn id="33" xr3:uid="{00000000-0010-0000-0900-000021000000}" name="Fósforo (mg)" dataDxfId="756"/>
    <tableColumn id="34" xr3:uid="{00000000-0010-0000-0900-000022000000}" name="Magnesio (mg)" dataDxfId="755"/>
    <tableColumn id="35" xr3:uid="{00000000-0010-0000-0900-000023000000}" name="Hierro (mg)" dataDxfId="754"/>
    <tableColumn id="36" xr3:uid="{00000000-0010-0000-0900-000024000000}" name="Zinc (mg)" dataDxfId="753"/>
    <tableColumn id="37" xr3:uid="{00000000-0010-0000-0900-000025000000}" name="Cobre (mg)" dataDxfId="752"/>
    <tableColumn id="38" xr3:uid="{00000000-0010-0000-0900-000026000000}" name="Selenio (ug)" dataDxfId="751"/>
    <tableColumn id="39" xr3:uid="{00000000-0010-0000-0900-000027000000}" name="Alcohol (g)" dataDxfId="75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a11" displayName="Tabla11" ref="A404:AM458" totalsRowShown="0" headerRowDxfId="749" headerRowBorderDxfId="748" tableBorderDxfId="747">
  <autoFilter ref="A404:AM458" xr:uid="{00000000-0009-0000-0100-00000B000000}"/>
  <tableColumns count="39">
    <tableColumn id="2" xr3:uid="{00000000-0010-0000-0A00-000002000000}" name="2.11 Frutas" dataDxfId="746"/>
    <tableColumn id="1" xr3:uid="{00000000-0010-0000-0A00-000001000000}" name="Columna1" dataDxfId="745"/>
    <tableColumn id="3" xr3:uid="{00000000-0010-0000-0A00-000003000000}" name="Fuente" dataDxfId="744"/>
    <tableColumn id="4" xr3:uid="{00000000-0010-0000-0A00-000004000000}" name="Cantidad(g/ml)" dataDxfId="743"/>
    <tableColumn id="5" xr3:uid="{00000000-0010-0000-0A00-000005000000}" name="Energía(kcal)" dataDxfId="742"/>
    <tableColumn id="6" xr3:uid="{00000000-0010-0000-0A00-000006000000}" name="Humedad(g)" dataDxfId="741"/>
    <tableColumn id="7" xr3:uid="{00000000-0010-0000-0A00-000007000000}" name="Cenizas (g)" dataDxfId="740"/>
    <tableColumn id="8" xr3:uid="{00000000-0010-0000-0A00-000008000000}" name="Proteínas (g)" dataDxfId="739"/>
    <tableColumn id="9" xr3:uid="{00000000-0010-0000-0A00-000009000000}" name="HdeC disp (g)" dataDxfId="738"/>
    <tableColumn id="10" xr3:uid="{00000000-0010-0000-0A00-00000A000000}" name="Azúcares totales (g)" dataDxfId="737"/>
    <tableColumn id="11" xr3:uid="{00000000-0010-0000-0A00-00000B000000}" name="Fibra Total (g)" dataDxfId="736"/>
    <tableColumn id="12" xr3:uid="{00000000-0010-0000-0A00-00000C000000}" name="Lípidos totales (g)" dataDxfId="735"/>
    <tableColumn id="13" xr3:uid="{00000000-0010-0000-0A00-00000D000000}" name="AG Sat (g)" dataDxfId="734"/>
    <tableColumn id="14" xr3:uid="{00000000-0010-0000-0A00-00000E000000}" name="AG Mono (g)" dataDxfId="733"/>
    <tableColumn id="15" xr3:uid="{00000000-0010-0000-0A00-00000F000000}" name="AG Poli (g)" dataDxfId="732"/>
    <tableColumn id="16" xr3:uid="{00000000-0010-0000-0A00-000010000000}" name="AG Trans (g)" dataDxfId="731"/>
    <tableColumn id="17" xr3:uid="{00000000-0010-0000-0A00-000011000000}" name="Colesterol (mg)" dataDxfId="730"/>
    <tableColumn id="18" xr3:uid="{00000000-0010-0000-0A00-000012000000}" name="Vit A (ug)" dataDxfId="729"/>
    <tableColumn id="19" xr3:uid="{00000000-0010-0000-0A00-000013000000}" name="Vit C (mg)" dataDxfId="728"/>
    <tableColumn id="20" xr3:uid="{00000000-0010-0000-0A00-000014000000}" name="Vit D (ug)" dataDxfId="727"/>
    <tableColumn id="21" xr3:uid="{00000000-0010-0000-0A00-000015000000}" name="Vit E (mg)" dataDxfId="726"/>
    <tableColumn id="22" xr3:uid="{00000000-0010-0000-0A00-000016000000}" name="Vit K (ug)" dataDxfId="725"/>
    <tableColumn id="23" xr3:uid="{00000000-0010-0000-0A00-000017000000}" name="Vit B1 (mg)" dataDxfId="724"/>
    <tableColumn id="24" xr3:uid="{00000000-0010-0000-0A00-000018000000}" name="Vit B2 (mg)" dataDxfId="723"/>
    <tableColumn id="25" xr3:uid="{00000000-0010-0000-0A00-000019000000}" name="Niacina (mg)" dataDxfId="722"/>
    <tableColumn id="26" xr3:uid="{00000000-0010-0000-0A00-00001A000000}" name="Vit B6 (mg)" dataDxfId="721"/>
    <tableColumn id="27" xr3:uid="{00000000-0010-0000-0A00-00001B000000}" name="Ac. Pantoténico (mg)" dataDxfId="720"/>
    <tableColumn id="28" xr3:uid="{00000000-0010-0000-0A00-00001C000000}" name="Vit B12 (ug)" dataDxfId="719"/>
    <tableColumn id="29" xr3:uid="{00000000-0010-0000-0A00-00001D000000}" name="Folatos (ug)" dataDxfId="718"/>
    <tableColumn id="30" xr3:uid="{00000000-0010-0000-0A00-00001E000000}" name="Sodio (mg)" dataDxfId="717"/>
    <tableColumn id="31" xr3:uid="{00000000-0010-0000-0A00-00001F000000}" name="Potasio (mg)" dataDxfId="716"/>
    <tableColumn id="32" xr3:uid="{00000000-0010-0000-0A00-000020000000}" name="Calcio (mg)" dataDxfId="715"/>
    <tableColumn id="33" xr3:uid="{00000000-0010-0000-0A00-000021000000}" name="Fósforo (mg)" dataDxfId="714"/>
    <tableColumn id="34" xr3:uid="{00000000-0010-0000-0A00-000022000000}" name="Magnesio (mg)" dataDxfId="713"/>
    <tableColumn id="35" xr3:uid="{00000000-0010-0000-0A00-000023000000}" name="Hierro (mg)" dataDxfId="712"/>
    <tableColumn id="36" xr3:uid="{00000000-0010-0000-0A00-000024000000}" name="Zinc (mg)" dataDxfId="711"/>
    <tableColumn id="37" xr3:uid="{00000000-0010-0000-0A00-000025000000}" name="Cobre (mg)" dataDxfId="710"/>
    <tableColumn id="38" xr3:uid="{00000000-0010-0000-0A00-000026000000}" name="Selenio (ug)" dataDxfId="709"/>
    <tableColumn id="39" xr3:uid="{00000000-0010-0000-0A00-000027000000}" name="Alcohol (g)" dataDxfId="708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a12" displayName="Tabla12" ref="A459:AM467" totalsRowShown="0" headerRowDxfId="707" headerRowBorderDxfId="706" tableBorderDxfId="705">
  <autoFilter ref="A459:AM467" xr:uid="{00000000-0009-0000-0100-00000C000000}"/>
  <tableColumns count="39">
    <tableColumn id="2" xr3:uid="{00000000-0010-0000-0B00-000002000000}" name="2.12 Azúcares y Miel" dataDxfId="704"/>
    <tableColumn id="1" xr3:uid="{00000000-0010-0000-0B00-000001000000}" name="Columna1" dataDxfId="703"/>
    <tableColumn id="3" xr3:uid="{00000000-0010-0000-0B00-000003000000}" name="Fuente" dataDxfId="702"/>
    <tableColumn id="4" xr3:uid="{00000000-0010-0000-0B00-000004000000}" name="Cantidad(g/ml)" dataDxfId="701"/>
    <tableColumn id="5" xr3:uid="{00000000-0010-0000-0B00-000005000000}" name="Energía(kcal)" dataDxfId="700"/>
    <tableColumn id="6" xr3:uid="{00000000-0010-0000-0B00-000006000000}" name="Humedad(g)" dataDxfId="699"/>
    <tableColumn id="7" xr3:uid="{00000000-0010-0000-0B00-000007000000}" name="Cenizas (g)" dataDxfId="698"/>
    <tableColumn id="8" xr3:uid="{00000000-0010-0000-0B00-000008000000}" name="Proteínas (g)" dataDxfId="697"/>
    <tableColumn id="9" xr3:uid="{00000000-0010-0000-0B00-000009000000}" name="HdeC disp (g)" dataDxfId="696"/>
    <tableColumn id="10" xr3:uid="{00000000-0010-0000-0B00-00000A000000}" name="Azúcares totales (g)" dataDxfId="695"/>
    <tableColumn id="11" xr3:uid="{00000000-0010-0000-0B00-00000B000000}" name="Fibra Total (g)" dataDxfId="694"/>
    <tableColumn id="12" xr3:uid="{00000000-0010-0000-0B00-00000C000000}" name="Lípidos totales (g)" dataDxfId="693"/>
    <tableColumn id="13" xr3:uid="{00000000-0010-0000-0B00-00000D000000}" name="AG Sat (g)" dataDxfId="692"/>
    <tableColumn id="14" xr3:uid="{00000000-0010-0000-0B00-00000E000000}" name="AG Mono (g)" dataDxfId="691"/>
    <tableColumn id="15" xr3:uid="{00000000-0010-0000-0B00-00000F000000}" name="AG Poli (g)" dataDxfId="690"/>
    <tableColumn id="16" xr3:uid="{00000000-0010-0000-0B00-000010000000}" name="AG Trans (g)" dataDxfId="689"/>
    <tableColumn id="17" xr3:uid="{00000000-0010-0000-0B00-000011000000}" name="Colesterol (mg)" dataDxfId="688"/>
    <tableColumn id="18" xr3:uid="{00000000-0010-0000-0B00-000012000000}" name="Vit A (ug)" dataDxfId="687"/>
    <tableColumn id="19" xr3:uid="{00000000-0010-0000-0B00-000013000000}" name="Vit C (mg)" dataDxfId="686"/>
    <tableColumn id="20" xr3:uid="{00000000-0010-0000-0B00-000014000000}" name="Vit D (ug)" dataDxfId="685"/>
    <tableColumn id="21" xr3:uid="{00000000-0010-0000-0B00-000015000000}" name="Vit E (mg)" dataDxfId="684"/>
    <tableColumn id="22" xr3:uid="{00000000-0010-0000-0B00-000016000000}" name="Vit K (ug)" dataDxfId="683"/>
    <tableColumn id="23" xr3:uid="{00000000-0010-0000-0B00-000017000000}" name="Vit B1 (mg)" dataDxfId="682"/>
    <tableColumn id="24" xr3:uid="{00000000-0010-0000-0B00-000018000000}" name="Vit B2 (mg)" dataDxfId="681"/>
    <tableColumn id="25" xr3:uid="{00000000-0010-0000-0B00-000019000000}" name="Niacina (mg)" dataDxfId="680"/>
    <tableColumn id="26" xr3:uid="{00000000-0010-0000-0B00-00001A000000}" name="Vit B6 (mg)" dataDxfId="679"/>
    <tableColumn id="27" xr3:uid="{00000000-0010-0000-0B00-00001B000000}" name="Ac. Pantoténico (mg)" dataDxfId="678"/>
    <tableColumn id="28" xr3:uid="{00000000-0010-0000-0B00-00001C000000}" name="Vit B12 (ug)" dataDxfId="677"/>
    <tableColumn id="29" xr3:uid="{00000000-0010-0000-0B00-00001D000000}" name="Folatos (ug)" dataDxfId="676"/>
    <tableColumn id="30" xr3:uid="{00000000-0010-0000-0B00-00001E000000}" name="Sodio (mg)" dataDxfId="675"/>
    <tableColumn id="31" xr3:uid="{00000000-0010-0000-0B00-00001F000000}" name="Potasio (mg)" dataDxfId="674"/>
    <tableColumn id="32" xr3:uid="{00000000-0010-0000-0B00-000020000000}" name="Calcio (mg)" dataDxfId="673"/>
    <tableColumn id="33" xr3:uid="{00000000-0010-0000-0B00-000021000000}" name="Fósforo (mg)" dataDxfId="672"/>
    <tableColumn id="34" xr3:uid="{00000000-0010-0000-0B00-000022000000}" name="Magnesio (mg)" dataDxfId="671"/>
    <tableColumn id="35" xr3:uid="{00000000-0010-0000-0B00-000023000000}" name="Hierro (mg)" dataDxfId="670"/>
    <tableColumn id="36" xr3:uid="{00000000-0010-0000-0B00-000024000000}" name="Zinc (mg)" dataDxfId="669"/>
    <tableColumn id="37" xr3:uid="{00000000-0010-0000-0B00-000025000000}" name="Cobre (mg)" dataDxfId="668"/>
    <tableColumn id="38" xr3:uid="{00000000-0010-0000-0B00-000026000000}" name="Selenio (ug)" dataDxfId="667"/>
    <tableColumn id="39" xr3:uid="{00000000-0010-0000-0B00-000027000000}" name="Alcohol (g)" dataDxfId="666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a13" displayName="Tabla13" ref="A468:AM499" totalsRowShown="0" headerRowDxfId="665" headerRowBorderDxfId="664" tableBorderDxfId="663">
  <autoFilter ref="A468:AM499" xr:uid="{00000000-0009-0000-0100-00000D000000}"/>
  <tableColumns count="39">
    <tableColumn id="2" xr3:uid="{00000000-0010-0000-0C00-000002000000}" name="2.13 Alimentos Dulces" dataDxfId="662"/>
    <tableColumn id="1" xr3:uid="{00000000-0010-0000-0C00-000001000000}" name="Columna1" dataDxfId="661"/>
    <tableColumn id="3" xr3:uid="{00000000-0010-0000-0C00-000003000000}" name="Fuente" dataDxfId="660"/>
    <tableColumn id="4" xr3:uid="{00000000-0010-0000-0C00-000004000000}" name="Cantidad(g/ml)" dataDxfId="659"/>
    <tableColumn id="5" xr3:uid="{00000000-0010-0000-0C00-000005000000}" name="Energía(kcal)" dataDxfId="658"/>
    <tableColumn id="6" xr3:uid="{00000000-0010-0000-0C00-000006000000}" name="Humedad(g)" dataDxfId="657"/>
    <tableColumn id="7" xr3:uid="{00000000-0010-0000-0C00-000007000000}" name="Cenizas (g)" dataDxfId="656"/>
    <tableColumn id="8" xr3:uid="{00000000-0010-0000-0C00-000008000000}" name="Proteínas (g)" dataDxfId="655"/>
    <tableColumn id="9" xr3:uid="{00000000-0010-0000-0C00-000009000000}" name="HdeC disp (g)" dataDxfId="654"/>
    <tableColumn id="10" xr3:uid="{00000000-0010-0000-0C00-00000A000000}" name="Azúcares totales (g)" dataDxfId="653"/>
    <tableColumn id="11" xr3:uid="{00000000-0010-0000-0C00-00000B000000}" name="Fibra Total (g)" dataDxfId="652"/>
    <tableColumn id="12" xr3:uid="{00000000-0010-0000-0C00-00000C000000}" name="Lípidos totales (g)" dataDxfId="651"/>
    <tableColumn id="13" xr3:uid="{00000000-0010-0000-0C00-00000D000000}" name="AG Sat (g)" dataDxfId="650"/>
    <tableColumn id="14" xr3:uid="{00000000-0010-0000-0C00-00000E000000}" name="AG Mono (g)" dataDxfId="649"/>
    <tableColumn id="15" xr3:uid="{00000000-0010-0000-0C00-00000F000000}" name="AG Poli (g)" dataDxfId="648"/>
    <tableColumn id="16" xr3:uid="{00000000-0010-0000-0C00-000010000000}" name="AG Trans (g)" dataDxfId="647"/>
    <tableColumn id="17" xr3:uid="{00000000-0010-0000-0C00-000011000000}" name="Colesterol (mg)" dataDxfId="646"/>
    <tableColumn id="18" xr3:uid="{00000000-0010-0000-0C00-000012000000}" name="Vit A (ug)" dataDxfId="645"/>
    <tableColumn id="19" xr3:uid="{00000000-0010-0000-0C00-000013000000}" name="Vit C (mg)" dataDxfId="644"/>
    <tableColumn id="20" xr3:uid="{00000000-0010-0000-0C00-000014000000}" name="Vit D (ug)" dataDxfId="643"/>
    <tableColumn id="21" xr3:uid="{00000000-0010-0000-0C00-000015000000}" name="Vit E (mg)" dataDxfId="642"/>
    <tableColumn id="22" xr3:uid="{00000000-0010-0000-0C00-000016000000}" name="Vit K (ug)" dataDxfId="641"/>
    <tableColumn id="23" xr3:uid="{00000000-0010-0000-0C00-000017000000}" name="Vit B1 (mg)" dataDxfId="640"/>
    <tableColumn id="24" xr3:uid="{00000000-0010-0000-0C00-000018000000}" name="Vit B2 (mg)" dataDxfId="639"/>
    <tableColumn id="25" xr3:uid="{00000000-0010-0000-0C00-000019000000}" name="Niacina (mg)" dataDxfId="638"/>
    <tableColumn id="26" xr3:uid="{00000000-0010-0000-0C00-00001A000000}" name="Vit B6 (mg)" dataDxfId="637"/>
    <tableColumn id="27" xr3:uid="{00000000-0010-0000-0C00-00001B000000}" name="Ac. Pantoténico (mg)" dataDxfId="636"/>
    <tableColumn id="28" xr3:uid="{00000000-0010-0000-0C00-00001C000000}" name="Vit B12 (ug)" dataDxfId="635"/>
    <tableColumn id="29" xr3:uid="{00000000-0010-0000-0C00-00001D000000}" name="Folatos (ug)" dataDxfId="634"/>
    <tableColumn id="30" xr3:uid="{00000000-0010-0000-0C00-00001E000000}" name="Sodio (mg)" dataDxfId="633"/>
    <tableColumn id="31" xr3:uid="{00000000-0010-0000-0C00-00001F000000}" name="Potasio (mg)" dataDxfId="632"/>
    <tableColumn id="32" xr3:uid="{00000000-0010-0000-0C00-000020000000}" name="Calcio (mg)" dataDxfId="631"/>
    <tableColumn id="33" xr3:uid="{00000000-0010-0000-0C00-000021000000}" name="Fósforo (mg)" dataDxfId="630"/>
    <tableColumn id="34" xr3:uid="{00000000-0010-0000-0C00-000022000000}" name="Magnesio (mg)" dataDxfId="629"/>
    <tableColumn id="35" xr3:uid="{00000000-0010-0000-0C00-000023000000}" name="Hierro (mg)" dataDxfId="628"/>
    <tableColumn id="36" xr3:uid="{00000000-0010-0000-0C00-000024000000}" name="Zinc (mg)" dataDxfId="627"/>
    <tableColumn id="37" xr3:uid="{00000000-0010-0000-0C00-000025000000}" name="Cobre (mg)" dataDxfId="626"/>
    <tableColumn id="38" xr3:uid="{00000000-0010-0000-0C00-000026000000}" name="Selenio (ug)" dataDxfId="625"/>
    <tableColumn id="39" xr3:uid="{00000000-0010-0000-0C00-000027000000}" name="Alcohol (g)" dataDxfId="62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Tabla14" displayName="Tabla14" ref="A500:AM506" totalsRowShown="0" headerRowDxfId="623" headerRowBorderDxfId="622" tableBorderDxfId="621">
  <autoFilter ref="A500:AM506" xr:uid="{00000000-0009-0000-0100-00000E000000}"/>
  <tableColumns count="39">
    <tableColumn id="2" xr3:uid="{00000000-0010-0000-0D00-000002000000}" name="2.14 Postres de leche" dataDxfId="620"/>
    <tableColumn id="1" xr3:uid="{00000000-0010-0000-0D00-000001000000}" name="Columna1" dataDxfId="619"/>
    <tableColumn id="3" xr3:uid="{00000000-0010-0000-0D00-000003000000}" name="Fuente" dataDxfId="618"/>
    <tableColumn id="4" xr3:uid="{00000000-0010-0000-0D00-000004000000}" name="Cantidad(g/ml)" dataDxfId="617"/>
    <tableColumn id="5" xr3:uid="{00000000-0010-0000-0D00-000005000000}" name="Energía(kcal)" dataDxfId="616"/>
    <tableColumn id="6" xr3:uid="{00000000-0010-0000-0D00-000006000000}" name="Humedad(g)" dataDxfId="615"/>
    <tableColumn id="7" xr3:uid="{00000000-0010-0000-0D00-000007000000}" name="Cenizas (g)" dataDxfId="614"/>
    <tableColumn id="8" xr3:uid="{00000000-0010-0000-0D00-000008000000}" name="Proteínas (g)" dataDxfId="613"/>
    <tableColumn id="9" xr3:uid="{00000000-0010-0000-0D00-000009000000}" name="HdeC disp (g)" dataDxfId="612"/>
    <tableColumn id="10" xr3:uid="{00000000-0010-0000-0D00-00000A000000}" name="Azúcares totales (g)" dataDxfId="611"/>
    <tableColumn id="11" xr3:uid="{00000000-0010-0000-0D00-00000B000000}" name="Fibra Total (g)" dataDxfId="610"/>
    <tableColumn id="12" xr3:uid="{00000000-0010-0000-0D00-00000C000000}" name="Lípidos totales (g)" dataDxfId="609"/>
    <tableColumn id="13" xr3:uid="{00000000-0010-0000-0D00-00000D000000}" name="AG Sat (g)" dataDxfId="608"/>
    <tableColumn id="14" xr3:uid="{00000000-0010-0000-0D00-00000E000000}" name="AG Mono (g)" dataDxfId="607"/>
    <tableColumn id="15" xr3:uid="{00000000-0010-0000-0D00-00000F000000}" name="AG Poli (g)" dataDxfId="606"/>
    <tableColumn id="16" xr3:uid="{00000000-0010-0000-0D00-000010000000}" name="AG Trans (g)" dataDxfId="605"/>
    <tableColumn id="17" xr3:uid="{00000000-0010-0000-0D00-000011000000}" name="Colesterol (mg)" dataDxfId="604"/>
    <tableColumn id="18" xr3:uid="{00000000-0010-0000-0D00-000012000000}" name="Vit A (ug)" dataDxfId="603"/>
    <tableColumn id="19" xr3:uid="{00000000-0010-0000-0D00-000013000000}" name="Vit C (mg)" dataDxfId="602"/>
    <tableColumn id="20" xr3:uid="{00000000-0010-0000-0D00-000014000000}" name="Vit D (ug)" dataDxfId="601"/>
    <tableColumn id="21" xr3:uid="{00000000-0010-0000-0D00-000015000000}" name="Vit E (mg)" dataDxfId="600"/>
    <tableColumn id="22" xr3:uid="{00000000-0010-0000-0D00-000016000000}" name="Vit K (ug)" dataDxfId="599"/>
    <tableColumn id="23" xr3:uid="{00000000-0010-0000-0D00-000017000000}" name="Vit B1 (mg)" dataDxfId="598"/>
    <tableColumn id="24" xr3:uid="{00000000-0010-0000-0D00-000018000000}" name="Vit B2 (mg)" dataDxfId="597"/>
    <tableColumn id="25" xr3:uid="{00000000-0010-0000-0D00-000019000000}" name="Niacina (mg)" dataDxfId="596"/>
    <tableColumn id="26" xr3:uid="{00000000-0010-0000-0D00-00001A000000}" name="Vit B6 (mg)" dataDxfId="595"/>
    <tableColumn id="27" xr3:uid="{00000000-0010-0000-0D00-00001B000000}" name="Ac. Pantoténico (mg)" dataDxfId="594"/>
    <tableColumn id="28" xr3:uid="{00000000-0010-0000-0D00-00001C000000}" name="Vit B12 (ug)" dataDxfId="593"/>
    <tableColumn id="29" xr3:uid="{00000000-0010-0000-0D00-00001D000000}" name="Folatos (ug)" dataDxfId="592"/>
    <tableColumn id="30" xr3:uid="{00000000-0010-0000-0D00-00001E000000}" name="Sodio (mg)" dataDxfId="591"/>
    <tableColumn id="31" xr3:uid="{00000000-0010-0000-0D00-00001F000000}" name="Potasio (mg)" dataDxfId="590"/>
    <tableColumn id="32" xr3:uid="{00000000-0010-0000-0D00-000020000000}" name="Calcio (mg)" dataDxfId="589"/>
    <tableColumn id="33" xr3:uid="{00000000-0010-0000-0D00-000021000000}" name="Fósforo (mg)" dataDxfId="588"/>
    <tableColumn id="34" xr3:uid="{00000000-0010-0000-0D00-000022000000}" name="Magnesio (mg)" dataDxfId="587"/>
    <tableColumn id="35" xr3:uid="{00000000-0010-0000-0D00-000023000000}" name="Hierro (mg)" dataDxfId="586"/>
    <tableColumn id="36" xr3:uid="{00000000-0010-0000-0D00-000024000000}" name="Zinc (mg)" dataDxfId="585"/>
    <tableColumn id="37" xr3:uid="{00000000-0010-0000-0D00-000025000000}" name="Cobre (mg)" dataDxfId="584"/>
    <tableColumn id="38" xr3:uid="{00000000-0010-0000-0D00-000026000000}" name="Selenio (ug)" dataDxfId="583"/>
    <tableColumn id="39" xr3:uid="{00000000-0010-0000-0D00-000027000000}" name="Alcohol (g)" dataDxfId="58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Tabla15" displayName="Tabla15" ref="A507:AM521" totalsRowShown="0" headerRowDxfId="581" headerRowBorderDxfId="580" tableBorderDxfId="579">
  <autoFilter ref="A507:AM521" xr:uid="{00000000-0009-0000-0100-00000F000000}"/>
  <tableColumns count="39">
    <tableColumn id="2" xr3:uid="{00000000-0010-0000-0E00-000002000000}" name="2.15 Jugos y Néctares" dataDxfId="578"/>
    <tableColumn id="1" xr3:uid="{00000000-0010-0000-0E00-000001000000}" name="Columna1" dataDxfId="577"/>
    <tableColumn id="3" xr3:uid="{00000000-0010-0000-0E00-000003000000}" name="Fuente" dataDxfId="576"/>
    <tableColumn id="4" xr3:uid="{00000000-0010-0000-0E00-000004000000}" name="Cantidad(g/ml)" dataDxfId="575"/>
    <tableColumn id="5" xr3:uid="{00000000-0010-0000-0E00-000005000000}" name="Energía(kcal)" dataDxfId="574"/>
    <tableColumn id="6" xr3:uid="{00000000-0010-0000-0E00-000006000000}" name="Humedad(g)" dataDxfId="573"/>
    <tableColumn id="7" xr3:uid="{00000000-0010-0000-0E00-000007000000}" name="Cenizas (g)" dataDxfId="572"/>
    <tableColumn id="8" xr3:uid="{00000000-0010-0000-0E00-000008000000}" name="Proteínas (g)" dataDxfId="571"/>
    <tableColumn id="9" xr3:uid="{00000000-0010-0000-0E00-000009000000}" name="HdeC disp (g)" dataDxfId="570"/>
    <tableColumn id="10" xr3:uid="{00000000-0010-0000-0E00-00000A000000}" name="Azúcares totales (g)" dataDxfId="569"/>
    <tableColumn id="11" xr3:uid="{00000000-0010-0000-0E00-00000B000000}" name="Fibra Total (g)" dataDxfId="568"/>
    <tableColumn id="12" xr3:uid="{00000000-0010-0000-0E00-00000C000000}" name="Lípidos totales (g)" dataDxfId="567"/>
    <tableColumn id="13" xr3:uid="{00000000-0010-0000-0E00-00000D000000}" name="AG Sat (g)" dataDxfId="566"/>
    <tableColumn id="14" xr3:uid="{00000000-0010-0000-0E00-00000E000000}" name="AG Mono (g)" dataDxfId="565"/>
    <tableColumn id="15" xr3:uid="{00000000-0010-0000-0E00-00000F000000}" name="AG Poli (g)" dataDxfId="564"/>
    <tableColumn id="16" xr3:uid="{00000000-0010-0000-0E00-000010000000}" name="AG Trans (g)" dataDxfId="563"/>
    <tableColumn id="17" xr3:uid="{00000000-0010-0000-0E00-000011000000}" name="Colesterol (mg)" dataDxfId="562"/>
    <tableColumn id="18" xr3:uid="{00000000-0010-0000-0E00-000012000000}" name="Vit A (ug)" dataDxfId="561"/>
    <tableColumn id="19" xr3:uid="{00000000-0010-0000-0E00-000013000000}" name="Vit C (mg)" dataDxfId="560"/>
    <tableColumn id="20" xr3:uid="{00000000-0010-0000-0E00-000014000000}" name="Vit D (ug)" dataDxfId="559"/>
    <tableColumn id="21" xr3:uid="{00000000-0010-0000-0E00-000015000000}" name="Vit E (mg)" dataDxfId="558"/>
    <tableColumn id="22" xr3:uid="{00000000-0010-0000-0E00-000016000000}" name="Vit K (ug)" dataDxfId="557"/>
    <tableColumn id="23" xr3:uid="{00000000-0010-0000-0E00-000017000000}" name="Vit B1 (mg)" dataDxfId="556"/>
    <tableColumn id="24" xr3:uid="{00000000-0010-0000-0E00-000018000000}" name="Vit B2 (mg)" dataDxfId="555"/>
    <tableColumn id="25" xr3:uid="{00000000-0010-0000-0E00-000019000000}" name="Niacina (mg)" dataDxfId="554"/>
    <tableColumn id="26" xr3:uid="{00000000-0010-0000-0E00-00001A000000}" name="Vit B6 (mg)" dataDxfId="553"/>
    <tableColumn id="27" xr3:uid="{00000000-0010-0000-0E00-00001B000000}" name="Ac. Pantoténico (mg)" dataDxfId="552"/>
    <tableColumn id="28" xr3:uid="{00000000-0010-0000-0E00-00001C000000}" name="Vit B12 (ug)" dataDxfId="551"/>
    <tableColumn id="29" xr3:uid="{00000000-0010-0000-0E00-00001D000000}" name="Folatos (ug)" dataDxfId="550"/>
    <tableColumn id="30" xr3:uid="{00000000-0010-0000-0E00-00001E000000}" name="Sodio (mg)" dataDxfId="549"/>
    <tableColumn id="31" xr3:uid="{00000000-0010-0000-0E00-00001F000000}" name="Potasio (mg)" dataDxfId="548"/>
    <tableColumn id="32" xr3:uid="{00000000-0010-0000-0E00-000020000000}" name="Calcio (mg)" dataDxfId="547"/>
    <tableColumn id="33" xr3:uid="{00000000-0010-0000-0E00-000021000000}" name="Fósforo (mg)" dataDxfId="546"/>
    <tableColumn id="34" xr3:uid="{00000000-0010-0000-0E00-000022000000}" name="Magnesio (mg)" dataDxfId="545"/>
    <tableColumn id="35" xr3:uid="{00000000-0010-0000-0E00-000023000000}" name="Hierro (mg)" dataDxfId="544"/>
    <tableColumn id="36" xr3:uid="{00000000-0010-0000-0E00-000024000000}" name="Zinc (mg)" dataDxfId="543"/>
    <tableColumn id="37" xr3:uid="{00000000-0010-0000-0E00-000025000000}" name="Cobre (mg)" dataDxfId="542"/>
    <tableColumn id="38" xr3:uid="{00000000-0010-0000-0E00-000026000000}" name="Selenio (ug)" dataDxfId="541"/>
    <tableColumn id="39" xr3:uid="{00000000-0010-0000-0E00-000027000000}" name="Alcohol (g)" dataDxfId="540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Tabla16" displayName="Tabla16" ref="A522:AM526" totalsRowShown="0" headerRowDxfId="539" headerRowBorderDxfId="538" tableBorderDxfId="537">
  <autoFilter ref="A522:AM526" xr:uid="{00000000-0009-0000-0100-000010000000}"/>
  <tableColumns count="39">
    <tableColumn id="2" xr3:uid="{00000000-0010-0000-0F00-000002000000}" name="2.16 Refrescos en Polvo" dataDxfId="536"/>
    <tableColumn id="1" xr3:uid="{00000000-0010-0000-0F00-000001000000}" name="Columna1"/>
    <tableColumn id="3" xr3:uid="{00000000-0010-0000-0F00-000003000000}" name="Fuente" dataDxfId="535"/>
    <tableColumn id="4" xr3:uid="{00000000-0010-0000-0F00-000004000000}" name="Cantidad(g/ml)" dataDxfId="534"/>
    <tableColumn id="5" xr3:uid="{00000000-0010-0000-0F00-000005000000}" name="Energía(kcal)" dataDxfId="533"/>
    <tableColumn id="6" xr3:uid="{00000000-0010-0000-0F00-000006000000}" name="Humedad(g)" dataDxfId="532"/>
    <tableColumn id="7" xr3:uid="{00000000-0010-0000-0F00-000007000000}" name="Cenizas (g)" dataDxfId="531"/>
    <tableColumn id="8" xr3:uid="{00000000-0010-0000-0F00-000008000000}" name="Proteínas (g)" dataDxfId="530"/>
    <tableColumn id="9" xr3:uid="{00000000-0010-0000-0F00-000009000000}" name="HdeC disp (g)" dataDxfId="529"/>
    <tableColumn id="10" xr3:uid="{00000000-0010-0000-0F00-00000A000000}" name="Azúcares totales (g)" dataDxfId="528"/>
    <tableColumn id="11" xr3:uid="{00000000-0010-0000-0F00-00000B000000}" name="Fibra Total (g)" dataDxfId="527"/>
    <tableColumn id="12" xr3:uid="{00000000-0010-0000-0F00-00000C000000}" name="Lípidos totales (g)" dataDxfId="526"/>
    <tableColumn id="13" xr3:uid="{00000000-0010-0000-0F00-00000D000000}" name="AG Sat (g)" dataDxfId="525"/>
    <tableColumn id="14" xr3:uid="{00000000-0010-0000-0F00-00000E000000}" name="AG Mono (g)" dataDxfId="524"/>
    <tableColumn id="15" xr3:uid="{00000000-0010-0000-0F00-00000F000000}" name="AG Poli (g)" dataDxfId="523"/>
    <tableColumn id="16" xr3:uid="{00000000-0010-0000-0F00-000010000000}" name="AG Trans (g)" dataDxfId="522"/>
    <tableColumn id="17" xr3:uid="{00000000-0010-0000-0F00-000011000000}" name="Colesterol (mg)" dataDxfId="521"/>
    <tableColumn id="18" xr3:uid="{00000000-0010-0000-0F00-000012000000}" name="Vit A (ug)" dataDxfId="520"/>
    <tableColumn id="19" xr3:uid="{00000000-0010-0000-0F00-000013000000}" name="Vit C (mg)" dataDxfId="519"/>
    <tableColumn id="20" xr3:uid="{00000000-0010-0000-0F00-000014000000}" name="Vit D (ug)" dataDxfId="518"/>
    <tableColumn id="21" xr3:uid="{00000000-0010-0000-0F00-000015000000}" name="Vit E (mg)" dataDxfId="517"/>
    <tableColumn id="22" xr3:uid="{00000000-0010-0000-0F00-000016000000}" name="Vit K (ug)" dataDxfId="516"/>
    <tableColumn id="23" xr3:uid="{00000000-0010-0000-0F00-000017000000}" name="Vit B1 (mg)" dataDxfId="515"/>
    <tableColumn id="24" xr3:uid="{00000000-0010-0000-0F00-000018000000}" name="Vit B2 (mg)" dataDxfId="514"/>
    <tableColumn id="25" xr3:uid="{00000000-0010-0000-0F00-000019000000}" name="Niacina (mg)" dataDxfId="513"/>
    <tableColumn id="26" xr3:uid="{00000000-0010-0000-0F00-00001A000000}" name="Vit B6 (mg)" dataDxfId="512"/>
    <tableColumn id="27" xr3:uid="{00000000-0010-0000-0F00-00001B000000}" name="Ac. Pantoténico (mg)" dataDxfId="511"/>
    <tableColumn id="28" xr3:uid="{00000000-0010-0000-0F00-00001C000000}" name="Vit B12 (ug)" dataDxfId="510"/>
    <tableColumn id="29" xr3:uid="{00000000-0010-0000-0F00-00001D000000}" name="Folatos (ug)" dataDxfId="509"/>
    <tableColumn id="30" xr3:uid="{00000000-0010-0000-0F00-00001E000000}" name="Sodio (mg)" dataDxfId="508"/>
    <tableColumn id="31" xr3:uid="{00000000-0010-0000-0F00-00001F000000}" name="Potasio (mg)" dataDxfId="507"/>
    <tableColumn id="32" xr3:uid="{00000000-0010-0000-0F00-000020000000}" name="Calcio (mg)" dataDxfId="506"/>
    <tableColumn id="33" xr3:uid="{00000000-0010-0000-0F00-000021000000}" name="Fósforo (mg)" dataDxfId="505"/>
    <tableColumn id="34" xr3:uid="{00000000-0010-0000-0F00-000022000000}" name="Magnesio (mg)" dataDxfId="504"/>
    <tableColumn id="35" xr3:uid="{00000000-0010-0000-0F00-000023000000}" name="Hierro (mg)" dataDxfId="503"/>
    <tableColumn id="36" xr3:uid="{00000000-0010-0000-0F00-000024000000}" name="Zinc (mg)" dataDxfId="502"/>
    <tableColumn id="37" xr3:uid="{00000000-0010-0000-0F00-000025000000}" name="Cobre (mg)" dataDxfId="501"/>
    <tableColumn id="38" xr3:uid="{00000000-0010-0000-0F00-000026000000}" name="Selenio (ug)" dataDxfId="500"/>
    <tableColumn id="39" xr3:uid="{00000000-0010-0000-0F00-000027000000}" name="Alcohol (g)" dataDxfId="49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bla17" displayName="Tabla17" ref="A527:AM537" totalsRowShown="0" headerRowDxfId="498" headerRowBorderDxfId="497" tableBorderDxfId="496">
  <autoFilter ref="A527:AM537" xr:uid="{00000000-0009-0000-0100-000011000000}"/>
  <tableColumns count="39">
    <tableColumn id="2" xr3:uid="{00000000-0010-0000-1000-000002000000}" name="2.17 Bebidas" dataDxfId="495"/>
    <tableColumn id="1" xr3:uid="{00000000-0010-0000-1000-000001000000}" name="Columna1" dataDxfId="494"/>
    <tableColumn id="3" xr3:uid="{00000000-0010-0000-1000-000003000000}" name="Fuente" dataDxfId="493"/>
    <tableColumn id="4" xr3:uid="{00000000-0010-0000-1000-000004000000}" name="Cantidad(g/ml)" dataDxfId="492"/>
    <tableColumn id="5" xr3:uid="{00000000-0010-0000-1000-000005000000}" name="Energía(kcal)" dataDxfId="491"/>
    <tableColumn id="6" xr3:uid="{00000000-0010-0000-1000-000006000000}" name="Humedad(g)" dataDxfId="490"/>
    <tableColumn id="7" xr3:uid="{00000000-0010-0000-1000-000007000000}" name="Cenizas (g)" dataDxfId="489"/>
    <tableColumn id="8" xr3:uid="{00000000-0010-0000-1000-000008000000}" name="Proteínas (g)" dataDxfId="488"/>
    <tableColumn id="9" xr3:uid="{00000000-0010-0000-1000-000009000000}" name="HdeC disp (g)" dataDxfId="487"/>
    <tableColumn id="10" xr3:uid="{00000000-0010-0000-1000-00000A000000}" name="Azúcares totales (g)" dataDxfId="486"/>
    <tableColumn id="11" xr3:uid="{00000000-0010-0000-1000-00000B000000}" name="Fibra Total (g)" dataDxfId="485"/>
    <tableColumn id="12" xr3:uid="{00000000-0010-0000-1000-00000C000000}" name="Lípidos totales (g)" dataDxfId="484"/>
    <tableColumn id="13" xr3:uid="{00000000-0010-0000-1000-00000D000000}" name="AG Sat (g)" dataDxfId="483"/>
    <tableColumn id="14" xr3:uid="{00000000-0010-0000-1000-00000E000000}" name="AG Mono (g)" dataDxfId="482"/>
    <tableColumn id="15" xr3:uid="{00000000-0010-0000-1000-00000F000000}" name="AG Poli (g)" dataDxfId="481"/>
    <tableColumn id="16" xr3:uid="{00000000-0010-0000-1000-000010000000}" name="AG Trans (g)" dataDxfId="480"/>
    <tableColumn id="17" xr3:uid="{00000000-0010-0000-1000-000011000000}" name="Colesterol (mg)" dataDxfId="479"/>
    <tableColumn id="18" xr3:uid="{00000000-0010-0000-1000-000012000000}" name="Vit A (ug)" dataDxfId="478"/>
    <tableColumn id="19" xr3:uid="{00000000-0010-0000-1000-000013000000}" name="Vit C (mg)" dataDxfId="477"/>
    <tableColumn id="20" xr3:uid="{00000000-0010-0000-1000-000014000000}" name="Vit D (ug)" dataDxfId="476"/>
    <tableColumn id="21" xr3:uid="{00000000-0010-0000-1000-000015000000}" name="Vit E (mg)" dataDxfId="475"/>
    <tableColumn id="22" xr3:uid="{00000000-0010-0000-1000-000016000000}" name="Vit K (ug)" dataDxfId="474"/>
    <tableColumn id="23" xr3:uid="{00000000-0010-0000-1000-000017000000}" name="Vit B1 (mg)" dataDxfId="473"/>
    <tableColumn id="24" xr3:uid="{00000000-0010-0000-1000-000018000000}" name="Vit B2 (mg)" dataDxfId="472"/>
    <tableColumn id="25" xr3:uid="{00000000-0010-0000-1000-000019000000}" name="Niacina (mg)" dataDxfId="471"/>
    <tableColumn id="26" xr3:uid="{00000000-0010-0000-1000-00001A000000}" name="Vit B6 (mg)" dataDxfId="470"/>
    <tableColumn id="27" xr3:uid="{00000000-0010-0000-1000-00001B000000}" name="Ac. Pantoténico (mg)" dataDxfId="469"/>
    <tableColumn id="28" xr3:uid="{00000000-0010-0000-1000-00001C000000}" name="Vit B12 (ug)" dataDxfId="468"/>
    <tableColumn id="29" xr3:uid="{00000000-0010-0000-1000-00001D000000}" name="Folatos (ug)" dataDxfId="467"/>
    <tableColumn id="30" xr3:uid="{00000000-0010-0000-1000-00001E000000}" name="Sodio (mg)" dataDxfId="466"/>
    <tableColumn id="31" xr3:uid="{00000000-0010-0000-1000-00001F000000}" name="Potasio (mg)" dataDxfId="465"/>
    <tableColumn id="32" xr3:uid="{00000000-0010-0000-1000-000020000000}" name="Calcio (mg)" dataDxfId="464"/>
    <tableColumn id="33" xr3:uid="{00000000-0010-0000-1000-000021000000}" name="Fósforo (mg)" dataDxfId="463"/>
    <tableColumn id="34" xr3:uid="{00000000-0010-0000-1000-000022000000}" name="Magnesio (mg)" dataDxfId="462"/>
    <tableColumn id="35" xr3:uid="{00000000-0010-0000-1000-000023000000}" name="Hierro (mg)" dataDxfId="461"/>
    <tableColumn id="36" xr3:uid="{00000000-0010-0000-1000-000024000000}" name="Zinc (mg)" dataDxfId="460"/>
    <tableColumn id="37" xr3:uid="{00000000-0010-0000-1000-000025000000}" name="Cobre (mg)" dataDxfId="459"/>
    <tableColumn id="38" xr3:uid="{00000000-0010-0000-1000-000026000000}" name="Selenio (ug)" dataDxfId="458"/>
    <tableColumn id="39" xr3:uid="{00000000-0010-0000-1000-000027000000}" name="Alcohol (g)" dataDxfId="45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Tabla18" displayName="Tabla18" ref="A538:AM551" totalsRowShown="0" headerRowDxfId="456" headerRowBorderDxfId="455" tableBorderDxfId="454">
  <autoFilter ref="A538:AM551" xr:uid="{00000000-0009-0000-0100-000012000000}"/>
  <tableColumns count="39">
    <tableColumn id="2" xr3:uid="{00000000-0010-0000-1100-000002000000}" name="2.18 Bebidas Alcoholicas" dataDxfId="453"/>
    <tableColumn id="1" xr3:uid="{00000000-0010-0000-1100-000001000000}" name="Columna1" dataDxfId="452"/>
    <tableColumn id="3" xr3:uid="{00000000-0010-0000-1100-000003000000}" name="Fuente" dataDxfId="451"/>
    <tableColumn id="4" xr3:uid="{00000000-0010-0000-1100-000004000000}" name="Cantidad(g/ml)" dataDxfId="450"/>
    <tableColumn id="5" xr3:uid="{00000000-0010-0000-1100-000005000000}" name="Energía(kcal)" dataDxfId="449"/>
    <tableColumn id="6" xr3:uid="{00000000-0010-0000-1100-000006000000}" name="Humedad(g)" dataDxfId="448"/>
    <tableColumn id="7" xr3:uid="{00000000-0010-0000-1100-000007000000}" name="Cenizas (g)" dataDxfId="447"/>
    <tableColumn id="8" xr3:uid="{00000000-0010-0000-1100-000008000000}" name="Proteínas (g)" dataDxfId="446"/>
    <tableColumn id="9" xr3:uid="{00000000-0010-0000-1100-000009000000}" name="HdeC disp (g)" dataDxfId="445"/>
    <tableColumn id="10" xr3:uid="{00000000-0010-0000-1100-00000A000000}" name="Azúcares totales (g)" dataDxfId="444"/>
    <tableColumn id="11" xr3:uid="{00000000-0010-0000-1100-00000B000000}" name="Fibra Total (g)" dataDxfId="443"/>
    <tableColumn id="12" xr3:uid="{00000000-0010-0000-1100-00000C000000}" name="Lípidos totales (g)" dataDxfId="442"/>
    <tableColumn id="13" xr3:uid="{00000000-0010-0000-1100-00000D000000}" name="AG Sat (g)" dataDxfId="441"/>
    <tableColumn id="14" xr3:uid="{00000000-0010-0000-1100-00000E000000}" name="AG Mono (g)" dataDxfId="440"/>
    <tableColumn id="15" xr3:uid="{00000000-0010-0000-1100-00000F000000}" name="AG Poli (g)" dataDxfId="439"/>
    <tableColumn id="16" xr3:uid="{00000000-0010-0000-1100-000010000000}" name="AG Trans (g)" dataDxfId="438"/>
    <tableColumn id="17" xr3:uid="{00000000-0010-0000-1100-000011000000}" name="Colesterol (mg)" dataDxfId="437"/>
    <tableColumn id="18" xr3:uid="{00000000-0010-0000-1100-000012000000}" name="Vit A (ug)" dataDxfId="436"/>
    <tableColumn id="19" xr3:uid="{00000000-0010-0000-1100-000013000000}" name="Vit C (mg)" dataDxfId="435"/>
    <tableColumn id="20" xr3:uid="{00000000-0010-0000-1100-000014000000}" name="Vit D (ug)" dataDxfId="434"/>
    <tableColumn id="21" xr3:uid="{00000000-0010-0000-1100-000015000000}" name="Vit E (mg)" dataDxfId="433"/>
    <tableColumn id="22" xr3:uid="{00000000-0010-0000-1100-000016000000}" name="Vit K (ug)" dataDxfId="432"/>
    <tableColumn id="23" xr3:uid="{00000000-0010-0000-1100-000017000000}" name="Vit B1 (mg)" dataDxfId="431"/>
    <tableColumn id="24" xr3:uid="{00000000-0010-0000-1100-000018000000}" name="Vit B2 (mg)" dataDxfId="430"/>
    <tableColumn id="25" xr3:uid="{00000000-0010-0000-1100-000019000000}" name="Niacina (mg)" dataDxfId="429"/>
    <tableColumn id="26" xr3:uid="{00000000-0010-0000-1100-00001A000000}" name="Vit B6 (mg)" dataDxfId="428"/>
    <tableColumn id="27" xr3:uid="{00000000-0010-0000-1100-00001B000000}" name="Ac. Pantoténico (mg)" dataDxfId="427"/>
    <tableColumn id="28" xr3:uid="{00000000-0010-0000-1100-00001C000000}" name="Vit B12 (ug)" dataDxfId="426"/>
    <tableColumn id="29" xr3:uid="{00000000-0010-0000-1100-00001D000000}" name="Folatos (ug)" dataDxfId="425"/>
    <tableColumn id="30" xr3:uid="{00000000-0010-0000-1100-00001E000000}" name="Sodio (mg)" dataDxfId="424"/>
    <tableColumn id="31" xr3:uid="{00000000-0010-0000-1100-00001F000000}" name="Potasio (mg)" dataDxfId="423"/>
    <tableColumn id="32" xr3:uid="{00000000-0010-0000-1100-000020000000}" name="Calcio (mg)" dataDxfId="422"/>
    <tableColumn id="33" xr3:uid="{00000000-0010-0000-1100-000021000000}" name="Fósforo (mg)" dataDxfId="421"/>
    <tableColumn id="34" xr3:uid="{00000000-0010-0000-1100-000022000000}" name="Magnesio (mg)" dataDxfId="420"/>
    <tableColumn id="35" xr3:uid="{00000000-0010-0000-1100-000023000000}" name="Hierro (mg)" dataDxfId="419"/>
    <tableColumn id="36" xr3:uid="{00000000-0010-0000-1100-000024000000}" name="Zinc (mg)" dataDxfId="418"/>
    <tableColumn id="37" xr3:uid="{00000000-0010-0000-1100-000025000000}" name="Cobre (mg)" dataDxfId="417"/>
    <tableColumn id="38" xr3:uid="{00000000-0010-0000-1100-000026000000}" name="Selenio (ug)" dataDxfId="416"/>
    <tableColumn id="39" xr3:uid="{00000000-0010-0000-1100-000027000000}" name="Alcohol (g)" dataDxfId="415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Tabla19" displayName="Tabla19" ref="A552:AM555" totalsRowShown="0" headerRowDxfId="414" headerRowBorderDxfId="413" tableBorderDxfId="412">
  <autoFilter ref="A552:AM555" xr:uid="{00000000-0009-0000-0100-000013000000}"/>
  <tableColumns count="39">
    <tableColumn id="2" xr3:uid="{00000000-0010-0000-1200-000002000000}" name="2.19 Productos Salados" dataDxfId="411"/>
    <tableColumn id="1" xr3:uid="{00000000-0010-0000-1200-000001000000}" name="Columna1"/>
    <tableColumn id="3" xr3:uid="{00000000-0010-0000-1200-000003000000}" name="Fuente" dataDxfId="410"/>
    <tableColumn id="4" xr3:uid="{00000000-0010-0000-1200-000004000000}" name="Cantidad(g/ml)" dataDxfId="409"/>
    <tableColumn id="5" xr3:uid="{00000000-0010-0000-1200-000005000000}" name="Energía(kcal)" dataDxfId="408"/>
    <tableColumn id="6" xr3:uid="{00000000-0010-0000-1200-000006000000}" name="Humedad(g)" dataDxfId="407"/>
    <tableColumn id="7" xr3:uid="{00000000-0010-0000-1200-000007000000}" name="Cenizas (g)" dataDxfId="406"/>
    <tableColumn id="8" xr3:uid="{00000000-0010-0000-1200-000008000000}" name="Proteínas (g)" dataDxfId="405"/>
    <tableColumn id="9" xr3:uid="{00000000-0010-0000-1200-000009000000}" name="HdeC disp (g)" dataDxfId="404"/>
    <tableColumn id="10" xr3:uid="{00000000-0010-0000-1200-00000A000000}" name="Azúcares totales (g)" dataDxfId="403"/>
    <tableColumn id="11" xr3:uid="{00000000-0010-0000-1200-00000B000000}" name="Fibra Total (g)" dataDxfId="402"/>
    <tableColumn id="12" xr3:uid="{00000000-0010-0000-1200-00000C000000}" name="Lípidos totales (g)" dataDxfId="401"/>
    <tableColumn id="13" xr3:uid="{00000000-0010-0000-1200-00000D000000}" name="AG Sat (g)" dataDxfId="400"/>
    <tableColumn id="14" xr3:uid="{00000000-0010-0000-1200-00000E000000}" name="AG Mono (g)" dataDxfId="399"/>
    <tableColumn id="15" xr3:uid="{00000000-0010-0000-1200-00000F000000}" name="AG Poli (g)" dataDxfId="398"/>
    <tableColumn id="16" xr3:uid="{00000000-0010-0000-1200-000010000000}" name="AG Trans (g)" dataDxfId="397"/>
    <tableColumn id="17" xr3:uid="{00000000-0010-0000-1200-000011000000}" name="Colesterol (mg)" dataDxfId="396"/>
    <tableColumn id="18" xr3:uid="{00000000-0010-0000-1200-000012000000}" name="Vit A (ug)" dataDxfId="395"/>
    <tableColumn id="19" xr3:uid="{00000000-0010-0000-1200-000013000000}" name="Vit C (mg)" dataDxfId="394"/>
    <tableColumn id="20" xr3:uid="{00000000-0010-0000-1200-000014000000}" name="Vit D (ug)" dataDxfId="393"/>
    <tableColumn id="21" xr3:uid="{00000000-0010-0000-1200-000015000000}" name="Vit E (mg)" dataDxfId="392"/>
    <tableColumn id="22" xr3:uid="{00000000-0010-0000-1200-000016000000}" name="Vit K (ug)" dataDxfId="391"/>
    <tableColumn id="23" xr3:uid="{00000000-0010-0000-1200-000017000000}" name="Vit B1 (mg)" dataDxfId="390"/>
    <tableColumn id="24" xr3:uid="{00000000-0010-0000-1200-000018000000}" name="Vit B2 (mg)" dataDxfId="389"/>
    <tableColumn id="25" xr3:uid="{00000000-0010-0000-1200-000019000000}" name="Niacina (mg)" dataDxfId="388"/>
    <tableColumn id="26" xr3:uid="{00000000-0010-0000-1200-00001A000000}" name="Vit B6 (mg)" dataDxfId="387"/>
    <tableColumn id="27" xr3:uid="{00000000-0010-0000-1200-00001B000000}" name="Ac. Pantoténico (mg)" dataDxfId="386"/>
    <tableColumn id="28" xr3:uid="{00000000-0010-0000-1200-00001C000000}" name="Vit B12 (ug)" dataDxfId="385"/>
    <tableColumn id="29" xr3:uid="{00000000-0010-0000-1200-00001D000000}" name="Folatos (ug)" dataDxfId="384"/>
    <tableColumn id="30" xr3:uid="{00000000-0010-0000-1200-00001E000000}" name="Sodio (mg)" dataDxfId="383"/>
    <tableColumn id="31" xr3:uid="{00000000-0010-0000-1200-00001F000000}" name="Potasio (mg)" dataDxfId="382"/>
    <tableColumn id="32" xr3:uid="{00000000-0010-0000-1200-000020000000}" name="Calcio (mg)" dataDxfId="381"/>
    <tableColumn id="33" xr3:uid="{00000000-0010-0000-1200-000021000000}" name="Fósforo (mg)" dataDxfId="380"/>
    <tableColumn id="34" xr3:uid="{00000000-0010-0000-1200-000022000000}" name="Magnesio (mg)" dataDxfId="379"/>
    <tableColumn id="35" xr3:uid="{00000000-0010-0000-1200-000023000000}" name="Hierro (mg)" dataDxfId="378"/>
    <tableColumn id="36" xr3:uid="{00000000-0010-0000-1200-000024000000}" name="Zinc (mg)" dataDxfId="377"/>
    <tableColumn id="37" xr3:uid="{00000000-0010-0000-1200-000025000000}" name="Cobre (mg)" dataDxfId="376"/>
    <tableColumn id="38" xr3:uid="{00000000-0010-0000-1200-000026000000}" name="Selenio (ug)" dataDxfId="375"/>
    <tableColumn id="39" xr3:uid="{00000000-0010-0000-1200-000027000000}" name="Alcohol (g)" dataDxfId="37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Tabla20" displayName="Tabla20" ref="A556:AM565" totalsRowShown="0" headerRowDxfId="373" headerRowBorderDxfId="372" tableBorderDxfId="371">
  <autoFilter ref="A556:AM565" xr:uid="{00000000-0009-0000-0100-000014000000}"/>
  <tableColumns count="39">
    <tableColumn id="2" xr3:uid="{00000000-0010-0000-1300-000002000000}" name="2.20 Salsas" dataDxfId="370"/>
    <tableColumn id="1" xr3:uid="{00000000-0010-0000-1300-000001000000}" name="Columna1" dataDxfId="369"/>
    <tableColumn id="3" xr3:uid="{00000000-0010-0000-1300-000003000000}" name="Fuente" dataDxfId="368"/>
    <tableColumn id="4" xr3:uid="{00000000-0010-0000-1300-000004000000}" name="Cantidad(g/ml)" dataDxfId="367"/>
    <tableColumn id="5" xr3:uid="{00000000-0010-0000-1300-000005000000}" name="Energía(kcal)" dataDxfId="366"/>
    <tableColumn id="6" xr3:uid="{00000000-0010-0000-1300-000006000000}" name="Humedad(g)" dataDxfId="365"/>
    <tableColumn id="7" xr3:uid="{00000000-0010-0000-1300-000007000000}" name="Cenizas (g)" dataDxfId="364"/>
    <tableColumn id="8" xr3:uid="{00000000-0010-0000-1300-000008000000}" name="Proteínas (g)" dataDxfId="363"/>
    <tableColumn id="9" xr3:uid="{00000000-0010-0000-1300-000009000000}" name="HdeC disp (g)" dataDxfId="362"/>
    <tableColumn id="10" xr3:uid="{00000000-0010-0000-1300-00000A000000}" name="Azúcares totales (g)" dataDxfId="361"/>
    <tableColumn id="11" xr3:uid="{00000000-0010-0000-1300-00000B000000}" name="Fibra Total (g)" dataDxfId="360"/>
    <tableColumn id="12" xr3:uid="{00000000-0010-0000-1300-00000C000000}" name="Lípidos totales (g)" dataDxfId="359"/>
    <tableColumn id="13" xr3:uid="{00000000-0010-0000-1300-00000D000000}" name="AG Sat (g)" dataDxfId="358"/>
    <tableColumn id="14" xr3:uid="{00000000-0010-0000-1300-00000E000000}" name="AG Mono (g)" dataDxfId="357"/>
    <tableColumn id="15" xr3:uid="{00000000-0010-0000-1300-00000F000000}" name="AG Poli (g)" dataDxfId="356"/>
    <tableColumn id="16" xr3:uid="{00000000-0010-0000-1300-000010000000}" name="AG Trans (g)" dataDxfId="355"/>
    <tableColumn id="17" xr3:uid="{00000000-0010-0000-1300-000011000000}" name="Colesterol (mg)" dataDxfId="354"/>
    <tableColumn id="18" xr3:uid="{00000000-0010-0000-1300-000012000000}" name="Vit A (ug)" dataDxfId="353"/>
    <tableColumn id="19" xr3:uid="{00000000-0010-0000-1300-000013000000}" name="Vit C (mg)" dataDxfId="352"/>
    <tableColumn id="20" xr3:uid="{00000000-0010-0000-1300-000014000000}" name="Vit D (ug)" dataDxfId="351"/>
    <tableColumn id="21" xr3:uid="{00000000-0010-0000-1300-000015000000}" name="Vit E (mg)" dataDxfId="350"/>
    <tableColumn id="22" xr3:uid="{00000000-0010-0000-1300-000016000000}" name="Vit K (ug)" dataDxfId="349"/>
    <tableColumn id="23" xr3:uid="{00000000-0010-0000-1300-000017000000}" name="Vit B1 (mg)" dataDxfId="348"/>
    <tableColumn id="24" xr3:uid="{00000000-0010-0000-1300-000018000000}" name="Vit B2 (mg)" dataDxfId="347"/>
    <tableColumn id="25" xr3:uid="{00000000-0010-0000-1300-000019000000}" name="Niacina (mg)" dataDxfId="346"/>
    <tableColumn id="26" xr3:uid="{00000000-0010-0000-1300-00001A000000}" name="Vit B6 (mg)" dataDxfId="345"/>
    <tableColumn id="27" xr3:uid="{00000000-0010-0000-1300-00001B000000}" name="Ac. Pantoténico (mg)" dataDxfId="344"/>
    <tableColumn id="28" xr3:uid="{00000000-0010-0000-1300-00001C000000}" name="Vit B12 (ug)" dataDxfId="343"/>
    <tableColumn id="29" xr3:uid="{00000000-0010-0000-1300-00001D000000}" name="Folatos (ug)" dataDxfId="342"/>
    <tableColumn id="30" xr3:uid="{00000000-0010-0000-1300-00001E000000}" name="Sodio (mg)" dataDxfId="341"/>
    <tableColumn id="31" xr3:uid="{00000000-0010-0000-1300-00001F000000}" name="Potasio (mg)" dataDxfId="340"/>
    <tableColumn id="32" xr3:uid="{00000000-0010-0000-1300-000020000000}" name="Calcio (mg)" dataDxfId="339"/>
    <tableColumn id="33" xr3:uid="{00000000-0010-0000-1300-000021000000}" name="Fósforo (mg)" dataDxfId="338"/>
    <tableColumn id="34" xr3:uid="{00000000-0010-0000-1300-000022000000}" name="Magnesio (mg)" dataDxfId="337"/>
    <tableColumn id="35" xr3:uid="{00000000-0010-0000-1300-000023000000}" name="Hierro (mg)" dataDxfId="336"/>
    <tableColumn id="36" xr3:uid="{00000000-0010-0000-1300-000024000000}" name="Zinc (mg)" dataDxfId="335"/>
    <tableColumn id="37" xr3:uid="{00000000-0010-0000-1300-000025000000}" name="Cobre (mg)" dataDxfId="334"/>
    <tableColumn id="38" xr3:uid="{00000000-0010-0000-1300-000026000000}" name="Selenio (ug)" dataDxfId="333"/>
    <tableColumn id="39" xr3:uid="{00000000-0010-0000-1300-000027000000}" name="Alcohol (g)" dataDxfId="33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Tabla21" displayName="Tabla21" ref="A566:AM606" totalsRowShown="0" headerRowDxfId="331" headerRowBorderDxfId="330" tableBorderDxfId="329">
  <autoFilter ref="A566:AM606" xr:uid="{00000000-0009-0000-0100-000015000000}"/>
  <tableColumns count="39">
    <tableColumn id="2" xr3:uid="{00000000-0010-0000-1400-000002000000}" name="2.21 Especias" dataDxfId="328"/>
    <tableColumn id="1" xr3:uid="{00000000-0010-0000-1400-000001000000}" name="Columna1" dataDxfId="327"/>
    <tableColumn id="3" xr3:uid="{00000000-0010-0000-1400-000003000000}" name="Fuente" dataDxfId="326"/>
    <tableColumn id="4" xr3:uid="{00000000-0010-0000-1400-000004000000}" name="Cantidad(g/ml)" dataDxfId="325"/>
    <tableColumn id="5" xr3:uid="{00000000-0010-0000-1400-000005000000}" name="Energía(kcal)" dataDxfId="324"/>
    <tableColumn id="6" xr3:uid="{00000000-0010-0000-1400-000006000000}" name="Humedad(g)" dataDxfId="323"/>
    <tableColumn id="7" xr3:uid="{00000000-0010-0000-1400-000007000000}" name="Cenizas (g)" dataDxfId="322"/>
    <tableColumn id="8" xr3:uid="{00000000-0010-0000-1400-000008000000}" name="Proteínas (g)" dataDxfId="321"/>
    <tableColumn id="9" xr3:uid="{00000000-0010-0000-1400-000009000000}" name="HdeC disp (g)" dataDxfId="320"/>
    <tableColumn id="10" xr3:uid="{00000000-0010-0000-1400-00000A000000}" name="Azúcares totales (g)" dataDxfId="319"/>
    <tableColumn id="11" xr3:uid="{00000000-0010-0000-1400-00000B000000}" name="Fibra Total (g)" dataDxfId="318"/>
    <tableColumn id="12" xr3:uid="{00000000-0010-0000-1400-00000C000000}" name="Lípidos totales (g)" dataDxfId="317"/>
    <tableColumn id="13" xr3:uid="{00000000-0010-0000-1400-00000D000000}" name="AG Sat (g)" dataDxfId="316"/>
    <tableColumn id="14" xr3:uid="{00000000-0010-0000-1400-00000E000000}" name="AG Mono (g)" dataDxfId="315"/>
    <tableColumn id="15" xr3:uid="{00000000-0010-0000-1400-00000F000000}" name="AG Poli (g)" dataDxfId="314"/>
    <tableColumn id="16" xr3:uid="{00000000-0010-0000-1400-000010000000}" name="AG Trans (g)" dataDxfId="313"/>
    <tableColumn id="17" xr3:uid="{00000000-0010-0000-1400-000011000000}" name="Colesterol (mg)" dataDxfId="312"/>
    <tableColumn id="18" xr3:uid="{00000000-0010-0000-1400-000012000000}" name="Vit A (ug)" dataDxfId="311"/>
    <tableColumn id="19" xr3:uid="{00000000-0010-0000-1400-000013000000}" name="Vit C (mg)" dataDxfId="310"/>
    <tableColumn id="20" xr3:uid="{00000000-0010-0000-1400-000014000000}" name="Vit D (ug)" dataDxfId="309"/>
    <tableColumn id="21" xr3:uid="{00000000-0010-0000-1400-000015000000}" name="Vit E (mg)" dataDxfId="308"/>
    <tableColumn id="22" xr3:uid="{00000000-0010-0000-1400-000016000000}" name="Vit K (ug)" dataDxfId="307"/>
    <tableColumn id="23" xr3:uid="{00000000-0010-0000-1400-000017000000}" name="Vit B1 (mg)" dataDxfId="306"/>
    <tableColumn id="24" xr3:uid="{00000000-0010-0000-1400-000018000000}" name="Vit B2 (mg)" dataDxfId="305"/>
    <tableColumn id="25" xr3:uid="{00000000-0010-0000-1400-000019000000}" name="Niacina (mg)" dataDxfId="304"/>
    <tableColumn id="26" xr3:uid="{00000000-0010-0000-1400-00001A000000}" name="Vit B6 (mg)" dataDxfId="303"/>
    <tableColumn id="27" xr3:uid="{00000000-0010-0000-1400-00001B000000}" name="Ac. Pantoténico (mg)" dataDxfId="302"/>
    <tableColumn id="28" xr3:uid="{00000000-0010-0000-1400-00001C000000}" name="Vit B12 (ug)" dataDxfId="301"/>
    <tableColumn id="29" xr3:uid="{00000000-0010-0000-1400-00001D000000}" name="Folatos (ug)" dataDxfId="300"/>
    <tableColumn id="30" xr3:uid="{00000000-0010-0000-1400-00001E000000}" name="Sodio (mg)" dataDxfId="299"/>
    <tableColumn id="31" xr3:uid="{00000000-0010-0000-1400-00001F000000}" name="Potasio (mg)" dataDxfId="298"/>
    <tableColumn id="32" xr3:uid="{00000000-0010-0000-1400-000020000000}" name="Calcio (mg)" dataDxfId="297"/>
    <tableColumn id="33" xr3:uid="{00000000-0010-0000-1400-000021000000}" name="Fósforo (mg)" dataDxfId="296"/>
    <tableColumn id="34" xr3:uid="{00000000-0010-0000-1400-000022000000}" name="Magnesio (mg)" dataDxfId="295"/>
    <tableColumn id="35" xr3:uid="{00000000-0010-0000-1400-000023000000}" name="Hierro (mg)" dataDxfId="294"/>
    <tableColumn id="36" xr3:uid="{00000000-0010-0000-1400-000024000000}" name="Zinc (mg)" dataDxfId="293"/>
    <tableColumn id="37" xr3:uid="{00000000-0010-0000-1400-000025000000}" name="Cobre (mg)" dataDxfId="292"/>
    <tableColumn id="38" xr3:uid="{00000000-0010-0000-1400-000026000000}" name="Selenio (ug)" dataDxfId="291"/>
    <tableColumn id="39" xr3:uid="{00000000-0010-0000-1400-000027000000}" name="Alcohol (g)" dataDxfId="290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Tabla22" displayName="Tabla22" ref="A607:AM611" totalsRowShown="0" headerRowDxfId="289" headerRowBorderDxfId="288" tableBorderDxfId="287">
  <autoFilter ref="A607:AM611" xr:uid="{00000000-0009-0000-0100-000016000000}"/>
  <tableColumns count="39">
    <tableColumn id="2" xr3:uid="{00000000-0010-0000-1500-000002000000}" name="2.22 Endulzantes" dataDxfId="286"/>
    <tableColumn id="1" xr3:uid="{00000000-0010-0000-1500-000001000000}" name="Columna1"/>
    <tableColumn id="3" xr3:uid="{00000000-0010-0000-1500-000003000000}" name="Fuente" dataDxfId="285"/>
    <tableColumn id="4" xr3:uid="{00000000-0010-0000-1500-000004000000}" name="Cantidad(g/ml)" dataDxfId="284"/>
    <tableColumn id="5" xr3:uid="{00000000-0010-0000-1500-000005000000}" name="Energía(kcal)" dataDxfId="283"/>
    <tableColumn id="6" xr3:uid="{00000000-0010-0000-1500-000006000000}" name="Humedad(g)" dataDxfId="282"/>
    <tableColumn id="7" xr3:uid="{00000000-0010-0000-1500-000007000000}" name="Cenizas (g)" dataDxfId="281"/>
    <tableColumn id="8" xr3:uid="{00000000-0010-0000-1500-000008000000}" name="Proteínas (g)" dataDxfId="280"/>
    <tableColumn id="9" xr3:uid="{00000000-0010-0000-1500-000009000000}" name="HdeC disp (g)" dataDxfId="279"/>
    <tableColumn id="10" xr3:uid="{00000000-0010-0000-1500-00000A000000}" name="Azúcares totales (g)" dataDxfId="278"/>
    <tableColumn id="11" xr3:uid="{00000000-0010-0000-1500-00000B000000}" name="Fibra Total (g)" dataDxfId="277"/>
    <tableColumn id="12" xr3:uid="{00000000-0010-0000-1500-00000C000000}" name="Lípidos totales (g)" dataDxfId="276"/>
    <tableColumn id="13" xr3:uid="{00000000-0010-0000-1500-00000D000000}" name="AG Sat (g)" dataDxfId="275"/>
    <tableColumn id="14" xr3:uid="{00000000-0010-0000-1500-00000E000000}" name="AG Mono (g)" dataDxfId="274"/>
    <tableColumn id="15" xr3:uid="{00000000-0010-0000-1500-00000F000000}" name="AG Poli (g)" dataDxfId="273"/>
    <tableColumn id="16" xr3:uid="{00000000-0010-0000-1500-000010000000}" name="AG Trans (g)" dataDxfId="272"/>
    <tableColumn id="17" xr3:uid="{00000000-0010-0000-1500-000011000000}" name="Colesterol (mg)" dataDxfId="271"/>
    <tableColumn id="18" xr3:uid="{00000000-0010-0000-1500-000012000000}" name="Vit A (ug)" dataDxfId="270"/>
    <tableColumn id="19" xr3:uid="{00000000-0010-0000-1500-000013000000}" name="Vit C (mg)" dataDxfId="269"/>
    <tableColumn id="20" xr3:uid="{00000000-0010-0000-1500-000014000000}" name="Vit D (ug)" dataDxfId="268"/>
    <tableColumn id="21" xr3:uid="{00000000-0010-0000-1500-000015000000}" name="Vit E (mg)" dataDxfId="267"/>
    <tableColumn id="22" xr3:uid="{00000000-0010-0000-1500-000016000000}" name="Vit K (ug)" dataDxfId="266"/>
    <tableColumn id="23" xr3:uid="{00000000-0010-0000-1500-000017000000}" name="Vit B1 (mg)" dataDxfId="265"/>
    <tableColumn id="24" xr3:uid="{00000000-0010-0000-1500-000018000000}" name="Vit B2 (mg)" dataDxfId="264"/>
    <tableColumn id="25" xr3:uid="{00000000-0010-0000-1500-000019000000}" name="Niacina (mg)" dataDxfId="263"/>
    <tableColumn id="26" xr3:uid="{00000000-0010-0000-1500-00001A000000}" name="Vit B6 (mg)" dataDxfId="262"/>
    <tableColumn id="27" xr3:uid="{00000000-0010-0000-1500-00001B000000}" name="Ac. Pantoténico (mg)" dataDxfId="261"/>
    <tableColumn id="28" xr3:uid="{00000000-0010-0000-1500-00001C000000}" name="Vit B12 (ug)" dataDxfId="260"/>
    <tableColumn id="29" xr3:uid="{00000000-0010-0000-1500-00001D000000}" name="Folatos (ug)" dataDxfId="259"/>
    <tableColumn id="30" xr3:uid="{00000000-0010-0000-1500-00001E000000}" name="Sodio (mg)" dataDxfId="258"/>
    <tableColumn id="31" xr3:uid="{00000000-0010-0000-1500-00001F000000}" name="Potasio (mg)" dataDxfId="257"/>
    <tableColumn id="32" xr3:uid="{00000000-0010-0000-1500-000020000000}" name="Calcio (mg)" dataDxfId="256"/>
    <tableColumn id="33" xr3:uid="{00000000-0010-0000-1500-000021000000}" name="Fósforo (mg)" dataDxfId="255"/>
    <tableColumn id="34" xr3:uid="{00000000-0010-0000-1500-000022000000}" name="Magnesio (mg)" dataDxfId="254"/>
    <tableColumn id="35" xr3:uid="{00000000-0010-0000-1500-000023000000}" name="Hierro (mg)" dataDxfId="253"/>
    <tableColumn id="36" xr3:uid="{00000000-0010-0000-1500-000024000000}" name="Zinc (mg)" dataDxfId="252"/>
    <tableColumn id="37" xr3:uid="{00000000-0010-0000-1500-000025000000}" name="Cobre (mg)" dataDxfId="251"/>
    <tableColumn id="38" xr3:uid="{00000000-0010-0000-1500-000026000000}" name="Selenio (ug)" dataDxfId="250"/>
    <tableColumn id="39" xr3:uid="{00000000-0010-0000-1500-000027000000}" name="Alcohol (g)" dataDxfId="249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Tabla23" displayName="Tabla23" ref="A612:AM627" totalsRowShown="0" headerRowDxfId="248" headerRowBorderDxfId="247" tableBorderDxfId="246">
  <autoFilter ref="A612:AM627" xr:uid="{00000000-0009-0000-0100-000017000000}"/>
  <tableColumns count="39">
    <tableColumn id="2" xr3:uid="{00000000-0010-0000-1600-000002000000}" name="2.23 Platos Preparados" dataDxfId="245"/>
    <tableColumn id="1" xr3:uid="{00000000-0010-0000-1600-000001000000}" name="Columna1" dataDxfId="244"/>
    <tableColumn id="3" xr3:uid="{00000000-0010-0000-1600-000003000000}" name="Fuente" dataDxfId="243"/>
    <tableColumn id="4" xr3:uid="{00000000-0010-0000-1600-000004000000}" name="Cantidad(g/ml)" dataDxfId="242"/>
    <tableColumn id="5" xr3:uid="{00000000-0010-0000-1600-000005000000}" name="Energía(kcal)" dataDxfId="241"/>
    <tableColumn id="6" xr3:uid="{00000000-0010-0000-1600-000006000000}" name="Humedad(g)" dataDxfId="240"/>
    <tableColumn id="7" xr3:uid="{00000000-0010-0000-1600-000007000000}" name="Cenizas (g)" dataDxfId="239"/>
    <tableColumn id="8" xr3:uid="{00000000-0010-0000-1600-000008000000}" name="Proteínas (g)" dataDxfId="238"/>
    <tableColumn id="9" xr3:uid="{00000000-0010-0000-1600-000009000000}" name="HdeC disp (g)" dataDxfId="237"/>
    <tableColumn id="10" xr3:uid="{00000000-0010-0000-1600-00000A000000}" name="Azúcares totales (g)" dataDxfId="236"/>
    <tableColumn id="11" xr3:uid="{00000000-0010-0000-1600-00000B000000}" name="Fibra Total (g)" dataDxfId="235"/>
    <tableColumn id="12" xr3:uid="{00000000-0010-0000-1600-00000C000000}" name="Lípidos totales (g)" dataDxfId="234"/>
    <tableColumn id="13" xr3:uid="{00000000-0010-0000-1600-00000D000000}" name="AG Sat (g)" dataDxfId="233"/>
    <tableColumn id="14" xr3:uid="{00000000-0010-0000-1600-00000E000000}" name="AG Mono (g)" dataDxfId="232"/>
    <tableColumn id="15" xr3:uid="{00000000-0010-0000-1600-00000F000000}" name="AG Poli (g)" dataDxfId="231"/>
    <tableColumn id="16" xr3:uid="{00000000-0010-0000-1600-000010000000}" name="AG Trans (g)" dataDxfId="230"/>
    <tableColumn id="17" xr3:uid="{00000000-0010-0000-1600-000011000000}" name="Colesterol (mg)" dataDxfId="229"/>
    <tableColumn id="18" xr3:uid="{00000000-0010-0000-1600-000012000000}" name="Vit A (ug)" dataDxfId="228"/>
    <tableColumn id="19" xr3:uid="{00000000-0010-0000-1600-000013000000}" name="Vit C (mg)" dataDxfId="227"/>
    <tableColumn id="20" xr3:uid="{00000000-0010-0000-1600-000014000000}" name="Vit D (ug)" dataDxfId="226"/>
    <tableColumn id="21" xr3:uid="{00000000-0010-0000-1600-000015000000}" name="Vit E (mg)" dataDxfId="225"/>
    <tableColumn id="22" xr3:uid="{00000000-0010-0000-1600-000016000000}" name="Vit K (ug)" dataDxfId="224"/>
    <tableColumn id="23" xr3:uid="{00000000-0010-0000-1600-000017000000}" name="Vit B1 (mg)" dataDxfId="223"/>
    <tableColumn id="24" xr3:uid="{00000000-0010-0000-1600-000018000000}" name="Vit B2 (mg)" dataDxfId="222"/>
    <tableColumn id="25" xr3:uid="{00000000-0010-0000-1600-000019000000}" name="Niacina (mg)" dataDxfId="221"/>
    <tableColumn id="26" xr3:uid="{00000000-0010-0000-1600-00001A000000}" name="Vit B6 (mg)" dataDxfId="220"/>
    <tableColumn id="27" xr3:uid="{00000000-0010-0000-1600-00001B000000}" name="Ac. Pantoténico (mg)" dataDxfId="219"/>
    <tableColumn id="28" xr3:uid="{00000000-0010-0000-1600-00001C000000}" name="Vit B12 (ug)" dataDxfId="218"/>
    <tableColumn id="29" xr3:uid="{00000000-0010-0000-1600-00001D000000}" name="Folatos (ug)" dataDxfId="217"/>
    <tableColumn id="30" xr3:uid="{00000000-0010-0000-1600-00001E000000}" name="Sodio (mg)" dataDxfId="216"/>
    <tableColumn id="31" xr3:uid="{00000000-0010-0000-1600-00001F000000}" name="Potasio (mg)" dataDxfId="215"/>
    <tableColumn id="32" xr3:uid="{00000000-0010-0000-1600-000020000000}" name="Calcio (mg)" dataDxfId="214"/>
    <tableColumn id="33" xr3:uid="{00000000-0010-0000-1600-000021000000}" name="Fósforo (mg)" dataDxfId="213"/>
    <tableColumn id="34" xr3:uid="{00000000-0010-0000-1600-000022000000}" name="Magnesio (mg)" dataDxfId="212"/>
    <tableColumn id="35" xr3:uid="{00000000-0010-0000-1600-000023000000}" name="Hierro (mg)" dataDxfId="211"/>
    <tableColumn id="36" xr3:uid="{00000000-0010-0000-1600-000024000000}" name="Zinc (mg)" dataDxfId="210"/>
    <tableColumn id="37" xr3:uid="{00000000-0010-0000-1600-000025000000}" name="Cobre (mg)" dataDxfId="209"/>
    <tableColumn id="38" xr3:uid="{00000000-0010-0000-1600-000026000000}" name="Selenio (ug)" dataDxfId="208"/>
    <tableColumn id="39" xr3:uid="{00000000-0010-0000-1600-000027000000}" name="Alcohol (g)" dataDxfId="207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Tabla24" displayName="Tabla24" ref="A628:AM682" totalsRowShown="0" headerRowDxfId="206" headerRowBorderDxfId="205" tableBorderDxfId="204">
  <autoFilter ref="A628:AM682" xr:uid="{00000000-0009-0000-0100-000018000000}"/>
  <tableColumns count="39">
    <tableColumn id="2" xr3:uid="{00000000-0010-0000-1700-000002000000}" name="2.24 Alimentos con Formulaciones Especiales" dataDxfId="203"/>
    <tableColumn id="1" xr3:uid="{00000000-0010-0000-1700-000001000000}" name="Columna1" dataDxfId="202"/>
    <tableColumn id="3" xr3:uid="{00000000-0010-0000-1700-000003000000}" name="Fuente" dataDxfId="201"/>
    <tableColumn id="4" xr3:uid="{00000000-0010-0000-1700-000004000000}" name="Cantidad(g/ml)" dataDxfId="200"/>
    <tableColumn id="5" xr3:uid="{00000000-0010-0000-1700-000005000000}" name="Energía(kcal)" dataDxfId="199"/>
    <tableColumn id="6" xr3:uid="{00000000-0010-0000-1700-000006000000}" name="Humedad(g)" dataDxfId="198"/>
    <tableColumn id="7" xr3:uid="{00000000-0010-0000-1700-000007000000}" name="Cenizas (g)" dataDxfId="197"/>
    <tableColumn id="8" xr3:uid="{00000000-0010-0000-1700-000008000000}" name="Proteínas (g)" dataDxfId="196"/>
    <tableColumn id="9" xr3:uid="{00000000-0010-0000-1700-000009000000}" name="HdeC disp (g)" dataDxfId="195"/>
    <tableColumn id="10" xr3:uid="{00000000-0010-0000-1700-00000A000000}" name="Azúcares totales (g)" dataDxfId="194"/>
    <tableColumn id="11" xr3:uid="{00000000-0010-0000-1700-00000B000000}" name="Fibra Total (g)" dataDxfId="193"/>
    <tableColumn id="12" xr3:uid="{00000000-0010-0000-1700-00000C000000}" name="Lípidos totales (g)" dataDxfId="192"/>
    <tableColumn id="13" xr3:uid="{00000000-0010-0000-1700-00000D000000}" name="AG Sat (g)" dataDxfId="191"/>
    <tableColumn id="14" xr3:uid="{00000000-0010-0000-1700-00000E000000}" name="AG Mono (g)" dataDxfId="190"/>
    <tableColumn id="15" xr3:uid="{00000000-0010-0000-1700-00000F000000}" name="AG Poli (g)" dataDxfId="189"/>
    <tableColumn id="16" xr3:uid="{00000000-0010-0000-1700-000010000000}" name="AG Trans (g)" dataDxfId="188"/>
    <tableColumn id="17" xr3:uid="{00000000-0010-0000-1700-000011000000}" name="Colesterol (mg)" dataDxfId="187"/>
    <tableColumn id="18" xr3:uid="{00000000-0010-0000-1700-000012000000}" name="Vit A (ug)" dataDxfId="186"/>
    <tableColumn id="19" xr3:uid="{00000000-0010-0000-1700-000013000000}" name="Vit C (mg)" dataDxfId="185"/>
    <tableColumn id="20" xr3:uid="{00000000-0010-0000-1700-000014000000}" name="Vit D (ug)" dataDxfId="184"/>
    <tableColumn id="21" xr3:uid="{00000000-0010-0000-1700-000015000000}" name="Vit E (mg)" dataDxfId="183"/>
    <tableColumn id="22" xr3:uid="{00000000-0010-0000-1700-000016000000}" name="Vit K (ug)" dataDxfId="182"/>
    <tableColumn id="23" xr3:uid="{00000000-0010-0000-1700-000017000000}" name="Vit B1 (mg)" dataDxfId="181"/>
    <tableColumn id="24" xr3:uid="{00000000-0010-0000-1700-000018000000}" name="Vit B2 (mg)" dataDxfId="180"/>
    <tableColumn id="25" xr3:uid="{00000000-0010-0000-1700-000019000000}" name="Niacina (mg)" dataDxfId="179"/>
    <tableColumn id="26" xr3:uid="{00000000-0010-0000-1700-00001A000000}" name="Vit B6 (mg)" dataDxfId="178"/>
    <tableColumn id="27" xr3:uid="{00000000-0010-0000-1700-00001B000000}" name="Ac. Pantoténico (mg)" dataDxfId="177"/>
    <tableColumn id="28" xr3:uid="{00000000-0010-0000-1700-00001C000000}" name="Vit B12 (ug)" dataDxfId="176"/>
    <tableColumn id="29" xr3:uid="{00000000-0010-0000-1700-00001D000000}" name="Folatos (ug)" dataDxfId="175"/>
    <tableColumn id="30" xr3:uid="{00000000-0010-0000-1700-00001E000000}" name="Sodio (mg)" dataDxfId="174"/>
    <tableColumn id="31" xr3:uid="{00000000-0010-0000-1700-00001F000000}" name="Potasio (mg)" dataDxfId="173"/>
    <tableColumn id="32" xr3:uid="{00000000-0010-0000-1700-000020000000}" name="Calcio (mg)" dataDxfId="172"/>
    <tableColumn id="33" xr3:uid="{00000000-0010-0000-1700-000021000000}" name="Fósforo (mg)" dataDxfId="171"/>
    <tableColumn id="34" xr3:uid="{00000000-0010-0000-1700-000022000000}" name="Magnesio (mg)" dataDxfId="170"/>
    <tableColumn id="35" xr3:uid="{00000000-0010-0000-1700-000023000000}" name="Hierro (mg)" dataDxfId="169"/>
    <tableColumn id="36" xr3:uid="{00000000-0010-0000-1700-000024000000}" name="Zinc (mg)" dataDxfId="168"/>
    <tableColumn id="37" xr3:uid="{00000000-0010-0000-1700-000025000000}" name="Cobre (mg)" dataDxfId="167"/>
    <tableColumn id="38" xr3:uid="{00000000-0010-0000-1700-000026000000}" name="Selenio (ug)" dataDxfId="166"/>
    <tableColumn id="39" xr3:uid="{00000000-0010-0000-1700-000027000000}" name="Alcohol (g)" dataDxfId="165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8000000}" name="Tabla25" displayName="Tabla25" ref="A683:AM984" totalsRowShown="0" headerRowDxfId="164" headerRowBorderDxfId="163" tableBorderDxfId="162" totalsRowBorderDxfId="161">
  <autoFilter ref="A683:AM984" xr:uid="{00000000-0009-0000-0100-00001A000000}"/>
  <tableColumns count="39">
    <tableColumn id="2" xr3:uid="{00000000-0010-0000-1800-000002000000}" name="Otros (espacios para agregar alimentos)" dataDxfId="160"/>
    <tableColumn id="1" xr3:uid="{00000000-0010-0000-1800-000001000000}" name="Columna1" dataDxfId="159"/>
    <tableColumn id="3" xr3:uid="{00000000-0010-0000-1800-000003000000}" name="Fuente" dataDxfId="158"/>
    <tableColumn id="4" xr3:uid="{00000000-0010-0000-1800-000004000000}" name="Cantidad(g/ml)" dataDxfId="157"/>
    <tableColumn id="5" xr3:uid="{00000000-0010-0000-1800-000005000000}" name="Energía(kcal)" dataDxfId="156"/>
    <tableColumn id="6" xr3:uid="{00000000-0010-0000-1800-000006000000}" name="Humedad(g)" dataDxfId="155"/>
    <tableColumn id="7" xr3:uid="{00000000-0010-0000-1800-000007000000}" name="Cenizas (g)" dataDxfId="154"/>
    <tableColumn id="8" xr3:uid="{00000000-0010-0000-1800-000008000000}" name="Proteínas (g)" dataDxfId="153"/>
    <tableColumn id="9" xr3:uid="{00000000-0010-0000-1800-000009000000}" name="HdeC disp (g)" dataDxfId="152"/>
    <tableColumn id="10" xr3:uid="{00000000-0010-0000-1800-00000A000000}" name="Azúcares totales (g)" dataDxfId="151"/>
    <tableColumn id="11" xr3:uid="{00000000-0010-0000-1800-00000B000000}" name="Fibra Total (g)" dataDxfId="150"/>
    <tableColumn id="12" xr3:uid="{00000000-0010-0000-1800-00000C000000}" name="Lípidos totales (g)" dataDxfId="149"/>
    <tableColumn id="13" xr3:uid="{00000000-0010-0000-1800-00000D000000}" name="AG Sat (g)" dataDxfId="148"/>
    <tableColumn id="14" xr3:uid="{00000000-0010-0000-1800-00000E000000}" name="AG Mono (g)" dataDxfId="147"/>
    <tableColumn id="15" xr3:uid="{00000000-0010-0000-1800-00000F000000}" name="AG Poli (g)" dataDxfId="146"/>
    <tableColumn id="16" xr3:uid="{00000000-0010-0000-1800-000010000000}" name="AG Trans (g)" dataDxfId="145"/>
    <tableColumn id="17" xr3:uid="{00000000-0010-0000-1800-000011000000}" name="Colesterol (mg)" dataDxfId="144"/>
    <tableColumn id="18" xr3:uid="{00000000-0010-0000-1800-000012000000}" name="Vit A (ug)" dataDxfId="143"/>
    <tableColumn id="19" xr3:uid="{00000000-0010-0000-1800-000013000000}" name="Vit C (mg)" dataDxfId="142"/>
    <tableColumn id="20" xr3:uid="{00000000-0010-0000-1800-000014000000}" name="Vit D (ug)" dataDxfId="141"/>
    <tableColumn id="21" xr3:uid="{00000000-0010-0000-1800-000015000000}" name="Vit E (mg)" dataDxfId="140"/>
    <tableColumn id="22" xr3:uid="{00000000-0010-0000-1800-000016000000}" name="Vit K (ug)" dataDxfId="139"/>
    <tableColumn id="23" xr3:uid="{00000000-0010-0000-1800-000017000000}" name="Vit B1 (mg)" dataDxfId="138"/>
    <tableColumn id="24" xr3:uid="{00000000-0010-0000-1800-000018000000}" name="Vit B2 (mg)" dataDxfId="137"/>
    <tableColumn id="25" xr3:uid="{00000000-0010-0000-1800-000019000000}" name="Niacina (mg)" dataDxfId="136"/>
    <tableColumn id="26" xr3:uid="{00000000-0010-0000-1800-00001A000000}" name="Vit B6 (mg)" dataDxfId="135"/>
    <tableColumn id="27" xr3:uid="{00000000-0010-0000-1800-00001B000000}" name="Ac. Pantoténico (mg)" dataDxfId="134"/>
    <tableColumn id="28" xr3:uid="{00000000-0010-0000-1800-00001C000000}" name="Vit B12 (ug)" dataDxfId="133"/>
    <tableColumn id="29" xr3:uid="{00000000-0010-0000-1800-00001D000000}" name="Folatos (ug)" dataDxfId="132"/>
    <tableColumn id="30" xr3:uid="{00000000-0010-0000-1800-00001E000000}" name="Sodio (mg)" dataDxfId="131"/>
    <tableColumn id="31" xr3:uid="{00000000-0010-0000-1800-00001F000000}" name="Potasio (mg)" dataDxfId="130"/>
    <tableColumn id="32" xr3:uid="{00000000-0010-0000-1800-000020000000}" name="Calcio (mg)" dataDxfId="129"/>
    <tableColumn id="33" xr3:uid="{00000000-0010-0000-1800-000021000000}" name="Fósforo (mg)" dataDxfId="128"/>
    <tableColumn id="34" xr3:uid="{00000000-0010-0000-1800-000022000000}" name="Magnesio (mg)" dataDxfId="127"/>
    <tableColumn id="35" xr3:uid="{00000000-0010-0000-1800-000023000000}" name="Hierro (mg)" dataDxfId="126"/>
    <tableColumn id="36" xr3:uid="{00000000-0010-0000-1800-000024000000}" name="Zinc (mg)" dataDxfId="125"/>
    <tableColumn id="37" xr3:uid="{00000000-0010-0000-1800-000025000000}" name="Cobre (mg)" dataDxfId="124"/>
    <tableColumn id="38" xr3:uid="{00000000-0010-0000-1800-000026000000}" name="Selenio (ug)" dataDxfId="123"/>
    <tableColumn id="39" xr3:uid="{00000000-0010-0000-1800-000027000000}" name="Alcohol (g)" dataDxfId="122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B70A4419-B073-4637-87BE-9AA2365F1323}" name="Tabla2651" displayName="Tabla2651" ref="A6:C44" totalsRowShown="0" headerRowDxfId="121" dataDxfId="120" tableBorderDxfId="119">
  <autoFilter ref="A6:C44" xr:uid="{B70A4419-B073-4637-87BE-9AA2365F1323}"/>
  <tableColumns count="3">
    <tableColumn id="1" xr3:uid="{54C86824-7987-45CB-8948-6A2F1B876A45}" name="Alimento" dataDxfId="118"/>
    <tableColumn id="2" xr3:uid="{EE3419E1-A908-4135-A60B-AE76A5EAE2C1}" name="Tipo de medida" dataDxfId="117"/>
    <tableColumn id="3" xr3:uid="{ABCC8C7C-A54E-4C57-B9A7-89926FB98BB8}" name="G/ml" dataDxfId="116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115718A1-48C7-4454-BD38-AEF553B77848}" name="Tabla35" displayName="Tabla35" ref="A12:D13" totalsRowShown="0" headerRowDxfId="115" dataDxfId="114">
  <autoFilter ref="A12:D13" xr:uid="{00000000-0009-0000-0100-000023000000}"/>
  <tableColumns count="4">
    <tableColumn id="1" xr3:uid="{7F595CA7-2B45-48D1-93CF-A0581EA9C65B}" name="Energía (kcal)" dataDxfId="113"/>
    <tableColumn id="2" xr3:uid="{ECC3552E-6BB5-4B0F-9527-093456D16548}" name="Proteínas (g)" dataDxfId="112"/>
    <tableColumn id="3" xr3:uid="{1423F2CF-CF17-4C9D-967B-95635CD550D9}" name="HdeC(g)" dataDxfId="111"/>
    <tableColumn id="4" xr3:uid="{61CC7862-C0B1-46C6-93E6-706B8962BD21}" name="Lípidos(g)" dataDxfId="110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7981056-FB63-4213-99F9-8E5B5326AC58}" name="Tabla37" displayName="Tabla37" ref="A25:D26" totalsRowShown="0">
  <autoFilter ref="A25:D26" xr:uid="{00000000-0009-0000-0100-000025000000}"/>
  <tableColumns count="4">
    <tableColumn id="1" xr3:uid="{DFDB205C-69AC-4A49-A7BF-E955BD82D863}" name="Energía (kcal)"/>
    <tableColumn id="2" xr3:uid="{7C2009BC-65AD-487B-861E-A96BCAD406EA}" name="Proteínas (g)"/>
    <tableColumn id="3" xr3:uid="{FD4AC4D4-62BD-4272-9168-B629DB73ADDA}" name="HdeC(g)"/>
    <tableColumn id="4" xr3:uid="{E8BF2E27-1969-4D4F-85A7-CD96246F604E}" name="Lípidos(g)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5567DF43-3AF6-480F-8186-87D0E3ECDEE0}" name="Tabla38" displayName="Tabla38" ref="A77:D78" totalsRowShown="0" headerRowDxfId="109" dataDxfId="108">
  <autoFilter ref="A77:D78" xr:uid="{00000000-0009-0000-0100-000026000000}"/>
  <tableColumns count="4">
    <tableColumn id="1" xr3:uid="{1DCA9F09-0954-49F8-A837-9A25E61D0F6B}" name="Energía (kcal)" dataDxfId="107"/>
    <tableColumn id="2" xr3:uid="{B4079819-C74D-44BB-9EC4-4586B588DF27}" name="Proteínas (g)" dataDxfId="106"/>
    <tableColumn id="3" xr3:uid="{79A68316-7494-49DD-84B2-587B08F401B8}" name="HdeC(g)" dataDxfId="105"/>
    <tableColumn id="4" xr3:uid="{A4D5BF4E-0E80-43E4-AE16-2E613783D073}" name="Lípidos(g)" dataDxfId="10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DAD8298D-2461-48E9-88C9-D0C915BAB7A0}" name="Tabla39" displayName="Tabla39" ref="A41:D42" totalsRowShown="0">
  <autoFilter ref="A41:D42" xr:uid="{00000000-0009-0000-0100-000027000000}"/>
  <tableColumns count="4">
    <tableColumn id="1" xr3:uid="{DAA30F0C-6FC4-4F27-98E4-B1EFEA2F240F}" name="Energía (kcal)"/>
    <tableColumn id="2" xr3:uid="{88A0030A-54BE-45BF-8CC0-8FCEB5816133}" name="Proteínas (g)"/>
    <tableColumn id="3" xr3:uid="{3C2F2BD0-B9E4-4CA7-A188-1844A56BA93B}" name="HdeC(g)"/>
    <tableColumn id="4" xr3:uid="{36C35B28-6243-4233-99D7-7D6DF304EB95}" name="Lípidos(g)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FEE843B8-8932-4818-A70E-EF5DD0161EDD}" name="Tabla40" displayName="Tabla40" ref="A162:D163" totalsRowShown="0" headerRowDxfId="103" dataDxfId="102">
  <autoFilter ref="A162:D163" xr:uid="{00000000-0009-0000-0100-000028000000}"/>
  <tableColumns count="4">
    <tableColumn id="1" xr3:uid="{0EC337E5-5597-4E68-8C7D-0EE3B462677D}" name="Energía (kcal)" dataDxfId="101"/>
    <tableColumn id="2" xr3:uid="{3A2A8131-CE12-462D-A0A3-369A922F5F10}" name="Proteínas (g)" dataDxfId="100"/>
    <tableColumn id="3" xr3:uid="{8CB97A67-E3B8-4D55-89D9-91C53BDB4FDF}" name="HdeC(g)" dataDxfId="99"/>
    <tableColumn id="4" xr3:uid="{3E8B4841-528C-4DD1-8B9B-DA365D7970EE}" name="Lípidos(g)" dataDxfId="9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19BD06F2-9B1E-4759-9E96-35A8C8FBA866}" name="Tabla56" displayName="Tabla56" ref="A106:D107" totalsRowShown="0" headerRowDxfId="97" dataDxfId="96">
  <autoFilter ref="A106:D107" xr:uid="{00000000-0009-0000-0100-000038000000}"/>
  <tableColumns count="4">
    <tableColumn id="1" xr3:uid="{FFB10654-D58D-4635-88B7-CB32A60442F1}" name="Energía (kcal)" dataDxfId="95"/>
    <tableColumn id="2" xr3:uid="{D06AEEBC-4229-40AE-A442-99550DC83977}" name="Proteínas (g)" dataDxfId="94"/>
    <tableColumn id="3" xr3:uid="{E3D15F24-6511-4F57-9AC3-71FEF724EE9C}" name="HdeC(g)" dataDxfId="93"/>
    <tableColumn id="4" xr3:uid="{BF23908E-6888-4287-B403-4C2B5704CCA3}" name="Lípidos(g)" dataDxfId="92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79016643-62F1-4CC3-9312-D9327C460A7F}" name="Tabla57" displayName="Tabla57" ref="A137:D138" totalsRowShown="0" headerRowDxfId="91" dataDxfId="90">
  <autoFilter ref="A137:D138" xr:uid="{00000000-0009-0000-0100-000039000000}"/>
  <tableColumns count="4">
    <tableColumn id="1" xr3:uid="{56CAFFD8-2EDA-4993-839E-3F8817E1C7E6}" name="Energía (kcal)" dataDxfId="89"/>
    <tableColumn id="2" xr3:uid="{B909621E-A3DE-4A42-8070-088ABEB2FB6D}" name="Proteínas (g)" dataDxfId="88"/>
    <tableColumn id="3" xr3:uid="{C88385CE-5A99-461B-B257-6F92EFDD4083}" name="HdeC (g)" dataDxfId="87"/>
    <tableColumn id="4" xr3:uid="{25335CA9-6F2C-4124-882F-FC7E76BC3BBA}" name="Lípidos (g)" dataDxfId="86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BF35D826-EB1E-410E-89E8-2134FB1ADE4E}" name="Tabla58" displayName="Tabla58" ref="A180:D181" totalsRowShown="0" headerRowDxfId="85" dataDxfId="84">
  <autoFilter ref="A180:D181" xr:uid="{00000000-0009-0000-0100-00003A000000}"/>
  <tableColumns count="4">
    <tableColumn id="1" xr3:uid="{2FA0E6D1-7AEB-41F6-8587-950A9F079007}" name="Energía (kcal)" dataDxfId="83"/>
    <tableColumn id="2" xr3:uid="{D21729AC-7FA9-43BF-8EF3-140D7FD7F483}" name="Proteínas (g)" dataDxfId="82"/>
    <tableColumn id="3" xr3:uid="{03EDDFF5-F83D-4127-AAE0-4516317A0CDF}" name="HdeC(g)" dataDxfId="81"/>
    <tableColumn id="4" xr3:uid="{FC946160-EFD3-462A-9926-37C9192470C1}" name="Lípidos(g)" dataDxfId="8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39E8EB5F-6E89-4C5C-AA6C-1A877DC65DFA}" name="Tabla59" displayName="Tabla59" ref="A203:D204" totalsRowShown="0" headerRowDxfId="79" dataDxfId="78">
  <autoFilter ref="A203:D204" xr:uid="{00000000-0009-0000-0100-00003B000000}"/>
  <tableColumns count="4">
    <tableColumn id="1" xr3:uid="{1E072E56-5D94-4B6E-AFB5-FD66B67B2FCC}" name="Energía (kcal)" dataDxfId="77"/>
    <tableColumn id="2" xr3:uid="{F5FEDFF3-0C6B-4659-9693-44F680DCAF63}" name="Proteínas (g)" dataDxfId="76"/>
    <tableColumn id="3" xr3:uid="{A5231847-9FA4-4ED9-8A23-0E3258EB3336}" name="HdeC(g)" dataDxfId="75"/>
    <tableColumn id="4" xr3:uid="{1005F4C2-980E-495F-A7E4-BD494D21DCE4}" name="Lípidos(g)" dataDxfId="74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8E64F2CC-E7C6-45C9-BE79-EABBDCB84816}" name="Tabla60" displayName="Tabla60" ref="A219:D220" totalsRowShown="0" headerRowDxfId="73" dataDxfId="72">
  <autoFilter ref="A219:D220" xr:uid="{00000000-0009-0000-0100-00003C000000}"/>
  <tableColumns count="4">
    <tableColumn id="1" xr3:uid="{651527FF-14CF-4B90-AFF4-8FD7258D1C54}" name="Energía (kcal)" dataDxfId="71"/>
    <tableColumn id="2" xr3:uid="{471AF145-1D71-49BD-AFFA-A2B925FDAA02}" name="Proteínas (g)" dataDxfId="70"/>
    <tableColumn id="3" xr3:uid="{F1EF6F44-FC6C-4CBA-B536-FF260CABED1D}" name="HdeC(g)" dataDxfId="69"/>
    <tableColumn id="4" xr3:uid="{2D712CDF-835A-47B0-9341-461E82356765}" name="Lípidos(g)" dataDxfId="68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D972CB8-3A4B-42AD-84B5-68F4F4283A86}" name="Tabla61" displayName="Tabla61" ref="A245:D246" totalsRowShown="0" headerRowDxfId="67" dataDxfId="66">
  <autoFilter ref="A245:D246" xr:uid="{00000000-0009-0000-0100-00003D000000}"/>
  <tableColumns count="4">
    <tableColumn id="1" xr3:uid="{92DF727B-ADD7-4165-8CB1-A744276FB401}" name="Energía (kcal)" dataDxfId="65"/>
    <tableColumn id="2" xr3:uid="{655CAEEE-4027-4E1F-9ADD-03E6AEBBEE7C}" name="Proteínas (g)" dataDxfId="64"/>
    <tableColumn id="3" xr3:uid="{672003B7-D45F-4F87-98D0-829C1B93C811}" name="HdeC(g)" dataDxfId="63"/>
    <tableColumn id="4" xr3:uid="{27CC18DE-34DA-4B50-8967-8B553D42F121}" name="Lípidos(g)" dataDxfId="6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99ED9688-9C32-414A-A2AE-403EF0CFF0CA}" name="Tabla62" displayName="Tabla62" ref="A260:D261" totalsRowShown="0" headerRowDxfId="61" dataDxfId="60">
  <autoFilter ref="A260:D261" xr:uid="{00000000-0009-0000-0100-00003E000000}"/>
  <tableColumns count="4">
    <tableColumn id="1" xr3:uid="{2BB9B95C-9769-4760-942A-D657037E82CF}" name="Energía (kcal)" dataDxfId="59"/>
    <tableColumn id="2" xr3:uid="{681FB25D-8257-4A30-93A6-3AAFD96EDE87}" name="Proteínas (g)" dataDxfId="58"/>
    <tableColumn id="3" xr3:uid="{EF295F7D-B74D-407E-990D-7024E7860461}" name="HdeC(g)" dataDxfId="57"/>
    <tableColumn id="4" xr3:uid="{147F769E-AE98-400D-B847-34693CA567CD}" name="Lípidos(g)" dataDxfId="56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D0842AA3-34E7-4B51-8216-295796B48C07}" name="Tabla63" displayName="Tabla63" ref="A289:D290" totalsRowShown="0" headerRowDxfId="55" dataDxfId="54">
  <autoFilter ref="A289:D290" xr:uid="{00000000-0009-0000-0100-00003F000000}"/>
  <tableColumns count="4">
    <tableColumn id="1" xr3:uid="{EDB26559-5C7E-4438-B667-B7389ECA9448}" name="Energía (kcal)" dataDxfId="53"/>
    <tableColumn id="2" xr3:uid="{27267C87-A201-400E-A060-50B265CD4719}" name="Proteínas (g)" dataDxfId="52"/>
    <tableColumn id="3" xr3:uid="{207BD6BF-AF21-4049-82B4-444D008A4BCA}" name="HdeC(g)" dataDxfId="51"/>
    <tableColumn id="4" xr3:uid="{B9FD13EE-2EE3-4D20-BBE6-8C7E14F49C96}" name="Lípidos(g)" dataDxfId="5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4E97C6C2-60E0-4261-A950-863AF3B877C2}" name="Tabla64" displayName="Tabla64" ref="A313:D314" totalsRowShown="0" headerRowDxfId="49" dataDxfId="48">
  <autoFilter ref="A313:D314" xr:uid="{00000000-0009-0000-0100-000040000000}"/>
  <tableColumns count="4">
    <tableColumn id="1" xr3:uid="{038FC33C-AD35-4E76-BAEE-B7709525293B}" name="Energía (kcal)" dataDxfId="47"/>
    <tableColumn id="2" xr3:uid="{43901EE1-E3B6-4ECB-9625-CD15C94844E6}" name="Proteínas (g)" dataDxfId="46"/>
    <tableColumn id="3" xr3:uid="{5D1783B7-FEC8-470D-8D08-1537A541730F}" name="HdeC (g)" dataDxfId="45"/>
    <tableColumn id="4" xr3:uid="{F7221C1F-0314-4C37-BD96-EE76E69BBC39}" name="Lípidos (g)" dataDxfId="44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DB0078E8-CEEE-446B-A44E-87B6813EBEAB}" name="Tabla65" displayName="Tabla65" ref="A329:D330" totalsRowShown="0" headerRowDxfId="43" dataDxfId="42">
  <autoFilter ref="A329:D330" xr:uid="{00000000-0009-0000-0100-000041000000}"/>
  <tableColumns count="4">
    <tableColumn id="1" xr3:uid="{F7C332B3-AFB7-4EEF-85C7-9E2815497F40}" name="Energía (kcal)" dataDxfId="41"/>
    <tableColumn id="2" xr3:uid="{D3948D36-F58E-4A14-A51A-FF6B2B1E3F9C}" name="Proteínas (g)" dataDxfId="40"/>
    <tableColumn id="3" xr3:uid="{D30F78F3-2891-497C-82CF-123278C4C66F}" name="HdeC(g)" dataDxfId="39"/>
    <tableColumn id="4" xr3:uid="{13C442C5-DB20-4EC4-A8F5-B56FA6A9BFEB}" name="Lípidos(g)" dataDxfId="38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8FBDB43-616F-4349-A318-01871E600A9B}" name="Tabla66" displayName="Tabla66" ref="A344:D345" totalsRowShown="0" headerRowDxfId="37" dataDxfId="36">
  <autoFilter ref="A344:D345" xr:uid="{00000000-0009-0000-0100-000042000000}"/>
  <tableColumns count="4">
    <tableColumn id="1" xr3:uid="{501340CC-74B9-4750-8AB4-5E9B8D22DC92}" name="Energía (kcal)" dataDxfId="35"/>
    <tableColumn id="2" xr3:uid="{C77E05A4-4B4E-4F3B-9172-3FCFBA429929}" name="Proteínas (g)" dataDxfId="34"/>
    <tableColumn id="3" xr3:uid="{688C4DDE-D297-4B8A-8C33-1C9A8FD3FEF5}" name="HdeC(g)" dataDxfId="33"/>
    <tableColumn id="4" xr3:uid="{78AD1A1F-3364-4E3C-8601-CD49B9396A10}" name="Lípidos(g)" dataDxfId="32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42A139E-4BB1-4CA4-B91F-E070F582A424}" name="Tabla67" displayName="Tabla67" ref="A361:D362" totalsRowShown="0" headerRowDxfId="31" dataDxfId="30">
  <autoFilter ref="A361:D362" xr:uid="{00000000-0009-0000-0100-000043000000}"/>
  <tableColumns count="4">
    <tableColumn id="1" xr3:uid="{6E885C60-D6A9-4D55-97FA-66E0A2998820}" name="Energía (kcal)" dataDxfId="29"/>
    <tableColumn id="2" xr3:uid="{CC054BFC-84A3-46AF-8C7D-17AA5CDD0B7A}" name="Proteínas (g)" dataDxfId="28"/>
    <tableColumn id="3" xr3:uid="{20C5C1E3-04A4-443B-AA4F-E6AA358B9AFC}" name="HdeC (g)" dataDxfId="27"/>
    <tableColumn id="4" xr3:uid="{B70FF33C-AA94-4205-9116-14AD4DB55A1E}" name="Lípidos (g)" dataDxfId="26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DD076D2-9D37-487F-9262-6119EF0C7CE4}" name="Tabla68" displayName="Tabla68" ref="A380:D381" totalsRowShown="0" headerRowDxfId="25" dataDxfId="24" tableBorderDxfId="23">
  <autoFilter ref="A380:D381" xr:uid="{00000000-0009-0000-0100-000044000000}"/>
  <tableColumns count="4">
    <tableColumn id="1" xr3:uid="{E7FF5121-3AFC-4BFB-AF2B-5F58B04E23F0}" name="Energía (kcal)" dataDxfId="22"/>
    <tableColumn id="2" xr3:uid="{AB572E94-633C-4EB4-8012-17AA5C0ECF4E}" name="Proteínas (g)" dataDxfId="21"/>
    <tableColumn id="3" xr3:uid="{C9F9948F-F25F-41FD-B6CC-31248B69D71A}" name="HdeC(g)" dataDxfId="20"/>
    <tableColumn id="4" xr3:uid="{215025E3-51E4-4EFF-81A5-D44C6E5208D5}" name="Lípidos(g)" dataDxfId="19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9B9B3A1D-4536-465B-9E21-E81CE5B24F5D}" name="preparaciones" displayName="preparaciones" ref="F390:J419" totalsRowShown="0" headerRowDxfId="18" dataDxfId="17">
  <autoFilter ref="F390:J419" xr:uid="{00000000-0009-0000-0100-00001D000000}"/>
  <tableColumns count="5">
    <tableColumn id="5" xr3:uid="{73A1850F-814D-4778-9DD2-3428A6133400}" name="Preparación" dataDxfId="16"/>
    <tableColumn id="1" xr3:uid="{DBEF3612-480B-40F1-8D40-31B705E9F54C}" name="Energía (kcal)" dataDxfId="15"/>
    <tableColumn id="2" xr3:uid="{40B26668-0F0F-431C-9219-79E322E50909}" name="Proteínas (g)" dataDxfId="14"/>
    <tableColumn id="3" xr3:uid="{FC328763-4BE3-41A2-B163-F3857E94DB23}" name="HdeC(g)" dataDxfId="13"/>
    <tableColumn id="4" xr3:uid="{41EEE473-93C5-463B-BA37-7CE3114EA0BE}" name="Lípidos(g)" dataDxfId="12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52CA7FB3-E7D0-4B00-8DF5-7E1345B270F0}" name="Tabla26" displayName="Tabla26" ref="E5:G43" totalsRowShown="0" headerRowDxfId="11" dataDxfId="10" tableBorderDxfId="9">
  <autoFilter ref="E5:G43" xr:uid="{00000000-0009-0000-0100-000019000000}"/>
  <tableColumns count="3">
    <tableColumn id="1" xr3:uid="{70F1081A-BCCA-43A5-AE83-053475F54C50}" name="Alimento" dataDxfId="8"/>
    <tableColumn id="2" xr3:uid="{FCAE39F2-0CCA-4D79-B485-B1B399A4DFE5}" name="Tipo de medida" dataDxfId="7"/>
    <tableColumn id="3" xr3:uid="{62E3B597-F951-444C-A781-174A4756D03E}" name="G/ml" dataDxfId="6"/>
  </tableColumns>
  <tableStyleInfo name="TableStyleMedium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6D9401EB-07C1-404A-8530-CD2E9E1FB0E4}" name="Tabla27" displayName="Tabla27" ref="A5:C143" totalsRowShown="0" headerRowDxfId="5" dataDxfId="4" tableBorderDxfId="3">
  <autoFilter ref="A5:C143" xr:uid="{00000000-0009-0000-0100-00001B000000}"/>
  <tableColumns count="3">
    <tableColumn id="1" xr3:uid="{B0F804BE-4314-4BAF-AED6-F8E94322C45C}" name="Alimentos" dataDxfId="2"/>
    <tableColumn id="2" xr3:uid="{46FC32D8-E5B7-4EA5-897E-7CDC205F162F}" name="Cantidad referencia(2) " dataDxfId="1"/>
    <tableColumn id="4" xr3:uid="{2472FE74-7F98-4F06-8C49-984BF2325CE1}" name="Medidas caseras aproximadas(2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18" Type="http://schemas.openxmlformats.org/officeDocument/2006/relationships/table" Target="../tables/table17.xml"/><Relationship Id="rId26" Type="http://schemas.openxmlformats.org/officeDocument/2006/relationships/table" Target="../tables/table25.xml"/><Relationship Id="rId3" Type="http://schemas.openxmlformats.org/officeDocument/2006/relationships/table" Target="../tables/table2.xml"/><Relationship Id="rId21" Type="http://schemas.openxmlformats.org/officeDocument/2006/relationships/table" Target="../tables/table20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17" Type="http://schemas.openxmlformats.org/officeDocument/2006/relationships/table" Target="../tables/table16.xml"/><Relationship Id="rId25" Type="http://schemas.openxmlformats.org/officeDocument/2006/relationships/table" Target="../tables/table24.xml"/><Relationship Id="rId2" Type="http://schemas.openxmlformats.org/officeDocument/2006/relationships/table" Target="../tables/table1.xml"/><Relationship Id="rId16" Type="http://schemas.openxmlformats.org/officeDocument/2006/relationships/table" Target="../tables/table15.xml"/><Relationship Id="rId20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24" Type="http://schemas.openxmlformats.org/officeDocument/2006/relationships/table" Target="../tables/table23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23" Type="http://schemas.openxmlformats.org/officeDocument/2006/relationships/table" Target="../tables/table22.xml"/><Relationship Id="rId10" Type="http://schemas.openxmlformats.org/officeDocument/2006/relationships/table" Target="../tables/table9.xml"/><Relationship Id="rId19" Type="http://schemas.openxmlformats.org/officeDocument/2006/relationships/table" Target="../tables/table18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Relationship Id="rId22" Type="http://schemas.openxmlformats.org/officeDocument/2006/relationships/table" Target="../tables/table2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4.xml"/><Relationship Id="rId21" Type="http://schemas.openxmlformats.org/officeDocument/2006/relationships/image" Target="../media/image7.emf"/><Relationship Id="rId42" Type="http://schemas.openxmlformats.org/officeDocument/2006/relationships/image" Target="../media/image16.emf"/><Relationship Id="rId47" Type="http://schemas.openxmlformats.org/officeDocument/2006/relationships/control" Target="../activeX/activeX27.xml"/><Relationship Id="rId63" Type="http://schemas.openxmlformats.org/officeDocument/2006/relationships/control" Target="../activeX/activeX36.xml"/><Relationship Id="rId68" Type="http://schemas.openxmlformats.org/officeDocument/2006/relationships/control" Target="../activeX/activeX41.xml"/><Relationship Id="rId84" Type="http://schemas.openxmlformats.org/officeDocument/2006/relationships/control" Target="../activeX/activeX49.xml"/><Relationship Id="rId89" Type="http://schemas.openxmlformats.org/officeDocument/2006/relationships/control" Target="../activeX/activeX52.xml"/><Relationship Id="rId16" Type="http://schemas.openxmlformats.org/officeDocument/2006/relationships/control" Target="../activeX/activeX8.xml"/><Relationship Id="rId107" Type="http://schemas.openxmlformats.org/officeDocument/2006/relationships/control" Target="../activeX/activeX63.xml"/><Relationship Id="rId11" Type="http://schemas.openxmlformats.org/officeDocument/2006/relationships/image" Target="../media/image4.emf"/><Relationship Id="rId32" Type="http://schemas.openxmlformats.org/officeDocument/2006/relationships/control" Target="../activeX/activeX17.xml"/><Relationship Id="rId37" Type="http://schemas.openxmlformats.org/officeDocument/2006/relationships/control" Target="../activeX/activeX20.xml"/><Relationship Id="rId53" Type="http://schemas.openxmlformats.org/officeDocument/2006/relationships/image" Target="../media/image20.emf"/><Relationship Id="rId58" Type="http://schemas.openxmlformats.org/officeDocument/2006/relationships/image" Target="../media/image22.emf"/><Relationship Id="rId74" Type="http://schemas.openxmlformats.org/officeDocument/2006/relationships/control" Target="../activeX/activeX44.xml"/><Relationship Id="rId79" Type="http://schemas.openxmlformats.org/officeDocument/2006/relationships/image" Target="../media/image30.emf"/><Relationship Id="rId102" Type="http://schemas.openxmlformats.org/officeDocument/2006/relationships/control" Target="../activeX/activeX60.xml"/><Relationship Id="rId5" Type="http://schemas.openxmlformats.org/officeDocument/2006/relationships/image" Target="../media/image1.emf"/><Relationship Id="rId90" Type="http://schemas.openxmlformats.org/officeDocument/2006/relationships/image" Target="../media/image35.emf"/><Relationship Id="rId95" Type="http://schemas.openxmlformats.org/officeDocument/2006/relationships/image" Target="../media/image37.emf"/><Relationship Id="rId22" Type="http://schemas.openxmlformats.org/officeDocument/2006/relationships/control" Target="../activeX/activeX12.xml"/><Relationship Id="rId27" Type="http://schemas.openxmlformats.org/officeDocument/2006/relationships/image" Target="../media/image10.emf"/><Relationship Id="rId43" Type="http://schemas.openxmlformats.org/officeDocument/2006/relationships/control" Target="../activeX/activeX24.xml"/><Relationship Id="rId48" Type="http://schemas.openxmlformats.org/officeDocument/2006/relationships/image" Target="../media/image18.emf"/><Relationship Id="rId64" Type="http://schemas.openxmlformats.org/officeDocument/2006/relationships/control" Target="../activeX/activeX37.xml"/><Relationship Id="rId69" Type="http://schemas.openxmlformats.org/officeDocument/2006/relationships/image" Target="../media/image25.emf"/><Relationship Id="rId80" Type="http://schemas.openxmlformats.org/officeDocument/2006/relationships/control" Target="../activeX/activeX47.xml"/><Relationship Id="rId85" Type="http://schemas.openxmlformats.org/officeDocument/2006/relationships/image" Target="../media/image33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9.xml"/><Relationship Id="rId33" Type="http://schemas.openxmlformats.org/officeDocument/2006/relationships/image" Target="../media/image13.emf"/><Relationship Id="rId38" Type="http://schemas.openxmlformats.org/officeDocument/2006/relationships/control" Target="../activeX/activeX21.xml"/><Relationship Id="rId59" Type="http://schemas.openxmlformats.org/officeDocument/2006/relationships/control" Target="../activeX/activeX34.xml"/><Relationship Id="rId103" Type="http://schemas.openxmlformats.org/officeDocument/2006/relationships/image" Target="../media/image40.emf"/><Relationship Id="rId108" Type="http://schemas.openxmlformats.org/officeDocument/2006/relationships/control" Target="../activeX/activeX64.xml"/><Relationship Id="rId54" Type="http://schemas.openxmlformats.org/officeDocument/2006/relationships/control" Target="../activeX/activeX31.xml"/><Relationship Id="rId70" Type="http://schemas.openxmlformats.org/officeDocument/2006/relationships/control" Target="../activeX/activeX42.xml"/><Relationship Id="rId75" Type="http://schemas.openxmlformats.org/officeDocument/2006/relationships/image" Target="../media/image28.emf"/><Relationship Id="rId91" Type="http://schemas.openxmlformats.org/officeDocument/2006/relationships/control" Target="../activeX/activeX53.xml"/><Relationship Id="rId96" Type="http://schemas.openxmlformats.org/officeDocument/2006/relationships/control" Target="../activeX/activeX5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image" Target="../media/image8.emf"/><Relationship Id="rId28" Type="http://schemas.openxmlformats.org/officeDocument/2006/relationships/control" Target="../activeX/activeX15.xml"/><Relationship Id="rId36" Type="http://schemas.openxmlformats.org/officeDocument/2006/relationships/image" Target="../media/image14.emf"/><Relationship Id="rId49" Type="http://schemas.openxmlformats.org/officeDocument/2006/relationships/control" Target="../activeX/activeX28.xml"/><Relationship Id="rId57" Type="http://schemas.openxmlformats.org/officeDocument/2006/relationships/control" Target="../activeX/activeX33.xml"/><Relationship Id="rId106" Type="http://schemas.openxmlformats.org/officeDocument/2006/relationships/control" Target="../activeX/activeX62.xml"/><Relationship Id="rId10" Type="http://schemas.openxmlformats.org/officeDocument/2006/relationships/control" Target="../activeX/activeX4.xml"/><Relationship Id="rId31" Type="http://schemas.openxmlformats.org/officeDocument/2006/relationships/image" Target="../media/image12.emf"/><Relationship Id="rId44" Type="http://schemas.openxmlformats.org/officeDocument/2006/relationships/control" Target="../activeX/activeX25.xml"/><Relationship Id="rId52" Type="http://schemas.openxmlformats.org/officeDocument/2006/relationships/control" Target="../activeX/activeX30.xml"/><Relationship Id="rId60" Type="http://schemas.openxmlformats.org/officeDocument/2006/relationships/image" Target="../media/image23.emf"/><Relationship Id="rId65" Type="http://schemas.openxmlformats.org/officeDocument/2006/relationships/control" Target="../activeX/activeX38.xml"/><Relationship Id="rId73" Type="http://schemas.openxmlformats.org/officeDocument/2006/relationships/image" Target="../media/image27.emf"/><Relationship Id="rId78" Type="http://schemas.openxmlformats.org/officeDocument/2006/relationships/control" Target="../activeX/activeX46.xml"/><Relationship Id="rId81" Type="http://schemas.openxmlformats.org/officeDocument/2006/relationships/image" Target="../media/image31.emf"/><Relationship Id="rId86" Type="http://schemas.openxmlformats.org/officeDocument/2006/relationships/control" Target="../activeX/activeX50.xml"/><Relationship Id="rId94" Type="http://schemas.openxmlformats.org/officeDocument/2006/relationships/control" Target="../activeX/activeX55.xml"/><Relationship Id="rId99" Type="http://schemas.openxmlformats.org/officeDocument/2006/relationships/control" Target="../activeX/activeX58.xml"/><Relationship Id="rId101" Type="http://schemas.openxmlformats.org/officeDocument/2006/relationships/image" Target="../media/image39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control" Target="../activeX/activeX10.xml"/><Relationship Id="rId39" Type="http://schemas.openxmlformats.org/officeDocument/2006/relationships/control" Target="../activeX/activeX22.xml"/><Relationship Id="rId109" Type="http://schemas.openxmlformats.org/officeDocument/2006/relationships/control" Target="../activeX/activeX65.xml"/><Relationship Id="rId34" Type="http://schemas.openxmlformats.org/officeDocument/2006/relationships/control" Target="../activeX/activeX18.xml"/><Relationship Id="rId50" Type="http://schemas.openxmlformats.org/officeDocument/2006/relationships/image" Target="../media/image19.emf"/><Relationship Id="rId55" Type="http://schemas.openxmlformats.org/officeDocument/2006/relationships/control" Target="../activeX/activeX32.xml"/><Relationship Id="rId76" Type="http://schemas.openxmlformats.org/officeDocument/2006/relationships/control" Target="../activeX/activeX45.xml"/><Relationship Id="rId97" Type="http://schemas.openxmlformats.org/officeDocument/2006/relationships/control" Target="../activeX/activeX57.xml"/><Relationship Id="rId104" Type="http://schemas.openxmlformats.org/officeDocument/2006/relationships/control" Target="../activeX/activeX61.xml"/><Relationship Id="rId7" Type="http://schemas.openxmlformats.org/officeDocument/2006/relationships/image" Target="../media/image2.emf"/><Relationship Id="rId71" Type="http://schemas.openxmlformats.org/officeDocument/2006/relationships/image" Target="../media/image26.emf"/><Relationship Id="rId92" Type="http://schemas.openxmlformats.org/officeDocument/2006/relationships/control" Target="../activeX/activeX54.xml"/><Relationship Id="rId2" Type="http://schemas.openxmlformats.org/officeDocument/2006/relationships/drawing" Target="../drawings/drawing1.xml"/><Relationship Id="rId29" Type="http://schemas.openxmlformats.org/officeDocument/2006/relationships/image" Target="../media/image11.emf"/><Relationship Id="rId24" Type="http://schemas.openxmlformats.org/officeDocument/2006/relationships/control" Target="../activeX/activeX13.xml"/><Relationship Id="rId40" Type="http://schemas.openxmlformats.org/officeDocument/2006/relationships/image" Target="../media/image15.emf"/><Relationship Id="rId45" Type="http://schemas.openxmlformats.org/officeDocument/2006/relationships/image" Target="../media/image17.emf"/><Relationship Id="rId66" Type="http://schemas.openxmlformats.org/officeDocument/2006/relationships/control" Target="../activeX/activeX39.xml"/><Relationship Id="rId87" Type="http://schemas.openxmlformats.org/officeDocument/2006/relationships/image" Target="../media/image34.emf"/><Relationship Id="rId110" Type="http://schemas.openxmlformats.org/officeDocument/2006/relationships/image" Target="../media/image42.emf"/><Relationship Id="rId61" Type="http://schemas.openxmlformats.org/officeDocument/2006/relationships/control" Target="../activeX/activeX35.xml"/><Relationship Id="rId82" Type="http://schemas.openxmlformats.org/officeDocument/2006/relationships/control" Target="../activeX/activeX48.xml"/><Relationship Id="rId19" Type="http://schemas.openxmlformats.org/officeDocument/2006/relationships/image" Target="../media/image6.emf"/><Relationship Id="rId14" Type="http://schemas.openxmlformats.org/officeDocument/2006/relationships/image" Target="../media/image5.emf"/><Relationship Id="rId30" Type="http://schemas.openxmlformats.org/officeDocument/2006/relationships/control" Target="../activeX/activeX16.xml"/><Relationship Id="rId35" Type="http://schemas.openxmlformats.org/officeDocument/2006/relationships/control" Target="../activeX/activeX19.xml"/><Relationship Id="rId56" Type="http://schemas.openxmlformats.org/officeDocument/2006/relationships/image" Target="../media/image21.emf"/><Relationship Id="rId77" Type="http://schemas.openxmlformats.org/officeDocument/2006/relationships/image" Target="../media/image29.emf"/><Relationship Id="rId100" Type="http://schemas.openxmlformats.org/officeDocument/2006/relationships/control" Target="../activeX/activeX59.xml"/><Relationship Id="rId105" Type="http://schemas.openxmlformats.org/officeDocument/2006/relationships/image" Target="../media/image41.emf"/><Relationship Id="rId8" Type="http://schemas.openxmlformats.org/officeDocument/2006/relationships/control" Target="../activeX/activeX3.xml"/><Relationship Id="rId51" Type="http://schemas.openxmlformats.org/officeDocument/2006/relationships/control" Target="../activeX/activeX29.xml"/><Relationship Id="rId72" Type="http://schemas.openxmlformats.org/officeDocument/2006/relationships/control" Target="../activeX/activeX43.xml"/><Relationship Id="rId93" Type="http://schemas.openxmlformats.org/officeDocument/2006/relationships/image" Target="../media/image36.emf"/><Relationship Id="rId98" Type="http://schemas.openxmlformats.org/officeDocument/2006/relationships/image" Target="../media/image38.emf"/><Relationship Id="rId3" Type="http://schemas.openxmlformats.org/officeDocument/2006/relationships/vmlDrawing" Target="../drawings/vmlDrawing1.vml"/><Relationship Id="rId25" Type="http://schemas.openxmlformats.org/officeDocument/2006/relationships/image" Target="../media/image9.emf"/><Relationship Id="rId46" Type="http://schemas.openxmlformats.org/officeDocument/2006/relationships/control" Target="../activeX/activeX26.xml"/><Relationship Id="rId67" Type="http://schemas.openxmlformats.org/officeDocument/2006/relationships/control" Target="../activeX/activeX40.xml"/><Relationship Id="rId20" Type="http://schemas.openxmlformats.org/officeDocument/2006/relationships/control" Target="../activeX/activeX11.xml"/><Relationship Id="rId41" Type="http://schemas.openxmlformats.org/officeDocument/2006/relationships/control" Target="../activeX/activeX23.xml"/><Relationship Id="rId62" Type="http://schemas.openxmlformats.org/officeDocument/2006/relationships/image" Target="../media/image24.emf"/><Relationship Id="rId83" Type="http://schemas.openxmlformats.org/officeDocument/2006/relationships/image" Target="../media/image32.emf"/><Relationship Id="rId88" Type="http://schemas.openxmlformats.org/officeDocument/2006/relationships/control" Target="../activeX/activeX5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76.emf"/><Relationship Id="rId21" Type="http://schemas.openxmlformats.org/officeDocument/2006/relationships/control" Target="../activeX/activeX76.xml"/><Relationship Id="rId42" Type="http://schemas.openxmlformats.org/officeDocument/2006/relationships/control" Target="../activeX/activeX87.xml"/><Relationship Id="rId47" Type="http://schemas.openxmlformats.org/officeDocument/2006/relationships/control" Target="../activeX/activeX92.xml"/><Relationship Id="rId63" Type="http://schemas.openxmlformats.org/officeDocument/2006/relationships/control" Target="../activeX/activeX103.xml"/><Relationship Id="rId68" Type="http://schemas.openxmlformats.org/officeDocument/2006/relationships/control" Target="../activeX/activeX107.xml"/><Relationship Id="rId84" Type="http://schemas.openxmlformats.org/officeDocument/2006/relationships/image" Target="../media/image34.emf"/><Relationship Id="rId89" Type="http://schemas.openxmlformats.org/officeDocument/2006/relationships/control" Target="../activeX/activeX118.xml"/><Relationship Id="rId16" Type="http://schemas.openxmlformats.org/officeDocument/2006/relationships/control" Target="../activeX/activeX73.xml"/><Relationship Id="rId107" Type="http://schemas.openxmlformats.org/officeDocument/2006/relationships/image" Target="../media/image95.emf"/><Relationship Id="rId11" Type="http://schemas.openxmlformats.org/officeDocument/2006/relationships/control" Target="../activeX/activeX70.xml"/><Relationship Id="rId32" Type="http://schemas.openxmlformats.org/officeDocument/2006/relationships/image" Target="../media/image12.emf"/><Relationship Id="rId37" Type="http://schemas.openxmlformats.org/officeDocument/2006/relationships/control" Target="../activeX/activeX84.xml"/><Relationship Id="rId53" Type="http://schemas.openxmlformats.org/officeDocument/2006/relationships/control" Target="../activeX/activeX97.xml"/><Relationship Id="rId58" Type="http://schemas.openxmlformats.org/officeDocument/2006/relationships/image" Target="../media/image23.emf"/><Relationship Id="rId74" Type="http://schemas.openxmlformats.org/officeDocument/2006/relationships/control" Target="../activeX/activeX110.xml"/><Relationship Id="rId79" Type="http://schemas.openxmlformats.org/officeDocument/2006/relationships/control" Target="../activeX/activeX113.xml"/><Relationship Id="rId102" Type="http://schemas.openxmlformats.org/officeDocument/2006/relationships/image" Target="../media/image94.emf"/><Relationship Id="rId5" Type="http://schemas.openxmlformats.org/officeDocument/2006/relationships/image" Target="../media/image1.emf"/><Relationship Id="rId90" Type="http://schemas.openxmlformats.org/officeDocument/2006/relationships/image" Target="../media/image90.emf"/><Relationship Id="rId95" Type="http://schemas.openxmlformats.org/officeDocument/2006/relationships/control" Target="../activeX/activeX121.xml"/><Relationship Id="rId22" Type="http://schemas.openxmlformats.org/officeDocument/2006/relationships/image" Target="../media/image7.emf"/><Relationship Id="rId27" Type="http://schemas.openxmlformats.org/officeDocument/2006/relationships/control" Target="../activeX/activeX79.xml"/><Relationship Id="rId43" Type="http://schemas.openxmlformats.org/officeDocument/2006/relationships/control" Target="../activeX/activeX88.xml"/><Relationship Id="rId48" Type="http://schemas.openxmlformats.org/officeDocument/2006/relationships/control" Target="../activeX/activeX93.xml"/><Relationship Id="rId64" Type="http://schemas.openxmlformats.org/officeDocument/2006/relationships/control" Target="../activeX/activeX104.xml"/><Relationship Id="rId69" Type="http://schemas.openxmlformats.org/officeDocument/2006/relationships/image" Target="../media/image83.emf"/><Relationship Id="rId80" Type="http://schemas.openxmlformats.org/officeDocument/2006/relationships/image" Target="../media/image86.emf"/><Relationship Id="rId85" Type="http://schemas.openxmlformats.org/officeDocument/2006/relationships/control" Target="../activeX/activeX116.xml"/><Relationship Id="rId12" Type="http://schemas.openxmlformats.org/officeDocument/2006/relationships/image" Target="../media/image5.emf"/><Relationship Id="rId17" Type="http://schemas.openxmlformats.org/officeDocument/2006/relationships/control" Target="../activeX/activeX74.xml"/><Relationship Id="rId33" Type="http://schemas.openxmlformats.org/officeDocument/2006/relationships/control" Target="../activeX/activeX82.xml"/><Relationship Id="rId38" Type="http://schemas.openxmlformats.org/officeDocument/2006/relationships/image" Target="../media/image80.emf"/><Relationship Id="rId59" Type="http://schemas.openxmlformats.org/officeDocument/2006/relationships/control" Target="../activeX/activeX100.xml"/><Relationship Id="rId103" Type="http://schemas.openxmlformats.org/officeDocument/2006/relationships/control" Target="../activeX/activeX126.xml"/><Relationship Id="rId108" Type="http://schemas.openxmlformats.org/officeDocument/2006/relationships/control" Target="../activeX/activeX129.xml"/><Relationship Id="rId54" Type="http://schemas.openxmlformats.org/officeDocument/2006/relationships/image" Target="../media/image21.emf"/><Relationship Id="rId70" Type="http://schemas.openxmlformats.org/officeDocument/2006/relationships/control" Target="../activeX/activeX108.xml"/><Relationship Id="rId75" Type="http://schemas.openxmlformats.org/officeDocument/2006/relationships/image" Target="../media/image85.emf"/><Relationship Id="rId91" Type="http://schemas.openxmlformats.org/officeDocument/2006/relationships/control" Target="../activeX/activeX119.xml"/><Relationship Id="rId96" Type="http://schemas.openxmlformats.org/officeDocument/2006/relationships/control" Target="../activeX/activeX122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67.xml"/><Relationship Id="rId15" Type="http://schemas.openxmlformats.org/officeDocument/2006/relationships/image" Target="../media/image73.emf"/><Relationship Id="rId23" Type="http://schemas.openxmlformats.org/officeDocument/2006/relationships/control" Target="../activeX/activeX77.xml"/><Relationship Id="rId28" Type="http://schemas.openxmlformats.org/officeDocument/2006/relationships/image" Target="../media/image10.emf"/><Relationship Id="rId36" Type="http://schemas.openxmlformats.org/officeDocument/2006/relationships/image" Target="../media/image79.emf"/><Relationship Id="rId49" Type="http://schemas.openxmlformats.org/officeDocument/2006/relationships/control" Target="../activeX/activeX94.xml"/><Relationship Id="rId57" Type="http://schemas.openxmlformats.org/officeDocument/2006/relationships/control" Target="../activeX/activeX99.xml"/><Relationship Id="rId106" Type="http://schemas.openxmlformats.org/officeDocument/2006/relationships/control" Target="../activeX/activeX128.xml"/><Relationship Id="rId10" Type="http://schemas.openxmlformats.org/officeDocument/2006/relationships/control" Target="../activeX/activeX69.xml"/><Relationship Id="rId31" Type="http://schemas.openxmlformats.org/officeDocument/2006/relationships/control" Target="../activeX/activeX81.xml"/><Relationship Id="rId44" Type="http://schemas.openxmlformats.org/officeDocument/2006/relationships/control" Target="../activeX/activeX89.xml"/><Relationship Id="rId52" Type="http://schemas.openxmlformats.org/officeDocument/2006/relationships/control" Target="../activeX/activeX96.xml"/><Relationship Id="rId60" Type="http://schemas.openxmlformats.org/officeDocument/2006/relationships/image" Target="../media/image24.emf"/><Relationship Id="rId65" Type="http://schemas.openxmlformats.org/officeDocument/2006/relationships/control" Target="../activeX/activeX105.xml"/><Relationship Id="rId73" Type="http://schemas.openxmlformats.org/officeDocument/2006/relationships/image" Target="../media/image84.emf"/><Relationship Id="rId78" Type="http://schemas.openxmlformats.org/officeDocument/2006/relationships/control" Target="../activeX/activeX112.xml"/><Relationship Id="rId81" Type="http://schemas.openxmlformats.org/officeDocument/2006/relationships/control" Target="../activeX/activeX114.xml"/><Relationship Id="rId86" Type="http://schemas.openxmlformats.org/officeDocument/2006/relationships/image" Target="../media/image88.emf"/><Relationship Id="rId94" Type="http://schemas.openxmlformats.org/officeDocument/2006/relationships/image" Target="../media/image91.emf"/><Relationship Id="rId99" Type="http://schemas.openxmlformats.org/officeDocument/2006/relationships/control" Target="../activeX/activeX124.xml"/><Relationship Id="rId101" Type="http://schemas.openxmlformats.org/officeDocument/2006/relationships/control" Target="../activeX/activeX125.xml"/><Relationship Id="rId4" Type="http://schemas.openxmlformats.org/officeDocument/2006/relationships/control" Target="../activeX/activeX66.xml"/><Relationship Id="rId9" Type="http://schemas.openxmlformats.org/officeDocument/2006/relationships/image" Target="../media/image72.emf"/><Relationship Id="rId13" Type="http://schemas.openxmlformats.org/officeDocument/2006/relationships/control" Target="../activeX/activeX71.xml"/><Relationship Id="rId18" Type="http://schemas.openxmlformats.org/officeDocument/2006/relationships/image" Target="../media/image74.emf"/><Relationship Id="rId39" Type="http://schemas.openxmlformats.org/officeDocument/2006/relationships/control" Target="../activeX/activeX85.xml"/><Relationship Id="rId109" Type="http://schemas.openxmlformats.org/officeDocument/2006/relationships/control" Target="../activeX/activeX130.xml"/><Relationship Id="rId34" Type="http://schemas.openxmlformats.org/officeDocument/2006/relationships/image" Target="../media/image78.emf"/><Relationship Id="rId50" Type="http://schemas.openxmlformats.org/officeDocument/2006/relationships/control" Target="../activeX/activeX95.xml"/><Relationship Id="rId55" Type="http://schemas.openxmlformats.org/officeDocument/2006/relationships/control" Target="../activeX/activeX98.xml"/><Relationship Id="rId76" Type="http://schemas.openxmlformats.org/officeDocument/2006/relationships/control" Target="../activeX/activeX111.xml"/><Relationship Id="rId97" Type="http://schemas.openxmlformats.org/officeDocument/2006/relationships/image" Target="../media/image92.emf"/><Relationship Id="rId104" Type="http://schemas.openxmlformats.org/officeDocument/2006/relationships/image" Target="../media/image41.emf"/><Relationship Id="rId7" Type="http://schemas.openxmlformats.org/officeDocument/2006/relationships/image" Target="../media/image71.emf"/><Relationship Id="rId71" Type="http://schemas.openxmlformats.org/officeDocument/2006/relationships/image" Target="../media/image27.emf"/><Relationship Id="rId92" Type="http://schemas.openxmlformats.org/officeDocument/2006/relationships/image" Target="../media/image36.emf"/><Relationship Id="rId2" Type="http://schemas.openxmlformats.org/officeDocument/2006/relationships/drawing" Target="../drawings/drawing4.xml"/><Relationship Id="rId29" Type="http://schemas.openxmlformats.org/officeDocument/2006/relationships/control" Target="../activeX/activeX80.xml"/><Relationship Id="rId24" Type="http://schemas.openxmlformats.org/officeDocument/2006/relationships/image" Target="../media/image8.emf"/><Relationship Id="rId40" Type="http://schemas.openxmlformats.org/officeDocument/2006/relationships/control" Target="../activeX/activeX86.xml"/><Relationship Id="rId45" Type="http://schemas.openxmlformats.org/officeDocument/2006/relationships/control" Target="../activeX/activeX90.xml"/><Relationship Id="rId66" Type="http://schemas.openxmlformats.org/officeDocument/2006/relationships/control" Target="../activeX/activeX106.xml"/><Relationship Id="rId87" Type="http://schemas.openxmlformats.org/officeDocument/2006/relationships/control" Target="../activeX/activeX117.xml"/><Relationship Id="rId110" Type="http://schemas.openxmlformats.org/officeDocument/2006/relationships/image" Target="../media/image96.emf"/><Relationship Id="rId61" Type="http://schemas.openxmlformats.org/officeDocument/2006/relationships/control" Target="../activeX/activeX101.xml"/><Relationship Id="rId82" Type="http://schemas.openxmlformats.org/officeDocument/2006/relationships/image" Target="../media/image87.emf"/><Relationship Id="rId19" Type="http://schemas.openxmlformats.org/officeDocument/2006/relationships/control" Target="../activeX/activeX75.xml"/><Relationship Id="rId14" Type="http://schemas.openxmlformats.org/officeDocument/2006/relationships/control" Target="../activeX/activeX72.xml"/><Relationship Id="rId30" Type="http://schemas.openxmlformats.org/officeDocument/2006/relationships/image" Target="../media/image77.emf"/><Relationship Id="rId35" Type="http://schemas.openxmlformats.org/officeDocument/2006/relationships/control" Target="../activeX/activeX83.xml"/><Relationship Id="rId56" Type="http://schemas.openxmlformats.org/officeDocument/2006/relationships/image" Target="../media/image22.emf"/><Relationship Id="rId77" Type="http://schemas.openxmlformats.org/officeDocument/2006/relationships/image" Target="../media/image6.emf"/><Relationship Id="rId100" Type="http://schemas.openxmlformats.org/officeDocument/2006/relationships/image" Target="../media/image93.emf"/><Relationship Id="rId105" Type="http://schemas.openxmlformats.org/officeDocument/2006/relationships/control" Target="../activeX/activeX127.xml"/><Relationship Id="rId8" Type="http://schemas.openxmlformats.org/officeDocument/2006/relationships/control" Target="../activeX/activeX68.xml"/><Relationship Id="rId51" Type="http://schemas.openxmlformats.org/officeDocument/2006/relationships/image" Target="../media/image20.emf"/><Relationship Id="rId72" Type="http://schemas.openxmlformats.org/officeDocument/2006/relationships/control" Target="../activeX/activeX109.xml"/><Relationship Id="rId93" Type="http://schemas.openxmlformats.org/officeDocument/2006/relationships/control" Target="../activeX/activeX120.xml"/><Relationship Id="rId98" Type="http://schemas.openxmlformats.org/officeDocument/2006/relationships/control" Target="../activeX/activeX123.xml"/><Relationship Id="rId3" Type="http://schemas.openxmlformats.org/officeDocument/2006/relationships/vmlDrawing" Target="../drawings/vmlDrawing2.vml"/><Relationship Id="rId25" Type="http://schemas.openxmlformats.org/officeDocument/2006/relationships/control" Target="../activeX/activeX78.xml"/><Relationship Id="rId46" Type="http://schemas.openxmlformats.org/officeDocument/2006/relationships/control" Target="../activeX/activeX91.xml"/><Relationship Id="rId67" Type="http://schemas.openxmlformats.org/officeDocument/2006/relationships/image" Target="../media/image82.emf"/><Relationship Id="rId20" Type="http://schemas.openxmlformats.org/officeDocument/2006/relationships/image" Target="../media/image75.emf"/><Relationship Id="rId41" Type="http://schemas.openxmlformats.org/officeDocument/2006/relationships/image" Target="../media/image81.emf"/><Relationship Id="rId62" Type="http://schemas.openxmlformats.org/officeDocument/2006/relationships/control" Target="../activeX/activeX102.xml"/><Relationship Id="rId83" Type="http://schemas.openxmlformats.org/officeDocument/2006/relationships/control" Target="../activeX/activeX115.xml"/><Relationship Id="rId88" Type="http://schemas.openxmlformats.org/officeDocument/2006/relationships/image" Target="../media/image89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136.xml"/><Relationship Id="rId18" Type="http://schemas.openxmlformats.org/officeDocument/2006/relationships/control" Target="../activeX/activeX140.xml"/><Relationship Id="rId26" Type="http://schemas.openxmlformats.org/officeDocument/2006/relationships/table" Target="../tables/table33.xml"/><Relationship Id="rId21" Type="http://schemas.openxmlformats.org/officeDocument/2006/relationships/table" Target="../tables/table28.xml"/><Relationship Id="rId34" Type="http://schemas.openxmlformats.org/officeDocument/2006/relationships/table" Target="../tables/table41.xml"/><Relationship Id="rId7" Type="http://schemas.openxmlformats.org/officeDocument/2006/relationships/image" Target="../media/image98.emf"/><Relationship Id="rId12" Type="http://schemas.openxmlformats.org/officeDocument/2006/relationships/image" Target="../media/image100.emf"/><Relationship Id="rId17" Type="http://schemas.openxmlformats.org/officeDocument/2006/relationships/image" Target="../media/image101.emf"/><Relationship Id="rId25" Type="http://schemas.openxmlformats.org/officeDocument/2006/relationships/table" Target="../tables/table32.xml"/><Relationship Id="rId33" Type="http://schemas.openxmlformats.org/officeDocument/2006/relationships/table" Target="../tables/table40.xml"/><Relationship Id="rId38" Type="http://schemas.openxmlformats.org/officeDocument/2006/relationships/table" Target="../tables/table45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39.xml"/><Relationship Id="rId20" Type="http://schemas.openxmlformats.org/officeDocument/2006/relationships/table" Target="../tables/table27.xml"/><Relationship Id="rId29" Type="http://schemas.openxmlformats.org/officeDocument/2006/relationships/table" Target="../tables/table3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2.xml"/><Relationship Id="rId11" Type="http://schemas.openxmlformats.org/officeDocument/2006/relationships/control" Target="../activeX/activeX135.xml"/><Relationship Id="rId24" Type="http://schemas.openxmlformats.org/officeDocument/2006/relationships/table" Target="../tables/table31.xml"/><Relationship Id="rId32" Type="http://schemas.openxmlformats.org/officeDocument/2006/relationships/table" Target="../tables/table39.xml"/><Relationship Id="rId37" Type="http://schemas.openxmlformats.org/officeDocument/2006/relationships/table" Target="../tables/table44.xml"/><Relationship Id="rId5" Type="http://schemas.openxmlformats.org/officeDocument/2006/relationships/image" Target="../media/image97.emf"/><Relationship Id="rId15" Type="http://schemas.openxmlformats.org/officeDocument/2006/relationships/control" Target="../activeX/activeX138.xml"/><Relationship Id="rId23" Type="http://schemas.openxmlformats.org/officeDocument/2006/relationships/table" Target="../tables/table30.xml"/><Relationship Id="rId28" Type="http://schemas.openxmlformats.org/officeDocument/2006/relationships/table" Target="../tables/table35.xml"/><Relationship Id="rId36" Type="http://schemas.openxmlformats.org/officeDocument/2006/relationships/table" Target="../tables/table43.xml"/><Relationship Id="rId10" Type="http://schemas.openxmlformats.org/officeDocument/2006/relationships/control" Target="../activeX/activeX134.xml"/><Relationship Id="rId19" Type="http://schemas.openxmlformats.org/officeDocument/2006/relationships/image" Target="../media/image102.emf"/><Relationship Id="rId31" Type="http://schemas.openxmlformats.org/officeDocument/2006/relationships/table" Target="../tables/table38.xml"/><Relationship Id="rId4" Type="http://schemas.openxmlformats.org/officeDocument/2006/relationships/control" Target="../activeX/activeX131.xml"/><Relationship Id="rId9" Type="http://schemas.openxmlformats.org/officeDocument/2006/relationships/image" Target="../media/image99.emf"/><Relationship Id="rId14" Type="http://schemas.openxmlformats.org/officeDocument/2006/relationships/control" Target="../activeX/activeX137.xml"/><Relationship Id="rId22" Type="http://schemas.openxmlformats.org/officeDocument/2006/relationships/table" Target="../tables/table29.xml"/><Relationship Id="rId27" Type="http://schemas.openxmlformats.org/officeDocument/2006/relationships/table" Target="../tables/table34.xml"/><Relationship Id="rId30" Type="http://schemas.openxmlformats.org/officeDocument/2006/relationships/table" Target="../tables/table37.xml"/><Relationship Id="rId35" Type="http://schemas.openxmlformats.org/officeDocument/2006/relationships/table" Target="../tables/table42.xml"/><Relationship Id="rId8" Type="http://schemas.openxmlformats.org/officeDocument/2006/relationships/control" Target="../activeX/activeX133.xml"/><Relationship Id="rId3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7.xml"/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M992"/>
  <sheetViews>
    <sheetView zoomScale="70" zoomScaleNormal="70" workbookViewId="0">
      <selection activeCell="D621" sqref="D621"/>
    </sheetView>
  </sheetViews>
  <sheetFormatPr baseColWidth="10" defaultRowHeight="14.4" x14ac:dyDescent="0.3"/>
  <cols>
    <col min="1" max="1" width="46.44140625" customWidth="1"/>
    <col min="2" max="2" width="35.44140625" hidden="1" customWidth="1"/>
    <col min="3" max="3" width="8.88671875" customWidth="1"/>
    <col min="4" max="4" width="14.44140625" customWidth="1"/>
    <col min="5" max="5" width="12.77734375" customWidth="1"/>
    <col min="6" max="6" width="12.33203125" customWidth="1"/>
    <col min="7" max="7" width="11.109375" customWidth="1"/>
    <col min="8" max="8" width="12.6640625" customWidth="1"/>
    <col min="9" max="9" width="13" customWidth="1"/>
    <col min="10" max="10" width="17.88671875" customWidth="1"/>
    <col min="11" max="11" width="13.33203125" customWidth="1"/>
    <col min="12" max="12" width="16.44140625" customWidth="1"/>
    <col min="14" max="14" width="12.6640625" customWidth="1"/>
    <col min="16" max="16" width="12.109375" customWidth="1"/>
    <col min="17" max="17" width="14.77734375" customWidth="1"/>
    <col min="23" max="24" width="11.33203125" customWidth="1"/>
    <col min="25" max="25" width="12.44140625" customWidth="1"/>
    <col min="26" max="26" width="11.33203125" customWidth="1"/>
    <col min="27" max="27" width="18.88671875" customWidth="1"/>
    <col min="28" max="29" width="11.88671875" customWidth="1"/>
    <col min="30" max="30" width="11.109375" customWidth="1"/>
    <col min="31" max="31" width="12.44140625" customWidth="1"/>
    <col min="32" max="32" width="11.33203125" customWidth="1"/>
    <col min="33" max="33" width="12.6640625" customWidth="1"/>
    <col min="34" max="34" width="14.33203125" customWidth="1"/>
    <col min="35" max="35" width="11.6640625" customWidth="1"/>
    <col min="37" max="37" width="11.33203125" customWidth="1"/>
    <col min="38" max="38" width="12.109375" customWidth="1"/>
    <col min="39" max="39" width="11.109375" customWidth="1"/>
  </cols>
  <sheetData>
    <row r="1" spans="1:39" x14ac:dyDescent="0.3">
      <c r="A1" s="283" t="s">
        <v>654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</row>
    <row r="2" spans="1:39" s="50" customFormat="1" x14ac:dyDescent="0.3">
      <c r="A2" s="43" t="s">
        <v>54</v>
      </c>
      <c r="B2" s="42" t="s">
        <v>734</v>
      </c>
      <c r="C2" s="48" t="s">
        <v>2</v>
      </c>
      <c r="D2" s="48" t="s">
        <v>637</v>
      </c>
      <c r="E2" s="48" t="s">
        <v>4</v>
      </c>
      <c r="F2" s="48" t="s">
        <v>5</v>
      </c>
      <c r="G2" s="48" t="s">
        <v>6</v>
      </c>
      <c r="H2" s="48" t="s">
        <v>7</v>
      </c>
      <c r="I2" s="48" t="s">
        <v>9</v>
      </c>
      <c r="J2" s="48" t="s">
        <v>10</v>
      </c>
      <c r="K2" s="48" t="s">
        <v>8</v>
      </c>
      <c r="L2" s="48" t="s">
        <v>11</v>
      </c>
      <c r="M2" s="48" t="s">
        <v>12</v>
      </c>
      <c r="N2" s="48" t="s">
        <v>13</v>
      </c>
      <c r="O2" s="48" t="s">
        <v>14</v>
      </c>
      <c r="P2" s="48" t="s">
        <v>15</v>
      </c>
      <c r="Q2" s="48" t="s">
        <v>16</v>
      </c>
      <c r="R2" s="48" t="s">
        <v>36</v>
      </c>
      <c r="S2" s="48" t="s">
        <v>17</v>
      </c>
      <c r="T2" s="48" t="s">
        <v>18</v>
      </c>
      <c r="U2" s="48" t="s">
        <v>37</v>
      </c>
      <c r="V2" s="48" t="s">
        <v>19</v>
      </c>
      <c r="W2" s="48" t="s">
        <v>22</v>
      </c>
      <c r="X2" s="48" t="s">
        <v>20</v>
      </c>
      <c r="Y2" s="48" t="s">
        <v>21</v>
      </c>
      <c r="Z2" s="48" t="s">
        <v>23</v>
      </c>
      <c r="AA2" s="48" t="s">
        <v>24</v>
      </c>
      <c r="AB2" s="48" t="s">
        <v>25</v>
      </c>
      <c r="AC2" s="48" t="s">
        <v>26</v>
      </c>
      <c r="AD2" s="48" t="s">
        <v>27</v>
      </c>
      <c r="AE2" s="48" t="s">
        <v>28</v>
      </c>
      <c r="AF2" s="48" t="s">
        <v>29</v>
      </c>
      <c r="AG2" s="48" t="s">
        <v>30</v>
      </c>
      <c r="AH2" s="48" t="s">
        <v>31</v>
      </c>
      <c r="AI2" s="48" t="s">
        <v>32</v>
      </c>
      <c r="AJ2" s="48" t="s">
        <v>33</v>
      </c>
      <c r="AK2" s="48" t="s">
        <v>34</v>
      </c>
      <c r="AL2" s="48" t="s">
        <v>35</v>
      </c>
      <c r="AM2" s="49" t="s">
        <v>635</v>
      </c>
    </row>
    <row r="3" spans="1:39" x14ac:dyDescent="0.3">
      <c r="A3" s="39" t="s">
        <v>652</v>
      </c>
      <c r="B3" s="16"/>
      <c r="C3" s="17"/>
      <c r="D3" s="17">
        <v>100</v>
      </c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8"/>
    </row>
    <row r="4" spans="1:39" x14ac:dyDescent="0.3">
      <c r="A4" s="2" t="s">
        <v>38</v>
      </c>
      <c r="B4" s="2"/>
      <c r="C4" s="2">
        <v>1</v>
      </c>
      <c r="D4" s="2">
        <v>100</v>
      </c>
      <c r="E4" s="2">
        <v>70</v>
      </c>
      <c r="F4" s="2">
        <v>87.5</v>
      </c>
      <c r="G4" s="2">
        <v>0.2</v>
      </c>
      <c r="H4" s="2">
        <v>1</v>
      </c>
      <c r="I4" s="2">
        <v>6.9</v>
      </c>
      <c r="J4" s="2">
        <v>6.9</v>
      </c>
      <c r="K4" s="2">
        <v>0</v>
      </c>
      <c r="L4" s="2">
        <v>4.4000000000000004</v>
      </c>
      <c r="M4" s="2">
        <v>2.0099999999999998</v>
      </c>
      <c r="N4" s="2">
        <v>1.66</v>
      </c>
      <c r="O4" s="2">
        <v>0.5</v>
      </c>
      <c r="P4" s="2"/>
      <c r="Q4" s="2">
        <v>14</v>
      </c>
      <c r="R4" s="2">
        <v>61</v>
      </c>
      <c r="S4" s="2">
        <v>5</v>
      </c>
      <c r="T4" s="2">
        <v>0.1</v>
      </c>
      <c r="U4" s="2">
        <v>0.1</v>
      </c>
      <c r="V4" s="2">
        <v>0.3</v>
      </c>
      <c r="W4" s="2">
        <v>0</v>
      </c>
      <c r="X4" s="2">
        <v>0</v>
      </c>
      <c r="Y4" s="2">
        <v>0.2</v>
      </c>
      <c r="Z4" s="2">
        <v>0</v>
      </c>
      <c r="AA4" s="2">
        <v>0.2</v>
      </c>
      <c r="AB4" s="2">
        <v>0.1</v>
      </c>
      <c r="AC4" s="2">
        <v>5</v>
      </c>
      <c r="AD4" s="2">
        <v>17</v>
      </c>
      <c r="AE4" s="2">
        <v>51</v>
      </c>
      <c r="AF4" s="2">
        <v>32</v>
      </c>
      <c r="AG4" s="2">
        <v>14</v>
      </c>
      <c r="AH4" s="2">
        <v>3</v>
      </c>
      <c r="AI4" s="2">
        <v>0</v>
      </c>
      <c r="AJ4" s="2">
        <v>2</v>
      </c>
      <c r="AK4" s="2">
        <v>1</v>
      </c>
      <c r="AL4" s="2">
        <v>1.8</v>
      </c>
      <c r="AM4" s="4">
        <v>0</v>
      </c>
    </row>
    <row r="5" spans="1:39" x14ac:dyDescent="0.3">
      <c r="A5" s="2" t="s">
        <v>39</v>
      </c>
      <c r="B5" s="2"/>
      <c r="C5" s="2">
        <v>2</v>
      </c>
      <c r="D5" s="2">
        <v>100</v>
      </c>
      <c r="E5" s="2">
        <v>41</v>
      </c>
      <c r="F5" s="2">
        <v>90.4</v>
      </c>
      <c r="G5" s="2">
        <v>0.4</v>
      </c>
      <c r="H5" s="2">
        <v>1.6</v>
      </c>
      <c r="I5" s="2">
        <v>6.7</v>
      </c>
      <c r="J5" s="2"/>
      <c r="K5" s="2">
        <v>0</v>
      </c>
      <c r="L5" s="2">
        <v>0.9</v>
      </c>
      <c r="M5" s="2"/>
      <c r="N5" s="2"/>
      <c r="O5" s="2"/>
      <c r="P5" s="2"/>
      <c r="Q5" s="2"/>
      <c r="R5" s="2"/>
      <c r="S5" s="2">
        <v>1.7</v>
      </c>
      <c r="T5" s="2"/>
      <c r="U5" s="2"/>
      <c r="V5" s="2"/>
      <c r="W5" s="2">
        <v>0</v>
      </c>
      <c r="X5" s="2">
        <v>0.1</v>
      </c>
      <c r="Y5" s="2">
        <v>0.1</v>
      </c>
      <c r="Z5" s="2"/>
      <c r="AA5" s="2"/>
      <c r="AB5" s="2"/>
      <c r="AC5" s="2"/>
      <c r="AD5" s="2"/>
      <c r="AE5" s="2"/>
      <c r="AF5" s="2">
        <v>139</v>
      </c>
      <c r="AG5" s="2">
        <v>60</v>
      </c>
      <c r="AH5" s="2"/>
      <c r="AI5" s="2"/>
      <c r="AJ5" s="2"/>
      <c r="AK5" s="2"/>
      <c r="AL5" s="2"/>
      <c r="AM5" s="4">
        <v>0</v>
      </c>
    </row>
    <row r="6" spans="1:39" x14ac:dyDescent="0.3">
      <c r="A6" s="2" t="s">
        <v>40</v>
      </c>
      <c r="B6" s="2"/>
      <c r="C6" s="2">
        <v>1</v>
      </c>
      <c r="D6" s="2">
        <v>100</v>
      </c>
      <c r="E6" s="2">
        <v>69</v>
      </c>
      <c r="F6" s="2">
        <v>87</v>
      </c>
      <c r="G6" s="2">
        <v>0.8</v>
      </c>
      <c r="H6" s="2">
        <v>3.6</v>
      </c>
      <c r="I6" s="2">
        <v>4.5</v>
      </c>
      <c r="J6" s="2">
        <v>4.5</v>
      </c>
      <c r="K6" s="2">
        <v>0</v>
      </c>
      <c r="L6" s="2">
        <v>4.0999999999999996</v>
      </c>
      <c r="M6" s="2">
        <v>2.67</v>
      </c>
      <c r="N6" s="2">
        <v>1.1100000000000001</v>
      </c>
      <c r="O6" s="2">
        <v>0.15</v>
      </c>
      <c r="P6" s="2"/>
      <c r="Q6" s="2">
        <v>11</v>
      </c>
      <c r="R6" s="2">
        <v>57</v>
      </c>
      <c r="S6" s="2">
        <v>1.3</v>
      </c>
      <c r="T6" s="2">
        <v>1.3</v>
      </c>
      <c r="U6" s="2">
        <v>0.1</v>
      </c>
      <c r="V6" s="2">
        <v>0.3</v>
      </c>
      <c r="W6" s="2">
        <v>0.1</v>
      </c>
      <c r="X6" s="2">
        <v>0.1</v>
      </c>
      <c r="Y6" s="2">
        <v>0.3</v>
      </c>
      <c r="Z6" s="2">
        <v>0.1</v>
      </c>
      <c r="AA6" s="2">
        <v>0.3</v>
      </c>
      <c r="AB6" s="2">
        <v>0.1</v>
      </c>
      <c r="AC6" s="2">
        <v>1</v>
      </c>
      <c r="AD6" s="2">
        <v>50</v>
      </c>
      <c r="AE6" s="2">
        <v>204</v>
      </c>
      <c r="AF6" s="2">
        <v>134</v>
      </c>
      <c r="AG6" s="2">
        <v>111</v>
      </c>
      <c r="AH6" s="2">
        <v>14</v>
      </c>
      <c r="AI6" s="2">
        <v>0.1</v>
      </c>
      <c r="AJ6" s="2">
        <v>0.3</v>
      </c>
      <c r="AK6" s="2">
        <v>0.1</v>
      </c>
      <c r="AL6" s="2">
        <v>1.4</v>
      </c>
      <c r="AM6" s="4">
        <v>0</v>
      </c>
    </row>
    <row r="7" spans="1:39" x14ac:dyDescent="0.3">
      <c r="A7" s="2" t="s">
        <v>658</v>
      </c>
      <c r="B7" s="2"/>
      <c r="C7" s="2">
        <v>1</v>
      </c>
      <c r="D7" s="2">
        <v>100</v>
      </c>
      <c r="E7" s="2">
        <v>64</v>
      </c>
      <c r="F7" s="2">
        <v>87.7</v>
      </c>
      <c r="G7" s="2">
        <v>0.7</v>
      </c>
      <c r="H7" s="2">
        <v>3.3</v>
      </c>
      <c r="I7" s="2">
        <v>4.7</v>
      </c>
      <c r="J7" s="2"/>
      <c r="K7" s="2">
        <v>0</v>
      </c>
      <c r="L7" s="2">
        <v>3.7</v>
      </c>
      <c r="M7" s="2">
        <v>2.2799999999999998</v>
      </c>
      <c r="N7" s="2">
        <v>1.06</v>
      </c>
      <c r="O7" s="2">
        <v>0.14000000000000001</v>
      </c>
      <c r="P7" s="2"/>
      <c r="Q7" s="2">
        <v>14</v>
      </c>
      <c r="R7" s="2">
        <v>33</v>
      </c>
      <c r="S7" s="2">
        <v>1.5</v>
      </c>
      <c r="T7" s="2"/>
      <c r="U7" s="2"/>
      <c r="V7" s="2"/>
      <c r="W7" s="2">
        <v>0</v>
      </c>
      <c r="X7" s="2">
        <v>0.2</v>
      </c>
      <c r="Y7" s="2">
        <v>0.1</v>
      </c>
      <c r="Z7" s="2">
        <v>0</v>
      </c>
      <c r="AA7" s="2">
        <v>0.3</v>
      </c>
      <c r="AB7" s="2">
        <v>0.4</v>
      </c>
      <c r="AC7" s="2">
        <v>5</v>
      </c>
      <c r="AD7" s="2">
        <v>49</v>
      </c>
      <c r="AE7" s="2">
        <v>151</v>
      </c>
      <c r="AF7" s="2">
        <v>119</v>
      </c>
      <c r="AG7" s="2">
        <v>93</v>
      </c>
      <c r="AH7" s="2">
        <v>13</v>
      </c>
      <c r="AI7" s="2">
        <v>0.1</v>
      </c>
      <c r="AJ7" s="2">
        <v>0.4</v>
      </c>
      <c r="AK7" s="2">
        <v>0</v>
      </c>
      <c r="AL7" s="2">
        <v>2</v>
      </c>
      <c r="AM7" s="4">
        <v>0</v>
      </c>
    </row>
    <row r="8" spans="1:39" x14ac:dyDescent="0.3">
      <c r="A8" s="2" t="s">
        <v>659</v>
      </c>
      <c r="B8" s="2"/>
      <c r="C8" s="2">
        <v>2</v>
      </c>
      <c r="D8" s="2">
        <v>100</v>
      </c>
      <c r="E8" s="2">
        <v>58</v>
      </c>
      <c r="F8" s="2">
        <v>88.1</v>
      </c>
      <c r="G8" s="2">
        <v>0.6</v>
      </c>
      <c r="H8" s="2">
        <v>3.2</v>
      </c>
      <c r="I8" s="2">
        <v>5.6</v>
      </c>
      <c r="J8" s="2"/>
      <c r="K8" s="2">
        <v>0</v>
      </c>
      <c r="L8" s="2">
        <v>2.5</v>
      </c>
      <c r="M8" s="2">
        <v>2.09</v>
      </c>
      <c r="N8" s="2">
        <v>0.96</v>
      </c>
      <c r="O8" s="2">
        <v>0.12</v>
      </c>
      <c r="P8" s="2"/>
      <c r="Q8" s="2">
        <v>13.5</v>
      </c>
      <c r="R8" s="2">
        <v>31.1</v>
      </c>
      <c r="S8" s="2">
        <v>1</v>
      </c>
      <c r="T8" s="2"/>
      <c r="U8" s="2"/>
      <c r="V8" s="2"/>
      <c r="W8" s="2">
        <v>0.1</v>
      </c>
      <c r="X8" s="2">
        <v>0.1</v>
      </c>
      <c r="Y8" s="2">
        <v>0.1</v>
      </c>
      <c r="Z8" s="2">
        <v>0</v>
      </c>
      <c r="AA8" s="2">
        <v>0.3</v>
      </c>
      <c r="AB8" s="2">
        <v>0.4</v>
      </c>
      <c r="AC8" s="2">
        <v>4.9000000000000004</v>
      </c>
      <c r="AD8" s="2">
        <v>59.7</v>
      </c>
      <c r="AE8" s="2">
        <v>141.80000000000001</v>
      </c>
      <c r="AF8" s="2">
        <v>123</v>
      </c>
      <c r="AG8" s="2">
        <v>95</v>
      </c>
      <c r="AH8" s="2">
        <v>13.5</v>
      </c>
      <c r="AI8" s="2">
        <v>0.1</v>
      </c>
      <c r="AJ8" s="2">
        <v>0.4</v>
      </c>
      <c r="AK8" s="2">
        <v>0</v>
      </c>
      <c r="AL8" s="2"/>
      <c r="AM8" s="4">
        <v>0</v>
      </c>
    </row>
    <row r="9" spans="1:39" x14ac:dyDescent="0.3">
      <c r="A9" s="2" t="s">
        <v>41</v>
      </c>
      <c r="B9" s="2"/>
      <c r="C9" s="2">
        <v>4</v>
      </c>
      <c r="D9" s="2">
        <v>100</v>
      </c>
      <c r="E9" s="2">
        <v>80</v>
      </c>
      <c r="F9" s="2">
        <v>82.9</v>
      </c>
      <c r="G9" s="2">
        <v>0.8</v>
      </c>
      <c r="H9" s="2">
        <v>2.4</v>
      </c>
      <c r="I9" s="2">
        <v>10.5</v>
      </c>
      <c r="J9" s="2"/>
      <c r="K9" s="2">
        <v>0.5</v>
      </c>
      <c r="L9" s="2">
        <v>2.9</v>
      </c>
      <c r="M9" s="2">
        <v>1.84</v>
      </c>
      <c r="N9" s="2">
        <v>0.87</v>
      </c>
      <c r="O9" s="2">
        <v>0.15</v>
      </c>
      <c r="P9" s="2"/>
      <c r="Q9" s="2">
        <v>6.4</v>
      </c>
      <c r="R9" s="2">
        <v>29</v>
      </c>
      <c r="S9" s="2">
        <v>0.9</v>
      </c>
      <c r="T9" s="2"/>
      <c r="U9" s="2">
        <v>0.1</v>
      </c>
      <c r="V9" s="2"/>
      <c r="W9" s="2">
        <v>0</v>
      </c>
      <c r="X9" s="2">
        <v>0.2</v>
      </c>
      <c r="Y9" s="2">
        <v>0.1</v>
      </c>
      <c r="Z9" s="2">
        <v>0</v>
      </c>
      <c r="AA9" s="2">
        <v>0.3</v>
      </c>
      <c r="AB9" s="2">
        <v>0.3</v>
      </c>
      <c r="AC9" s="2">
        <v>4.7</v>
      </c>
      <c r="AD9" s="2">
        <v>59.6</v>
      </c>
      <c r="AE9" s="2">
        <v>167</v>
      </c>
      <c r="AF9" s="2">
        <v>112</v>
      </c>
      <c r="AG9" s="2">
        <v>100</v>
      </c>
      <c r="AH9" s="2">
        <v>13</v>
      </c>
      <c r="AI9" s="2">
        <v>0.2</v>
      </c>
      <c r="AJ9" s="2">
        <v>0.4</v>
      </c>
      <c r="AK9" s="2">
        <v>0.1</v>
      </c>
      <c r="AL9" s="2">
        <v>1.2</v>
      </c>
      <c r="AM9" s="4">
        <v>0</v>
      </c>
    </row>
    <row r="10" spans="1:39" x14ac:dyDescent="0.3">
      <c r="A10" s="2" t="s">
        <v>42</v>
      </c>
      <c r="B10" s="2"/>
      <c r="C10" s="2">
        <v>3</v>
      </c>
      <c r="D10" s="2">
        <v>100</v>
      </c>
      <c r="E10" s="2">
        <v>42</v>
      </c>
      <c r="F10" s="2">
        <v>90.2</v>
      </c>
      <c r="G10" s="2">
        <v>0.8</v>
      </c>
      <c r="H10" s="2">
        <v>2.6</v>
      </c>
      <c r="I10" s="2">
        <v>5.0999999999999996</v>
      </c>
      <c r="J10" s="2">
        <v>3.2</v>
      </c>
      <c r="K10" s="2">
        <v>0</v>
      </c>
      <c r="L10" s="2">
        <v>1.3</v>
      </c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4">
        <v>0</v>
      </c>
    </row>
    <row r="11" spans="1:39" x14ac:dyDescent="0.3">
      <c r="A11" s="2" t="s">
        <v>43</v>
      </c>
      <c r="B11" s="2"/>
      <c r="C11" s="2">
        <v>1</v>
      </c>
      <c r="D11" s="2">
        <v>100</v>
      </c>
      <c r="E11" s="2">
        <v>76</v>
      </c>
      <c r="F11" s="2">
        <v>82.2</v>
      </c>
      <c r="G11" s="2">
        <v>0.8</v>
      </c>
      <c r="H11" s="2">
        <v>3</v>
      </c>
      <c r="I11" s="2">
        <v>11.4</v>
      </c>
      <c r="J11" s="2">
        <v>9.6</v>
      </c>
      <c r="K11" s="2">
        <v>0.7</v>
      </c>
      <c r="L11" s="2">
        <v>1.9</v>
      </c>
      <c r="M11" s="2">
        <v>1.18</v>
      </c>
      <c r="N11" s="2">
        <v>0.46</v>
      </c>
      <c r="O11" s="2">
        <v>0.09</v>
      </c>
      <c r="P11" s="2"/>
      <c r="Q11" s="2">
        <v>8</v>
      </c>
      <c r="R11" s="2">
        <v>64</v>
      </c>
      <c r="S11" s="2">
        <v>0</v>
      </c>
      <c r="T11" s="2">
        <v>1.2</v>
      </c>
      <c r="U11" s="2">
        <v>0</v>
      </c>
      <c r="V11" s="2">
        <v>0.2</v>
      </c>
      <c r="W11" s="2">
        <v>0.1</v>
      </c>
      <c r="X11" s="2">
        <v>0.2</v>
      </c>
      <c r="Y11" s="2">
        <v>0.2</v>
      </c>
      <c r="Z11" s="2">
        <v>0</v>
      </c>
      <c r="AA11" s="2">
        <v>0.5</v>
      </c>
      <c r="AB11" s="2">
        <v>0.3</v>
      </c>
      <c r="AC11" s="2">
        <v>2</v>
      </c>
      <c r="AD11" s="2">
        <v>66</v>
      </c>
      <c r="AE11" s="2">
        <v>169</v>
      </c>
      <c r="AF11" s="2">
        <v>109</v>
      </c>
      <c r="AG11" s="2">
        <v>102</v>
      </c>
      <c r="AH11" s="2">
        <v>14</v>
      </c>
      <c r="AI11" s="2">
        <v>0.2</v>
      </c>
      <c r="AJ11" s="2">
        <v>0.4</v>
      </c>
      <c r="AK11" s="2">
        <v>0.1</v>
      </c>
      <c r="AL11" s="2">
        <v>3.4</v>
      </c>
      <c r="AM11" s="4">
        <v>0</v>
      </c>
    </row>
    <row r="12" spans="1:39" x14ac:dyDescent="0.3">
      <c r="A12" s="2" t="s">
        <v>44</v>
      </c>
      <c r="B12" s="2"/>
      <c r="C12" s="2">
        <v>4</v>
      </c>
      <c r="D12" s="2">
        <v>100</v>
      </c>
      <c r="E12" s="2">
        <v>52</v>
      </c>
      <c r="F12" s="2"/>
      <c r="G12" s="2"/>
      <c r="H12" s="2">
        <v>3.2</v>
      </c>
      <c r="I12" s="2">
        <v>5.6</v>
      </c>
      <c r="J12" s="2">
        <v>5</v>
      </c>
      <c r="K12" s="2"/>
      <c r="L12" s="2">
        <v>1.8</v>
      </c>
      <c r="M12" s="2">
        <v>1.1499999999999999</v>
      </c>
      <c r="N12" s="2">
        <v>0.52</v>
      </c>
      <c r="O12" s="2">
        <v>0.05</v>
      </c>
      <c r="P12" s="2">
        <v>0.1</v>
      </c>
      <c r="Q12" s="2">
        <v>6</v>
      </c>
      <c r="R12" s="2">
        <v>40</v>
      </c>
      <c r="S12" s="2"/>
      <c r="T12" s="2">
        <v>0.3</v>
      </c>
      <c r="U12" s="2">
        <v>1</v>
      </c>
      <c r="V12" s="2"/>
      <c r="W12" s="2"/>
      <c r="X12" s="2"/>
      <c r="Y12" s="2"/>
      <c r="Z12" s="2"/>
      <c r="AA12" s="2"/>
      <c r="AB12" s="2"/>
      <c r="AC12" s="2"/>
      <c r="AD12" s="2">
        <v>70</v>
      </c>
      <c r="AE12" s="2"/>
      <c r="AF12" s="2">
        <v>93</v>
      </c>
      <c r="AG12" s="2">
        <v>84</v>
      </c>
      <c r="AH12" s="2"/>
      <c r="AI12" s="2"/>
      <c r="AJ12" s="2"/>
      <c r="AK12" s="2"/>
      <c r="AL12" s="2"/>
      <c r="AM12" s="4">
        <v>0</v>
      </c>
    </row>
    <row r="13" spans="1:39" x14ac:dyDescent="0.3">
      <c r="A13" s="2" t="s">
        <v>45</v>
      </c>
      <c r="B13" s="2"/>
      <c r="C13" s="2">
        <v>4</v>
      </c>
      <c r="D13" s="2">
        <v>100</v>
      </c>
      <c r="E13" s="2">
        <v>54</v>
      </c>
      <c r="F13" s="2"/>
      <c r="G13" s="2"/>
      <c r="H13" s="2">
        <v>3.1</v>
      </c>
      <c r="I13" s="2">
        <v>6</v>
      </c>
      <c r="J13" s="2">
        <v>5.5</v>
      </c>
      <c r="K13" s="2"/>
      <c r="L13" s="2">
        <v>1.9</v>
      </c>
      <c r="M13" s="2">
        <v>1.22</v>
      </c>
      <c r="N13" s="2">
        <v>0.55000000000000004</v>
      </c>
      <c r="O13" s="2">
        <v>0.05</v>
      </c>
      <c r="P13" s="2">
        <v>0.1</v>
      </c>
      <c r="Q13" s="2">
        <v>6</v>
      </c>
      <c r="R13" s="2">
        <v>40</v>
      </c>
      <c r="S13" s="2"/>
      <c r="T13" s="2">
        <v>0.3</v>
      </c>
      <c r="U13" s="2">
        <v>1</v>
      </c>
      <c r="V13" s="2"/>
      <c r="W13" s="2"/>
      <c r="X13" s="2"/>
      <c r="Y13" s="2"/>
      <c r="Z13" s="2"/>
      <c r="AA13" s="2"/>
      <c r="AB13" s="2"/>
      <c r="AC13" s="2"/>
      <c r="AD13" s="2">
        <v>60</v>
      </c>
      <c r="AE13" s="2"/>
      <c r="AF13" s="2">
        <v>104</v>
      </c>
      <c r="AG13" s="2">
        <v>84</v>
      </c>
      <c r="AH13" s="2"/>
      <c r="AI13" s="2"/>
      <c r="AJ13" s="2"/>
      <c r="AK13" s="2"/>
      <c r="AL13" s="2"/>
      <c r="AM13" s="4">
        <v>0</v>
      </c>
    </row>
    <row r="14" spans="1:39" x14ac:dyDescent="0.3">
      <c r="A14" s="2" t="s">
        <v>47</v>
      </c>
      <c r="B14" s="2"/>
      <c r="C14" s="2">
        <v>4</v>
      </c>
      <c r="D14" s="2">
        <v>100</v>
      </c>
      <c r="E14" s="2">
        <v>44</v>
      </c>
      <c r="F14" s="2"/>
      <c r="G14" s="2"/>
      <c r="H14" s="2">
        <v>3.1</v>
      </c>
      <c r="I14" s="2">
        <v>4.5999999999999996</v>
      </c>
      <c r="J14" s="2">
        <v>4.5999999999999996</v>
      </c>
      <c r="K14" s="2"/>
      <c r="L14" s="2">
        <v>1.3</v>
      </c>
      <c r="M14" s="2">
        <v>1</v>
      </c>
      <c r="N14" s="2">
        <v>0.35</v>
      </c>
      <c r="O14" s="2">
        <v>0.05</v>
      </c>
      <c r="P14" s="2">
        <v>0.1</v>
      </c>
      <c r="Q14" s="2">
        <v>6</v>
      </c>
      <c r="R14" s="2">
        <v>50</v>
      </c>
      <c r="S14" s="2"/>
      <c r="T14" s="2">
        <v>0.4</v>
      </c>
      <c r="U14" s="2"/>
      <c r="V14" s="2"/>
      <c r="W14" s="2"/>
      <c r="X14" s="2"/>
      <c r="Y14" s="2"/>
      <c r="Z14" s="2"/>
      <c r="AA14" s="2"/>
      <c r="AB14" s="2"/>
      <c r="AC14" s="2"/>
      <c r="AD14" s="2">
        <v>60</v>
      </c>
      <c r="AE14" s="2"/>
      <c r="AF14" s="2">
        <v>101</v>
      </c>
      <c r="AG14" s="2"/>
      <c r="AH14" s="2"/>
      <c r="AI14" s="2"/>
      <c r="AJ14" s="2"/>
      <c r="AK14" s="2"/>
      <c r="AL14" s="2"/>
      <c r="AM14" s="4">
        <v>0</v>
      </c>
    </row>
    <row r="15" spans="1:39" x14ac:dyDescent="0.3">
      <c r="A15" s="2" t="s">
        <v>660</v>
      </c>
      <c r="B15" s="2"/>
      <c r="C15" s="2">
        <v>4</v>
      </c>
      <c r="D15" s="2">
        <v>100</v>
      </c>
      <c r="E15" s="2">
        <v>32</v>
      </c>
      <c r="F15" s="2"/>
      <c r="G15" s="2"/>
      <c r="H15" s="2">
        <v>3.3</v>
      </c>
      <c r="I15" s="2">
        <v>4.7</v>
      </c>
      <c r="J15" s="2">
        <v>4.7</v>
      </c>
      <c r="K15" s="2"/>
      <c r="L15" s="2">
        <v>0.1</v>
      </c>
      <c r="M15" s="2">
        <v>0.03</v>
      </c>
      <c r="N15" s="2">
        <v>0.01</v>
      </c>
      <c r="O15" s="2">
        <v>0</v>
      </c>
      <c r="P15" s="2">
        <v>0</v>
      </c>
      <c r="Q15" s="2">
        <v>0.2</v>
      </c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>
        <v>32</v>
      </c>
      <c r="AE15" s="2"/>
      <c r="AF15" s="2">
        <v>115</v>
      </c>
      <c r="AG15" s="2">
        <v>90</v>
      </c>
      <c r="AH15" s="2"/>
      <c r="AI15" s="2"/>
      <c r="AJ15" s="2"/>
      <c r="AK15" s="2"/>
      <c r="AL15" s="2"/>
      <c r="AM15" s="4">
        <v>0</v>
      </c>
    </row>
    <row r="16" spans="1:39" x14ac:dyDescent="0.3">
      <c r="A16" s="2" t="s">
        <v>661</v>
      </c>
      <c r="B16" s="2"/>
      <c r="C16" s="2">
        <v>1</v>
      </c>
      <c r="D16" s="2">
        <v>100</v>
      </c>
      <c r="E16" s="2">
        <v>42</v>
      </c>
      <c r="F16" s="2">
        <v>89.9</v>
      </c>
      <c r="G16" s="2">
        <v>0.8</v>
      </c>
      <c r="H16" s="2">
        <v>3.4</v>
      </c>
      <c r="I16" s="2">
        <v>5</v>
      </c>
      <c r="J16" s="2">
        <v>5.2</v>
      </c>
      <c r="K16" s="2">
        <v>0</v>
      </c>
      <c r="L16" s="2">
        <v>1</v>
      </c>
      <c r="M16" s="2">
        <v>0.63</v>
      </c>
      <c r="N16" s="2">
        <v>0.28000000000000003</v>
      </c>
      <c r="O16" s="2">
        <v>0.04</v>
      </c>
      <c r="P16" s="2"/>
      <c r="Q16" s="2">
        <v>5</v>
      </c>
      <c r="R16" s="2">
        <v>14</v>
      </c>
      <c r="S16" s="2">
        <v>0</v>
      </c>
      <c r="T16" s="2">
        <v>0</v>
      </c>
      <c r="U16" s="2">
        <v>0</v>
      </c>
      <c r="V16" s="2">
        <v>0.1</v>
      </c>
      <c r="W16" s="2">
        <v>0</v>
      </c>
      <c r="X16" s="2">
        <v>0.2</v>
      </c>
      <c r="Y16" s="2">
        <v>0.1</v>
      </c>
      <c r="Z16" s="2">
        <v>0</v>
      </c>
      <c r="AA16" s="2">
        <v>0.4</v>
      </c>
      <c r="AB16" s="2">
        <v>0.5</v>
      </c>
      <c r="AC16" s="2">
        <v>5</v>
      </c>
      <c r="AD16" s="2">
        <v>44</v>
      </c>
      <c r="AE16" s="2">
        <v>150</v>
      </c>
      <c r="AF16" s="2">
        <v>125</v>
      </c>
      <c r="AG16" s="2">
        <v>95</v>
      </c>
      <c r="AH16" s="2">
        <v>11</v>
      </c>
      <c r="AI16" s="2">
        <v>0</v>
      </c>
      <c r="AJ16" s="2">
        <v>0.4</v>
      </c>
      <c r="AK16" s="2">
        <v>0</v>
      </c>
      <c r="AL16" s="2">
        <v>3.3</v>
      </c>
      <c r="AM16" s="4">
        <v>0</v>
      </c>
    </row>
    <row r="17" spans="1:39" x14ac:dyDescent="0.3">
      <c r="A17" s="2" t="s">
        <v>48</v>
      </c>
      <c r="B17" s="2"/>
      <c r="C17" s="2">
        <v>2</v>
      </c>
      <c r="D17" s="2">
        <v>100</v>
      </c>
      <c r="E17" s="2">
        <v>489</v>
      </c>
      <c r="F17" s="2">
        <v>3.2</v>
      </c>
      <c r="G17" s="2">
        <v>6.2</v>
      </c>
      <c r="H17" s="2">
        <v>28.6</v>
      </c>
      <c r="I17" s="2">
        <v>36.700000000000003</v>
      </c>
      <c r="J17" s="2"/>
      <c r="K17" s="2">
        <v>0</v>
      </c>
      <c r="L17" s="2">
        <v>25.3</v>
      </c>
      <c r="M17" s="2">
        <v>16.190000000000001</v>
      </c>
      <c r="N17" s="2">
        <v>7.62</v>
      </c>
      <c r="O17" s="2">
        <v>1.44</v>
      </c>
      <c r="P17" s="2"/>
      <c r="Q17" s="2">
        <v>80</v>
      </c>
      <c r="R17" s="2">
        <v>281.3</v>
      </c>
      <c r="S17" s="2">
        <v>9.4</v>
      </c>
      <c r="T17" s="2"/>
      <c r="U17" s="2"/>
      <c r="V17" s="2"/>
      <c r="W17" s="2">
        <v>0.3</v>
      </c>
      <c r="X17" s="2">
        <v>2.1</v>
      </c>
      <c r="Y17" s="2">
        <v>0.6</v>
      </c>
      <c r="Z17" s="2">
        <v>0.3</v>
      </c>
      <c r="AA17" s="2">
        <v>2.2999999999999998</v>
      </c>
      <c r="AB17" s="2">
        <v>3.3</v>
      </c>
      <c r="AC17" s="2">
        <v>37.5</v>
      </c>
      <c r="AD17" s="2">
        <v>394.6</v>
      </c>
      <c r="AE17" s="2">
        <v>1307</v>
      </c>
      <c r="AF17" s="2">
        <v>912.5</v>
      </c>
      <c r="AG17" s="2">
        <v>775</v>
      </c>
      <c r="AH17" s="2">
        <v>84.4</v>
      </c>
      <c r="AI17" s="2">
        <v>0.5</v>
      </c>
      <c r="AJ17" s="2">
        <v>3.3</v>
      </c>
      <c r="AK17" s="2"/>
      <c r="AL17" s="2"/>
      <c r="AM17" s="4">
        <v>0</v>
      </c>
    </row>
    <row r="18" spans="1:39" x14ac:dyDescent="0.3">
      <c r="A18" s="2" t="s">
        <v>636</v>
      </c>
      <c r="B18" s="2"/>
      <c r="C18" s="2">
        <v>1</v>
      </c>
      <c r="D18" s="2">
        <v>100</v>
      </c>
      <c r="E18" s="2">
        <v>496</v>
      </c>
      <c r="F18" s="2">
        <v>2.5</v>
      </c>
      <c r="G18" s="2">
        <v>6.1</v>
      </c>
      <c r="H18" s="2">
        <v>26.3</v>
      </c>
      <c r="I18" s="2">
        <v>38.4</v>
      </c>
      <c r="J18" s="2">
        <v>38.4</v>
      </c>
      <c r="K18" s="2">
        <v>0</v>
      </c>
      <c r="L18" s="2">
        <v>26.7</v>
      </c>
      <c r="M18" s="2">
        <v>16.739999999999998</v>
      </c>
      <c r="N18" s="2">
        <v>7.92</v>
      </c>
      <c r="O18" s="2">
        <v>0.67</v>
      </c>
      <c r="P18" s="2"/>
      <c r="Q18" s="2">
        <v>97</v>
      </c>
      <c r="R18" s="2">
        <v>258</v>
      </c>
      <c r="S18" s="2">
        <v>8.6</v>
      </c>
      <c r="T18" s="2">
        <v>10.5</v>
      </c>
      <c r="U18" s="2">
        <v>0.6</v>
      </c>
      <c r="V18" s="2">
        <v>2.2000000000000002</v>
      </c>
      <c r="W18" s="2">
        <v>0.3</v>
      </c>
      <c r="X18" s="2">
        <v>1.2</v>
      </c>
      <c r="Y18" s="2">
        <v>0.7</v>
      </c>
      <c r="Z18" s="2">
        <v>0.3</v>
      </c>
      <c r="AA18" s="2">
        <v>2.2999999999999998</v>
      </c>
      <c r="AB18" s="2">
        <v>3.3</v>
      </c>
      <c r="AC18" s="2">
        <v>37</v>
      </c>
      <c r="AD18" s="2">
        <v>371</v>
      </c>
      <c r="AE18" s="2">
        <v>1330</v>
      </c>
      <c r="AF18" s="2">
        <v>912</v>
      </c>
      <c r="AG18" s="2">
        <v>776</v>
      </c>
      <c r="AH18" s="2">
        <v>85</v>
      </c>
      <c r="AI18" s="2">
        <v>0.5</v>
      </c>
      <c r="AJ18" s="2">
        <v>3.3</v>
      </c>
      <c r="AK18" s="2">
        <v>0.1</v>
      </c>
      <c r="AL18" s="2">
        <v>16.3</v>
      </c>
      <c r="AM18" s="4">
        <v>0</v>
      </c>
    </row>
    <row r="19" spans="1:39" x14ac:dyDescent="0.3">
      <c r="A19" s="2" t="s">
        <v>49</v>
      </c>
      <c r="B19" s="2"/>
      <c r="C19" s="2">
        <v>2</v>
      </c>
      <c r="D19" s="2">
        <v>100</v>
      </c>
      <c r="E19" s="2">
        <v>454</v>
      </c>
      <c r="F19" s="2"/>
      <c r="G19" s="2"/>
      <c r="H19" s="2">
        <v>29.1</v>
      </c>
      <c r="I19" s="2">
        <v>42.7</v>
      </c>
      <c r="J19" s="2"/>
      <c r="K19" s="2">
        <v>0</v>
      </c>
      <c r="L19" s="2">
        <v>17.899999999999999</v>
      </c>
      <c r="M19" s="2">
        <v>11.46</v>
      </c>
      <c r="N19" s="2">
        <v>5.39</v>
      </c>
      <c r="O19" s="2">
        <v>1.02</v>
      </c>
      <c r="P19" s="2"/>
      <c r="Q19" s="2">
        <v>32</v>
      </c>
      <c r="R19" s="2"/>
      <c r="S19" s="2">
        <v>75</v>
      </c>
      <c r="T19" s="2"/>
      <c r="U19" s="2"/>
      <c r="V19" s="2"/>
      <c r="W19" s="2"/>
      <c r="X19" s="2"/>
      <c r="Y19" s="2"/>
      <c r="Z19" s="2"/>
      <c r="AA19" s="2"/>
      <c r="AB19" s="2"/>
      <c r="AC19" s="2"/>
      <c r="AD19" s="2" t="s">
        <v>46</v>
      </c>
      <c r="AE19" s="2"/>
      <c r="AF19" s="2">
        <v>1610</v>
      </c>
      <c r="AG19" s="2">
        <v>865</v>
      </c>
      <c r="AH19" s="2"/>
      <c r="AI19" s="2">
        <v>15</v>
      </c>
      <c r="AJ19" s="2"/>
      <c r="AK19" s="2"/>
      <c r="AL19" s="2"/>
      <c r="AM19" s="4">
        <v>0</v>
      </c>
    </row>
    <row r="20" spans="1:39" x14ac:dyDescent="0.3">
      <c r="A20" s="2" t="s">
        <v>50</v>
      </c>
      <c r="B20" s="2"/>
      <c r="C20" s="2">
        <v>2</v>
      </c>
      <c r="D20" s="2">
        <v>100</v>
      </c>
      <c r="E20" s="2">
        <v>406</v>
      </c>
      <c r="F20" s="2">
        <v>5.4</v>
      </c>
      <c r="G20" s="2">
        <v>7.1</v>
      </c>
      <c r="H20" s="2">
        <v>34.6</v>
      </c>
      <c r="I20" s="2">
        <v>41.8</v>
      </c>
      <c r="J20" s="2"/>
      <c r="K20" s="2">
        <v>0</v>
      </c>
      <c r="L20" s="2">
        <v>11.1</v>
      </c>
      <c r="M20" s="2">
        <v>7.1</v>
      </c>
      <c r="N20" s="2">
        <v>3.34</v>
      </c>
      <c r="O20" s="2">
        <v>0.63</v>
      </c>
      <c r="P20" s="2"/>
      <c r="Q20" s="2">
        <v>19.8</v>
      </c>
      <c r="R20" s="2">
        <v>111</v>
      </c>
      <c r="S20" s="2"/>
      <c r="T20" s="2"/>
      <c r="U20" s="2"/>
      <c r="V20" s="2"/>
      <c r="W20" s="2">
        <v>0.2</v>
      </c>
      <c r="X20" s="2">
        <v>1.7</v>
      </c>
      <c r="Y20" s="2"/>
      <c r="Z20" s="2"/>
      <c r="AA20" s="2"/>
      <c r="AB20" s="2"/>
      <c r="AC20" s="2"/>
      <c r="AD20" s="2">
        <v>534.9</v>
      </c>
      <c r="AE20" s="2">
        <v>1521.6</v>
      </c>
      <c r="AF20" s="2"/>
      <c r="AG20" s="2">
        <v>946</v>
      </c>
      <c r="AH20" s="2"/>
      <c r="AI20" s="2"/>
      <c r="AJ20" s="2"/>
      <c r="AK20" s="2"/>
      <c r="AL20" s="2"/>
      <c r="AM20" s="4">
        <v>0</v>
      </c>
    </row>
    <row r="21" spans="1:39" x14ac:dyDescent="0.3">
      <c r="A21" s="2" t="s">
        <v>51</v>
      </c>
      <c r="B21" s="2"/>
      <c r="C21" s="2">
        <v>1</v>
      </c>
      <c r="D21" s="2">
        <v>100</v>
      </c>
      <c r="E21" s="2">
        <v>358</v>
      </c>
      <c r="F21" s="2">
        <v>4</v>
      </c>
      <c r="G21" s="2">
        <v>8</v>
      </c>
      <c r="H21" s="2">
        <v>35.1</v>
      </c>
      <c r="I21" s="2">
        <v>52.2</v>
      </c>
      <c r="J21" s="2">
        <v>52.2</v>
      </c>
      <c r="K21" s="2">
        <v>0</v>
      </c>
      <c r="L21" s="2">
        <v>0.7</v>
      </c>
      <c r="M21" s="2">
        <v>0.47</v>
      </c>
      <c r="N21" s="2">
        <v>0.19</v>
      </c>
      <c r="O21" s="2">
        <v>0.03</v>
      </c>
      <c r="P21" s="2"/>
      <c r="Q21" s="2">
        <v>18</v>
      </c>
      <c r="R21" s="2">
        <v>4</v>
      </c>
      <c r="S21" s="2">
        <v>5.6</v>
      </c>
      <c r="T21" s="2">
        <v>0</v>
      </c>
      <c r="U21" s="2">
        <v>0</v>
      </c>
      <c r="V21" s="2">
        <v>0</v>
      </c>
      <c r="W21" s="2">
        <v>0.4</v>
      </c>
      <c r="X21" s="2">
        <v>1.7</v>
      </c>
      <c r="Y21" s="2">
        <v>0.9</v>
      </c>
      <c r="Z21" s="2">
        <v>0.4</v>
      </c>
      <c r="AA21" s="2">
        <v>3.2</v>
      </c>
      <c r="AB21" s="2">
        <v>4</v>
      </c>
      <c r="AC21" s="2">
        <v>50</v>
      </c>
      <c r="AD21" s="2">
        <v>549</v>
      </c>
      <c r="AE21" s="2">
        <v>1705</v>
      </c>
      <c r="AF21" s="2">
        <v>1231</v>
      </c>
      <c r="AG21" s="2">
        <v>985</v>
      </c>
      <c r="AH21" s="2">
        <v>117</v>
      </c>
      <c r="AI21" s="2">
        <v>0.3</v>
      </c>
      <c r="AJ21" s="2">
        <v>4.4000000000000004</v>
      </c>
      <c r="AK21" s="2">
        <v>0</v>
      </c>
      <c r="AL21" s="2">
        <v>27.3</v>
      </c>
      <c r="AM21" s="4">
        <v>0</v>
      </c>
    </row>
    <row r="22" spans="1:39" x14ac:dyDescent="0.3">
      <c r="A22" s="2" t="s">
        <v>52</v>
      </c>
      <c r="B22" s="2"/>
      <c r="C22" s="2">
        <v>4</v>
      </c>
      <c r="D22" s="2">
        <v>100</v>
      </c>
      <c r="E22" s="2">
        <v>349</v>
      </c>
      <c r="F22" s="2"/>
      <c r="G22" s="2"/>
      <c r="H22" s="2">
        <v>31</v>
      </c>
      <c r="I22" s="2">
        <v>52.8</v>
      </c>
      <c r="J22" s="2">
        <v>52.5</v>
      </c>
      <c r="K22" s="2"/>
      <c r="L22" s="2">
        <v>1.5</v>
      </c>
      <c r="M22" s="2">
        <v>0.9</v>
      </c>
      <c r="N22" s="2">
        <v>0.2</v>
      </c>
      <c r="O22" s="2">
        <v>0.03</v>
      </c>
      <c r="P22" s="2">
        <v>0.1</v>
      </c>
      <c r="Q22" s="2">
        <v>20</v>
      </c>
      <c r="R22" s="2">
        <v>450</v>
      </c>
      <c r="S22" s="2">
        <v>85</v>
      </c>
      <c r="T22" s="2">
        <v>6</v>
      </c>
      <c r="U22" s="2">
        <v>18</v>
      </c>
      <c r="V22" s="2">
        <v>100</v>
      </c>
      <c r="W22" s="2"/>
      <c r="X22" s="2"/>
      <c r="Y22" s="2"/>
      <c r="Z22" s="2"/>
      <c r="AA22" s="2"/>
      <c r="AB22" s="2"/>
      <c r="AC22" s="2"/>
      <c r="AD22" s="2">
        <v>450</v>
      </c>
      <c r="AE22" s="2"/>
      <c r="AF22" s="2">
        <v>2000</v>
      </c>
      <c r="AG22" s="2">
        <v>900</v>
      </c>
      <c r="AH22" s="2">
        <v>240</v>
      </c>
      <c r="AI22" s="2">
        <v>17</v>
      </c>
      <c r="AJ22" s="2">
        <v>10</v>
      </c>
      <c r="AK22" s="2"/>
      <c r="AL22" s="2"/>
      <c r="AM22" s="4">
        <v>0</v>
      </c>
    </row>
    <row r="23" spans="1:39" x14ac:dyDescent="0.3">
      <c r="A23" s="2" t="s">
        <v>53</v>
      </c>
      <c r="B23" s="2"/>
      <c r="C23" s="2">
        <v>4</v>
      </c>
      <c r="D23" s="2">
        <v>100</v>
      </c>
      <c r="E23" s="2">
        <v>454</v>
      </c>
      <c r="F23" s="2"/>
      <c r="G23" s="2"/>
      <c r="H23" s="2">
        <v>19.399999999999999</v>
      </c>
      <c r="I23" s="2">
        <v>51.2</v>
      </c>
      <c r="J23" s="2">
        <v>36.799999999999997</v>
      </c>
      <c r="K23" s="2">
        <v>1.7</v>
      </c>
      <c r="L23" s="2">
        <v>19.100000000000001</v>
      </c>
      <c r="M23" s="2">
        <v>7.9</v>
      </c>
      <c r="N23" s="2">
        <v>8.3000000000000007</v>
      </c>
      <c r="O23" s="2">
        <v>2.9</v>
      </c>
      <c r="P23" s="2">
        <v>0</v>
      </c>
      <c r="Q23" s="2">
        <v>56.3</v>
      </c>
      <c r="R23" s="2">
        <v>538</v>
      </c>
      <c r="S23" s="2">
        <v>65.8</v>
      </c>
      <c r="T23" s="2">
        <v>8.6</v>
      </c>
      <c r="U23" s="2">
        <v>10.199999999999999</v>
      </c>
      <c r="V23" s="2"/>
      <c r="W23" s="2">
        <v>0.4</v>
      </c>
      <c r="X23" s="2">
        <v>0.7</v>
      </c>
      <c r="Y23" s="2">
        <v>5.9</v>
      </c>
      <c r="Z23" s="2">
        <v>0.8</v>
      </c>
      <c r="AA23" s="2"/>
      <c r="AB23" s="2">
        <v>1.9</v>
      </c>
      <c r="AC23" s="2">
        <v>167</v>
      </c>
      <c r="AD23" s="2">
        <v>207</v>
      </c>
      <c r="AE23" s="2"/>
      <c r="AF23" s="2">
        <v>1066</v>
      </c>
      <c r="AG23" s="2">
        <v>644</v>
      </c>
      <c r="AH23" s="2">
        <v>92.6</v>
      </c>
      <c r="AI23" s="2">
        <v>7.1</v>
      </c>
      <c r="AJ23" s="2">
        <v>6.7</v>
      </c>
      <c r="AK23" s="2">
        <v>0.3</v>
      </c>
      <c r="AL23" s="2"/>
      <c r="AM23" s="4">
        <v>0</v>
      </c>
    </row>
    <row r="24" spans="1:39" x14ac:dyDescent="0.3">
      <c r="A24" s="2" t="s">
        <v>55</v>
      </c>
      <c r="B24" s="2"/>
      <c r="C24" s="2">
        <v>1</v>
      </c>
      <c r="D24" s="2">
        <v>100</v>
      </c>
      <c r="E24" s="2">
        <v>321</v>
      </c>
      <c r="F24" s="2">
        <v>27.2</v>
      </c>
      <c r="G24" s="2">
        <v>1.8</v>
      </c>
      <c r="H24" s="2">
        <v>7.9</v>
      </c>
      <c r="I24" s="2">
        <v>54.4</v>
      </c>
      <c r="J24" s="2">
        <v>54.4</v>
      </c>
      <c r="K24" s="2">
        <v>0</v>
      </c>
      <c r="L24" s="2">
        <v>8.6999999999999993</v>
      </c>
      <c r="M24" s="2">
        <v>5.49</v>
      </c>
      <c r="N24" s="2">
        <v>2.4300000000000002</v>
      </c>
      <c r="O24" s="2">
        <v>0.34</v>
      </c>
      <c r="P24" s="2"/>
      <c r="Q24" s="2">
        <v>34</v>
      </c>
      <c r="R24" s="2">
        <v>74</v>
      </c>
      <c r="S24" s="2">
        <v>2.6</v>
      </c>
      <c r="T24" s="2">
        <v>0.2</v>
      </c>
      <c r="U24" s="2">
        <v>0.2</v>
      </c>
      <c r="V24" s="2">
        <v>0.6</v>
      </c>
      <c r="W24" s="2">
        <v>0.1</v>
      </c>
      <c r="X24" s="2">
        <v>0.4</v>
      </c>
      <c r="Y24" s="2">
        <v>0.2</v>
      </c>
      <c r="Z24" s="2">
        <v>0.1</v>
      </c>
      <c r="AA24" s="2">
        <v>0.8</v>
      </c>
      <c r="AB24" s="2">
        <v>0.4</v>
      </c>
      <c r="AC24" s="2">
        <v>11</v>
      </c>
      <c r="AD24" s="2">
        <v>127</v>
      </c>
      <c r="AE24" s="2">
        <v>371</v>
      </c>
      <c r="AF24" s="2">
        <v>284</v>
      </c>
      <c r="AG24" s="2">
        <v>253</v>
      </c>
      <c r="AH24" s="2">
        <v>26</v>
      </c>
      <c r="AI24" s="2">
        <v>0.2</v>
      </c>
      <c r="AJ24" s="2">
        <v>0.9</v>
      </c>
      <c r="AK24" s="2">
        <v>0</v>
      </c>
      <c r="AL24" s="2">
        <v>14.8</v>
      </c>
      <c r="AM24" s="4">
        <v>0</v>
      </c>
    </row>
    <row r="25" spans="1:39" x14ac:dyDescent="0.3">
      <c r="A25" s="2" t="s">
        <v>56</v>
      </c>
      <c r="B25" s="2"/>
      <c r="C25" s="2">
        <v>1</v>
      </c>
      <c r="D25" s="2">
        <v>100</v>
      </c>
      <c r="E25" s="2">
        <v>134</v>
      </c>
      <c r="F25" s="2">
        <v>74</v>
      </c>
      <c r="G25" s="2">
        <v>1.6</v>
      </c>
      <c r="H25" s="2">
        <v>6.8</v>
      </c>
      <c r="I25" s="2">
        <v>10</v>
      </c>
      <c r="J25" s="2">
        <v>10</v>
      </c>
      <c r="K25" s="2">
        <v>0</v>
      </c>
      <c r="L25" s="2">
        <v>7.6</v>
      </c>
      <c r="M25" s="2">
        <v>4.59</v>
      </c>
      <c r="N25" s="2">
        <v>2.34</v>
      </c>
      <c r="O25" s="2">
        <v>0.25</v>
      </c>
      <c r="P25" s="2"/>
      <c r="Q25" s="2">
        <v>29</v>
      </c>
      <c r="R25" s="2">
        <v>65</v>
      </c>
      <c r="S25" s="2">
        <v>1.9</v>
      </c>
      <c r="T25" s="2">
        <v>2</v>
      </c>
      <c r="U25" s="2">
        <v>0.1</v>
      </c>
      <c r="V25" s="2">
        <v>0.5</v>
      </c>
      <c r="W25" s="2">
        <v>0.1</v>
      </c>
      <c r="X25" s="2">
        <v>0.3</v>
      </c>
      <c r="Y25" s="2">
        <v>0.2</v>
      </c>
      <c r="Z25" s="2">
        <v>0.1</v>
      </c>
      <c r="AA25" s="2">
        <v>0.6</v>
      </c>
      <c r="AB25" s="2">
        <v>0.2</v>
      </c>
      <c r="AC25" s="2">
        <v>8</v>
      </c>
      <c r="AD25" s="2">
        <v>106</v>
      </c>
      <c r="AE25" s="2">
        <v>303</v>
      </c>
      <c r="AF25" s="2">
        <v>261</v>
      </c>
      <c r="AG25" s="2">
        <v>203</v>
      </c>
      <c r="AH25" s="2">
        <v>24</v>
      </c>
      <c r="AI25" s="2">
        <v>0.2</v>
      </c>
      <c r="AJ25" s="2">
        <v>0.8</v>
      </c>
      <c r="AK25" s="2">
        <v>0</v>
      </c>
      <c r="AL25" s="2">
        <v>2.2999999999999998</v>
      </c>
      <c r="AM25" s="4">
        <v>0</v>
      </c>
    </row>
    <row r="26" spans="1:39" x14ac:dyDescent="0.3">
      <c r="A26" s="2" t="s">
        <v>57</v>
      </c>
      <c r="B26" s="2"/>
      <c r="C26" s="2">
        <v>1</v>
      </c>
      <c r="D26" s="2">
        <v>100</v>
      </c>
      <c r="E26" s="2">
        <v>103</v>
      </c>
      <c r="F26" s="2">
        <v>79</v>
      </c>
      <c r="G26" s="2"/>
      <c r="H26" s="2">
        <v>12.5</v>
      </c>
      <c r="I26" s="2">
        <v>2.7</v>
      </c>
      <c r="J26" s="2"/>
      <c r="K26" s="2">
        <v>0</v>
      </c>
      <c r="L26" s="2">
        <v>4.5</v>
      </c>
      <c r="M26" s="2">
        <v>2.85</v>
      </c>
      <c r="N26" s="2">
        <v>1.29</v>
      </c>
      <c r="O26" s="2">
        <v>0.14000000000000001</v>
      </c>
      <c r="P26" s="2"/>
      <c r="Q26" s="2">
        <v>14.9</v>
      </c>
      <c r="R26" s="2">
        <v>48.1</v>
      </c>
      <c r="S26" s="2">
        <v>0</v>
      </c>
      <c r="T26" s="2"/>
      <c r="U26" s="2">
        <v>0.6</v>
      </c>
      <c r="V26" s="2"/>
      <c r="W26" s="2">
        <v>0</v>
      </c>
      <c r="X26" s="2">
        <v>0.2</v>
      </c>
      <c r="Y26" s="2">
        <v>0.1</v>
      </c>
      <c r="Z26" s="2">
        <v>0.1</v>
      </c>
      <c r="AA26" s="2">
        <v>0.2</v>
      </c>
      <c r="AB26" s="2">
        <v>0.6</v>
      </c>
      <c r="AC26" s="2">
        <v>12.2</v>
      </c>
      <c r="AD26" s="2">
        <v>405</v>
      </c>
      <c r="AE26" s="2">
        <v>84.3</v>
      </c>
      <c r="AF26" s="2">
        <v>60</v>
      </c>
      <c r="AG26" s="2">
        <v>131</v>
      </c>
      <c r="AH26" s="2">
        <v>5.2</v>
      </c>
      <c r="AI26" s="2">
        <v>0.1</v>
      </c>
      <c r="AJ26" s="2">
        <v>0.4</v>
      </c>
      <c r="AK26" s="2">
        <v>0</v>
      </c>
      <c r="AL26" s="2">
        <v>6</v>
      </c>
      <c r="AM26" s="4">
        <v>0</v>
      </c>
    </row>
    <row r="27" spans="1:39" x14ac:dyDescent="0.3">
      <c r="A27" s="2" t="s">
        <v>58</v>
      </c>
      <c r="B27" s="2"/>
      <c r="C27" s="2">
        <v>4</v>
      </c>
      <c r="D27" s="2">
        <v>100</v>
      </c>
      <c r="E27" s="2">
        <v>85</v>
      </c>
      <c r="F27" s="2"/>
      <c r="G27" s="2"/>
      <c r="H27" s="2">
        <v>13.9</v>
      </c>
      <c r="I27" s="2">
        <v>4.4000000000000004</v>
      </c>
      <c r="J27" s="2">
        <v>3.8</v>
      </c>
      <c r="K27" s="2"/>
      <c r="L27" s="2">
        <v>1.3</v>
      </c>
      <c r="M27" s="2">
        <v>0.83</v>
      </c>
      <c r="N27" s="2">
        <v>0.38</v>
      </c>
      <c r="O27" s="2">
        <v>0.03</v>
      </c>
      <c r="P27" s="2">
        <v>0.06</v>
      </c>
      <c r="Q27" s="2">
        <v>4</v>
      </c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>
        <v>260</v>
      </c>
      <c r="AE27" s="2"/>
      <c r="AF27" s="2">
        <v>434</v>
      </c>
      <c r="AG27" s="2"/>
      <c r="AH27" s="2"/>
      <c r="AI27" s="2"/>
      <c r="AJ27" s="2"/>
      <c r="AK27" s="2"/>
      <c r="AL27" s="2"/>
      <c r="AM27" s="4">
        <v>0</v>
      </c>
    </row>
    <row r="28" spans="1:39" x14ac:dyDescent="0.3">
      <c r="A28" s="2" t="s">
        <v>59</v>
      </c>
      <c r="B28" s="2"/>
      <c r="C28" s="2">
        <v>4</v>
      </c>
      <c r="D28" s="2">
        <v>100</v>
      </c>
      <c r="E28" s="2">
        <v>151</v>
      </c>
      <c r="F28" s="2"/>
      <c r="G28" s="2"/>
      <c r="H28" s="2">
        <v>13</v>
      </c>
      <c r="I28" s="2">
        <v>4.5</v>
      </c>
      <c r="J28" s="2">
        <v>3.8</v>
      </c>
      <c r="K28" s="2"/>
      <c r="L28" s="2">
        <v>9</v>
      </c>
      <c r="M28" s="2">
        <v>5.76</v>
      </c>
      <c r="N28" s="2">
        <v>2.62</v>
      </c>
      <c r="O28" s="2">
        <v>0.23</v>
      </c>
      <c r="P28" s="2">
        <v>0.39</v>
      </c>
      <c r="Q28" s="2">
        <v>29</v>
      </c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>
        <v>51</v>
      </c>
      <c r="AE28" s="2"/>
      <c r="AF28" s="2">
        <v>420</v>
      </c>
      <c r="AG28" s="2"/>
      <c r="AH28" s="2"/>
      <c r="AI28" s="2"/>
      <c r="AJ28" s="2"/>
      <c r="AK28" s="2"/>
      <c r="AL28" s="2"/>
      <c r="AM28" s="4">
        <v>0</v>
      </c>
    </row>
    <row r="29" spans="1:39" x14ac:dyDescent="0.3">
      <c r="A29" s="2" t="s">
        <v>60</v>
      </c>
      <c r="B29" s="2"/>
      <c r="C29" s="2">
        <v>1</v>
      </c>
      <c r="D29" s="2">
        <v>100</v>
      </c>
      <c r="E29" s="2">
        <v>364</v>
      </c>
      <c r="F29" s="2">
        <v>45.5</v>
      </c>
      <c r="G29" s="2">
        <v>2.9</v>
      </c>
      <c r="H29" s="2">
        <v>21.6</v>
      </c>
      <c r="I29" s="2">
        <v>0.1</v>
      </c>
      <c r="J29" s="2">
        <v>0.1</v>
      </c>
      <c r="K29" s="2">
        <v>0</v>
      </c>
      <c r="L29" s="2">
        <v>29.8</v>
      </c>
      <c r="M29" s="2">
        <v>20.64</v>
      </c>
      <c r="N29" s="2">
        <v>6.81</v>
      </c>
      <c r="O29" s="2">
        <v>0.71</v>
      </c>
      <c r="P29" s="2"/>
      <c r="Q29" s="2">
        <v>79</v>
      </c>
      <c r="R29" s="2">
        <v>407</v>
      </c>
      <c r="S29" s="2">
        <v>0</v>
      </c>
      <c r="T29" s="2">
        <v>0.5</v>
      </c>
      <c r="U29" s="2">
        <v>0.3</v>
      </c>
      <c r="V29" s="2">
        <v>2.5</v>
      </c>
      <c r="W29" s="2">
        <v>0.1</v>
      </c>
      <c r="X29" s="2">
        <v>0.7</v>
      </c>
      <c r="Y29" s="2">
        <v>1.2</v>
      </c>
      <c r="Z29" s="2">
        <v>0.1</v>
      </c>
      <c r="AA29" s="2">
        <v>0.19</v>
      </c>
      <c r="AB29" s="2">
        <v>0.2</v>
      </c>
      <c r="AC29" s="2">
        <v>2</v>
      </c>
      <c r="AD29" s="2">
        <v>415</v>
      </c>
      <c r="AE29" s="2">
        <v>158</v>
      </c>
      <c r="AF29" s="2">
        <v>298</v>
      </c>
      <c r="AG29" s="2">
        <v>375</v>
      </c>
      <c r="AH29" s="2">
        <v>29</v>
      </c>
      <c r="AI29" s="2">
        <v>1.6</v>
      </c>
      <c r="AJ29" s="2">
        <v>0.7</v>
      </c>
      <c r="AK29" s="2">
        <v>0.6</v>
      </c>
      <c r="AL29" s="2">
        <v>3.8</v>
      </c>
      <c r="AM29" s="4">
        <v>0</v>
      </c>
    </row>
    <row r="30" spans="1:39" x14ac:dyDescent="0.3">
      <c r="A30" s="2" t="s">
        <v>61</v>
      </c>
      <c r="B30" s="2"/>
      <c r="C30" s="2">
        <v>3</v>
      </c>
      <c r="D30" s="2">
        <v>100</v>
      </c>
      <c r="E30" s="2">
        <v>356</v>
      </c>
      <c r="F30" s="2">
        <v>42.8</v>
      </c>
      <c r="G30" s="2">
        <v>3.3</v>
      </c>
      <c r="H30" s="2">
        <v>20.8</v>
      </c>
      <c r="I30" s="2">
        <v>5.0999999999999996</v>
      </c>
      <c r="J30" s="2">
        <v>0.1</v>
      </c>
      <c r="K30" s="2">
        <v>0</v>
      </c>
      <c r="L30" s="2">
        <v>28</v>
      </c>
      <c r="M30" s="2">
        <v>16.34</v>
      </c>
      <c r="N30" s="2">
        <v>8.82</v>
      </c>
      <c r="O30" s="2">
        <v>0.44</v>
      </c>
      <c r="P30" s="2">
        <v>0.9</v>
      </c>
      <c r="Q30" s="2">
        <v>83</v>
      </c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>
        <v>536</v>
      </c>
      <c r="AE30" s="2"/>
      <c r="AF30" s="2">
        <v>822</v>
      </c>
      <c r="AG30" s="2"/>
      <c r="AH30" s="2"/>
      <c r="AI30" s="2"/>
      <c r="AJ30" s="2"/>
      <c r="AK30" s="2"/>
      <c r="AL30" s="2"/>
      <c r="AM30" s="4">
        <v>0</v>
      </c>
    </row>
    <row r="31" spans="1:39" x14ac:dyDescent="0.3">
      <c r="A31" s="2" t="s">
        <v>62</v>
      </c>
      <c r="B31" s="2"/>
      <c r="C31" s="2">
        <v>1</v>
      </c>
      <c r="D31" s="2">
        <v>100</v>
      </c>
      <c r="E31" s="2">
        <v>404</v>
      </c>
      <c r="F31" s="2">
        <v>37</v>
      </c>
      <c r="G31" s="2">
        <v>3.7</v>
      </c>
      <c r="H31" s="2">
        <v>22.9</v>
      </c>
      <c r="I31" s="2">
        <v>3.1</v>
      </c>
      <c r="J31" s="2">
        <v>0.5</v>
      </c>
      <c r="K31" s="2">
        <v>0</v>
      </c>
      <c r="L31" s="2">
        <v>33.299999999999997</v>
      </c>
      <c r="M31" s="2">
        <v>18.87</v>
      </c>
      <c r="N31" s="2">
        <v>9.25</v>
      </c>
      <c r="O31" s="2">
        <v>1.42</v>
      </c>
      <c r="P31" s="2"/>
      <c r="Q31" s="2">
        <v>99</v>
      </c>
      <c r="R31" s="2">
        <v>330</v>
      </c>
      <c r="S31" s="2">
        <v>0</v>
      </c>
      <c r="T31" s="2">
        <v>0.6</v>
      </c>
      <c r="U31" s="2">
        <v>0.7</v>
      </c>
      <c r="V31" s="2">
        <v>2.4</v>
      </c>
      <c r="W31" s="2">
        <v>0</v>
      </c>
      <c r="X31" s="2">
        <v>0.4</v>
      </c>
      <c r="Y31" s="2">
        <v>0.1</v>
      </c>
      <c r="Z31" s="2">
        <v>0.1</v>
      </c>
      <c r="AA31" s="2">
        <v>0.41</v>
      </c>
      <c r="AB31" s="2">
        <v>1.1000000000000001</v>
      </c>
      <c r="AC31" s="2">
        <v>27</v>
      </c>
      <c r="AD31" s="2">
        <v>653</v>
      </c>
      <c r="AE31" s="2">
        <v>76</v>
      </c>
      <c r="AF31" s="2">
        <v>710</v>
      </c>
      <c r="AG31" s="2">
        <v>455</v>
      </c>
      <c r="AH31" s="2">
        <v>27</v>
      </c>
      <c r="AI31" s="2">
        <v>0.1</v>
      </c>
      <c r="AJ31" s="2">
        <v>3.6</v>
      </c>
      <c r="AK31" s="2">
        <v>0</v>
      </c>
      <c r="AL31" s="2">
        <v>28.5</v>
      </c>
      <c r="AM31" s="4">
        <v>0</v>
      </c>
    </row>
    <row r="32" spans="1:39" x14ac:dyDescent="0.3">
      <c r="A32" s="2" t="s">
        <v>662</v>
      </c>
      <c r="B32" s="2"/>
      <c r="C32" s="2">
        <v>1</v>
      </c>
      <c r="D32" s="2">
        <v>100</v>
      </c>
      <c r="E32" s="2">
        <v>350</v>
      </c>
      <c r="F32" s="2">
        <v>52.6</v>
      </c>
      <c r="G32" s="2">
        <v>1.3</v>
      </c>
      <c r="H32" s="2">
        <v>6.2</v>
      </c>
      <c r="I32" s="2">
        <v>5.5</v>
      </c>
      <c r="J32" s="2">
        <v>3.8</v>
      </c>
      <c r="K32" s="2">
        <v>0</v>
      </c>
      <c r="L32" s="2">
        <v>34.4</v>
      </c>
      <c r="M32" s="2">
        <v>20.21</v>
      </c>
      <c r="N32" s="2">
        <v>8.91</v>
      </c>
      <c r="O32" s="2">
        <v>1.48</v>
      </c>
      <c r="P32" s="2"/>
      <c r="Q32" s="2">
        <v>101</v>
      </c>
      <c r="R32" s="2">
        <v>308</v>
      </c>
      <c r="S32" s="2">
        <v>0</v>
      </c>
      <c r="T32" s="2">
        <v>0</v>
      </c>
      <c r="U32" s="2">
        <v>0.9</v>
      </c>
      <c r="V32" s="2">
        <v>2.1</v>
      </c>
      <c r="W32" s="2">
        <v>0</v>
      </c>
      <c r="X32" s="2">
        <v>0.2</v>
      </c>
      <c r="Y32" s="2">
        <v>0.1</v>
      </c>
      <c r="Z32" s="2">
        <v>0.1</v>
      </c>
      <c r="AA32" s="2">
        <v>0.52</v>
      </c>
      <c r="AB32" s="2">
        <v>0.2</v>
      </c>
      <c r="AC32" s="2">
        <v>9</v>
      </c>
      <c r="AD32" s="2">
        <v>314</v>
      </c>
      <c r="AE32" s="2">
        <v>132</v>
      </c>
      <c r="AF32" s="2">
        <v>97</v>
      </c>
      <c r="AG32" s="2">
        <v>107</v>
      </c>
      <c r="AH32" s="2">
        <v>9</v>
      </c>
      <c r="AI32" s="2">
        <v>0.1</v>
      </c>
      <c r="AJ32" s="2">
        <v>0.5</v>
      </c>
      <c r="AK32" s="2">
        <v>0</v>
      </c>
      <c r="AL32" s="2">
        <v>8.6</v>
      </c>
      <c r="AM32" s="4">
        <v>0</v>
      </c>
    </row>
    <row r="33" spans="1:39" x14ac:dyDescent="0.3">
      <c r="A33" s="2" t="s">
        <v>663</v>
      </c>
      <c r="B33" s="2"/>
      <c r="C33" s="2">
        <v>3</v>
      </c>
      <c r="D33" s="2">
        <v>100</v>
      </c>
      <c r="E33" s="2">
        <v>218</v>
      </c>
      <c r="F33" s="2">
        <v>61.6</v>
      </c>
      <c r="G33" s="2">
        <v>3.5</v>
      </c>
      <c r="H33" s="2">
        <v>12</v>
      </c>
      <c r="I33" s="2">
        <v>7.3</v>
      </c>
      <c r="J33" s="2">
        <v>0</v>
      </c>
      <c r="K33" s="2">
        <v>0</v>
      </c>
      <c r="L33" s="2">
        <v>15.6</v>
      </c>
      <c r="M33" s="2">
        <v>9.85</v>
      </c>
      <c r="N33" s="2">
        <v>3.94</v>
      </c>
      <c r="O33" s="2">
        <v>0.25</v>
      </c>
      <c r="P33" s="2">
        <v>0.7</v>
      </c>
      <c r="Q33" s="2">
        <v>58.3</v>
      </c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>
        <v>763</v>
      </c>
      <c r="AE33" s="2"/>
      <c r="AF33" s="2">
        <v>430</v>
      </c>
      <c r="AG33" s="2"/>
      <c r="AH33" s="2"/>
      <c r="AI33" s="2"/>
      <c r="AJ33" s="2"/>
      <c r="AK33" s="2"/>
      <c r="AL33" s="2"/>
      <c r="AM33" s="4">
        <v>0</v>
      </c>
    </row>
    <row r="34" spans="1:39" x14ac:dyDescent="0.3">
      <c r="A34" s="2" t="s">
        <v>664</v>
      </c>
      <c r="B34" s="2"/>
      <c r="C34" s="2">
        <v>3</v>
      </c>
      <c r="D34" s="2">
        <v>100</v>
      </c>
      <c r="E34" s="2">
        <v>228</v>
      </c>
      <c r="F34" s="2">
        <v>61.7</v>
      </c>
      <c r="G34" s="2">
        <v>2.7</v>
      </c>
      <c r="H34" s="2">
        <v>16.899999999999999</v>
      </c>
      <c r="I34" s="2">
        <v>1.6</v>
      </c>
      <c r="J34" s="2"/>
      <c r="K34" s="2"/>
      <c r="L34" s="2">
        <v>17.100000000000001</v>
      </c>
      <c r="M34" s="2">
        <v>11.37</v>
      </c>
      <c r="N34" s="2">
        <v>4.62</v>
      </c>
      <c r="O34" s="2">
        <v>0.17</v>
      </c>
      <c r="P34" s="2">
        <v>0</v>
      </c>
      <c r="Q34" s="2">
        <v>61</v>
      </c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>
        <v>401</v>
      </c>
      <c r="AE34" s="2"/>
      <c r="AF34" s="2"/>
      <c r="AG34" s="2"/>
      <c r="AH34" s="2"/>
      <c r="AI34" s="2"/>
      <c r="AJ34" s="2"/>
      <c r="AK34" s="2"/>
      <c r="AL34" s="2"/>
      <c r="AM34" s="4">
        <v>0</v>
      </c>
    </row>
    <row r="35" spans="1:39" x14ac:dyDescent="0.3">
      <c r="A35" s="2" t="s">
        <v>665</v>
      </c>
      <c r="B35" s="2"/>
      <c r="C35" s="2">
        <v>4</v>
      </c>
      <c r="D35" s="2">
        <v>100</v>
      </c>
      <c r="E35" s="2">
        <v>117</v>
      </c>
      <c r="F35" s="2"/>
      <c r="G35" s="2"/>
      <c r="H35" s="2">
        <v>12.6</v>
      </c>
      <c r="I35" s="2">
        <v>4.5</v>
      </c>
      <c r="J35" s="2">
        <v>3.3</v>
      </c>
      <c r="K35" s="2"/>
      <c r="L35" s="2">
        <v>12.1</v>
      </c>
      <c r="M35" s="2">
        <v>7.74</v>
      </c>
      <c r="N35" s="2">
        <v>3.52</v>
      </c>
      <c r="O35" s="2">
        <v>0.3</v>
      </c>
      <c r="P35" s="2">
        <v>0.5</v>
      </c>
      <c r="Q35" s="2">
        <v>39</v>
      </c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>
        <v>254</v>
      </c>
      <c r="AE35" s="2"/>
      <c r="AF35" s="2">
        <v>383</v>
      </c>
      <c r="AG35" s="2"/>
      <c r="AH35" s="2"/>
      <c r="AI35" s="2"/>
      <c r="AJ35" s="2"/>
      <c r="AK35" s="2"/>
      <c r="AL35" s="2"/>
      <c r="AM35" s="4">
        <v>0</v>
      </c>
    </row>
    <row r="36" spans="1:39" x14ac:dyDescent="0.3">
      <c r="A36" s="2" t="s">
        <v>63</v>
      </c>
      <c r="B36" s="2"/>
      <c r="C36" s="2">
        <v>3</v>
      </c>
      <c r="D36" s="2">
        <v>100</v>
      </c>
      <c r="E36" s="2">
        <v>193</v>
      </c>
      <c r="F36" s="2">
        <v>66.5</v>
      </c>
      <c r="G36" s="2">
        <v>2.6</v>
      </c>
      <c r="H36" s="2">
        <v>13.8</v>
      </c>
      <c r="I36" s="2">
        <v>3.2</v>
      </c>
      <c r="J36" s="2"/>
      <c r="K36" s="2"/>
      <c r="L36" s="2">
        <v>13.9</v>
      </c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>
        <v>363</v>
      </c>
      <c r="AE36" s="2"/>
      <c r="AF36" s="2"/>
      <c r="AG36" s="2"/>
      <c r="AH36" s="2"/>
      <c r="AI36" s="2"/>
      <c r="AJ36" s="2"/>
      <c r="AK36" s="2"/>
      <c r="AL36" s="2"/>
      <c r="AM36" s="4">
        <v>0</v>
      </c>
    </row>
    <row r="37" spans="1:39" x14ac:dyDescent="0.3">
      <c r="A37" s="2" t="s">
        <v>666</v>
      </c>
      <c r="B37" s="2"/>
      <c r="C37" s="2">
        <v>1</v>
      </c>
      <c r="D37" s="2">
        <v>100</v>
      </c>
      <c r="E37" s="2">
        <v>356</v>
      </c>
      <c r="F37" s="2">
        <v>41.5</v>
      </c>
      <c r="G37" s="2">
        <v>3.9</v>
      </c>
      <c r="H37" s="2">
        <v>24.9</v>
      </c>
      <c r="I37" s="2">
        <v>2.2000000000000002</v>
      </c>
      <c r="J37" s="2">
        <v>2.2000000000000002</v>
      </c>
      <c r="K37" s="2">
        <v>0</v>
      </c>
      <c r="L37" s="2">
        <v>27.4</v>
      </c>
      <c r="M37" s="2">
        <v>17.61</v>
      </c>
      <c r="N37" s="2">
        <v>7.75</v>
      </c>
      <c r="O37" s="2">
        <v>0.66</v>
      </c>
      <c r="P37" s="2"/>
      <c r="Q37" s="2">
        <v>114</v>
      </c>
      <c r="R37" s="2">
        <v>165</v>
      </c>
      <c r="S37" s="2">
        <v>0</v>
      </c>
      <c r="T37" s="2">
        <v>0.5</v>
      </c>
      <c r="U37" s="2">
        <v>0.2</v>
      </c>
      <c r="V37" s="2">
        <v>2.2999999999999998</v>
      </c>
      <c r="W37" s="2">
        <v>0</v>
      </c>
      <c r="X37" s="2">
        <v>0.3</v>
      </c>
      <c r="Y37" s="2">
        <v>0.1</v>
      </c>
      <c r="Z37" s="2">
        <v>0.1</v>
      </c>
      <c r="AA37" s="2">
        <v>0.3</v>
      </c>
      <c r="AB37" s="2">
        <v>1.5</v>
      </c>
      <c r="AC37" s="2">
        <v>21</v>
      </c>
      <c r="AD37" s="2">
        <v>819</v>
      </c>
      <c r="AE37" s="2">
        <v>121</v>
      </c>
      <c r="AF37" s="2">
        <v>700</v>
      </c>
      <c r="AG37" s="2">
        <v>546</v>
      </c>
      <c r="AH37" s="2">
        <v>29</v>
      </c>
      <c r="AI37" s="2">
        <v>0.2</v>
      </c>
      <c r="AJ37" s="2">
        <v>3.9</v>
      </c>
      <c r="AK37" s="2">
        <v>0</v>
      </c>
      <c r="AL37" s="2">
        <v>14.5</v>
      </c>
      <c r="AM37" s="4">
        <v>0</v>
      </c>
    </row>
    <row r="38" spans="1:39" x14ac:dyDescent="0.3">
      <c r="A38" s="2" t="s">
        <v>667</v>
      </c>
      <c r="B38" s="2"/>
      <c r="C38" s="2">
        <v>3</v>
      </c>
      <c r="D38" s="2">
        <v>100</v>
      </c>
      <c r="E38" s="2">
        <v>341</v>
      </c>
      <c r="F38" s="2">
        <v>42.7</v>
      </c>
      <c r="G38" s="2">
        <v>3</v>
      </c>
      <c r="H38" s="2">
        <v>24.8</v>
      </c>
      <c r="I38" s="2">
        <v>4.8</v>
      </c>
      <c r="J38" s="2">
        <v>0</v>
      </c>
      <c r="K38" s="2">
        <v>0</v>
      </c>
      <c r="L38" s="2">
        <v>24.7</v>
      </c>
      <c r="M38" s="2">
        <v>15.55</v>
      </c>
      <c r="N38" s="2">
        <v>6.79</v>
      </c>
      <c r="O38" s="2">
        <v>0.47</v>
      </c>
      <c r="P38" s="2">
        <v>0.5</v>
      </c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>
        <v>259</v>
      </c>
      <c r="AE38" s="2"/>
      <c r="AF38" s="2">
        <v>850</v>
      </c>
      <c r="AG38" s="2"/>
      <c r="AH38" s="2"/>
      <c r="AI38" s="2"/>
      <c r="AJ38" s="2"/>
      <c r="AK38" s="2"/>
      <c r="AL38" s="2"/>
      <c r="AM38" s="4">
        <v>0</v>
      </c>
    </row>
    <row r="39" spans="1:39" x14ac:dyDescent="0.3">
      <c r="A39" s="2" t="s">
        <v>64</v>
      </c>
      <c r="B39" s="2"/>
      <c r="C39" s="2">
        <v>3</v>
      </c>
      <c r="D39" s="2">
        <v>100</v>
      </c>
      <c r="E39" s="2">
        <v>394</v>
      </c>
      <c r="F39" s="2">
        <v>35.200000000000003</v>
      </c>
      <c r="G39" s="2">
        <v>2.9</v>
      </c>
      <c r="H39" s="2">
        <v>24.7</v>
      </c>
      <c r="I39" s="2">
        <v>8</v>
      </c>
      <c r="J39" s="2">
        <v>0</v>
      </c>
      <c r="K39" s="2"/>
      <c r="L39" s="2">
        <v>29.2</v>
      </c>
      <c r="M39" s="2">
        <v>18.93</v>
      </c>
      <c r="N39" s="2">
        <v>7.13</v>
      </c>
      <c r="O39" s="2">
        <v>0.66</v>
      </c>
      <c r="P39" s="2">
        <v>0.9</v>
      </c>
      <c r="Q39" s="2">
        <v>85.4</v>
      </c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>
        <v>452</v>
      </c>
      <c r="AE39" s="2"/>
      <c r="AF39" s="2"/>
      <c r="AG39" s="2"/>
      <c r="AH39" s="2"/>
      <c r="AI39" s="2"/>
      <c r="AJ39" s="2"/>
      <c r="AK39" s="2"/>
      <c r="AL39" s="2"/>
      <c r="AM39" s="4">
        <v>0</v>
      </c>
    </row>
    <row r="40" spans="1:39" x14ac:dyDescent="0.3">
      <c r="A40" s="2" t="s">
        <v>65</v>
      </c>
      <c r="B40" s="2"/>
      <c r="C40" s="2">
        <v>1</v>
      </c>
      <c r="D40" s="2">
        <v>100</v>
      </c>
      <c r="E40" s="2">
        <v>199</v>
      </c>
      <c r="F40" s="2">
        <v>66.7</v>
      </c>
      <c r="G40" s="2">
        <v>2.4</v>
      </c>
      <c r="H40" s="2">
        <v>13.5</v>
      </c>
      <c r="I40" s="2">
        <v>2.2999999999999998</v>
      </c>
      <c r="J40" s="2">
        <v>1.3</v>
      </c>
      <c r="K40" s="2">
        <v>0</v>
      </c>
      <c r="L40" s="2">
        <v>15.1</v>
      </c>
      <c r="M40" s="2">
        <v>9.4</v>
      </c>
      <c r="N40" s="2">
        <v>3.92</v>
      </c>
      <c r="O40" s="2">
        <v>0.59</v>
      </c>
      <c r="P40" s="2">
        <v>0.4</v>
      </c>
      <c r="Q40" s="2">
        <v>44.9</v>
      </c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>
        <v>507</v>
      </c>
      <c r="AE40" s="2"/>
      <c r="AF40" s="2"/>
      <c r="AG40" s="2"/>
      <c r="AH40" s="2"/>
      <c r="AI40" s="2"/>
      <c r="AJ40" s="2"/>
      <c r="AK40" s="2"/>
      <c r="AL40" s="2"/>
      <c r="AM40" s="4">
        <v>0</v>
      </c>
    </row>
    <row r="41" spans="1:39" x14ac:dyDescent="0.3">
      <c r="A41" s="2" t="s">
        <v>668</v>
      </c>
      <c r="B41" s="2"/>
      <c r="C41" s="2">
        <v>3</v>
      </c>
      <c r="D41" s="2">
        <v>100</v>
      </c>
      <c r="E41" s="2">
        <v>476</v>
      </c>
      <c r="F41" s="2">
        <v>10.3</v>
      </c>
      <c r="G41" s="2">
        <v>7.6</v>
      </c>
      <c r="H41" s="2">
        <v>47.1</v>
      </c>
      <c r="I41" s="2">
        <v>5.5</v>
      </c>
      <c r="J41" s="2"/>
      <c r="K41" s="2"/>
      <c r="L41" s="2">
        <v>29.5</v>
      </c>
      <c r="M41" s="2"/>
      <c r="N41" s="2"/>
      <c r="O41" s="2"/>
      <c r="P41" s="2"/>
      <c r="Q41" s="2"/>
      <c r="R41" s="2">
        <v>142</v>
      </c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>
        <v>1176</v>
      </c>
      <c r="AE41" s="2"/>
      <c r="AF41" s="2">
        <v>1653</v>
      </c>
      <c r="AG41" s="2"/>
      <c r="AH41" s="2"/>
      <c r="AI41" s="2"/>
      <c r="AJ41" s="2"/>
      <c r="AK41" s="2"/>
      <c r="AL41" s="2"/>
      <c r="AM41" s="4">
        <v>0</v>
      </c>
    </row>
    <row r="42" spans="1:39" x14ac:dyDescent="0.3">
      <c r="A42" s="2" t="s">
        <v>669</v>
      </c>
      <c r="B42" s="2"/>
      <c r="C42" s="2">
        <v>1</v>
      </c>
      <c r="D42" s="2">
        <v>100</v>
      </c>
      <c r="E42" s="2">
        <v>420</v>
      </c>
      <c r="F42" s="2">
        <v>22.7</v>
      </c>
      <c r="G42" s="2">
        <v>7.2</v>
      </c>
      <c r="H42" s="2">
        <v>28.4</v>
      </c>
      <c r="I42" s="2">
        <v>13.9</v>
      </c>
      <c r="J42" s="2">
        <v>0.1</v>
      </c>
      <c r="K42" s="2">
        <v>0</v>
      </c>
      <c r="L42" s="2">
        <v>27.8</v>
      </c>
      <c r="M42" s="2">
        <v>15.37</v>
      </c>
      <c r="N42" s="2">
        <v>7.13</v>
      </c>
      <c r="O42" s="2">
        <v>1.39</v>
      </c>
      <c r="P42" s="2"/>
      <c r="Q42" s="2">
        <v>86</v>
      </c>
      <c r="R42" s="2">
        <v>262</v>
      </c>
      <c r="S42" s="2">
        <v>0</v>
      </c>
      <c r="T42" s="2">
        <v>0.5</v>
      </c>
      <c r="U42" s="2">
        <v>0.5</v>
      </c>
      <c r="V42" s="2">
        <v>1.7</v>
      </c>
      <c r="W42" s="2">
        <v>0</v>
      </c>
      <c r="X42" s="2">
        <v>0.4</v>
      </c>
      <c r="Y42" s="2">
        <v>0.1</v>
      </c>
      <c r="Z42" s="2">
        <v>0.1</v>
      </c>
      <c r="AA42" s="2">
        <v>0.5</v>
      </c>
      <c r="AB42" s="2">
        <v>1.4</v>
      </c>
      <c r="AC42" s="2">
        <v>6</v>
      </c>
      <c r="AD42" s="2">
        <v>1804</v>
      </c>
      <c r="AE42" s="2">
        <v>180</v>
      </c>
      <c r="AF42" s="2">
        <v>853</v>
      </c>
      <c r="AG42" s="2">
        <v>627</v>
      </c>
      <c r="AH42" s="2">
        <v>34</v>
      </c>
      <c r="AI42" s="2">
        <v>0.5</v>
      </c>
      <c r="AJ42" s="2">
        <v>4.2</v>
      </c>
      <c r="AK42" s="2">
        <v>0</v>
      </c>
      <c r="AL42" s="2">
        <v>34.4</v>
      </c>
      <c r="AM42" s="4">
        <v>0</v>
      </c>
    </row>
    <row r="43" spans="1:39" x14ac:dyDescent="0.3">
      <c r="A43" s="2" t="s">
        <v>66</v>
      </c>
      <c r="B43" s="2"/>
      <c r="C43" s="2">
        <v>3</v>
      </c>
      <c r="D43" s="2">
        <v>100</v>
      </c>
      <c r="E43" s="2">
        <v>394</v>
      </c>
      <c r="F43" s="2">
        <v>37</v>
      </c>
      <c r="G43" s="2">
        <v>3.8</v>
      </c>
      <c r="H43" s="2">
        <v>25.7</v>
      </c>
      <c r="I43" s="2">
        <v>2.2999999999999998</v>
      </c>
      <c r="J43" s="2"/>
      <c r="K43" s="2">
        <v>0</v>
      </c>
      <c r="L43" s="2">
        <v>31.2</v>
      </c>
      <c r="M43" s="2">
        <v>19.97</v>
      </c>
      <c r="N43" s="2">
        <v>9.39</v>
      </c>
      <c r="O43" s="2">
        <v>1.78</v>
      </c>
      <c r="P43" s="2"/>
      <c r="Q43" s="2">
        <v>55.8</v>
      </c>
      <c r="R43" s="2"/>
      <c r="S43" s="2"/>
      <c r="T43" s="2"/>
      <c r="U43" s="2"/>
      <c r="V43" s="2"/>
      <c r="W43" s="2">
        <v>0</v>
      </c>
      <c r="X43" s="2">
        <v>0.3</v>
      </c>
      <c r="Y43" s="2">
        <v>0.3</v>
      </c>
      <c r="Z43" s="2"/>
      <c r="AA43" s="2"/>
      <c r="AB43" s="2"/>
      <c r="AC43" s="2"/>
      <c r="AD43" s="2">
        <v>720</v>
      </c>
      <c r="AE43" s="2">
        <v>73</v>
      </c>
      <c r="AF43" s="2">
        <v>474</v>
      </c>
      <c r="AG43" s="2">
        <v>578</v>
      </c>
      <c r="AH43" s="2">
        <v>14.3</v>
      </c>
      <c r="AI43" s="2">
        <v>0.5</v>
      </c>
      <c r="AJ43" s="2">
        <v>3.5</v>
      </c>
      <c r="AK43" s="2">
        <v>0</v>
      </c>
      <c r="AL43" s="2"/>
      <c r="AM43" s="4">
        <v>0</v>
      </c>
    </row>
    <row r="44" spans="1:39" x14ac:dyDescent="0.3">
      <c r="A44" s="2" t="s">
        <v>67</v>
      </c>
      <c r="B44" s="2"/>
      <c r="C44" s="2">
        <v>2</v>
      </c>
      <c r="D44" s="2">
        <v>100</v>
      </c>
      <c r="E44" s="2">
        <v>339</v>
      </c>
      <c r="F44" s="2">
        <v>35.9</v>
      </c>
      <c r="G44" s="2">
        <v>4.8</v>
      </c>
      <c r="H44" s="2">
        <v>33.1</v>
      </c>
      <c r="I44" s="2">
        <v>5.9</v>
      </c>
      <c r="J44" s="2"/>
      <c r="K44" s="2">
        <v>0</v>
      </c>
      <c r="L44" s="2">
        <v>20.3</v>
      </c>
      <c r="M44" s="2"/>
      <c r="N44" s="2"/>
      <c r="O44" s="2"/>
      <c r="P44" s="2"/>
      <c r="Q44" s="2"/>
      <c r="R44" s="2">
        <v>271</v>
      </c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>
        <v>742</v>
      </c>
      <c r="AE44" s="2"/>
      <c r="AF44" s="2">
        <v>1199</v>
      </c>
      <c r="AG44" s="2"/>
      <c r="AH44" s="2"/>
      <c r="AI44" s="2"/>
      <c r="AJ44" s="2"/>
      <c r="AK44" s="2"/>
      <c r="AL44" s="2"/>
      <c r="AM44" s="4">
        <v>0</v>
      </c>
    </row>
    <row r="45" spans="1:39" x14ac:dyDescent="0.3">
      <c r="A45" s="2" t="s">
        <v>68</v>
      </c>
      <c r="B45" s="2"/>
      <c r="C45" s="2">
        <v>1</v>
      </c>
      <c r="D45" s="2">
        <v>100</v>
      </c>
      <c r="E45" s="2">
        <v>393</v>
      </c>
      <c r="F45" s="2">
        <v>37.6</v>
      </c>
      <c r="G45" s="2">
        <v>3</v>
      </c>
      <c r="H45" s="2">
        <v>27</v>
      </c>
      <c r="I45" s="2">
        <v>1.5</v>
      </c>
      <c r="J45" s="2">
        <v>0</v>
      </c>
      <c r="K45" s="2">
        <v>0</v>
      </c>
      <c r="L45" s="2">
        <v>31</v>
      </c>
      <c r="M45" s="2">
        <v>18.23</v>
      </c>
      <c r="N45" s="2">
        <v>8.0500000000000007</v>
      </c>
      <c r="O45" s="2">
        <v>1.34</v>
      </c>
      <c r="P45" s="2"/>
      <c r="Q45" s="2">
        <v>93</v>
      </c>
      <c r="R45" s="2">
        <v>228</v>
      </c>
      <c r="S45" s="2">
        <v>0</v>
      </c>
      <c r="T45" s="2">
        <v>0</v>
      </c>
      <c r="U45" s="2">
        <v>0.6</v>
      </c>
      <c r="V45" s="2">
        <v>1.4</v>
      </c>
      <c r="W45" s="2">
        <v>0</v>
      </c>
      <c r="X45" s="2">
        <v>0.3</v>
      </c>
      <c r="Y45" s="2">
        <v>0.1</v>
      </c>
      <c r="Z45" s="2">
        <v>0.1</v>
      </c>
      <c r="AA45" s="2">
        <v>0.4</v>
      </c>
      <c r="AB45" s="2">
        <v>3.1</v>
      </c>
      <c r="AC45" s="2">
        <v>10</v>
      </c>
      <c r="AD45" s="2">
        <v>187</v>
      </c>
      <c r="AE45" s="2">
        <v>72</v>
      </c>
      <c r="AF45" s="2">
        <v>890</v>
      </c>
      <c r="AG45" s="2">
        <v>574</v>
      </c>
      <c r="AH45" s="2">
        <v>33</v>
      </c>
      <c r="AI45" s="2">
        <v>0.1</v>
      </c>
      <c r="AJ45" s="2">
        <v>4.4000000000000004</v>
      </c>
      <c r="AK45" s="2">
        <v>0.1</v>
      </c>
      <c r="AL45" s="2">
        <v>30</v>
      </c>
      <c r="AM45" s="4">
        <v>0</v>
      </c>
    </row>
    <row r="46" spans="1:39" x14ac:dyDescent="0.3">
      <c r="A46" s="2" t="s">
        <v>69</v>
      </c>
      <c r="B46" s="2"/>
      <c r="C46" s="2">
        <v>2</v>
      </c>
      <c r="D46" s="2">
        <v>100</v>
      </c>
      <c r="E46" s="2">
        <v>303</v>
      </c>
      <c r="F46" s="2">
        <v>50</v>
      </c>
      <c r="G46" s="2">
        <v>1.7</v>
      </c>
      <c r="H46" s="2">
        <v>20</v>
      </c>
      <c r="I46" s="2">
        <v>3.3</v>
      </c>
      <c r="J46" s="2"/>
      <c r="K46" s="2">
        <v>0</v>
      </c>
      <c r="L46" s="2">
        <v>25</v>
      </c>
      <c r="M46" s="2">
        <v>16</v>
      </c>
      <c r="N46" s="2">
        <v>7.53</v>
      </c>
      <c r="O46" s="2">
        <v>1.43</v>
      </c>
      <c r="P46" s="2"/>
      <c r="Q46" s="2">
        <v>44.7</v>
      </c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 t="s">
        <v>46</v>
      </c>
      <c r="AE46" s="2"/>
      <c r="AF46" s="2"/>
      <c r="AG46" s="2"/>
      <c r="AH46" s="2"/>
      <c r="AI46" s="2"/>
      <c r="AJ46" s="2"/>
      <c r="AK46" s="2"/>
      <c r="AL46" s="2"/>
      <c r="AM46" s="4">
        <v>0</v>
      </c>
    </row>
    <row r="47" spans="1:39" x14ac:dyDescent="0.3">
      <c r="A47" s="2" t="s">
        <v>70</v>
      </c>
      <c r="B47" s="2"/>
      <c r="C47" s="2">
        <v>3</v>
      </c>
      <c r="D47" s="2">
        <v>100</v>
      </c>
      <c r="E47" s="2">
        <v>174</v>
      </c>
      <c r="F47" s="2">
        <v>71.7</v>
      </c>
      <c r="G47" s="2">
        <v>1</v>
      </c>
      <c r="H47" s="2">
        <v>11.3</v>
      </c>
      <c r="I47" s="2">
        <v>3</v>
      </c>
      <c r="J47" s="2">
        <v>0.3</v>
      </c>
      <c r="K47" s="2">
        <v>0</v>
      </c>
      <c r="L47" s="2">
        <v>13</v>
      </c>
      <c r="M47" s="2">
        <v>8.3000000000000007</v>
      </c>
      <c r="N47" s="2">
        <v>3.63</v>
      </c>
      <c r="O47" s="2">
        <v>0.39</v>
      </c>
      <c r="P47" s="2"/>
      <c r="Q47" s="2">
        <v>51</v>
      </c>
      <c r="R47" s="2">
        <v>120</v>
      </c>
      <c r="S47" s="2">
        <v>0</v>
      </c>
      <c r="T47" s="2">
        <v>0.2</v>
      </c>
      <c r="U47" s="2">
        <v>0.1</v>
      </c>
      <c r="V47" s="2">
        <v>1.1000000000000001</v>
      </c>
      <c r="W47" s="2">
        <v>0</v>
      </c>
      <c r="X47" s="2">
        <v>0.2</v>
      </c>
      <c r="Y47" s="2">
        <v>0.1</v>
      </c>
      <c r="Z47" s="2">
        <v>0</v>
      </c>
      <c r="AA47" s="2">
        <v>0.2</v>
      </c>
      <c r="AB47" s="2">
        <v>0.3</v>
      </c>
      <c r="AC47" s="2">
        <v>12</v>
      </c>
      <c r="AD47" s="2">
        <v>84</v>
      </c>
      <c r="AE47" s="2">
        <v>105</v>
      </c>
      <c r="AF47" s="2">
        <v>207</v>
      </c>
      <c r="AG47" s="2">
        <v>158</v>
      </c>
      <c r="AH47" s="2">
        <v>11</v>
      </c>
      <c r="AI47" s="2">
        <v>0.4</v>
      </c>
      <c r="AJ47" s="2">
        <v>1.2</v>
      </c>
      <c r="AK47" s="2">
        <v>0</v>
      </c>
      <c r="AL47" s="2">
        <v>14.5</v>
      </c>
      <c r="AM47" s="4">
        <v>0</v>
      </c>
    </row>
    <row r="48" spans="1:39" x14ac:dyDescent="0.3">
      <c r="A48" s="2" t="s">
        <v>71</v>
      </c>
      <c r="B48" s="2"/>
      <c r="C48" s="2">
        <v>1</v>
      </c>
      <c r="D48" s="2">
        <v>100</v>
      </c>
      <c r="E48" s="2">
        <v>61</v>
      </c>
      <c r="F48" s="2">
        <v>87.9</v>
      </c>
      <c r="G48" s="2">
        <v>0.7</v>
      </c>
      <c r="H48" s="2">
        <v>3.5</v>
      </c>
      <c r="I48" s="2">
        <v>4.7</v>
      </c>
      <c r="J48" s="2">
        <v>4.7</v>
      </c>
      <c r="K48" s="2">
        <v>0</v>
      </c>
      <c r="L48" s="2">
        <v>3.3</v>
      </c>
      <c r="M48" s="2">
        <v>2.1</v>
      </c>
      <c r="N48" s="2">
        <v>0.89</v>
      </c>
      <c r="O48" s="2">
        <v>0.09</v>
      </c>
      <c r="P48" s="2"/>
      <c r="Q48" s="2">
        <v>13</v>
      </c>
      <c r="R48" s="2">
        <v>27</v>
      </c>
      <c r="S48" s="2">
        <v>0.5</v>
      </c>
      <c r="T48" s="2">
        <v>0.1</v>
      </c>
      <c r="U48" s="2">
        <v>0.1</v>
      </c>
      <c r="V48" s="2">
        <v>0.2</v>
      </c>
      <c r="W48" s="2">
        <v>0</v>
      </c>
      <c r="X48" s="2">
        <v>0.1</v>
      </c>
      <c r="Y48" s="2">
        <v>0.1</v>
      </c>
      <c r="Z48" s="2">
        <v>0</v>
      </c>
      <c r="AA48" s="2">
        <v>0.4</v>
      </c>
      <c r="AB48" s="2">
        <v>0.4</v>
      </c>
      <c r="AC48" s="2">
        <v>7</v>
      </c>
      <c r="AD48" s="2">
        <v>46</v>
      </c>
      <c r="AE48" s="2">
        <v>155</v>
      </c>
      <c r="AF48" s="2">
        <v>121</v>
      </c>
      <c r="AG48" s="2">
        <v>95</v>
      </c>
      <c r="AH48" s="2">
        <v>12</v>
      </c>
      <c r="AI48" s="2">
        <v>0.1</v>
      </c>
      <c r="AJ48" s="2">
        <v>0.6</v>
      </c>
      <c r="AK48" s="2">
        <v>0</v>
      </c>
      <c r="AL48" s="2">
        <v>2.2000000000000002</v>
      </c>
      <c r="AM48" s="4">
        <v>0</v>
      </c>
    </row>
    <row r="49" spans="1:39" x14ac:dyDescent="0.3">
      <c r="A49" s="2" t="s">
        <v>72</v>
      </c>
      <c r="B49" s="2"/>
      <c r="C49" s="2">
        <v>2</v>
      </c>
      <c r="D49" s="2">
        <v>100</v>
      </c>
      <c r="E49" s="2">
        <v>101</v>
      </c>
      <c r="F49" s="2">
        <v>77.099999999999994</v>
      </c>
      <c r="G49" s="2">
        <v>0.9</v>
      </c>
      <c r="H49" s="2">
        <v>4.4000000000000004</v>
      </c>
      <c r="I49" s="2">
        <v>14.9</v>
      </c>
      <c r="J49" s="2"/>
      <c r="K49" s="2">
        <v>0.1</v>
      </c>
      <c r="L49" s="2">
        <v>2.7</v>
      </c>
      <c r="M49" s="2">
        <v>1.73</v>
      </c>
      <c r="N49" s="2">
        <v>0.81</v>
      </c>
      <c r="O49" s="2">
        <v>0.15</v>
      </c>
      <c r="P49" s="2"/>
      <c r="Q49" s="2">
        <v>4.8</v>
      </c>
      <c r="R49" s="2"/>
      <c r="S49" s="2">
        <v>0.4</v>
      </c>
      <c r="T49" s="2"/>
      <c r="U49" s="2"/>
      <c r="V49" s="2"/>
      <c r="W49" s="2">
        <v>0</v>
      </c>
      <c r="X49" s="2">
        <v>0.4</v>
      </c>
      <c r="Y49" s="2">
        <v>0.1</v>
      </c>
      <c r="Z49" s="2">
        <v>0</v>
      </c>
      <c r="AA49" s="2">
        <v>0.4</v>
      </c>
      <c r="AB49" s="2">
        <v>0.4</v>
      </c>
      <c r="AC49" s="2">
        <v>7.5</v>
      </c>
      <c r="AD49" s="2">
        <v>46.3</v>
      </c>
      <c r="AE49" s="2">
        <v>154.6</v>
      </c>
      <c r="AF49" s="2">
        <v>127</v>
      </c>
      <c r="AG49" s="2">
        <v>113</v>
      </c>
      <c r="AH49" s="2">
        <v>11.5</v>
      </c>
      <c r="AI49" s="2">
        <v>0</v>
      </c>
      <c r="AJ49" s="2">
        <v>0.6</v>
      </c>
      <c r="AK49" s="2">
        <v>0</v>
      </c>
      <c r="AL49" s="2"/>
      <c r="AM49" s="4">
        <v>0</v>
      </c>
    </row>
    <row r="50" spans="1:39" x14ac:dyDescent="0.3">
      <c r="A50" s="2" t="s">
        <v>73</v>
      </c>
      <c r="B50" s="2"/>
      <c r="C50" s="2">
        <v>1</v>
      </c>
      <c r="D50" s="2">
        <v>100</v>
      </c>
      <c r="E50" s="2">
        <v>56</v>
      </c>
      <c r="F50" s="2">
        <v>85.2</v>
      </c>
      <c r="G50" s="2">
        <v>1.2</v>
      </c>
      <c r="H50" s="2">
        <v>5.7</v>
      </c>
      <c r="I50" s="2">
        <v>7.7</v>
      </c>
      <c r="J50" s="2">
        <v>7.7</v>
      </c>
      <c r="K50" s="2">
        <v>0</v>
      </c>
      <c r="L50" s="2">
        <v>0.2</v>
      </c>
      <c r="M50" s="2">
        <v>0.12</v>
      </c>
      <c r="N50" s="2">
        <v>0.05</v>
      </c>
      <c r="O50" s="2">
        <v>0.01</v>
      </c>
      <c r="P50" s="2"/>
      <c r="Q50" s="2">
        <v>2</v>
      </c>
      <c r="R50" s="2">
        <v>2</v>
      </c>
      <c r="S50" s="2">
        <v>0.9</v>
      </c>
      <c r="T50" s="2">
        <v>0</v>
      </c>
      <c r="U50" s="2">
        <v>0</v>
      </c>
      <c r="V50" s="2">
        <v>0.2</v>
      </c>
      <c r="W50" s="2">
        <v>0.1</v>
      </c>
      <c r="X50" s="2">
        <v>0.2</v>
      </c>
      <c r="Y50" s="2">
        <v>0.1</v>
      </c>
      <c r="Z50" s="2">
        <v>0.1</v>
      </c>
      <c r="AA50" s="2">
        <v>0.6</v>
      </c>
      <c r="AB50" s="2">
        <v>0.6</v>
      </c>
      <c r="AC50" s="2">
        <v>12</v>
      </c>
      <c r="AD50" s="2">
        <v>77</v>
      </c>
      <c r="AE50" s="2">
        <v>255</v>
      </c>
      <c r="AF50" s="2">
        <v>199</v>
      </c>
      <c r="AG50" s="2">
        <v>157</v>
      </c>
      <c r="AH50" s="2">
        <v>19</v>
      </c>
      <c r="AI50" s="2">
        <v>0.1</v>
      </c>
      <c r="AJ50" s="2">
        <v>1</v>
      </c>
      <c r="AK50" s="2">
        <v>0</v>
      </c>
      <c r="AL50" s="2">
        <v>3.6</v>
      </c>
      <c r="AM50" s="4">
        <v>0</v>
      </c>
    </row>
    <row r="51" spans="1:39" x14ac:dyDescent="0.3">
      <c r="A51" s="2" t="s">
        <v>74</v>
      </c>
      <c r="B51" s="2"/>
      <c r="C51" s="2">
        <v>3</v>
      </c>
      <c r="D51" s="2">
        <v>100</v>
      </c>
      <c r="E51" s="2">
        <v>53</v>
      </c>
      <c r="F51" s="2">
        <v>86.7</v>
      </c>
      <c r="G51" s="2">
        <v>0.6</v>
      </c>
      <c r="H51" s="2">
        <v>3</v>
      </c>
      <c r="I51" s="2">
        <v>9.3000000000000007</v>
      </c>
      <c r="J51" s="2">
        <v>2</v>
      </c>
      <c r="K51" s="2">
        <v>0</v>
      </c>
      <c r="L51" s="2">
        <v>0.4</v>
      </c>
      <c r="M51" s="2">
        <v>0.23</v>
      </c>
      <c r="N51" s="2">
        <v>0.1</v>
      </c>
      <c r="O51" s="2">
        <v>0.01</v>
      </c>
      <c r="P51" s="2">
        <v>0</v>
      </c>
      <c r="Q51" s="2">
        <v>0</v>
      </c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>
        <v>55</v>
      </c>
      <c r="AE51" s="2"/>
      <c r="AF51" s="2"/>
      <c r="AG51" s="2"/>
      <c r="AH51" s="2"/>
      <c r="AI51" s="2"/>
      <c r="AJ51" s="2"/>
      <c r="AK51" s="2"/>
      <c r="AL51" s="2"/>
      <c r="AM51" s="4">
        <v>0</v>
      </c>
    </row>
    <row r="52" spans="1:39" x14ac:dyDescent="0.3">
      <c r="A52" s="2" t="s">
        <v>75</v>
      </c>
      <c r="B52" s="2"/>
      <c r="C52" s="2">
        <v>2</v>
      </c>
      <c r="D52" s="2">
        <v>100</v>
      </c>
      <c r="E52" s="2">
        <v>114</v>
      </c>
      <c r="F52" s="2">
        <v>73.8</v>
      </c>
      <c r="G52" s="2">
        <v>0.8</v>
      </c>
      <c r="H52" s="2">
        <v>4.0999999999999996</v>
      </c>
      <c r="I52" s="2">
        <v>18.2</v>
      </c>
      <c r="J52" s="2"/>
      <c r="K52" s="2">
        <v>0.3</v>
      </c>
      <c r="L52" s="2">
        <v>2.8</v>
      </c>
      <c r="M52" s="2">
        <v>1.79</v>
      </c>
      <c r="N52" s="2">
        <v>0.84</v>
      </c>
      <c r="O52" s="2">
        <v>0.16</v>
      </c>
      <c r="P52" s="2"/>
      <c r="Q52" s="2">
        <v>5</v>
      </c>
      <c r="R52" s="2">
        <v>30</v>
      </c>
      <c r="S52" s="2">
        <v>0.4</v>
      </c>
      <c r="T52" s="2"/>
      <c r="U52" s="2"/>
      <c r="V52" s="2"/>
      <c r="W52" s="2">
        <v>0</v>
      </c>
      <c r="X52" s="2">
        <v>0.4</v>
      </c>
      <c r="Y52" s="2">
        <v>0.1</v>
      </c>
      <c r="Z52" s="2">
        <v>0</v>
      </c>
      <c r="AA52" s="2">
        <v>0.4</v>
      </c>
      <c r="AB52" s="2">
        <v>0.4</v>
      </c>
      <c r="AC52" s="2">
        <v>7.5</v>
      </c>
      <c r="AD52" s="2">
        <v>46.3</v>
      </c>
      <c r="AE52" s="2">
        <v>154.6</v>
      </c>
      <c r="AF52" s="2">
        <v>105</v>
      </c>
      <c r="AG52" s="2">
        <v>105</v>
      </c>
      <c r="AH52" s="2">
        <v>11.5</v>
      </c>
      <c r="AI52" s="2">
        <v>0</v>
      </c>
      <c r="AJ52" s="2">
        <v>0.6</v>
      </c>
      <c r="AK52" s="2">
        <v>0</v>
      </c>
      <c r="AL52" s="2"/>
      <c r="AM52" s="4">
        <v>0</v>
      </c>
    </row>
    <row r="53" spans="1:39" x14ac:dyDescent="0.3">
      <c r="A53" s="2" t="s">
        <v>76</v>
      </c>
      <c r="B53" s="2"/>
      <c r="C53" s="2">
        <v>1</v>
      </c>
      <c r="D53" s="2">
        <v>100</v>
      </c>
      <c r="E53" s="2">
        <v>105</v>
      </c>
      <c r="F53" s="2">
        <v>74.099999999999994</v>
      </c>
      <c r="G53" s="2">
        <v>1</v>
      </c>
      <c r="H53" s="2">
        <v>4.9000000000000004</v>
      </c>
      <c r="I53" s="2">
        <v>18.600000000000001</v>
      </c>
      <c r="J53" s="2"/>
      <c r="K53" s="2">
        <v>0</v>
      </c>
      <c r="L53" s="2">
        <v>1.4</v>
      </c>
      <c r="M53" s="2">
        <v>0.91</v>
      </c>
      <c r="N53" s="2">
        <v>0.39</v>
      </c>
      <c r="O53" s="2">
        <v>0.04</v>
      </c>
      <c r="P53" s="2"/>
      <c r="Q53" s="2">
        <v>6</v>
      </c>
      <c r="R53" s="2"/>
      <c r="S53" s="2">
        <v>0.7</v>
      </c>
      <c r="T53" s="2"/>
      <c r="U53" s="2"/>
      <c r="V53" s="2"/>
      <c r="W53" s="2">
        <v>0</v>
      </c>
      <c r="X53" s="2">
        <v>0.2</v>
      </c>
      <c r="Y53" s="2">
        <v>0.1</v>
      </c>
      <c r="Z53" s="2">
        <v>0.1</v>
      </c>
      <c r="AA53" s="2">
        <v>0.5</v>
      </c>
      <c r="AB53" s="2">
        <v>0.5</v>
      </c>
      <c r="AC53" s="2">
        <v>10</v>
      </c>
      <c r="AD53" s="2">
        <v>65</v>
      </c>
      <c r="AE53" s="2">
        <v>216</v>
      </c>
      <c r="AF53" s="2">
        <v>169</v>
      </c>
      <c r="AG53" s="2">
        <v>133</v>
      </c>
      <c r="AH53" s="2">
        <v>16</v>
      </c>
      <c r="AI53" s="2">
        <v>0.1</v>
      </c>
      <c r="AJ53" s="2">
        <v>0.8</v>
      </c>
      <c r="AK53" s="2">
        <v>0.1</v>
      </c>
      <c r="AL53" s="2">
        <v>3.1</v>
      </c>
      <c r="AM53" s="4">
        <v>0</v>
      </c>
    </row>
    <row r="54" spans="1:39" x14ac:dyDescent="0.3">
      <c r="A54" s="2" t="s">
        <v>77</v>
      </c>
      <c r="B54" s="2"/>
      <c r="C54" s="2">
        <v>3</v>
      </c>
      <c r="D54" s="2">
        <v>100</v>
      </c>
      <c r="E54" s="2">
        <v>56</v>
      </c>
      <c r="F54" s="2">
        <v>86</v>
      </c>
      <c r="G54" s="2">
        <v>0.5</v>
      </c>
      <c r="H54" s="2">
        <v>3</v>
      </c>
      <c r="I54" s="2">
        <v>10.1</v>
      </c>
      <c r="J54" s="2"/>
      <c r="K54" s="2">
        <v>0</v>
      </c>
      <c r="L54" s="2">
        <v>0.4</v>
      </c>
      <c r="M54" s="2">
        <v>0.25</v>
      </c>
      <c r="N54" s="2">
        <v>0.1</v>
      </c>
      <c r="O54" s="2">
        <v>0.01</v>
      </c>
      <c r="P54" s="2">
        <v>0</v>
      </c>
      <c r="Q54" s="2">
        <v>2.5</v>
      </c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>
        <v>55</v>
      </c>
      <c r="AE54" s="2"/>
      <c r="AF54" s="2"/>
      <c r="AG54" s="2"/>
      <c r="AH54" s="2"/>
      <c r="AI54" s="2"/>
      <c r="AJ54" s="2"/>
      <c r="AK54" s="2"/>
      <c r="AL54" s="2"/>
      <c r="AM54" s="4">
        <v>0</v>
      </c>
    </row>
    <row r="55" spans="1:39" x14ac:dyDescent="0.3">
      <c r="A55" s="2" t="s">
        <v>670</v>
      </c>
      <c r="B55" s="2"/>
      <c r="C55" s="2">
        <v>1</v>
      </c>
      <c r="D55" s="2">
        <v>100</v>
      </c>
      <c r="E55" s="2">
        <v>78</v>
      </c>
      <c r="F55" s="2">
        <v>82.9</v>
      </c>
      <c r="G55" s="2">
        <v>1</v>
      </c>
      <c r="H55" s="2">
        <v>9</v>
      </c>
      <c r="I55" s="2">
        <v>2</v>
      </c>
      <c r="J55" s="2">
        <v>0.6</v>
      </c>
      <c r="K55" s="2">
        <v>0.9</v>
      </c>
      <c r="L55" s="2">
        <v>4.2</v>
      </c>
      <c r="M55" s="2">
        <v>0.79</v>
      </c>
      <c r="N55" s="2">
        <v>1.1299999999999999</v>
      </c>
      <c r="O55" s="2">
        <v>1.65</v>
      </c>
      <c r="P55" s="2"/>
      <c r="Q55" s="2">
        <v>0</v>
      </c>
      <c r="R55" s="2">
        <v>0</v>
      </c>
      <c r="S55" s="2">
        <v>0.2</v>
      </c>
      <c r="T55" s="2">
        <v>0</v>
      </c>
      <c r="U55" s="2">
        <v>0</v>
      </c>
      <c r="V55" s="2">
        <v>2.4</v>
      </c>
      <c r="W55" s="2">
        <v>0.1</v>
      </c>
      <c r="X55" s="2">
        <v>0.1</v>
      </c>
      <c r="Y55" s="2">
        <v>0.1</v>
      </c>
      <c r="Z55" s="2">
        <v>0.1</v>
      </c>
      <c r="AA55" s="2">
        <v>0.1</v>
      </c>
      <c r="AB55" s="2">
        <v>0</v>
      </c>
      <c r="AC55" s="2">
        <v>19</v>
      </c>
      <c r="AD55" s="2">
        <v>12</v>
      </c>
      <c r="AE55" s="2">
        <v>148</v>
      </c>
      <c r="AF55" s="2">
        <v>201</v>
      </c>
      <c r="AG55" s="2">
        <v>121</v>
      </c>
      <c r="AH55" s="2">
        <v>37</v>
      </c>
      <c r="AI55" s="2">
        <v>1.6</v>
      </c>
      <c r="AJ55" s="2">
        <v>0.8</v>
      </c>
      <c r="AK55" s="2">
        <v>0.2</v>
      </c>
      <c r="AL55" s="2">
        <v>9.9</v>
      </c>
      <c r="AM55" s="4">
        <v>0</v>
      </c>
    </row>
    <row r="56" spans="1:39" ht="15" thickBot="1" x14ac:dyDescent="0.35">
      <c r="A56" s="10" t="s">
        <v>671</v>
      </c>
      <c r="B56" s="10"/>
      <c r="C56" s="10">
        <v>3</v>
      </c>
      <c r="D56" s="10">
        <v>100</v>
      </c>
      <c r="E56" s="10">
        <v>95</v>
      </c>
      <c r="F56" s="10">
        <v>78.400000000000006</v>
      </c>
      <c r="G56" s="10">
        <v>0.8</v>
      </c>
      <c r="H56" s="10">
        <v>10.4</v>
      </c>
      <c r="I56" s="10">
        <v>8</v>
      </c>
      <c r="J56" s="10">
        <v>0.4</v>
      </c>
      <c r="K56" s="10"/>
      <c r="L56" s="10">
        <v>2.4</v>
      </c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>
        <v>73</v>
      </c>
      <c r="AE56" s="10"/>
      <c r="AF56" s="10"/>
      <c r="AG56" s="10"/>
      <c r="AH56" s="10"/>
      <c r="AI56" s="10"/>
      <c r="AJ56" s="10"/>
      <c r="AK56" s="10"/>
      <c r="AL56" s="10"/>
      <c r="AM56" s="12">
        <v>0</v>
      </c>
    </row>
    <row r="57" spans="1:39" s="53" customFormat="1" x14ac:dyDescent="0.3">
      <c r="A57" s="45" t="s">
        <v>78</v>
      </c>
      <c r="B57" s="44" t="s">
        <v>734</v>
      </c>
      <c r="C57" s="51" t="s">
        <v>2</v>
      </c>
      <c r="D57" s="51" t="s">
        <v>637</v>
      </c>
      <c r="E57" s="51" t="s">
        <v>4</v>
      </c>
      <c r="F57" s="51" t="s">
        <v>5</v>
      </c>
      <c r="G57" s="51" t="s">
        <v>6</v>
      </c>
      <c r="H57" s="51" t="s">
        <v>7</v>
      </c>
      <c r="I57" s="51" t="s">
        <v>9</v>
      </c>
      <c r="J57" s="51" t="s">
        <v>10</v>
      </c>
      <c r="K57" s="51" t="s">
        <v>8</v>
      </c>
      <c r="L57" s="51" t="s">
        <v>11</v>
      </c>
      <c r="M57" s="51" t="s">
        <v>12</v>
      </c>
      <c r="N57" s="51" t="s">
        <v>13</v>
      </c>
      <c r="O57" s="51" t="s">
        <v>14</v>
      </c>
      <c r="P57" s="51" t="s">
        <v>15</v>
      </c>
      <c r="Q57" s="51" t="s">
        <v>16</v>
      </c>
      <c r="R57" s="51" t="s">
        <v>36</v>
      </c>
      <c r="S57" s="51" t="s">
        <v>17</v>
      </c>
      <c r="T57" s="51" t="s">
        <v>18</v>
      </c>
      <c r="U57" s="51" t="s">
        <v>37</v>
      </c>
      <c r="V57" s="51" t="s">
        <v>19</v>
      </c>
      <c r="W57" s="51" t="s">
        <v>22</v>
      </c>
      <c r="X57" s="51" t="s">
        <v>20</v>
      </c>
      <c r="Y57" s="51" t="s">
        <v>21</v>
      </c>
      <c r="Z57" s="51" t="s">
        <v>23</v>
      </c>
      <c r="AA57" s="51" t="s">
        <v>24</v>
      </c>
      <c r="AB57" s="51" t="s">
        <v>25</v>
      </c>
      <c r="AC57" s="51" t="s">
        <v>26</v>
      </c>
      <c r="AD57" s="51" t="s">
        <v>27</v>
      </c>
      <c r="AE57" s="51" t="s">
        <v>28</v>
      </c>
      <c r="AF57" s="51" t="s">
        <v>29</v>
      </c>
      <c r="AG57" s="51" t="s">
        <v>30</v>
      </c>
      <c r="AH57" s="51" t="s">
        <v>31</v>
      </c>
      <c r="AI57" s="51" t="s">
        <v>32</v>
      </c>
      <c r="AJ57" s="51" t="s">
        <v>33</v>
      </c>
      <c r="AK57" s="51" t="s">
        <v>34</v>
      </c>
      <c r="AL57" s="51" t="s">
        <v>35</v>
      </c>
      <c r="AM57" s="52" t="s">
        <v>635</v>
      </c>
    </row>
    <row r="58" spans="1:39" x14ac:dyDescent="0.3">
      <c r="A58" s="2" t="s">
        <v>672</v>
      </c>
      <c r="B58" s="2"/>
      <c r="C58" s="2">
        <v>1</v>
      </c>
      <c r="D58" s="2">
        <v>100</v>
      </c>
      <c r="E58" s="2">
        <v>143</v>
      </c>
      <c r="F58" s="2">
        <v>76.2</v>
      </c>
      <c r="G58" s="2">
        <v>1.1000000000000001</v>
      </c>
      <c r="H58" s="2">
        <v>12.6</v>
      </c>
      <c r="I58" s="2">
        <v>0.7</v>
      </c>
      <c r="J58" s="2">
        <v>0.4</v>
      </c>
      <c r="K58" s="2">
        <v>0</v>
      </c>
      <c r="L58" s="2">
        <v>9.5</v>
      </c>
      <c r="M58" s="2">
        <v>3.13</v>
      </c>
      <c r="N58" s="2">
        <v>3.66</v>
      </c>
      <c r="O58" s="2">
        <v>1.91</v>
      </c>
      <c r="P58" s="2"/>
      <c r="Q58" s="2">
        <v>372</v>
      </c>
      <c r="R58" s="2">
        <v>160</v>
      </c>
      <c r="S58" s="2">
        <v>0</v>
      </c>
      <c r="T58" s="2">
        <v>2</v>
      </c>
      <c r="U58" s="2">
        <v>1.1000000000000001</v>
      </c>
      <c r="V58" s="2">
        <v>0.3</v>
      </c>
      <c r="W58" s="2">
        <v>0</v>
      </c>
      <c r="X58" s="2">
        <v>0.5</v>
      </c>
      <c r="Y58" s="2">
        <v>0.1</v>
      </c>
      <c r="Z58" s="2">
        <v>0.2</v>
      </c>
      <c r="AA58" s="2">
        <v>1.5</v>
      </c>
      <c r="AB58" s="2">
        <v>0.9</v>
      </c>
      <c r="AC58" s="2">
        <v>47</v>
      </c>
      <c r="AD58" s="2">
        <v>142</v>
      </c>
      <c r="AE58" s="2">
        <v>138</v>
      </c>
      <c r="AF58" s="2">
        <v>56</v>
      </c>
      <c r="AG58" s="2">
        <v>198</v>
      </c>
      <c r="AH58" s="2">
        <v>12</v>
      </c>
      <c r="AI58" s="2">
        <v>1.8</v>
      </c>
      <c r="AJ58" s="2">
        <v>1.3</v>
      </c>
      <c r="AK58" s="2">
        <v>0.1</v>
      </c>
      <c r="AL58" s="2">
        <v>30.7</v>
      </c>
      <c r="AM58" s="4">
        <v>0</v>
      </c>
    </row>
    <row r="59" spans="1:39" x14ac:dyDescent="0.3">
      <c r="A59" s="2" t="s">
        <v>673</v>
      </c>
      <c r="B59" s="2"/>
      <c r="C59" s="2">
        <v>3</v>
      </c>
      <c r="D59" s="2">
        <v>100</v>
      </c>
      <c r="E59" s="2">
        <v>149</v>
      </c>
      <c r="F59" s="2">
        <v>75.5</v>
      </c>
      <c r="G59" s="2">
        <v>0.9</v>
      </c>
      <c r="H59" s="2">
        <v>12.4</v>
      </c>
      <c r="I59" s="2">
        <v>0.3</v>
      </c>
      <c r="J59" s="2">
        <v>0.1</v>
      </c>
      <c r="K59" s="2"/>
      <c r="L59" s="2">
        <v>10.9</v>
      </c>
      <c r="M59" s="2">
        <v>2.9</v>
      </c>
      <c r="N59" s="2">
        <v>4.51</v>
      </c>
      <c r="O59" s="2">
        <v>0.99</v>
      </c>
      <c r="P59" s="2">
        <v>0</v>
      </c>
      <c r="Q59" s="2">
        <v>367</v>
      </c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>
        <v>153</v>
      </c>
      <c r="AE59" s="2"/>
      <c r="AF59" s="2"/>
      <c r="AG59" s="2"/>
      <c r="AH59" s="2"/>
      <c r="AI59" s="2"/>
      <c r="AJ59" s="2"/>
      <c r="AK59" s="2"/>
      <c r="AL59" s="2"/>
      <c r="AM59" s="4">
        <v>0</v>
      </c>
    </row>
    <row r="60" spans="1:39" x14ac:dyDescent="0.3">
      <c r="A60" s="2" t="s">
        <v>79</v>
      </c>
      <c r="B60" s="2"/>
      <c r="C60" s="2">
        <v>1</v>
      </c>
      <c r="D60" s="2">
        <v>100</v>
      </c>
      <c r="E60" s="2">
        <v>52</v>
      </c>
      <c r="F60" s="2">
        <v>87.6</v>
      </c>
      <c r="G60" s="2">
        <v>0.6</v>
      </c>
      <c r="H60" s="2">
        <v>10.9</v>
      </c>
      <c r="I60" s="2">
        <v>0.7</v>
      </c>
      <c r="J60" s="2">
        <v>0.7</v>
      </c>
      <c r="K60" s="2">
        <v>0</v>
      </c>
      <c r="L60" s="2">
        <v>0.2</v>
      </c>
      <c r="M60" s="2">
        <v>0</v>
      </c>
      <c r="N60" s="2">
        <v>0</v>
      </c>
      <c r="O60" s="2">
        <v>0</v>
      </c>
      <c r="P60" s="2"/>
      <c r="Q60" s="2">
        <v>0</v>
      </c>
      <c r="R60" s="2">
        <v>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0.4</v>
      </c>
      <c r="Y60" s="2">
        <v>0.1</v>
      </c>
      <c r="Z60" s="2">
        <v>0</v>
      </c>
      <c r="AA60" s="2">
        <v>0.2</v>
      </c>
      <c r="AB60" s="2">
        <v>0.1</v>
      </c>
      <c r="AC60" s="2">
        <v>4</v>
      </c>
      <c r="AD60" s="2">
        <v>166</v>
      </c>
      <c r="AE60" s="2">
        <v>163</v>
      </c>
      <c r="AF60" s="2">
        <v>7</v>
      </c>
      <c r="AG60" s="2">
        <v>15</v>
      </c>
      <c r="AH60" s="2">
        <v>11</v>
      </c>
      <c r="AI60" s="2">
        <v>0.1</v>
      </c>
      <c r="AJ60" s="2">
        <v>0</v>
      </c>
      <c r="AK60" s="2">
        <v>0</v>
      </c>
      <c r="AL60" s="2">
        <v>20</v>
      </c>
      <c r="AM60" s="4">
        <v>0</v>
      </c>
    </row>
    <row r="61" spans="1:39" x14ac:dyDescent="0.3">
      <c r="A61" s="2" t="s">
        <v>80</v>
      </c>
      <c r="B61" s="2"/>
      <c r="C61" s="2">
        <v>1</v>
      </c>
      <c r="D61" s="2">
        <v>100</v>
      </c>
      <c r="E61" s="2">
        <v>322</v>
      </c>
      <c r="F61" s="2">
        <v>52.3</v>
      </c>
      <c r="G61" s="2">
        <v>1.7</v>
      </c>
      <c r="H61" s="2">
        <v>15.9</v>
      </c>
      <c r="I61" s="2">
        <v>3.6</v>
      </c>
      <c r="J61" s="2">
        <v>0.6</v>
      </c>
      <c r="K61" s="2">
        <v>0</v>
      </c>
      <c r="L61" s="2">
        <v>26.5</v>
      </c>
      <c r="M61" s="2">
        <v>9.5500000000000007</v>
      </c>
      <c r="N61" s="2">
        <v>11.74</v>
      </c>
      <c r="O61" s="2">
        <v>4.2</v>
      </c>
      <c r="P61" s="2"/>
      <c r="Q61" s="2">
        <v>1085</v>
      </c>
      <c r="R61" s="2">
        <v>381</v>
      </c>
      <c r="S61" s="2">
        <v>0</v>
      </c>
      <c r="T61" s="2">
        <v>5.4</v>
      </c>
      <c r="U61" s="2">
        <v>2.6</v>
      </c>
      <c r="V61" s="2">
        <v>0.7</v>
      </c>
      <c r="W61" s="2">
        <v>0.2</v>
      </c>
      <c r="X61" s="2">
        <v>0.5</v>
      </c>
      <c r="Y61" s="2">
        <v>0</v>
      </c>
      <c r="Z61" s="2">
        <v>0.4</v>
      </c>
      <c r="AA61" s="2">
        <v>3</v>
      </c>
      <c r="AB61" s="2">
        <v>2</v>
      </c>
      <c r="AC61" s="2">
        <v>146</v>
      </c>
      <c r="AD61" s="2">
        <v>48</v>
      </c>
      <c r="AE61" s="2">
        <v>109</v>
      </c>
      <c r="AF61" s="2">
        <v>129</v>
      </c>
      <c r="AG61" s="2">
        <v>390</v>
      </c>
      <c r="AH61" s="2">
        <v>5</v>
      </c>
      <c r="AI61" s="2">
        <v>2.7</v>
      </c>
      <c r="AJ61" s="2">
        <v>2.2999999999999998</v>
      </c>
      <c r="AK61" s="2">
        <v>0.1</v>
      </c>
      <c r="AL61" s="2">
        <v>56</v>
      </c>
      <c r="AM61" s="4">
        <v>0</v>
      </c>
    </row>
    <row r="62" spans="1:39" x14ac:dyDescent="0.3">
      <c r="A62" s="10" t="s">
        <v>81</v>
      </c>
      <c r="B62" s="10"/>
      <c r="C62" s="10">
        <v>1</v>
      </c>
      <c r="D62" s="10">
        <v>100</v>
      </c>
      <c r="E62" s="10">
        <v>158</v>
      </c>
      <c r="F62" s="10">
        <v>74.400000000000006</v>
      </c>
      <c r="G62" s="10">
        <v>1.1000000000000001</v>
      </c>
      <c r="H62" s="10">
        <v>13.1</v>
      </c>
      <c r="I62" s="10">
        <v>0.4</v>
      </c>
      <c r="J62" s="10">
        <v>0.4</v>
      </c>
      <c r="K62" s="10">
        <v>0</v>
      </c>
      <c r="L62" s="10">
        <v>11.1</v>
      </c>
      <c r="M62" s="10">
        <v>3.56</v>
      </c>
      <c r="N62" s="10">
        <v>4.32</v>
      </c>
      <c r="O62" s="10">
        <v>1.32</v>
      </c>
      <c r="P62" s="10"/>
      <c r="Q62" s="10">
        <v>844</v>
      </c>
      <c r="R62" s="10">
        <v>156</v>
      </c>
      <c r="S62" s="10">
        <v>0</v>
      </c>
      <c r="T62" s="10">
        <v>1.4</v>
      </c>
      <c r="U62" s="10">
        <v>1.1000000000000001</v>
      </c>
      <c r="V62" s="10">
        <v>0.3</v>
      </c>
      <c r="W62" s="10">
        <v>0.1</v>
      </c>
      <c r="X62" s="10">
        <v>0.8</v>
      </c>
      <c r="Y62" s="10">
        <v>0.2</v>
      </c>
      <c r="Z62" s="10">
        <v>0.2</v>
      </c>
      <c r="AA62" s="10">
        <v>1.8</v>
      </c>
      <c r="AB62" s="10">
        <v>1.6</v>
      </c>
      <c r="AC62" s="10">
        <v>66</v>
      </c>
      <c r="AD62" s="10">
        <v>141</v>
      </c>
      <c r="AE62" s="10">
        <v>132</v>
      </c>
      <c r="AF62" s="10">
        <v>64</v>
      </c>
      <c r="AG62" s="10">
        <v>226</v>
      </c>
      <c r="AH62" s="10">
        <v>13</v>
      </c>
      <c r="AI62" s="10">
        <v>3.7</v>
      </c>
      <c r="AJ62" s="10">
        <v>1.5</v>
      </c>
      <c r="AK62" s="10">
        <v>0.1</v>
      </c>
      <c r="AL62" s="10">
        <v>32</v>
      </c>
      <c r="AM62" s="12">
        <v>0</v>
      </c>
    </row>
    <row r="63" spans="1:39" s="55" customFormat="1" x14ac:dyDescent="0.3">
      <c r="A63" s="47" t="s">
        <v>650</v>
      </c>
      <c r="B63" s="46" t="s">
        <v>734</v>
      </c>
      <c r="C63" s="54" t="s">
        <v>2</v>
      </c>
      <c r="D63" s="54" t="s">
        <v>637</v>
      </c>
      <c r="E63" s="54" t="s">
        <v>4</v>
      </c>
      <c r="F63" s="54" t="s">
        <v>5</v>
      </c>
      <c r="G63" s="54" t="s">
        <v>6</v>
      </c>
      <c r="H63" s="54" t="s">
        <v>7</v>
      </c>
      <c r="I63" s="54" t="s">
        <v>9</v>
      </c>
      <c r="J63" s="54" t="s">
        <v>10</v>
      </c>
      <c r="K63" s="54" t="s">
        <v>8</v>
      </c>
      <c r="L63" s="54" t="s">
        <v>11</v>
      </c>
      <c r="M63" s="54" t="s">
        <v>12</v>
      </c>
      <c r="N63" s="54" t="s">
        <v>13</v>
      </c>
      <c r="O63" s="54" t="s">
        <v>14</v>
      </c>
      <c r="P63" s="54" t="s">
        <v>15</v>
      </c>
      <c r="Q63" s="54" t="s">
        <v>16</v>
      </c>
      <c r="R63" s="54" t="s">
        <v>36</v>
      </c>
      <c r="S63" s="54" t="s">
        <v>17</v>
      </c>
      <c r="T63" s="54" t="s">
        <v>18</v>
      </c>
      <c r="U63" s="54" t="s">
        <v>37</v>
      </c>
      <c r="V63" s="54" t="s">
        <v>19</v>
      </c>
      <c r="W63" s="54" t="s">
        <v>22</v>
      </c>
      <c r="X63" s="54" t="s">
        <v>20</v>
      </c>
      <c r="Y63" s="54" t="s">
        <v>21</v>
      </c>
      <c r="Z63" s="54" t="s">
        <v>23</v>
      </c>
      <c r="AA63" s="54" t="s">
        <v>24</v>
      </c>
      <c r="AB63" s="54" t="s">
        <v>25</v>
      </c>
      <c r="AC63" s="54" t="s">
        <v>26</v>
      </c>
      <c r="AD63" s="54" t="s">
        <v>27</v>
      </c>
      <c r="AE63" s="54" t="s">
        <v>28</v>
      </c>
      <c r="AF63" s="54" t="s">
        <v>29</v>
      </c>
      <c r="AG63" s="54" t="s">
        <v>30</v>
      </c>
      <c r="AH63" s="54" t="s">
        <v>31</v>
      </c>
      <c r="AI63" s="54" t="s">
        <v>32</v>
      </c>
      <c r="AJ63" s="54" t="s">
        <v>33</v>
      </c>
      <c r="AK63" s="54" t="s">
        <v>34</v>
      </c>
      <c r="AL63" s="54" t="s">
        <v>35</v>
      </c>
      <c r="AM63" s="54" t="s">
        <v>635</v>
      </c>
    </row>
    <row r="64" spans="1:39" x14ac:dyDescent="0.3">
      <c r="A64" s="2" t="s">
        <v>82</v>
      </c>
      <c r="B64" s="2"/>
      <c r="C64" s="2">
        <v>1</v>
      </c>
      <c r="D64" s="2">
        <v>100</v>
      </c>
      <c r="E64" s="2">
        <v>176</v>
      </c>
      <c r="F64" s="2">
        <v>65.2</v>
      </c>
      <c r="G64" s="2">
        <v>0.8</v>
      </c>
      <c r="H64" s="2">
        <v>27.3</v>
      </c>
      <c r="I64" s="2">
        <v>0</v>
      </c>
      <c r="J64" s="2"/>
      <c r="K64" s="2">
        <v>0</v>
      </c>
      <c r="L64" s="2">
        <v>6.7</v>
      </c>
      <c r="M64" s="2">
        <v>1.84</v>
      </c>
      <c r="N64" s="2">
        <v>2.39</v>
      </c>
      <c r="O64" s="2">
        <v>1.54</v>
      </c>
      <c r="P64" s="2"/>
      <c r="Q64" s="2">
        <v>82.9</v>
      </c>
      <c r="R64" s="2">
        <v>15</v>
      </c>
      <c r="S64" s="2">
        <v>0</v>
      </c>
      <c r="T64" s="2"/>
      <c r="U64" s="2">
        <v>0.5</v>
      </c>
      <c r="V64" s="2"/>
      <c r="W64" s="2">
        <v>0</v>
      </c>
      <c r="X64" s="2">
        <v>0.2</v>
      </c>
      <c r="Y64" s="2">
        <v>6.1</v>
      </c>
      <c r="Z64" s="2">
        <v>0.3</v>
      </c>
      <c r="AA64" s="2">
        <v>0.7</v>
      </c>
      <c r="AB64" s="2">
        <v>0.2</v>
      </c>
      <c r="AC64" s="2">
        <v>6</v>
      </c>
      <c r="AD64" s="2">
        <v>70</v>
      </c>
      <c r="AE64" s="2">
        <v>180</v>
      </c>
      <c r="AF64" s="2">
        <v>14</v>
      </c>
      <c r="AG64" s="2">
        <v>150</v>
      </c>
      <c r="AH64" s="2">
        <v>21</v>
      </c>
      <c r="AI64" s="2">
        <v>1.2</v>
      </c>
      <c r="AJ64" s="2">
        <v>2</v>
      </c>
      <c r="AK64" s="2">
        <v>0.1</v>
      </c>
      <c r="AL64" s="2">
        <v>16.2</v>
      </c>
      <c r="AM64" s="2">
        <v>0</v>
      </c>
    </row>
    <row r="65" spans="1:39" x14ac:dyDescent="0.3">
      <c r="A65" s="2" t="s">
        <v>83</v>
      </c>
      <c r="B65" s="2"/>
      <c r="C65" s="2">
        <v>2</v>
      </c>
      <c r="D65" s="2">
        <v>100</v>
      </c>
      <c r="E65" s="2">
        <v>199</v>
      </c>
      <c r="F65" s="2">
        <v>65.2</v>
      </c>
      <c r="G65" s="2">
        <v>0.9</v>
      </c>
      <c r="H65" s="2">
        <v>22.4</v>
      </c>
      <c r="I65" s="2">
        <v>1.5</v>
      </c>
      <c r="J65" s="2"/>
      <c r="K65" s="2">
        <v>0</v>
      </c>
      <c r="L65" s="2">
        <v>11.5</v>
      </c>
      <c r="M65" s="2">
        <v>3.5</v>
      </c>
      <c r="N65" s="2">
        <v>5.46</v>
      </c>
      <c r="O65" s="2">
        <v>2.5099999999999998</v>
      </c>
      <c r="P65" s="2"/>
      <c r="Q65" s="2">
        <v>93</v>
      </c>
      <c r="R65" s="2">
        <v>15</v>
      </c>
      <c r="S65" s="2">
        <v>0</v>
      </c>
      <c r="T65" s="2"/>
      <c r="U65" s="2"/>
      <c r="V65" s="2"/>
      <c r="W65" s="2"/>
      <c r="X65" s="2"/>
      <c r="Y65" s="2"/>
      <c r="Z65" s="2"/>
      <c r="AA65" s="2"/>
      <c r="AB65" s="2"/>
      <c r="AC65" s="2"/>
      <c r="AD65" s="2">
        <v>70</v>
      </c>
      <c r="AE65" s="2">
        <v>180</v>
      </c>
      <c r="AF65" s="2">
        <v>21</v>
      </c>
      <c r="AG65" s="2">
        <v>120</v>
      </c>
      <c r="AH65" s="2"/>
      <c r="AI65" s="2">
        <v>0.8</v>
      </c>
      <c r="AJ65" s="2"/>
      <c r="AK65" s="2"/>
      <c r="AL65" s="2"/>
      <c r="AM65" s="21">
        <v>0</v>
      </c>
    </row>
    <row r="66" spans="1:39" x14ac:dyDescent="0.3">
      <c r="A66" s="2" t="s">
        <v>84</v>
      </c>
      <c r="B66" s="2"/>
      <c r="C66" s="2">
        <v>2</v>
      </c>
      <c r="D66" s="2">
        <v>100</v>
      </c>
      <c r="E66" s="2">
        <v>130</v>
      </c>
      <c r="F66" s="2">
        <v>73.2</v>
      </c>
      <c r="G66" s="2">
        <v>0.7</v>
      </c>
      <c r="H66" s="2">
        <v>22.3</v>
      </c>
      <c r="I66" s="2">
        <v>1.7</v>
      </c>
      <c r="J66" s="2"/>
      <c r="K66" s="2">
        <v>0</v>
      </c>
      <c r="L66" s="2">
        <v>3.8</v>
      </c>
      <c r="M66" s="2">
        <v>1.1599999999999999</v>
      </c>
      <c r="N66" s="2">
        <v>1.81</v>
      </c>
      <c r="O66" s="2">
        <v>0.83</v>
      </c>
      <c r="P66" s="2"/>
      <c r="Q66" s="2">
        <v>94</v>
      </c>
      <c r="R66" s="2">
        <v>15</v>
      </c>
      <c r="S66" s="2">
        <v>0</v>
      </c>
      <c r="T66" s="2"/>
      <c r="U66" s="2"/>
      <c r="V66" s="2"/>
      <c r="W66" s="2"/>
      <c r="X66" s="2"/>
      <c r="Y66" s="2"/>
      <c r="Z66" s="2"/>
      <c r="AA66" s="2"/>
      <c r="AB66" s="2"/>
      <c r="AC66" s="2"/>
      <c r="AD66" s="2">
        <v>70</v>
      </c>
      <c r="AE66" s="2">
        <v>180</v>
      </c>
      <c r="AF66" s="2">
        <v>28</v>
      </c>
      <c r="AG66" s="2">
        <v>91</v>
      </c>
      <c r="AH66" s="2"/>
      <c r="AI66" s="2">
        <v>2.2000000000000002</v>
      </c>
      <c r="AJ66" s="2"/>
      <c r="AK66" s="2"/>
      <c r="AL66" s="2"/>
      <c r="AM66" s="2">
        <v>0</v>
      </c>
    </row>
    <row r="67" spans="1:39" x14ac:dyDescent="0.3">
      <c r="A67" s="2" t="s">
        <v>85</v>
      </c>
      <c r="B67" s="2"/>
      <c r="C67" s="2">
        <v>3</v>
      </c>
      <c r="D67" s="2">
        <v>100</v>
      </c>
      <c r="E67" s="2">
        <v>114</v>
      </c>
      <c r="F67" s="2">
        <v>72.3</v>
      </c>
      <c r="G67" s="2">
        <v>1.7</v>
      </c>
      <c r="H67" s="2">
        <v>22.2</v>
      </c>
      <c r="I67" s="2">
        <v>1.9</v>
      </c>
      <c r="J67" s="2"/>
      <c r="K67" s="2"/>
      <c r="L67" s="2">
        <v>1.9</v>
      </c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>
        <v>0</v>
      </c>
    </row>
    <row r="68" spans="1:39" x14ac:dyDescent="0.3">
      <c r="A68" s="2" t="s">
        <v>86</v>
      </c>
      <c r="B68" s="2"/>
      <c r="C68" s="2">
        <v>1</v>
      </c>
      <c r="D68" s="2">
        <v>100</v>
      </c>
      <c r="E68" s="2">
        <v>201</v>
      </c>
      <c r="F68" s="2">
        <v>64.2</v>
      </c>
      <c r="G68" s="2">
        <v>1.1000000000000001</v>
      </c>
      <c r="H68" s="2">
        <v>23.5</v>
      </c>
      <c r="I68" s="2">
        <v>0</v>
      </c>
      <c r="J68" s="2">
        <v>0</v>
      </c>
      <c r="K68" s="2">
        <v>0</v>
      </c>
      <c r="L68" s="2">
        <v>11.2</v>
      </c>
      <c r="M68" s="2">
        <v>3.95</v>
      </c>
      <c r="N68" s="2">
        <v>3.86</v>
      </c>
      <c r="O68" s="2">
        <v>1.49</v>
      </c>
      <c r="P68" s="2"/>
      <c r="Q68" s="2">
        <v>89</v>
      </c>
      <c r="R68" s="2">
        <v>23</v>
      </c>
      <c r="S68" s="2">
        <v>0</v>
      </c>
      <c r="T68" s="2">
        <v>0.1</v>
      </c>
      <c r="U68" s="2">
        <v>0.7</v>
      </c>
      <c r="V68" s="2">
        <v>3.8</v>
      </c>
      <c r="W68" s="2">
        <v>0.3</v>
      </c>
      <c r="X68" s="2">
        <v>0.5</v>
      </c>
      <c r="Y68" s="2">
        <v>5.0999999999999996</v>
      </c>
      <c r="Z68" s="2">
        <v>0.3</v>
      </c>
      <c r="AA68" s="2">
        <v>1.5</v>
      </c>
      <c r="AB68" s="2">
        <v>0.4</v>
      </c>
      <c r="AC68" s="2">
        <v>10</v>
      </c>
      <c r="AD68" s="2">
        <v>65</v>
      </c>
      <c r="AE68" s="2">
        <v>252</v>
      </c>
      <c r="AF68" s="2">
        <v>12</v>
      </c>
      <c r="AG68" s="2">
        <v>203</v>
      </c>
      <c r="AH68" s="2">
        <v>20</v>
      </c>
      <c r="AI68" s="2">
        <v>2.7</v>
      </c>
      <c r="AJ68" s="2">
        <v>2.6</v>
      </c>
      <c r="AK68" s="2">
        <v>0.2</v>
      </c>
      <c r="AL68" s="2">
        <v>22.4</v>
      </c>
      <c r="AM68" s="2">
        <v>0</v>
      </c>
    </row>
    <row r="69" spans="1:39" x14ac:dyDescent="0.3">
      <c r="A69" s="2" t="s">
        <v>87</v>
      </c>
      <c r="B69" s="2"/>
      <c r="C69" s="2">
        <v>2</v>
      </c>
      <c r="D69" s="2">
        <v>100</v>
      </c>
      <c r="E69" s="2">
        <v>123</v>
      </c>
      <c r="F69" s="2">
        <v>73.7</v>
      </c>
      <c r="G69" s="2">
        <v>1</v>
      </c>
      <c r="H69" s="2">
        <v>22</v>
      </c>
      <c r="I69" s="2">
        <v>1.2</v>
      </c>
      <c r="J69" s="2"/>
      <c r="K69" s="2">
        <v>0</v>
      </c>
      <c r="L69" s="2">
        <v>3.3</v>
      </c>
      <c r="M69" s="2">
        <v>1.64</v>
      </c>
      <c r="N69" s="2">
        <v>1.03</v>
      </c>
      <c r="O69" s="2">
        <v>1.43</v>
      </c>
      <c r="P69" s="2"/>
      <c r="Q69" s="2">
        <v>75.7</v>
      </c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>
        <v>70</v>
      </c>
      <c r="AE69" s="2">
        <v>298</v>
      </c>
      <c r="AF69" s="2">
        <v>23</v>
      </c>
      <c r="AG69" s="2">
        <v>141</v>
      </c>
      <c r="AH69" s="2"/>
      <c r="AI69" s="2">
        <v>2.2000000000000002</v>
      </c>
      <c r="AJ69" s="2"/>
      <c r="AK69" s="2"/>
      <c r="AL69" s="2"/>
      <c r="AM69" s="2">
        <v>0</v>
      </c>
    </row>
    <row r="70" spans="1:39" x14ac:dyDescent="0.3">
      <c r="A70" s="2" t="s">
        <v>88</v>
      </c>
      <c r="B70" s="2"/>
      <c r="C70" s="2">
        <v>1</v>
      </c>
      <c r="D70" s="2">
        <v>100</v>
      </c>
      <c r="E70" s="2">
        <v>189</v>
      </c>
      <c r="F70" s="2">
        <v>63.5</v>
      </c>
      <c r="G70" s="2">
        <v>1.2</v>
      </c>
      <c r="H70" s="2">
        <v>28.6</v>
      </c>
      <c r="I70" s="2">
        <v>0.1</v>
      </c>
      <c r="J70" s="2">
        <v>0</v>
      </c>
      <c r="K70" s="2">
        <v>0</v>
      </c>
      <c r="L70" s="2">
        <v>7.4</v>
      </c>
      <c r="M70" s="2">
        <v>2.16</v>
      </c>
      <c r="N70" s="2">
        <v>2.65</v>
      </c>
      <c r="O70" s="2">
        <v>2.12</v>
      </c>
      <c r="P70" s="2"/>
      <c r="Q70" s="2">
        <v>109</v>
      </c>
      <c r="R70" s="2">
        <v>12</v>
      </c>
      <c r="S70" s="2">
        <v>0</v>
      </c>
      <c r="T70" s="2">
        <v>0.4</v>
      </c>
      <c r="U70" s="2">
        <v>0.1</v>
      </c>
      <c r="V70" s="2">
        <v>0</v>
      </c>
      <c r="W70" s="2">
        <v>0</v>
      </c>
      <c r="X70" s="2">
        <v>0.3</v>
      </c>
      <c r="Y70" s="2">
        <v>9.6</v>
      </c>
      <c r="Z70" s="2">
        <v>0.6</v>
      </c>
      <c r="AA70" s="2">
        <v>0.9</v>
      </c>
      <c r="AB70" s="2">
        <v>1</v>
      </c>
      <c r="AC70" s="2">
        <v>9</v>
      </c>
      <c r="AD70" s="2">
        <v>103</v>
      </c>
      <c r="AE70" s="2">
        <v>239</v>
      </c>
      <c r="AF70" s="2">
        <v>14</v>
      </c>
      <c r="AG70" s="2">
        <v>223</v>
      </c>
      <c r="AH70" s="2">
        <v>30</v>
      </c>
      <c r="AI70" s="2">
        <v>1.1000000000000001</v>
      </c>
      <c r="AJ70" s="2">
        <v>2.5</v>
      </c>
      <c r="AK70" s="2">
        <v>0.1</v>
      </c>
      <c r="AL70" s="2">
        <v>29.8</v>
      </c>
      <c r="AM70" s="2">
        <v>0</v>
      </c>
    </row>
    <row r="71" spans="1:39" x14ac:dyDescent="0.3">
      <c r="A71" s="2" t="s">
        <v>89</v>
      </c>
      <c r="B71" s="2"/>
      <c r="C71" s="2">
        <v>1</v>
      </c>
      <c r="D71" s="2">
        <v>100</v>
      </c>
      <c r="E71" s="2">
        <v>293</v>
      </c>
      <c r="F71" s="2">
        <v>53.4</v>
      </c>
      <c r="G71" s="2">
        <v>0.8</v>
      </c>
      <c r="H71" s="2">
        <v>25.1</v>
      </c>
      <c r="I71" s="2">
        <v>0</v>
      </c>
      <c r="J71" s="2"/>
      <c r="K71" s="2">
        <v>0</v>
      </c>
      <c r="L71" s="2">
        <v>20.7</v>
      </c>
      <c r="M71" s="2">
        <v>7.51</v>
      </c>
      <c r="N71" s="2">
        <v>9.49</v>
      </c>
      <c r="O71" s="2">
        <v>2.34</v>
      </c>
      <c r="P71" s="2"/>
      <c r="Q71" s="2">
        <v>93.1</v>
      </c>
      <c r="R71" s="2">
        <v>3</v>
      </c>
      <c r="S71" s="2">
        <v>0.3</v>
      </c>
      <c r="T71" s="2"/>
      <c r="U71" s="2">
        <v>0.4</v>
      </c>
      <c r="V71" s="2"/>
      <c r="W71" s="2">
        <v>0.6</v>
      </c>
      <c r="X71" s="2">
        <v>0.3</v>
      </c>
      <c r="Y71" s="2">
        <v>4.5999999999999996</v>
      </c>
      <c r="Z71" s="2">
        <v>0.4</v>
      </c>
      <c r="AA71" s="2">
        <v>0.6</v>
      </c>
      <c r="AB71" s="2">
        <v>0.7</v>
      </c>
      <c r="AC71" s="2">
        <v>10</v>
      </c>
      <c r="AD71" s="2">
        <v>59.1</v>
      </c>
      <c r="AE71" s="2">
        <v>328</v>
      </c>
      <c r="AF71" s="2">
        <v>6</v>
      </c>
      <c r="AG71" s="2">
        <v>246</v>
      </c>
      <c r="AH71" s="2">
        <v>22</v>
      </c>
      <c r="AI71" s="2">
        <v>1</v>
      </c>
      <c r="AJ71" s="2">
        <v>2.9</v>
      </c>
      <c r="AK71" s="2">
        <v>0.1</v>
      </c>
      <c r="AL71" s="2">
        <v>35.1</v>
      </c>
      <c r="AM71" s="2">
        <v>0</v>
      </c>
    </row>
    <row r="72" spans="1:39" x14ac:dyDescent="0.3">
      <c r="A72" s="2" t="s">
        <v>90</v>
      </c>
      <c r="B72" s="2"/>
      <c r="C72" s="2">
        <v>2</v>
      </c>
      <c r="D72" s="2">
        <v>100</v>
      </c>
      <c r="E72" s="2">
        <v>264</v>
      </c>
      <c r="F72" s="2">
        <v>56.1</v>
      </c>
      <c r="G72" s="2">
        <v>0.7</v>
      </c>
      <c r="H72" s="2">
        <v>20.6</v>
      </c>
      <c r="I72" s="2">
        <v>4.4000000000000004</v>
      </c>
      <c r="J72" s="2"/>
      <c r="K72" s="2">
        <v>0</v>
      </c>
      <c r="L72" s="2">
        <v>18.2</v>
      </c>
      <c r="M72" s="2">
        <v>7.7</v>
      </c>
      <c r="N72" s="2">
        <v>9.0299999999999994</v>
      </c>
      <c r="O72" s="2">
        <v>1.47</v>
      </c>
      <c r="P72" s="2"/>
      <c r="Q72" s="2"/>
      <c r="R72" s="2">
        <v>0</v>
      </c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>
        <v>161</v>
      </c>
      <c r="AE72" s="2">
        <v>731</v>
      </c>
      <c r="AF72" s="2">
        <v>21</v>
      </c>
      <c r="AG72" s="2">
        <v>107</v>
      </c>
      <c r="AH72" s="2"/>
      <c r="AI72" s="2">
        <v>1.3</v>
      </c>
      <c r="AJ72" s="2"/>
      <c r="AK72" s="2"/>
      <c r="AL72" s="2"/>
      <c r="AM72" s="2">
        <v>0</v>
      </c>
    </row>
    <row r="73" spans="1:39" x14ac:dyDescent="0.3">
      <c r="A73" s="2" t="s">
        <v>91</v>
      </c>
      <c r="B73" s="2"/>
      <c r="C73" s="2">
        <v>3</v>
      </c>
      <c r="D73" s="2">
        <v>100</v>
      </c>
      <c r="E73" s="2">
        <v>90</v>
      </c>
      <c r="F73" s="2">
        <v>79.7</v>
      </c>
      <c r="G73" s="2">
        <v>1.6</v>
      </c>
      <c r="H73" s="2">
        <v>15.3</v>
      </c>
      <c r="I73" s="2">
        <v>0.3</v>
      </c>
      <c r="J73" s="2">
        <v>0.3</v>
      </c>
      <c r="K73" s="2"/>
      <c r="L73" s="2">
        <v>3</v>
      </c>
      <c r="M73" s="2">
        <v>1.01</v>
      </c>
      <c r="N73" s="2">
        <v>1.3</v>
      </c>
      <c r="O73" s="2">
        <v>0.57999999999999996</v>
      </c>
      <c r="P73" s="2">
        <v>0</v>
      </c>
      <c r="Q73" s="2">
        <v>32.1</v>
      </c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>
        <v>339</v>
      </c>
      <c r="AE73" s="2"/>
      <c r="AF73" s="2"/>
      <c r="AG73" s="2"/>
      <c r="AH73" s="2"/>
      <c r="AI73" s="2"/>
      <c r="AJ73" s="2"/>
      <c r="AK73" s="2"/>
      <c r="AL73" s="2"/>
      <c r="AM73" s="2">
        <v>0</v>
      </c>
    </row>
    <row r="74" spans="1:39" x14ac:dyDescent="0.3">
      <c r="A74" s="2" t="s">
        <v>92</v>
      </c>
      <c r="B74" s="2"/>
      <c r="C74" s="2">
        <v>3</v>
      </c>
      <c r="D74" s="2">
        <v>100</v>
      </c>
      <c r="E74" s="2">
        <v>164</v>
      </c>
      <c r="F74" s="2">
        <v>71.099999999999994</v>
      </c>
      <c r="G74" s="2">
        <v>1.3</v>
      </c>
      <c r="H74" s="2">
        <v>16.600000000000001</v>
      </c>
      <c r="I74" s="2">
        <v>0.2</v>
      </c>
      <c r="J74" s="2">
        <v>0.1</v>
      </c>
      <c r="K74" s="2"/>
      <c r="L74" s="2">
        <v>10.7</v>
      </c>
      <c r="M74" s="2">
        <v>4.04</v>
      </c>
      <c r="N74" s="2">
        <v>4.92</v>
      </c>
      <c r="O74" s="2">
        <v>1.24</v>
      </c>
      <c r="P74" s="2">
        <v>0</v>
      </c>
      <c r="Q74" s="2">
        <v>55.7</v>
      </c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>
        <v>204</v>
      </c>
      <c r="AE74" s="2"/>
      <c r="AF74" s="2"/>
      <c r="AG74" s="2"/>
      <c r="AH74" s="2"/>
      <c r="AI74" s="2"/>
      <c r="AJ74" s="2"/>
      <c r="AK74" s="2"/>
      <c r="AL74" s="2"/>
      <c r="AM74" s="2">
        <v>0</v>
      </c>
    </row>
    <row r="75" spans="1:39" x14ac:dyDescent="0.3">
      <c r="A75" s="2" t="s">
        <v>93</v>
      </c>
      <c r="B75" s="2"/>
      <c r="C75" s="2">
        <v>3</v>
      </c>
      <c r="D75" s="2">
        <v>100</v>
      </c>
      <c r="E75" s="2">
        <v>284</v>
      </c>
      <c r="F75" s="2">
        <v>59.3</v>
      </c>
      <c r="G75" s="2">
        <v>1</v>
      </c>
      <c r="H75" s="2">
        <v>13.7</v>
      </c>
      <c r="I75" s="2">
        <v>0.9</v>
      </c>
      <c r="J75" s="2">
        <v>0.1</v>
      </c>
      <c r="K75" s="2"/>
      <c r="L75" s="2">
        <v>25</v>
      </c>
      <c r="M75" s="2">
        <v>10.15</v>
      </c>
      <c r="N75" s="2">
        <v>11.23</v>
      </c>
      <c r="O75" s="2">
        <v>2.35</v>
      </c>
      <c r="P75" s="2">
        <v>0.1</v>
      </c>
      <c r="Q75" s="2">
        <v>56</v>
      </c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>
        <v>156</v>
      </c>
      <c r="AE75" s="2"/>
      <c r="AF75" s="2"/>
      <c r="AG75" s="2"/>
      <c r="AH75" s="2"/>
      <c r="AI75" s="2"/>
      <c r="AJ75" s="2"/>
      <c r="AK75" s="2"/>
      <c r="AL75" s="2"/>
      <c r="AM75" s="2">
        <v>0</v>
      </c>
    </row>
    <row r="76" spans="1:39" x14ac:dyDescent="0.3">
      <c r="A76" s="2" t="s">
        <v>94</v>
      </c>
      <c r="B76" s="2"/>
      <c r="C76" s="2">
        <v>2</v>
      </c>
      <c r="D76" s="2">
        <v>100</v>
      </c>
      <c r="E76" s="2">
        <v>312</v>
      </c>
      <c r="F76" s="2">
        <v>56.1</v>
      </c>
      <c r="G76" s="2">
        <v>0.9</v>
      </c>
      <c r="H76" s="2">
        <v>14.7</v>
      </c>
      <c r="I76" s="2">
        <v>0.2</v>
      </c>
      <c r="J76" s="2">
        <v>0.1</v>
      </c>
      <c r="K76" s="2"/>
      <c r="L76" s="2">
        <v>28.1</v>
      </c>
      <c r="M76" s="2">
        <v>11.34</v>
      </c>
      <c r="N76" s="2">
        <v>12.48</v>
      </c>
      <c r="O76" s="2">
        <v>2.84</v>
      </c>
      <c r="P76" s="2">
        <v>0.1</v>
      </c>
      <c r="Q76" s="2">
        <v>51.5</v>
      </c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>
        <v>148</v>
      </c>
      <c r="AE76" s="2"/>
      <c r="AF76" s="2"/>
      <c r="AG76" s="2"/>
      <c r="AH76" s="2"/>
      <c r="AI76" s="2"/>
      <c r="AJ76" s="2"/>
      <c r="AK76" s="2"/>
      <c r="AL76" s="2"/>
      <c r="AM76" s="2">
        <v>0</v>
      </c>
    </row>
    <row r="77" spans="1:39" x14ac:dyDescent="0.3">
      <c r="A77" s="2" t="s">
        <v>95</v>
      </c>
      <c r="B77" s="2"/>
      <c r="C77" s="2">
        <v>3</v>
      </c>
      <c r="D77" s="2">
        <v>100</v>
      </c>
      <c r="E77" s="2">
        <v>210</v>
      </c>
      <c r="F77" s="2">
        <v>64.900000000000006</v>
      </c>
      <c r="G77" s="2">
        <v>1.9</v>
      </c>
      <c r="H77" s="2">
        <v>17.5</v>
      </c>
      <c r="I77" s="2">
        <v>0.1</v>
      </c>
      <c r="J77" s="2">
        <v>0.1</v>
      </c>
      <c r="K77" s="2"/>
      <c r="L77" s="2">
        <v>15.5</v>
      </c>
      <c r="M77" s="2">
        <v>5.72</v>
      </c>
      <c r="N77" s="2">
        <v>6.64</v>
      </c>
      <c r="O77" s="2">
        <v>1.56</v>
      </c>
      <c r="P77" s="2">
        <v>0</v>
      </c>
      <c r="Q77" s="2">
        <v>73</v>
      </c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>
        <v>117</v>
      </c>
      <c r="AE77" s="2"/>
      <c r="AF77" s="2"/>
      <c r="AG77" s="2"/>
      <c r="AH77" s="2"/>
      <c r="AI77" s="2"/>
      <c r="AJ77" s="2"/>
      <c r="AK77" s="2"/>
      <c r="AL77" s="2"/>
      <c r="AM77" s="2">
        <v>0</v>
      </c>
    </row>
    <row r="78" spans="1:39" x14ac:dyDescent="0.3">
      <c r="A78" s="2" t="s">
        <v>96</v>
      </c>
      <c r="B78" s="2"/>
      <c r="C78" s="2">
        <v>3</v>
      </c>
      <c r="D78" s="2">
        <v>100</v>
      </c>
      <c r="E78" s="2">
        <v>209</v>
      </c>
      <c r="F78" s="2">
        <v>66</v>
      </c>
      <c r="G78" s="2">
        <v>1.1000000000000001</v>
      </c>
      <c r="H78" s="2">
        <v>17.2</v>
      </c>
      <c r="I78" s="2">
        <v>0.2</v>
      </c>
      <c r="J78" s="2">
        <v>0.1</v>
      </c>
      <c r="K78" s="2"/>
      <c r="L78" s="2">
        <v>15.5</v>
      </c>
      <c r="M78" s="2">
        <v>6.08</v>
      </c>
      <c r="N78" s="2">
        <v>6.17</v>
      </c>
      <c r="O78" s="2">
        <v>2.5</v>
      </c>
      <c r="P78" s="2">
        <v>0</v>
      </c>
      <c r="Q78" s="2">
        <v>55.1</v>
      </c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>
        <v>154</v>
      </c>
      <c r="AE78" s="2"/>
      <c r="AF78" s="2"/>
      <c r="AG78" s="2"/>
      <c r="AH78" s="2"/>
      <c r="AI78" s="2"/>
      <c r="AJ78" s="2"/>
      <c r="AK78" s="2"/>
      <c r="AL78" s="2"/>
      <c r="AM78" s="2">
        <v>0</v>
      </c>
    </row>
    <row r="79" spans="1:39" x14ac:dyDescent="0.3">
      <c r="A79" s="2" t="s">
        <v>97</v>
      </c>
      <c r="B79" s="2"/>
      <c r="C79" s="2">
        <v>2</v>
      </c>
      <c r="D79" s="2">
        <v>100</v>
      </c>
      <c r="E79" s="2">
        <v>129</v>
      </c>
      <c r="F79" s="2">
        <v>72.8</v>
      </c>
      <c r="G79" s="2">
        <v>0.9</v>
      </c>
      <c r="H79" s="2">
        <v>21.4</v>
      </c>
      <c r="I79" s="2">
        <v>0.2</v>
      </c>
      <c r="J79" s="2"/>
      <c r="K79" s="2">
        <v>0</v>
      </c>
      <c r="L79" s="2">
        <v>4.7</v>
      </c>
      <c r="M79" s="2">
        <v>1.99</v>
      </c>
      <c r="N79" s="2">
        <v>2.33</v>
      </c>
      <c r="O79" s="2">
        <v>0.38</v>
      </c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>
        <v>59.1</v>
      </c>
      <c r="AE79" s="2">
        <v>328</v>
      </c>
      <c r="AF79" s="2">
        <v>18</v>
      </c>
      <c r="AG79" s="2">
        <v>94</v>
      </c>
      <c r="AH79" s="2"/>
      <c r="AI79" s="2">
        <v>1.6</v>
      </c>
      <c r="AJ79" s="2"/>
      <c r="AK79" s="2"/>
      <c r="AL79" s="2"/>
      <c r="AM79" s="2">
        <v>0</v>
      </c>
    </row>
    <row r="80" spans="1:39" x14ac:dyDescent="0.3">
      <c r="A80" s="2" t="s">
        <v>98</v>
      </c>
      <c r="B80" s="2"/>
      <c r="C80" s="2">
        <v>2</v>
      </c>
      <c r="D80" s="2">
        <v>100</v>
      </c>
      <c r="E80" s="2">
        <v>132</v>
      </c>
      <c r="F80" s="2">
        <v>71.8</v>
      </c>
      <c r="G80" s="2">
        <v>0.8</v>
      </c>
      <c r="H80" s="2">
        <v>21.2</v>
      </c>
      <c r="I80" s="2">
        <v>1.8</v>
      </c>
      <c r="J80" s="2"/>
      <c r="K80" s="2">
        <v>0</v>
      </c>
      <c r="L80" s="2">
        <v>4.4000000000000004</v>
      </c>
      <c r="M80" s="2">
        <v>1.86</v>
      </c>
      <c r="N80" s="2">
        <v>2.1800000000000002</v>
      </c>
      <c r="O80" s="2">
        <v>0.36</v>
      </c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>
        <v>91</v>
      </c>
      <c r="AE80" s="2">
        <v>384</v>
      </c>
      <c r="AF80" s="2">
        <v>16</v>
      </c>
      <c r="AG80" s="2">
        <v>99</v>
      </c>
      <c r="AH80" s="2"/>
      <c r="AI80" s="2">
        <v>1.2</v>
      </c>
      <c r="AJ80" s="2"/>
      <c r="AK80" s="2"/>
      <c r="AL80" s="2"/>
      <c r="AM80" s="2">
        <v>0</v>
      </c>
    </row>
    <row r="81" spans="1:39" x14ac:dyDescent="0.3">
      <c r="A81" s="2" t="s">
        <v>99</v>
      </c>
      <c r="B81" s="2"/>
      <c r="C81" s="2">
        <v>2</v>
      </c>
      <c r="D81" s="2">
        <v>100</v>
      </c>
      <c r="E81" s="2">
        <v>152</v>
      </c>
      <c r="F81" s="2">
        <v>70.599999999999994</v>
      </c>
      <c r="G81" s="2">
        <v>1</v>
      </c>
      <c r="H81" s="2">
        <v>20.6</v>
      </c>
      <c r="I81" s="2">
        <v>0.2</v>
      </c>
      <c r="J81" s="2"/>
      <c r="K81" s="2">
        <v>0</v>
      </c>
      <c r="L81" s="2">
        <v>7.6</v>
      </c>
      <c r="M81" s="2">
        <v>4.37</v>
      </c>
      <c r="N81" s="2">
        <v>2.87</v>
      </c>
      <c r="O81" s="2">
        <v>0.18</v>
      </c>
      <c r="P81" s="2"/>
      <c r="Q81" s="2"/>
      <c r="R81" s="2">
        <v>0</v>
      </c>
      <c r="S81" s="2">
        <v>0</v>
      </c>
      <c r="T81" s="2"/>
      <c r="U81" s="2"/>
      <c r="V81" s="2"/>
      <c r="W81" s="2"/>
      <c r="X81" s="2"/>
      <c r="Y81" s="2"/>
      <c r="Z81" s="2"/>
      <c r="AA81" s="2"/>
      <c r="AB81" s="2"/>
      <c r="AC81" s="2"/>
      <c r="AD81" s="2">
        <v>116</v>
      </c>
      <c r="AE81" s="2">
        <v>356</v>
      </c>
      <c r="AF81" s="2">
        <v>20</v>
      </c>
      <c r="AG81" s="2">
        <v>117</v>
      </c>
      <c r="AH81" s="2"/>
      <c r="AI81" s="2">
        <v>1</v>
      </c>
      <c r="AJ81" s="2"/>
      <c r="AK81" s="2"/>
      <c r="AL81" s="2"/>
      <c r="AM81" s="2">
        <v>0</v>
      </c>
    </row>
    <row r="82" spans="1:39" x14ac:dyDescent="0.3">
      <c r="A82" s="2" t="s">
        <v>100</v>
      </c>
      <c r="B82" s="2"/>
      <c r="C82" s="2">
        <v>2</v>
      </c>
      <c r="D82" s="2">
        <v>100</v>
      </c>
      <c r="E82" s="2">
        <v>201</v>
      </c>
      <c r="F82" s="2">
        <v>63.6</v>
      </c>
      <c r="G82" s="2">
        <v>0.7</v>
      </c>
      <c r="H82" s="2">
        <v>18.8</v>
      </c>
      <c r="I82" s="2">
        <v>5.3</v>
      </c>
      <c r="J82" s="2"/>
      <c r="K82" s="2">
        <v>0</v>
      </c>
      <c r="L82" s="2">
        <v>11.6</v>
      </c>
      <c r="M82" s="2">
        <v>6.67</v>
      </c>
      <c r="N82" s="2">
        <v>4.37</v>
      </c>
      <c r="O82" s="2">
        <v>0.28000000000000003</v>
      </c>
      <c r="P82" s="2"/>
      <c r="Q82" s="2"/>
      <c r="R82" s="2">
        <v>0</v>
      </c>
      <c r="S82" s="2">
        <v>0</v>
      </c>
      <c r="T82" s="2"/>
      <c r="U82" s="2"/>
      <c r="V82" s="2"/>
      <c r="W82" s="2"/>
      <c r="X82" s="2"/>
      <c r="Y82" s="2"/>
      <c r="Z82" s="2"/>
      <c r="AA82" s="2"/>
      <c r="AB82" s="2"/>
      <c r="AC82" s="2"/>
      <c r="AD82" s="2">
        <v>142</v>
      </c>
      <c r="AE82" s="2">
        <v>454</v>
      </c>
      <c r="AF82" s="2">
        <v>21</v>
      </c>
      <c r="AG82" s="2">
        <v>75</v>
      </c>
      <c r="AH82" s="2"/>
      <c r="AI82" s="2">
        <v>0.6</v>
      </c>
      <c r="AJ82" s="2"/>
      <c r="AK82" s="2"/>
      <c r="AL82" s="2"/>
      <c r="AM82" s="2">
        <v>0</v>
      </c>
    </row>
    <row r="83" spans="1:39" x14ac:dyDescent="0.3">
      <c r="A83" s="2" t="s">
        <v>101</v>
      </c>
      <c r="B83" s="2"/>
      <c r="C83" s="2">
        <v>2</v>
      </c>
      <c r="D83" s="2">
        <v>100</v>
      </c>
      <c r="E83" s="2">
        <v>144</v>
      </c>
      <c r="F83" s="2">
        <v>69.599999999999994</v>
      </c>
      <c r="G83" s="2">
        <v>0.5</v>
      </c>
      <c r="H83" s="2">
        <v>20.399999999999999</v>
      </c>
      <c r="I83" s="2">
        <v>4.7</v>
      </c>
      <c r="J83" s="2"/>
      <c r="K83" s="2">
        <v>0</v>
      </c>
      <c r="L83" s="2">
        <v>4.8</v>
      </c>
      <c r="M83" s="2">
        <v>2.76</v>
      </c>
      <c r="N83" s="2">
        <v>1.81</v>
      </c>
      <c r="O83" s="2">
        <v>0.12</v>
      </c>
      <c r="P83" s="2"/>
      <c r="Q83" s="2"/>
      <c r="R83" s="2"/>
      <c r="S83" s="2">
        <v>0</v>
      </c>
      <c r="T83" s="2"/>
      <c r="U83" s="2">
        <v>0.2</v>
      </c>
      <c r="V83" s="2"/>
      <c r="W83" s="2"/>
      <c r="X83" s="2"/>
      <c r="Y83" s="2"/>
      <c r="Z83" s="2"/>
      <c r="AA83" s="2"/>
      <c r="AB83" s="2"/>
      <c r="AC83" s="2"/>
      <c r="AD83" s="2">
        <v>101</v>
      </c>
      <c r="AE83" s="2">
        <v>424</v>
      </c>
      <c r="AF83" s="2">
        <v>25</v>
      </c>
      <c r="AG83" s="2">
        <v>125</v>
      </c>
      <c r="AH83" s="2">
        <v>24</v>
      </c>
      <c r="AI83" s="2">
        <v>2.9</v>
      </c>
      <c r="AJ83" s="2"/>
      <c r="AK83" s="2">
        <v>0.1</v>
      </c>
      <c r="AL83" s="2"/>
      <c r="AM83" s="2">
        <v>0</v>
      </c>
    </row>
    <row r="84" spans="1:39" x14ac:dyDescent="0.3">
      <c r="A84" s="2" t="s">
        <v>674</v>
      </c>
      <c r="B84" s="2"/>
      <c r="C84" s="2">
        <v>2</v>
      </c>
      <c r="D84" s="2">
        <v>100</v>
      </c>
      <c r="E84" s="2">
        <v>109</v>
      </c>
      <c r="F84" s="2">
        <v>75.5</v>
      </c>
      <c r="G84" s="2">
        <v>1.2</v>
      </c>
      <c r="H84" s="2">
        <v>19.399999999999999</v>
      </c>
      <c r="I84" s="2">
        <v>0.8</v>
      </c>
      <c r="J84" s="2"/>
      <c r="K84" s="2">
        <v>0</v>
      </c>
      <c r="L84" s="2">
        <v>3.1</v>
      </c>
      <c r="M84" s="2"/>
      <c r="N84" s="2"/>
      <c r="O84" s="2"/>
      <c r="P84" s="2"/>
      <c r="Q84" s="2">
        <v>64</v>
      </c>
      <c r="R84" s="2"/>
      <c r="S84" s="2">
        <v>0</v>
      </c>
      <c r="T84" s="2"/>
      <c r="U84" s="2"/>
      <c r="V84" s="2"/>
      <c r="W84" s="2"/>
      <c r="X84" s="2"/>
      <c r="Y84" s="2"/>
      <c r="Z84" s="2"/>
      <c r="AA84" s="2"/>
      <c r="AB84" s="2"/>
      <c r="AC84" s="2"/>
      <c r="AD84" s="2">
        <v>37</v>
      </c>
      <c r="AE84" s="2">
        <v>300</v>
      </c>
      <c r="AF84" s="2">
        <v>15</v>
      </c>
      <c r="AG84" s="2">
        <v>206</v>
      </c>
      <c r="AH84" s="2"/>
      <c r="AI84" s="2">
        <v>1.8</v>
      </c>
      <c r="AJ84" s="2"/>
      <c r="AK84" s="2"/>
      <c r="AL84" s="2"/>
      <c r="AM84" s="2">
        <v>0</v>
      </c>
    </row>
    <row r="85" spans="1:39" x14ac:dyDescent="0.3">
      <c r="A85" s="2" t="s">
        <v>675</v>
      </c>
      <c r="B85" s="2"/>
      <c r="C85" s="2">
        <v>1</v>
      </c>
      <c r="D85" s="2">
        <v>100</v>
      </c>
      <c r="E85" s="2">
        <v>136</v>
      </c>
      <c r="F85" s="2">
        <v>72.8</v>
      </c>
      <c r="G85" s="2">
        <v>0.7</v>
      </c>
      <c r="H85" s="2">
        <v>20.100000000000001</v>
      </c>
      <c r="I85" s="2">
        <v>0</v>
      </c>
      <c r="J85" s="2"/>
      <c r="K85" s="2">
        <v>0</v>
      </c>
      <c r="L85" s="2">
        <v>5.6</v>
      </c>
      <c r="M85" s="2">
        <v>1.66</v>
      </c>
      <c r="N85" s="2">
        <v>1.5</v>
      </c>
      <c r="O85" s="2">
        <v>1.08</v>
      </c>
      <c r="P85" s="2"/>
      <c r="Q85" s="2">
        <v>57</v>
      </c>
      <c r="R85" s="2">
        <v>0</v>
      </c>
      <c r="S85" s="2">
        <v>0</v>
      </c>
      <c r="T85" s="2"/>
      <c r="U85" s="2"/>
      <c r="V85" s="2"/>
      <c r="W85" s="2">
        <v>0.1</v>
      </c>
      <c r="X85" s="2">
        <v>0.2</v>
      </c>
      <c r="Y85" s="2">
        <v>7.3</v>
      </c>
      <c r="Z85" s="2">
        <v>0.5</v>
      </c>
      <c r="AA85" s="2">
        <v>0.8</v>
      </c>
      <c r="AB85" s="2">
        <v>7.2</v>
      </c>
      <c r="AC85" s="2">
        <v>8</v>
      </c>
      <c r="AD85" s="2">
        <v>41</v>
      </c>
      <c r="AE85" s="2">
        <v>330</v>
      </c>
      <c r="AF85" s="2">
        <v>13</v>
      </c>
      <c r="AG85" s="2">
        <v>213</v>
      </c>
      <c r="AH85" s="2">
        <v>19</v>
      </c>
      <c r="AI85" s="2">
        <v>1.6</v>
      </c>
      <c r="AJ85" s="2">
        <v>1.6</v>
      </c>
      <c r="AK85" s="2">
        <v>0.1</v>
      </c>
      <c r="AL85" s="2">
        <v>23.7</v>
      </c>
      <c r="AM85" s="2">
        <v>0</v>
      </c>
    </row>
    <row r="86" spans="1:39" x14ac:dyDescent="0.3">
      <c r="A86" s="2" t="s">
        <v>102</v>
      </c>
      <c r="B86" s="2"/>
      <c r="C86" s="2">
        <v>1</v>
      </c>
      <c r="D86" s="2">
        <v>100</v>
      </c>
      <c r="E86" s="2">
        <v>197</v>
      </c>
      <c r="F86" s="2">
        <v>60.6</v>
      </c>
      <c r="G86" s="2">
        <v>1</v>
      </c>
      <c r="H86" s="2">
        <v>29.1</v>
      </c>
      <c r="I86" s="2">
        <v>0</v>
      </c>
      <c r="J86" s="2"/>
      <c r="K86" s="2">
        <v>0</v>
      </c>
      <c r="L86" s="2">
        <v>8.1</v>
      </c>
      <c r="M86" s="2">
        <v>2.4</v>
      </c>
      <c r="N86" s="2">
        <v>2.17</v>
      </c>
      <c r="O86" s="2">
        <v>1.56</v>
      </c>
      <c r="P86" s="2"/>
      <c r="Q86" s="2">
        <v>82</v>
      </c>
      <c r="R86" s="2">
        <v>0</v>
      </c>
      <c r="S86" s="2">
        <v>0</v>
      </c>
      <c r="T86" s="2"/>
      <c r="U86" s="2"/>
      <c r="V86" s="2"/>
      <c r="W86" s="2">
        <v>0.1</v>
      </c>
      <c r="X86" s="2">
        <v>0.2</v>
      </c>
      <c r="Y86" s="2">
        <v>8.4</v>
      </c>
      <c r="Z86" s="2">
        <v>0.5</v>
      </c>
      <c r="AA86" s="2">
        <v>0.9</v>
      </c>
      <c r="AB86" s="2">
        <v>8.3000000000000007</v>
      </c>
      <c r="AC86" s="2">
        <v>11</v>
      </c>
      <c r="AD86" s="2">
        <v>47</v>
      </c>
      <c r="AE86" s="2">
        <v>383</v>
      </c>
      <c r="AF86" s="2">
        <v>19</v>
      </c>
      <c r="AG86" s="2">
        <v>263</v>
      </c>
      <c r="AH86" s="2">
        <v>21</v>
      </c>
      <c r="AI86" s="2">
        <v>2.2999999999999998</v>
      </c>
      <c r="AJ86" s="2">
        <v>2.2999999999999998</v>
      </c>
      <c r="AK86" s="2">
        <v>0.2</v>
      </c>
      <c r="AL86" s="2">
        <v>38.5</v>
      </c>
      <c r="AM86" s="2">
        <v>0</v>
      </c>
    </row>
    <row r="87" spans="1:39" x14ac:dyDescent="0.3">
      <c r="A87" s="2" t="s">
        <v>121</v>
      </c>
      <c r="B87" s="2"/>
      <c r="C87" s="2">
        <v>2</v>
      </c>
      <c r="D87" s="2">
        <v>100</v>
      </c>
      <c r="E87" s="2">
        <v>124</v>
      </c>
      <c r="F87" s="2">
        <v>72.7</v>
      </c>
      <c r="G87" s="2">
        <v>1.1000000000000001</v>
      </c>
      <c r="H87" s="2">
        <v>21.2</v>
      </c>
      <c r="I87" s="2">
        <v>1.1000000000000001</v>
      </c>
      <c r="J87" s="2"/>
      <c r="K87" s="2">
        <v>0</v>
      </c>
      <c r="L87" s="2">
        <v>3.9</v>
      </c>
      <c r="M87" s="2">
        <v>2.09</v>
      </c>
      <c r="N87" s="2">
        <v>1.62</v>
      </c>
      <c r="O87" s="2">
        <v>0.16</v>
      </c>
      <c r="P87" s="2"/>
      <c r="Q87" s="2"/>
      <c r="R87" s="2"/>
      <c r="S87" s="2"/>
      <c r="T87" s="2"/>
      <c r="U87" s="2"/>
      <c r="V87" s="2"/>
      <c r="W87" s="2">
        <v>0.1</v>
      </c>
      <c r="X87" s="2">
        <v>0.3</v>
      </c>
      <c r="Y87" s="2">
        <v>4.3</v>
      </c>
      <c r="Z87" s="2"/>
      <c r="AA87" s="2"/>
      <c r="AB87" s="2"/>
      <c r="AC87" s="2"/>
      <c r="AD87" s="2">
        <v>180</v>
      </c>
      <c r="AE87" s="2">
        <v>347</v>
      </c>
      <c r="AF87" s="2">
        <v>12</v>
      </c>
      <c r="AG87" s="2">
        <v>136</v>
      </c>
      <c r="AH87" s="2"/>
      <c r="AI87" s="2">
        <v>3.2</v>
      </c>
      <c r="AJ87" s="2"/>
      <c r="AK87" s="2"/>
      <c r="AL87" s="2"/>
      <c r="AM87" s="2">
        <v>0</v>
      </c>
    </row>
    <row r="88" spans="1:39" x14ac:dyDescent="0.3">
      <c r="A88" s="2" t="s">
        <v>103</v>
      </c>
      <c r="B88" s="2"/>
      <c r="C88" s="2">
        <v>2</v>
      </c>
      <c r="D88" s="2">
        <v>100</v>
      </c>
      <c r="E88" s="2">
        <v>128</v>
      </c>
      <c r="F88" s="2">
        <v>71.8</v>
      </c>
      <c r="G88" s="2">
        <v>1</v>
      </c>
      <c r="H88" s="2">
        <v>23.2</v>
      </c>
      <c r="I88" s="2">
        <v>0.2</v>
      </c>
      <c r="J88" s="2"/>
      <c r="K88" s="2">
        <v>0</v>
      </c>
      <c r="L88" s="2">
        <v>3.8</v>
      </c>
      <c r="M88" s="2">
        <v>2.0099999999999998</v>
      </c>
      <c r="N88" s="2">
        <v>1.58</v>
      </c>
      <c r="O88" s="2">
        <v>0.16</v>
      </c>
      <c r="P88" s="2"/>
      <c r="Q88" s="2"/>
      <c r="R88" s="2">
        <v>0</v>
      </c>
      <c r="S88" s="2">
        <v>0</v>
      </c>
      <c r="T88" s="2"/>
      <c r="U88" s="2"/>
      <c r="V88" s="2"/>
      <c r="W88" s="2">
        <v>0.1</v>
      </c>
      <c r="X88" s="2">
        <v>0.3</v>
      </c>
      <c r="Y88" s="2">
        <v>4.7</v>
      </c>
      <c r="Z88" s="2"/>
      <c r="AA88" s="2"/>
      <c r="AB88" s="2"/>
      <c r="AC88" s="2"/>
      <c r="AD88" s="2">
        <v>107</v>
      </c>
      <c r="AE88" s="2">
        <v>515</v>
      </c>
      <c r="AF88" s="2">
        <v>9</v>
      </c>
      <c r="AG88" s="2">
        <v>135</v>
      </c>
      <c r="AH88" s="2"/>
      <c r="AI88" s="2">
        <v>1.5</v>
      </c>
      <c r="AJ88" s="2"/>
      <c r="AK88" s="2"/>
      <c r="AL88" s="2"/>
      <c r="AM88" s="2">
        <v>0</v>
      </c>
    </row>
    <row r="89" spans="1:39" x14ac:dyDescent="0.3">
      <c r="A89" s="2" t="s">
        <v>104</v>
      </c>
      <c r="B89" s="2"/>
      <c r="C89" s="2">
        <v>3</v>
      </c>
      <c r="D89" s="2">
        <v>100</v>
      </c>
      <c r="E89" s="2">
        <v>116</v>
      </c>
      <c r="F89" s="2">
        <v>74.400000000000006</v>
      </c>
      <c r="G89" s="2">
        <v>1.2</v>
      </c>
      <c r="H89" s="2">
        <v>20.399999999999999</v>
      </c>
      <c r="I89" s="2">
        <v>0.3</v>
      </c>
      <c r="J89" s="2">
        <v>0.1</v>
      </c>
      <c r="K89" s="2"/>
      <c r="L89" s="2">
        <v>3.7</v>
      </c>
      <c r="M89" s="2">
        <v>1.44</v>
      </c>
      <c r="N89" s="2">
        <v>1.38</v>
      </c>
      <c r="O89" s="2">
        <v>0.73</v>
      </c>
      <c r="P89" s="2">
        <v>0</v>
      </c>
      <c r="Q89" s="2">
        <v>42.4</v>
      </c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>
        <v>202</v>
      </c>
      <c r="AE89" s="2"/>
      <c r="AF89" s="2"/>
      <c r="AG89" s="2"/>
      <c r="AH89" s="2"/>
      <c r="AI89" s="2"/>
      <c r="AJ89" s="2"/>
      <c r="AK89" s="2"/>
      <c r="AL89" s="2"/>
      <c r="AM89" s="2">
        <v>0</v>
      </c>
    </row>
    <row r="90" spans="1:39" x14ac:dyDescent="0.3">
      <c r="A90" s="2" t="s">
        <v>105</v>
      </c>
      <c r="B90" s="2"/>
      <c r="C90" s="2">
        <v>2</v>
      </c>
      <c r="D90" s="2">
        <v>100</v>
      </c>
      <c r="E90" s="2">
        <v>145</v>
      </c>
      <c r="F90" s="2">
        <v>70</v>
      </c>
      <c r="G90" s="2">
        <v>0.8</v>
      </c>
      <c r="H90" s="2">
        <v>23</v>
      </c>
      <c r="I90" s="2">
        <v>0.6</v>
      </c>
      <c r="J90" s="2"/>
      <c r="K90" s="2">
        <v>0</v>
      </c>
      <c r="L90" s="2">
        <v>5.6</v>
      </c>
      <c r="M90" s="2">
        <v>3.01</v>
      </c>
      <c r="N90" s="2">
        <v>2.33</v>
      </c>
      <c r="O90" s="2">
        <v>0.24</v>
      </c>
      <c r="P90" s="2"/>
      <c r="Q90" s="2"/>
      <c r="R90" s="2"/>
      <c r="S90" s="2"/>
      <c r="T90" s="2"/>
      <c r="U90" s="2"/>
      <c r="V90" s="2"/>
      <c r="W90" s="2">
        <v>0.1</v>
      </c>
      <c r="X90" s="2">
        <v>0.2</v>
      </c>
      <c r="Y90" s="2">
        <v>4.5999999999999996</v>
      </c>
      <c r="Z90" s="2"/>
      <c r="AA90" s="2"/>
      <c r="AB90" s="2"/>
      <c r="AC90" s="2"/>
      <c r="AD90" s="2">
        <v>73</v>
      </c>
      <c r="AE90" s="2">
        <v>523</v>
      </c>
      <c r="AF90" s="2">
        <v>10</v>
      </c>
      <c r="AG90" s="2">
        <v>103</v>
      </c>
      <c r="AH90" s="2"/>
      <c r="AI90" s="2">
        <v>5.5</v>
      </c>
      <c r="AJ90" s="2"/>
      <c r="AK90" s="2"/>
      <c r="AL90" s="2"/>
      <c r="AM90" s="2">
        <v>0</v>
      </c>
    </row>
    <row r="91" spans="1:39" x14ac:dyDescent="0.3">
      <c r="A91" s="2" t="s">
        <v>106</v>
      </c>
      <c r="B91" s="2"/>
      <c r="C91" s="2">
        <v>2</v>
      </c>
      <c r="D91" s="2">
        <v>100</v>
      </c>
      <c r="E91" s="2">
        <v>137</v>
      </c>
      <c r="F91" s="2">
        <v>70.8</v>
      </c>
      <c r="G91" s="2">
        <v>1.2</v>
      </c>
      <c r="H91" s="2">
        <v>21.8</v>
      </c>
      <c r="I91" s="2">
        <v>1.3</v>
      </c>
      <c r="J91" s="2"/>
      <c r="K91" s="2">
        <v>0</v>
      </c>
      <c r="L91" s="2">
        <v>4.9000000000000004</v>
      </c>
      <c r="M91" s="2">
        <v>2.63</v>
      </c>
      <c r="N91" s="2">
        <v>2.04</v>
      </c>
      <c r="O91" s="2">
        <v>0.21</v>
      </c>
      <c r="P91" s="2"/>
      <c r="Q91" s="2"/>
      <c r="R91" s="2">
        <v>0</v>
      </c>
      <c r="S91" s="2">
        <v>0</v>
      </c>
      <c r="T91" s="2"/>
      <c r="U91" s="2"/>
      <c r="V91" s="2"/>
      <c r="W91" s="2">
        <v>0</v>
      </c>
      <c r="X91" s="2">
        <v>0.2</v>
      </c>
      <c r="Y91" s="2">
        <v>3</v>
      </c>
      <c r="Z91" s="2"/>
      <c r="AA91" s="2"/>
      <c r="AB91" s="2"/>
      <c r="AC91" s="2"/>
      <c r="AD91" s="2">
        <v>75</v>
      </c>
      <c r="AE91" s="2">
        <v>501</v>
      </c>
      <c r="AF91" s="2">
        <v>9</v>
      </c>
      <c r="AG91" s="2">
        <v>95</v>
      </c>
      <c r="AH91" s="2"/>
      <c r="AI91" s="2">
        <v>2.2999999999999998</v>
      </c>
      <c r="AJ91" s="2"/>
      <c r="AK91" s="2"/>
      <c r="AL91" s="2"/>
      <c r="AM91" s="2">
        <v>0</v>
      </c>
    </row>
    <row r="92" spans="1:39" x14ac:dyDescent="0.3">
      <c r="A92" s="2" t="s">
        <v>107</v>
      </c>
      <c r="B92" s="2"/>
      <c r="C92" s="2">
        <v>2</v>
      </c>
      <c r="D92" s="2">
        <v>100</v>
      </c>
      <c r="E92" s="2">
        <v>123</v>
      </c>
      <c r="F92" s="2">
        <v>72</v>
      </c>
      <c r="G92" s="2">
        <v>1.1000000000000001</v>
      </c>
      <c r="H92" s="2">
        <v>21.4</v>
      </c>
      <c r="I92" s="2">
        <v>2.4</v>
      </c>
      <c r="J92" s="2"/>
      <c r="K92" s="2">
        <v>0</v>
      </c>
      <c r="L92" s="2">
        <v>3.1</v>
      </c>
      <c r="M92" s="2">
        <v>1.59</v>
      </c>
      <c r="N92" s="2">
        <v>0.99</v>
      </c>
      <c r="O92" s="2">
        <v>0.13</v>
      </c>
      <c r="P92" s="2"/>
      <c r="Q92" s="2"/>
      <c r="R92" s="2"/>
      <c r="S92" s="2"/>
      <c r="T92" s="2"/>
      <c r="U92" s="2"/>
      <c r="V92" s="2"/>
      <c r="W92" s="2">
        <v>0.1</v>
      </c>
      <c r="X92" s="2">
        <v>0.2</v>
      </c>
      <c r="Y92" s="2">
        <v>3.9</v>
      </c>
      <c r="Z92" s="2"/>
      <c r="AA92" s="2"/>
      <c r="AB92" s="2"/>
      <c r="AC92" s="2"/>
      <c r="AD92" s="2">
        <v>73</v>
      </c>
      <c r="AE92" s="2">
        <v>548</v>
      </c>
      <c r="AF92" s="2">
        <v>11</v>
      </c>
      <c r="AG92" s="2">
        <v>135</v>
      </c>
      <c r="AH92" s="2"/>
      <c r="AI92" s="2">
        <v>1.3</v>
      </c>
      <c r="AJ92" s="2"/>
      <c r="AK92" s="2"/>
      <c r="AL92" s="2"/>
      <c r="AM92" s="2">
        <v>0</v>
      </c>
    </row>
    <row r="93" spans="1:39" x14ac:dyDescent="0.3">
      <c r="A93" s="2" t="s">
        <v>108</v>
      </c>
      <c r="B93" s="2"/>
      <c r="C93" s="2">
        <v>2</v>
      </c>
      <c r="D93" s="2">
        <v>100</v>
      </c>
      <c r="E93" s="2">
        <v>134</v>
      </c>
      <c r="F93" s="2">
        <v>72.400000000000006</v>
      </c>
      <c r="G93" s="2">
        <v>0.9</v>
      </c>
      <c r="H93" s="2">
        <v>20.3</v>
      </c>
      <c r="I93" s="2">
        <v>0.9</v>
      </c>
      <c r="J93" s="2"/>
      <c r="K93" s="2">
        <v>0</v>
      </c>
      <c r="L93" s="2">
        <v>5.5</v>
      </c>
      <c r="M93" s="2">
        <v>2.95</v>
      </c>
      <c r="N93" s="2">
        <v>2.29</v>
      </c>
      <c r="O93" s="2">
        <v>0.23</v>
      </c>
      <c r="P93" s="2"/>
      <c r="Q93" s="2"/>
      <c r="R93" s="2">
        <v>0</v>
      </c>
      <c r="S93" s="2">
        <v>0</v>
      </c>
      <c r="T93" s="2"/>
      <c r="U93" s="2"/>
      <c r="V93" s="2"/>
      <c r="W93" s="2">
        <v>0.1</v>
      </c>
      <c r="X93" s="2">
        <v>0.2</v>
      </c>
      <c r="Y93" s="2">
        <v>4.2</v>
      </c>
      <c r="Z93" s="2"/>
      <c r="AA93" s="2"/>
      <c r="AB93" s="2"/>
      <c r="AC93" s="2"/>
      <c r="AD93" s="2">
        <v>76</v>
      </c>
      <c r="AE93" s="2">
        <v>537</v>
      </c>
      <c r="AF93" s="2">
        <v>11</v>
      </c>
      <c r="AG93" s="2">
        <v>77</v>
      </c>
      <c r="AH93" s="2"/>
      <c r="AI93" s="2">
        <v>3</v>
      </c>
      <c r="AJ93" s="2"/>
      <c r="AK93" s="2"/>
      <c r="AL93" s="2"/>
      <c r="AM93" s="2">
        <v>0</v>
      </c>
    </row>
    <row r="94" spans="1:39" x14ac:dyDescent="0.3">
      <c r="A94" s="2" t="s">
        <v>109</v>
      </c>
      <c r="B94" s="2"/>
      <c r="C94" s="2">
        <v>2</v>
      </c>
      <c r="D94" s="2">
        <v>100</v>
      </c>
      <c r="E94" s="2">
        <v>116</v>
      </c>
      <c r="F94" s="2">
        <v>73.599999999999994</v>
      </c>
      <c r="G94" s="2">
        <v>0.6</v>
      </c>
      <c r="H94" s="2">
        <v>22.2</v>
      </c>
      <c r="I94" s="2">
        <v>1.1000000000000001</v>
      </c>
      <c r="J94" s="2"/>
      <c r="K94" s="2">
        <v>0</v>
      </c>
      <c r="L94" s="2">
        <v>2.5</v>
      </c>
      <c r="M94" s="2">
        <v>1.34</v>
      </c>
      <c r="N94" s="2">
        <v>1.04</v>
      </c>
      <c r="O94" s="2">
        <v>0.11</v>
      </c>
      <c r="P94" s="2"/>
      <c r="Q94" s="2"/>
      <c r="R94" s="2"/>
      <c r="S94" s="2"/>
      <c r="T94" s="2"/>
      <c r="U94" s="2"/>
      <c r="V94" s="2"/>
      <c r="W94" s="2">
        <v>0.1</v>
      </c>
      <c r="X94" s="2">
        <v>0.3</v>
      </c>
      <c r="Y94" s="2">
        <v>4.5999999999999996</v>
      </c>
      <c r="Z94" s="2"/>
      <c r="AA94" s="2"/>
      <c r="AB94" s="2"/>
      <c r="AC94" s="2"/>
      <c r="AD94" s="2">
        <v>76</v>
      </c>
      <c r="AE94" s="2">
        <v>537</v>
      </c>
      <c r="AF94" s="2">
        <v>10</v>
      </c>
      <c r="AG94" s="2">
        <v>108</v>
      </c>
      <c r="AH94" s="2"/>
      <c r="AI94" s="2">
        <v>3.7</v>
      </c>
      <c r="AJ94" s="2"/>
      <c r="AK94" s="2"/>
      <c r="AL94" s="2"/>
      <c r="AM94" s="2">
        <v>0</v>
      </c>
    </row>
    <row r="95" spans="1:39" x14ac:dyDescent="0.3">
      <c r="A95" s="2" t="s">
        <v>110</v>
      </c>
      <c r="B95" s="2"/>
      <c r="C95" s="2">
        <v>2</v>
      </c>
      <c r="D95" s="2">
        <v>100</v>
      </c>
      <c r="E95" s="2">
        <v>130</v>
      </c>
      <c r="F95" s="2">
        <v>70.7</v>
      </c>
      <c r="G95" s="2">
        <v>0.8</v>
      </c>
      <c r="H95" s="2">
        <v>23.6</v>
      </c>
      <c r="I95" s="2">
        <v>1.8</v>
      </c>
      <c r="J95" s="2"/>
      <c r="K95" s="2">
        <v>0</v>
      </c>
      <c r="L95" s="2">
        <v>3.1</v>
      </c>
      <c r="M95" s="2">
        <v>1.66</v>
      </c>
      <c r="N95" s="2">
        <v>1.29</v>
      </c>
      <c r="O95" s="2">
        <v>0.13</v>
      </c>
      <c r="P95" s="2"/>
      <c r="Q95" s="2"/>
      <c r="R95" s="2"/>
      <c r="S95" s="2"/>
      <c r="T95" s="2"/>
      <c r="U95" s="2"/>
      <c r="V95" s="2"/>
      <c r="W95" s="2">
        <v>0.1</v>
      </c>
      <c r="X95" s="2">
        <v>0.3</v>
      </c>
      <c r="Y95" s="2">
        <v>5.5</v>
      </c>
      <c r="Z95" s="2"/>
      <c r="AA95" s="2"/>
      <c r="AB95" s="2"/>
      <c r="AC95" s="2"/>
      <c r="AD95" s="2">
        <v>86</v>
      </c>
      <c r="AE95" s="2">
        <v>523</v>
      </c>
      <c r="AF95" s="2">
        <v>11</v>
      </c>
      <c r="AG95" s="2">
        <v>105</v>
      </c>
      <c r="AH95" s="2"/>
      <c r="AI95" s="2">
        <v>3.8</v>
      </c>
      <c r="AJ95" s="2"/>
      <c r="AK95" s="2"/>
      <c r="AL95" s="2"/>
      <c r="AM95" s="2">
        <v>0</v>
      </c>
    </row>
    <row r="96" spans="1:39" x14ac:dyDescent="0.3">
      <c r="A96" s="2" t="s">
        <v>111</v>
      </c>
      <c r="B96" s="2"/>
      <c r="C96" s="2">
        <v>2</v>
      </c>
      <c r="D96" s="2">
        <v>100</v>
      </c>
      <c r="E96" s="2">
        <v>127</v>
      </c>
      <c r="F96" s="2">
        <v>70.8</v>
      </c>
      <c r="G96" s="2">
        <v>0.9</v>
      </c>
      <c r="H96" s="2">
        <v>21.2</v>
      </c>
      <c r="I96" s="2">
        <v>4.3</v>
      </c>
      <c r="J96" s="2"/>
      <c r="K96" s="2">
        <v>0</v>
      </c>
      <c r="L96" s="2">
        <v>2.8</v>
      </c>
      <c r="M96" s="2">
        <v>1.5</v>
      </c>
      <c r="N96" s="2">
        <v>1.1599999999999999</v>
      </c>
      <c r="O96" s="2">
        <v>0.12</v>
      </c>
      <c r="P96" s="2"/>
      <c r="Q96" s="2"/>
      <c r="R96" s="2"/>
      <c r="S96" s="2"/>
      <c r="T96" s="2"/>
      <c r="U96" s="2"/>
      <c r="V96" s="2"/>
      <c r="W96" s="2">
        <v>0.1</v>
      </c>
      <c r="X96" s="2">
        <v>0.2</v>
      </c>
      <c r="Y96" s="2">
        <v>3.7</v>
      </c>
      <c r="Z96" s="2"/>
      <c r="AA96" s="2"/>
      <c r="AB96" s="2"/>
      <c r="AC96" s="2"/>
      <c r="AD96" s="2">
        <v>92</v>
      </c>
      <c r="AE96" s="2">
        <v>496</v>
      </c>
      <c r="AF96" s="2">
        <v>10</v>
      </c>
      <c r="AG96" s="2">
        <v>115</v>
      </c>
      <c r="AH96" s="2"/>
      <c r="AI96" s="2">
        <v>0.6</v>
      </c>
      <c r="AJ96" s="2"/>
      <c r="AK96" s="2"/>
      <c r="AL96" s="2"/>
      <c r="AM96" s="2">
        <v>0</v>
      </c>
    </row>
    <row r="97" spans="1:39" x14ac:dyDescent="0.3">
      <c r="A97" s="2" t="s">
        <v>112</v>
      </c>
      <c r="B97" s="2"/>
      <c r="C97" s="2">
        <v>2</v>
      </c>
      <c r="D97" s="2">
        <v>100</v>
      </c>
      <c r="E97" s="2">
        <v>145</v>
      </c>
      <c r="F97" s="2">
        <v>70.099999999999994</v>
      </c>
      <c r="G97" s="2">
        <v>1</v>
      </c>
      <c r="H97" s="2">
        <v>22.3</v>
      </c>
      <c r="I97" s="2">
        <v>0.8</v>
      </c>
      <c r="J97" s="2"/>
      <c r="K97" s="2">
        <v>0</v>
      </c>
      <c r="L97" s="2">
        <v>5.8</v>
      </c>
      <c r="M97" s="2">
        <v>3.11</v>
      </c>
      <c r="N97" s="2">
        <v>2.41</v>
      </c>
      <c r="O97" s="2">
        <v>0.24</v>
      </c>
      <c r="P97" s="2"/>
      <c r="Q97" s="2"/>
      <c r="R97" s="2">
        <v>0</v>
      </c>
      <c r="S97" s="2">
        <v>0</v>
      </c>
      <c r="T97" s="2"/>
      <c r="U97" s="2"/>
      <c r="V97" s="2"/>
      <c r="W97" s="2">
        <v>0.1</v>
      </c>
      <c r="X97" s="2">
        <v>0.2</v>
      </c>
      <c r="Y97" s="2">
        <v>2.7</v>
      </c>
      <c r="Z97" s="2"/>
      <c r="AA97" s="2"/>
      <c r="AB97" s="2"/>
      <c r="AC97" s="2"/>
      <c r="AD97" s="2">
        <v>129</v>
      </c>
      <c r="AE97" s="2">
        <v>546</v>
      </c>
      <c r="AF97" s="2">
        <v>40</v>
      </c>
      <c r="AG97" s="2">
        <v>144</v>
      </c>
      <c r="AH97" s="2"/>
      <c r="AI97" s="2">
        <v>2.2000000000000002</v>
      </c>
      <c r="AJ97" s="2"/>
      <c r="AK97" s="2"/>
      <c r="AL97" s="2"/>
      <c r="AM97" s="2">
        <v>0</v>
      </c>
    </row>
    <row r="98" spans="1:39" x14ac:dyDescent="0.3">
      <c r="A98" s="2" t="s">
        <v>113</v>
      </c>
      <c r="B98" s="2"/>
      <c r="C98" s="2">
        <v>1</v>
      </c>
      <c r="D98" s="2">
        <v>100</v>
      </c>
      <c r="E98" s="2">
        <v>138</v>
      </c>
      <c r="F98" s="2">
        <v>70.7</v>
      </c>
      <c r="G98" s="2">
        <v>1</v>
      </c>
      <c r="H98" s="2">
        <v>23.6</v>
      </c>
      <c r="I98" s="2">
        <v>1.6</v>
      </c>
      <c r="J98" s="2"/>
      <c r="K98" s="2">
        <v>0</v>
      </c>
      <c r="L98" s="2">
        <v>3.1</v>
      </c>
      <c r="M98" s="2">
        <v>1.1000000000000001</v>
      </c>
      <c r="N98" s="2">
        <v>1.3</v>
      </c>
      <c r="O98" s="2">
        <v>0.1</v>
      </c>
      <c r="P98" s="2"/>
      <c r="Q98" s="2">
        <v>68</v>
      </c>
      <c r="R98" s="2">
        <v>0</v>
      </c>
      <c r="S98" s="2">
        <v>0</v>
      </c>
      <c r="T98" s="2"/>
      <c r="U98" s="2">
        <v>0.3</v>
      </c>
      <c r="V98" s="2"/>
      <c r="W98" s="2">
        <v>0.1</v>
      </c>
      <c r="X98" s="2">
        <v>0.2</v>
      </c>
      <c r="Y98" s="2">
        <v>3.3</v>
      </c>
      <c r="Z98" s="2">
        <v>0.3</v>
      </c>
      <c r="AA98" s="2">
        <v>0.3</v>
      </c>
      <c r="AB98" s="2">
        <v>2.2000000000000002</v>
      </c>
      <c r="AC98" s="2">
        <v>7.6</v>
      </c>
      <c r="AD98" s="2">
        <v>86</v>
      </c>
      <c r="AE98" s="2">
        <v>523</v>
      </c>
      <c r="AF98" s="2">
        <v>11</v>
      </c>
      <c r="AG98" s="2">
        <v>105</v>
      </c>
      <c r="AH98" s="2">
        <v>24.4</v>
      </c>
      <c r="AI98" s="2">
        <v>3.8</v>
      </c>
      <c r="AJ98" s="2">
        <v>5</v>
      </c>
      <c r="AK98" s="2">
        <v>0.1</v>
      </c>
      <c r="AL98" s="2">
        <v>15.3</v>
      </c>
      <c r="AM98" s="2">
        <v>0</v>
      </c>
    </row>
    <row r="99" spans="1:39" x14ac:dyDescent="0.3">
      <c r="A99" s="2" t="s">
        <v>114</v>
      </c>
      <c r="B99" s="2"/>
      <c r="C99" s="2">
        <v>1</v>
      </c>
      <c r="D99" s="2">
        <v>100</v>
      </c>
      <c r="E99" s="2">
        <v>174</v>
      </c>
      <c r="F99" s="2">
        <v>64.8</v>
      </c>
      <c r="G99" s="2">
        <v>0.9</v>
      </c>
      <c r="H99" s="2">
        <v>27.3</v>
      </c>
      <c r="I99" s="2">
        <v>0.6</v>
      </c>
      <c r="J99" s="2">
        <v>0</v>
      </c>
      <c r="K99" s="2">
        <v>0</v>
      </c>
      <c r="L99" s="2">
        <v>6.4</v>
      </c>
      <c r="M99" s="2">
        <v>2.79</v>
      </c>
      <c r="N99" s="2">
        <v>2.5499999999999998</v>
      </c>
      <c r="O99" s="2">
        <v>0.31</v>
      </c>
      <c r="P99" s="2"/>
      <c r="Q99" s="2">
        <v>88</v>
      </c>
      <c r="R99" s="2">
        <v>3</v>
      </c>
      <c r="S99" s="2">
        <v>0</v>
      </c>
      <c r="T99" s="2">
        <v>0</v>
      </c>
      <c r="U99" s="2">
        <v>0.1</v>
      </c>
      <c r="V99" s="2">
        <v>1.3</v>
      </c>
      <c r="W99" s="2">
        <v>0</v>
      </c>
      <c r="X99" s="2">
        <v>0.2</v>
      </c>
      <c r="Y99" s="2">
        <v>5.5</v>
      </c>
      <c r="Z99" s="2">
        <v>0.4</v>
      </c>
      <c r="AA99" s="2">
        <v>0.7</v>
      </c>
      <c r="AB99" s="2">
        <v>2.5</v>
      </c>
      <c r="AC99" s="2">
        <v>6</v>
      </c>
      <c r="AD99" s="2">
        <v>58</v>
      </c>
      <c r="AE99" s="2">
        <v>315</v>
      </c>
      <c r="AF99" s="2">
        <v>8</v>
      </c>
      <c r="AG99" s="2">
        <v>199</v>
      </c>
      <c r="AH99" s="2">
        <v>22</v>
      </c>
      <c r="AI99" s="2">
        <v>3.1</v>
      </c>
      <c r="AJ99" s="2">
        <v>6.9</v>
      </c>
      <c r="AK99" s="2">
        <v>0.1</v>
      </c>
      <c r="AL99" s="2">
        <v>22.3</v>
      </c>
      <c r="AM99" s="2">
        <v>0</v>
      </c>
    </row>
    <row r="100" spans="1:39" x14ac:dyDescent="0.3">
      <c r="A100" s="2" t="s">
        <v>115</v>
      </c>
      <c r="B100" s="2"/>
      <c r="C100" s="2">
        <v>1</v>
      </c>
      <c r="D100" s="2">
        <v>100</v>
      </c>
      <c r="E100" s="2">
        <v>176</v>
      </c>
      <c r="F100" s="2">
        <v>69</v>
      </c>
      <c r="G100" s="2">
        <v>1</v>
      </c>
      <c r="H100" s="2">
        <v>20</v>
      </c>
      <c r="I100" s="2">
        <v>0</v>
      </c>
      <c r="J100" s="2">
        <v>0</v>
      </c>
      <c r="K100" s="2">
        <v>0</v>
      </c>
      <c r="L100" s="2">
        <v>10</v>
      </c>
      <c r="M100" s="2">
        <v>3.93</v>
      </c>
      <c r="N100" s="2">
        <v>3.19</v>
      </c>
      <c r="O100" s="2">
        <v>0.35</v>
      </c>
      <c r="P100" s="2"/>
      <c r="Q100" s="2">
        <v>65</v>
      </c>
      <c r="R100" s="2">
        <v>4</v>
      </c>
      <c r="S100" s="2">
        <v>0</v>
      </c>
      <c r="T100" s="2">
        <v>0.1</v>
      </c>
      <c r="U100" s="2">
        <v>0.2</v>
      </c>
      <c r="V100" s="2">
        <v>0.8</v>
      </c>
      <c r="W100" s="2">
        <v>0</v>
      </c>
      <c r="X100" s="2">
        <v>0.2</v>
      </c>
      <c r="Y100" s="2">
        <v>5.0999999999999996</v>
      </c>
      <c r="Z100" s="2">
        <v>0.4</v>
      </c>
      <c r="AA100" s="2">
        <v>0.6</v>
      </c>
      <c r="AB100" s="2">
        <v>2.2000000000000002</v>
      </c>
      <c r="AC100" s="2">
        <v>6</v>
      </c>
      <c r="AD100" s="2">
        <v>66</v>
      </c>
      <c r="AE100" s="2">
        <v>321</v>
      </c>
      <c r="AF100" s="2">
        <v>12</v>
      </c>
      <c r="AG100" s="2">
        <v>184</v>
      </c>
      <c r="AH100" s="2">
        <v>20</v>
      </c>
      <c r="AI100" s="2">
        <v>2</v>
      </c>
      <c r="AJ100" s="2">
        <v>4.8</v>
      </c>
      <c r="AK100" s="2">
        <v>0.1</v>
      </c>
      <c r="AL100" s="2">
        <v>16.600000000000001</v>
      </c>
      <c r="AM100" s="2">
        <v>0</v>
      </c>
    </row>
    <row r="101" spans="1:39" x14ac:dyDescent="0.3">
      <c r="A101" s="2" t="s">
        <v>116</v>
      </c>
      <c r="B101" s="2"/>
      <c r="C101" s="2">
        <v>1</v>
      </c>
      <c r="D101" s="2">
        <v>100</v>
      </c>
      <c r="E101" s="2">
        <v>98</v>
      </c>
      <c r="F101" s="2">
        <v>81.400000000000006</v>
      </c>
      <c r="G101" s="2">
        <v>0.8</v>
      </c>
      <c r="H101" s="2">
        <v>14.5</v>
      </c>
      <c r="I101" s="2">
        <v>0</v>
      </c>
      <c r="J101" s="2"/>
      <c r="K101" s="2">
        <v>0</v>
      </c>
      <c r="L101" s="2">
        <v>4</v>
      </c>
      <c r="M101" s="2">
        <v>2.0299999999999998</v>
      </c>
      <c r="N101" s="2">
        <v>1.31</v>
      </c>
      <c r="O101" s="2">
        <v>7.0000000000000007E-2</v>
      </c>
      <c r="P101" s="2"/>
      <c r="Q101" s="2">
        <v>95</v>
      </c>
      <c r="R101" s="2">
        <v>0</v>
      </c>
      <c r="S101" s="2">
        <v>3.4</v>
      </c>
      <c r="T101" s="2"/>
      <c r="U101" s="2"/>
      <c r="V101" s="2"/>
      <c r="W101" s="2">
        <v>0</v>
      </c>
      <c r="X101" s="2">
        <v>0.2</v>
      </c>
      <c r="Y101" s="2">
        <v>0.1</v>
      </c>
      <c r="Z101" s="2">
        <v>0</v>
      </c>
      <c r="AA101" s="2">
        <v>0.6</v>
      </c>
      <c r="AB101" s="2">
        <v>1.5</v>
      </c>
      <c r="AC101" s="2">
        <v>2</v>
      </c>
      <c r="AD101" s="2">
        <v>46</v>
      </c>
      <c r="AE101" s="2">
        <v>270</v>
      </c>
      <c r="AF101" s="2">
        <v>9</v>
      </c>
      <c r="AG101" s="2">
        <v>79</v>
      </c>
      <c r="AH101" s="2">
        <v>8</v>
      </c>
      <c r="AI101" s="2">
        <v>2</v>
      </c>
      <c r="AJ101" s="2">
        <v>2.5</v>
      </c>
      <c r="AK101" s="2">
        <v>0.1</v>
      </c>
      <c r="AL101" s="2"/>
      <c r="AM101" s="2">
        <v>0</v>
      </c>
    </row>
    <row r="102" spans="1:39" x14ac:dyDescent="0.3">
      <c r="A102" s="2" t="s">
        <v>117</v>
      </c>
      <c r="B102" s="2"/>
      <c r="C102" s="2">
        <v>1</v>
      </c>
      <c r="D102" s="2">
        <v>100</v>
      </c>
      <c r="E102" s="2">
        <v>146</v>
      </c>
      <c r="F102" s="2">
        <v>67.3</v>
      </c>
      <c r="G102" s="2">
        <v>0.7</v>
      </c>
      <c r="H102" s="2">
        <v>27.1</v>
      </c>
      <c r="I102" s="2">
        <v>1.1000000000000001</v>
      </c>
      <c r="J102" s="2"/>
      <c r="K102" s="2"/>
      <c r="L102" s="2">
        <v>3.7</v>
      </c>
      <c r="M102" s="2">
        <v>1.04</v>
      </c>
      <c r="N102" s="2">
        <v>0.93</v>
      </c>
      <c r="O102" s="2">
        <v>1.06</v>
      </c>
      <c r="P102" s="2"/>
      <c r="Q102" s="2">
        <v>194</v>
      </c>
      <c r="R102" s="2">
        <v>55.9</v>
      </c>
      <c r="S102" s="2">
        <v>1.6</v>
      </c>
      <c r="T102" s="2"/>
      <c r="U102" s="2"/>
      <c r="V102" s="2"/>
      <c r="W102" s="2">
        <v>0</v>
      </c>
      <c r="X102" s="2">
        <v>0.2</v>
      </c>
      <c r="Y102" s="2">
        <v>4</v>
      </c>
      <c r="Z102" s="2">
        <v>0.1</v>
      </c>
      <c r="AA102" s="2">
        <v>0.7</v>
      </c>
      <c r="AB102" s="2">
        <v>1.9</v>
      </c>
      <c r="AC102" s="2">
        <v>53.2</v>
      </c>
      <c r="AD102" s="2">
        <v>65</v>
      </c>
      <c r="AE102" s="2">
        <v>240</v>
      </c>
      <c r="AF102" s="2">
        <v>10</v>
      </c>
      <c r="AG102" s="2">
        <v>105</v>
      </c>
      <c r="AH102" s="2">
        <v>20</v>
      </c>
      <c r="AI102" s="2">
        <v>2.9</v>
      </c>
      <c r="AJ102" s="2">
        <v>4.4000000000000004</v>
      </c>
      <c r="AK102" s="2">
        <v>0.1</v>
      </c>
      <c r="AL102" s="2">
        <v>11.7</v>
      </c>
      <c r="AM102" s="2">
        <v>0</v>
      </c>
    </row>
    <row r="103" spans="1:39" x14ac:dyDescent="0.3">
      <c r="A103" s="2" t="s">
        <v>118</v>
      </c>
      <c r="B103" s="2"/>
      <c r="C103" s="2">
        <v>1</v>
      </c>
      <c r="D103" s="2">
        <v>100</v>
      </c>
      <c r="E103" s="2">
        <v>185</v>
      </c>
      <c r="F103" s="2">
        <v>64.900000000000006</v>
      </c>
      <c r="G103" s="2">
        <v>0.7</v>
      </c>
      <c r="H103" s="2">
        <v>26.4</v>
      </c>
      <c r="I103" s="2">
        <v>0.1</v>
      </c>
      <c r="J103" s="2"/>
      <c r="K103" s="2">
        <v>0</v>
      </c>
      <c r="L103" s="2">
        <v>7.9</v>
      </c>
      <c r="M103" s="2">
        <v>2.2599999999999998</v>
      </c>
      <c r="N103" s="2">
        <v>2.0099999999999998</v>
      </c>
      <c r="O103" s="2">
        <v>2.2999999999999998</v>
      </c>
      <c r="P103" s="2"/>
      <c r="Q103" s="2">
        <v>242</v>
      </c>
      <c r="R103" s="2">
        <v>8</v>
      </c>
      <c r="S103" s="2">
        <v>1.8</v>
      </c>
      <c r="T103" s="2"/>
      <c r="U103" s="2"/>
      <c r="V103" s="2"/>
      <c r="W103" s="2">
        <v>0.1</v>
      </c>
      <c r="X103" s="2">
        <v>0.7</v>
      </c>
      <c r="Y103" s="2">
        <v>2.8</v>
      </c>
      <c r="Z103" s="2">
        <v>0.3</v>
      </c>
      <c r="AA103" s="2">
        <v>2.7</v>
      </c>
      <c r="AB103" s="2">
        <v>7.3</v>
      </c>
      <c r="AC103" s="2">
        <v>80</v>
      </c>
      <c r="AD103" s="2">
        <v>48</v>
      </c>
      <c r="AE103" s="2">
        <v>132</v>
      </c>
      <c r="AF103" s="2">
        <v>19</v>
      </c>
      <c r="AG103" s="2">
        <v>199</v>
      </c>
      <c r="AH103" s="2">
        <v>20</v>
      </c>
      <c r="AI103" s="2">
        <v>9</v>
      </c>
      <c r="AJ103" s="2">
        <v>7.3</v>
      </c>
      <c r="AK103" s="2">
        <v>0.5</v>
      </c>
      <c r="AL103" s="2">
        <v>8</v>
      </c>
      <c r="AM103" s="2">
        <v>0</v>
      </c>
    </row>
    <row r="104" spans="1:39" x14ac:dyDescent="0.3">
      <c r="A104" s="2" t="s">
        <v>119</v>
      </c>
      <c r="B104" s="2"/>
      <c r="C104" s="2">
        <v>1</v>
      </c>
      <c r="D104" s="2">
        <v>100</v>
      </c>
      <c r="E104" s="2">
        <v>144</v>
      </c>
      <c r="F104" s="2">
        <v>68.8</v>
      </c>
      <c r="G104" s="2">
        <v>1</v>
      </c>
      <c r="H104" s="2">
        <v>25.5</v>
      </c>
      <c r="I104" s="2">
        <v>1</v>
      </c>
      <c r="J104" s="2"/>
      <c r="K104" s="2">
        <v>0</v>
      </c>
      <c r="L104" s="2">
        <v>3.4</v>
      </c>
      <c r="M104" s="2">
        <v>1.0900000000000001</v>
      </c>
      <c r="N104" s="2">
        <v>0.74</v>
      </c>
      <c r="O104" s="2">
        <v>0.74</v>
      </c>
      <c r="P104" s="2"/>
      <c r="Q104" s="2">
        <v>386</v>
      </c>
      <c r="R104" s="2">
        <v>373</v>
      </c>
      <c r="S104" s="2">
        <v>0.8</v>
      </c>
      <c r="T104" s="2"/>
      <c r="U104" s="2">
        <v>0</v>
      </c>
      <c r="V104" s="2"/>
      <c r="W104" s="2">
        <v>0.2</v>
      </c>
      <c r="X104" s="2">
        <v>4.0999999999999996</v>
      </c>
      <c r="Y104" s="2">
        <v>6</v>
      </c>
      <c r="Z104" s="2">
        <v>0.5</v>
      </c>
      <c r="AA104" s="2">
        <v>1.7</v>
      </c>
      <c r="AB104" s="2">
        <v>51.3</v>
      </c>
      <c r="AC104" s="2">
        <v>98</v>
      </c>
      <c r="AD104" s="2">
        <v>133</v>
      </c>
      <c r="AE104" s="2">
        <v>179</v>
      </c>
      <c r="AF104" s="2">
        <v>17.100000000000001</v>
      </c>
      <c r="AG104" s="2">
        <v>306</v>
      </c>
      <c r="AH104" s="2">
        <v>18</v>
      </c>
      <c r="AI104" s="2">
        <v>7.3</v>
      </c>
      <c r="AJ104" s="2">
        <v>4.2</v>
      </c>
      <c r="AK104" s="2">
        <v>0.7</v>
      </c>
      <c r="AL104" s="2">
        <v>0</v>
      </c>
      <c r="AM104" s="2">
        <v>0</v>
      </c>
    </row>
    <row r="105" spans="1:39" x14ac:dyDescent="0.3">
      <c r="A105" s="2" t="s">
        <v>120</v>
      </c>
      <c r="B105" s="2"/>
      <c r="C105" s="2">
        <v>2</v>
      </c>
      <c r="D105" s="2">
        <v>100</v>
      </c>
      <c r="E105" s="2">
        <v>66</v>
      </c>
      <c r="F105" s="2">
        <v>84</v>
      </c>
      <c r="G105" s="2">
        <v>1.1000000000000001</v>
      </c>
      <c r="H105" s="2">
        <v>13.1</v>
      </c>
      <c r="I105" s="2">
        <v>0.6</v>
      </c>
      <c r="J105" s="2"/>
      <c r="K105" s="2">
        <v>0</v>
      </c>
      <c r="L105" s="2">
        <v>1.2</v>
      </c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>
        <v>163</v>
      </c>
      <c r="AE105" s="2">
        <v>255</v>
      </c>
      <c r="AF105" s="2">
        <v>7</v>
      </c>
      <c r="AG105" s="2">
        <v>184</v>
      </c>
      <c r="AH105" s="2"/>
      <c r="AI105" s="2">
        <v>1.6</v>
      </c>
      <c r="AJ105" s="2"/>
      <c r="AK105" s="2"/>
      <c r="AL105" s="2"/>
      <c r="AM105" s="2">
        <v>0</v>
      </c>
    </row>
    <row r="106" spans="1:39" x14ac:dyDescent="0.3">
      <c r="A106" s="2" t="s">
        <v>122</v>
      </c>
      <c r="B106" s="2"/>
      <c r="C106" s="2">
        <v>3</v>
      </c>
      <c r="D106" s="2">
        <v>100</v>
      </c>
      <c r="E106" s="2">
        <v>403</v>
      </c>
      <c r="F106" s="2">
        <v>38.4</v>
      </c>
      <c r="G106" s="2">
        <v>1.3</v>
      </c>
      <c r="H106" s="2">
        <v>27.4</v>
      </c>
      <c r="I106" s="2">
        <v>0.5</v>
      </c>
      <c r="J106" s="2">
        <v>0.2</v>
      </c>
      <c r="K106" s="2"/>
      <c r="L106" s="2">
        <v>32.4</v>
      </c>
      <c r="M106" s="2">
        <v>11.04</v>
      </c>
      <c r="N106" s="2">
        <v>12.53</v>
      </c>
      <c r="O106" s="2">
        <v>7.31</v>
      </c>
      <c r="P106" s="2">
        <v>0</v>
      </c>
      <c r="Q106" s="2">
        <v>80</v>
      </c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>
        <v>417</v>
      </c>
      <c r="AE106" s="2"/>
      <c r="AF106" s="2"/>
      <c r="AG106" s="2"/>
      <c r="AH106" s="2"/>
      <c r="AI106" s="2"/>
      <c r="AJ106" s="2"/>
      <c r="AK106" s="2"/>
      <c r="AL106" s="2"/>
      <c r="AM106" s="2">
        <v>0</v>
      </c>
    </row>
    <row r="107" spans="1:39" x14ac:dyDescent="0.3">
      <c r="A107" s="2" t="s">
        <v>123</v>
      </c>
      <c r="B107" s="2"/>
      <c r="C107" s="2">
        <v>4</v>
      </c>
      <c r="D107" s="2">
        <v>100</v>
      </c>
      <c r="E107" s="2">
        <v>350</v>
      </c>
      <c r="F107" s="2"/>
      <c r="G107" s="2"/>
      <c r="H107" s="2">
        <v>50</v>
      </c>
      <c r="I107" s="2">
        <v>28</v>
      </c>
      <c r="J107" s="2">
        <v>15</v>
      </c>
      <c r="K107" s="2">
        <v>3</v>
      </c>
      <c r="L107" s="2">
        <v>2</v>
      </c>
      <c r="M107" s="2"/>
      <c r="N107" s="2"/>
      <c r="O107" s="2"/>
      <c r="P107" s="2"/>
      <c r="Q107" s="2">
        <v>0</v>
      </c>
      <c r="R107" s="2"/>
      <c r="S107" s="2"/>
      <c r="T107" s="2"/>
      <c r="U107" s="2"/>
      <c r="V107" s="2"/>
      <c r="W107" s="2">
        <v>0.6</v>
      </c>
      <c r="X107" s="2">
        <v>0.3</v>
      </c>
      <c r="Y107" s="2">
        <v>3</v>
      </c>
      <c r="Z107" s="2">
        <v>0.5</v>
      </c>
      <c r="AA107" s="2">
        <v>1.3</v>
      </c>
      <c r="AB107" s="2"/>
      <c r="AC107" s="2">
        <v>0.4</v>
      </c>
      <c r="AD107" s="2">
        <v>15</v>
      </c>
      <c r="AE107" s="2"/>
      <c r="AF107" s="2"/>
      <c r="AG107" s="2"/>
      <c r="AH107" s="2"/>
      <c r="AI107" s="2"/>
      <c r="AJ107" s="2"/>
      <c r="AK107" s="2"/>
      <c r="AL107" s="2"/>
      <c r="AM107" s="2">
        <v>0</v>
      </c>
    </row>
    <row r="108" spans="1:39" x14ac:dyDescent="0.3">
      <c r="A108" s="2" t="s">
        <v>124</v>
      </c>
      <c r="B108" s="2"/>
      <c r="C108" s="2">
        <v>3</v>
      </c>
      <c r="D108" s="2">
        <v>100</v>
      </c>
      <c r="E108" s="2">
        <v>382</v>
      </c>
      <c r="F108" s="2">
        <v>7.3</v>
      </c>
      <c r="G108" s="2">
        <v>7.3</v>
      </c>
      <c r="H108" s="2">
        <v>75.599999999999994</v>
      </c>
      <c r="I108" s="2">
        <v>1.7</v>
      </c>
      <c r="J108" s="2">
        <v>0.5</v>
      </c>
      <c r="K108" s="2"/>
      <c r="L108" s="2">
        <v>8</v>
      </c>
      <c r="M108" s="2">
        <v>3.29</v>
      </c>
      <c r="N108" s="2">
        <v>3.63</v>
      </c>
      <c r="O108" s="2">
        <v>0.42</v>
      </c>
      <c r="P108" s="2">
        <v>0</v>
      </c>
      <c r="Q108" s="2">
        <v>238</v>
      </c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>
        <v>1477</v>
      </c>
      <c r="AE108" s="2"/>
      <c r="AF108" s="2"/>
      <c r="AG108" s="2"/>
      <c r="AH108" s="2"/>
      <c r="AI108" s="2"/>
      <c r="AJ108" s="2"/>
      <c r="AK108" s="2"/>
      <c r="AL108" s="2"/>
      <c r="AM108" s="2">
        <v>0</v>
      </c>
    </row>
    <row r="109" spans="1:39" x14ac:dyDescent="0.3">
      <c r="A109" s="2" t="s">
        <v>125</v>
      </c>
      <c r="B109" s="2"/>
      <c r="C109" s="2">
        <v>3</v>
      </c>
      <c r="D109" s="2">
        <v>100</v>
      </c>
      <c r="E109" s="2">
        <v>212</v>
      </c>
      <c r="F109" s="2">
        <v>64.900000000000006</v>
      </c>
      <c r="G109" s="2">
        <v>2.9</v>
      </c>
      <c r="H109" s="2">
        <v>15.2</v>
      </c>
      <c r="I109" s="2">
        <v>0.4</v>
      </c>
      <c r="J109" s="2"/>
      <c r="K109" s="2"/>
      <c r="L109" s="2">
        <v>16.600000000000001</v>
      </c>
      <c r="M109" s="2">
        <v>5.29</v>
      </c>
      <c r="N109" s="2">
        <v>6.31</v>
      </c>
      <c r="O109" s="2">
        <v>2.3199999999999998</v>
      </c>
      <c r="P109" s="2">
        <v>0</v>
      </c>
      <c r="Q109" s="2">
        <v>45</v>
      </c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>
        <v>796</v>
      </c>
      <c r="AE109" s="2"/>
      <c r="AF109" s="2"/>
      <c r="AG109" s="2"/>
      <c r="AH109" s="2"/>
      <c r="AI109" s="2"/>
      <c r="AJ109" s="2"/>
      <c r="AK109" s="2"/>
      <c r="AL109" s="2"/>
      <c r="AM109" s="2">
        <v>0</v>
      </c>
    </row>
    <row r="110" spans="1:39" x14ac:dyDescent="0.3">
      <c r="A110" s="2" t="s">
        <v>126</v>
      </c>
      <c r="B110" s="2"/>
      <c r="C110" s="2">
        <v>3</v>
      </c>
      <c r="D110" s="2">
        <v>100</v>
      </c>
      <c r="E110" s="2">
        <v>405</v>
      </c>
      <c r="F110" s="2">
        <v>43</v>
      </c>
      <c r="G110" s="2">
        <v>1.6</v>
      </c>
      <c r="H110" s="2">
        <v>13.7</v>
      </c>
      <c r="I110" s="2">
        <v>5</v>
      </c>
      <c r="J110" s="2">
        <v>0.5</v>
      </c>
      <c r="K110" s="2"/>
      <c r="L110" s="2">
        <v>36.700000000000003</v>
      </c>
      <c r="M110" s="2">
        <v>11.87</v>
      </c>
      <c r="N110" s="2">
        <v>14.55</v>
      </c>
      <c r="O110" s="2">
        <v>8.57</v>
      </c>
      <c r="P110" s="2">
        <v>0</v>
      </c>
      <c r="Q110" s="2">
        <v>103</v>
      </c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>
        <v>609</v>
      </c>
      <c r="AE110" s="2"/>
      <c r="AF110" s="2"/>
      <c r="AG110" s="2"/>
      <c r="AH110" s="2"/>
      <c r="AI110" s="2"/>
      <c r="AJ110" s="2"/>
      <c r="AK110" s="2"/>
      <c r="AL110" s="2"/>
      <c r="AM110" s="2">
        <v>0</v>
      </c>
    </row>
    <row r="111" spans="1:39" x14ac:dyDescent="0.3">
      <c r="A111" s="2" t="s">
        <v>127</v>
      </c>
      <c r="B111" s="2"/>
      <c r="C111" s="2">
        <v>1</v>
      </c>
      <c r="D111" s="2">
        <v>100</v>
      </c>
      <c r="E111" s="2">
        <v>220</v>
      </c>
      <c r="F111" s="2">
        <v>56.7</v>
      </c>
      <c r="G111" s="2">
        <v>1.4</v>
      </c>
      <c r="H111" s="2">
        <v>30.6</v>
      </c>
      <c r="I111" s="2">
        <v>2.5</v>
      </c>
      <c r="J111" s="2"/>
      <c r="K111" s="2">
        <v>0</v>
      </c>
      <c r="L111" s="2">
        <v>8.8000000000000007</v>
      </c>
      <c r="M111" s="2">
        <v>3.41</v>
      </c>
      <c r="N111" s="2">
        <v>1.84</v>
      </c>
      <c r="O111" s="2">
        <v>1.31</v>
      </c>
      <c r="P111" s="2"/>
      <c r="Q111" s="2">
        <v>501</v>
      </c>
      <c r="R111" s="2">
        <v>7491</v>
      </c>
      <c r="S111" s="2">
        <v>4</v>
      </c>
      <c r="T111" s="2"/>
      <c r="U111" s="2"/>
      <c r="V111" s="2"/>
      <c r="W111" s="2">
        <v>0.2</v>
      </c>
      <c r="X111" s="2">
        <v>4</v>
      </c>
      <c r="Y111" s="2">
        <v>12.2</v>
      </c>
      <c r="Z111" s="2">
        <v>0.5</v>
      </c>
      <c r="AA111" s="2">
        <v>4</v>
      </c>
      <c r="AB111" s="2">
        <v>76.5</v>
      </c>
      <c r="AC111" s="2">
        <v>73</v>
      </c>
      <c r="AD111" s="2">
        <v>56</v>
      </c>
      <c r="AE111" s="2">
        <v>221</v>
      </c>
      <c r="AF111" s="2">
        <v>8</v>
      </c>
      <c r="AG111" s="2">
        <v>420</v>
      </c>
      <c r="AH111" s="2">
        <v>22</v>
      </c>
      <c r="AI111" s="2">
        <v>8.3000000000000007</v>
      </c>
      <c r="AJ111" s="2">
        <v>7.9</v>
      </c>
      <c r="AK111" s="2">
        <v>7.1</v>
      </c>
      <c r="AL111" s="2">
        <v>111.4</v>
      </c>
      <c r="AM111" s="2">
        <v>0</v>
      </c>
    </row>
    <row r="112" spans="1:39" x14ac:dyDescent="0.3">
      <c r="A112" s="2" t="s">
        <v>128</v>
      </c>
      <c r="B112" s="2"/>
      <c r="C112" s="2">
        <v>1</v>
      </c>
      <c r="D112" s="2">
        <v>100</v>
      </c>
      <c r="E112" s="2">
        <v>167</v>
      </c>
      <c r="F112" s="2">
        <v>66.8</v>
      </c>
      <c r="G112" s="2">
        <v>1.4</v>
      </c>
      <c r="H112" s="2">
        <v>24.5</v>
      </c>
      <c r="I112" s="2">
        <v>0.9</v>
      </c>
      <c r="J112" s="2">
        <v>0</v>
      </c>
      <c r="K112" s="2">
        <v>0</v>
      </c>
      <c r="L112" s="2">
        <v>6.5</v>
      </c>
      <c r="M112" s="2">
        <v>2.06</v>
      </c>
      <c r="N112" s="2">
        <v>1.42</v>
      </c>
      <c r="O112" s="2">
        <v>1.99</v>
      </c>
      <c r="P112" s="2"/>
      <c r="Q112" s="2">
        <v>563</v>
      </c>
      <c r="R112" s="2">
        <v>3981</v>
      </c>
      <c r="S112" s="2">
        <v>27.9</v>
      </c>
      <c r="T112" s="2">
        <v>0</v>
      </c>
      <c r="U112" s="2">
        <v>0.8</v>
      </c>
      <c r="V112" s="2">
        <v>0</v>
      </c>
      <c r="W112" s="2">
        <v>0.3</v>
      </c>
      <c r="X112" s="2">
        <v>2</v>
      </c>
      <c r="Y112" s="2">
        <v>11</v>
      </c>
      <c r="Z112" s="2">
        <v>0.8</v>
      </c>
      <c r="AA112" s="2">
        <v>6.7</v>
      </c>
      <c r="AB112" s="2">
        <v>16.899999999999999</v>
      </c>
      <c r="AC112" s="2">
        <v>578</v>
      </c>
      <c r="AD112" s="2">
        <v>76</v>
      </c>
      <c r="AE112" s="2">
        <v>263</v>
      </c>
      <c r="AF112" s="2">
        <v>11</v>
      </c>
      <c r="AG112" s="2">
        <v>405</v>
      </c>
      <c r="AH112" s="2">
        <v>25</v>
      </c>
      <c r="AI112" s="2">
        <v>11.6</v>
      </c>
      <c r="AJ112" s="2">
        <v>4</v>
      </c>
      <c r="AK112" s="2">
        <v>0.5</v>
      </c>
      <c r="AL112" s="2">
        <v>82.4</v>
      </c>
      <c r="AM112" s="2">
        <v>0</v>
      </c>
    </row>
    <row r="113" spans="1:39" x14ac:dyDescent="0.3">
      <c r="A113" s="2" t="s">
        <v>129</v>
      </c>
      <c r="B113" s="2"/>
      <c r="C113" s="2">
        <v>1</v>
      </c>
      <c r="D113" s="2">
        <v>100</v>
      </c>
      <c r="E113" s="2">
        <v>191</v>
      </c>
      <c r="F113" s="2">
        <v>58.8</v>
      </c>
      <c r="G113" s="2">
        <v>1.7</v>
      </c>
      <c r="H113" s="2">
        <v>29.1</v>
      </c>
      <c r="I113" s="2">
        <v>5.0999999999999996</v>
      </c>
      <c r="J113" s="2">
        <v>0</v>
      </c>
      <c r="K113" s="2">
        <v>0</v>
      </c>
      <c r="L113" s="2">
        <v>5.3</v>
      </c>
      <c r="M113" s="2">
        <v>2.95</v>
      </c>
      <c r="N113" s="2">
        <v>1.1200000000000001</v>
      </c>
      <c r="O113" s="2">
        <v>1.1100000000000001</v>
      </c>
      <c r="P113" s="2"/>
      <c r="Q113" s="2">
        <v>396</v>
      </c>
      <c r="R113" s="2">
        <v>9442</v>
      </c>
      <c r="S113" s="2">
        <v>1.9</v>
      </c>
      <c r="T113" s="2">
        <v>1.2</v>
      </c>
      <c r="U113" s="2">
        <v>0.5</v>
      </c>
      <c r="V113" s="2">
        <v>3.3</v>
      </c>
      <c r="W113" s="2">
        <v>0.2</v>
      </c>
      <c r="X113" s="2">
        <v>3.4</v>
      </c>
      <c r="Y113" s="2">
        <v>17.5</v>
      </c>
      <c r="Z113" s="2">
        <v>1</v>
      </c>
      <c r="AA113" s="2">
        <v>7.1</v>
      </c>
      <c r="AB113" s="2">
        <v>70.599999999999994</v>
      </c>
      <c r="AC113" s="2">
        <v>253</v>
      </c>
      <c r="AD113" s="2">
        <v>79</v>
      </c>
      <c r="AE113" s="2">
        <v>352</v>
      </c>
      <c r="AF113" s="2">
        <v>6</v>
      </c>
      <c r="AG113" s="2">
        <v>497</v>
      </c>
      <c r="AH113" s="2">
        <v>21</v>
      </c>
      <c r="AI113" s="2">
        <v>6.5</v>
      </c>
      <c r="AJ113" s="2">
        <v>5.3</v>
      </c>
      <c r="AK113" s="2">
        <v>14.3</v>
      </c>
      <c r="AL113" s="2">
        <v>36.1</v>
      </c>
      <c r="AM113" s="2">
        <v>0</v>
      </c>
    </row>
    <row r="114" spans="1:39" x14ac:dyDescent="0.3">
      <c r="A114" s="2" t="s">
        <v>130</v>
      </c>
      <c r="B114" s="2"/>
      <c r="C114" s="2">
        <v>3</v>
      </c>
      <c r="D114" s="2">
        <v>100</v>
      </c>
      <c r="E114" s="2">
        <v>244</v>
      </c>
      <c r="F114" s="2">
        <v>55.8</v>
      </c>
      <c r="G114" s="2">
        <v>1.4</v>
      </c>
      <c r="H114" s="2">
        <v>20.100000000000001</v>
      </c>
      <c r="I114" s="2">
        <v>8.1</v>
      </c>
      <c r="J114" s="2">
        <v>0.1</v>
      </c>
      <c r="K114" s="2"/>
      <c r="L114" s="2">
        <v>14.6</v>
      </c>
      <c r="M114" s="2">
        <v>5.33</v>
      </c>
      <c r="N114" s="2">
        <v>6.93</v>
      </c>
      <c r="O114" s="2">
        <v>1.69</v>
      </c>
      <c r="P114" s="2">
        <v>0</v>
      </c>
      <c r="Q114" s="2">
        <v>66</v>
      </c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>
        <v>362</v>
      </c>
      <c r="AE114" s="2"/>
      <c r="AF114" s="2"/>
      <c r="AG114" s="2"/>
      <c r="AH114" s="2"/>
      <c r="AI114" s="2"/>
      <c r="AJ114" s="2"/>
      <c r="AK114" s="2"/>
      <c r="AL114" s="2"/>
      <c r="AM114" s="2">
        <v>0</v>
      </c>
    </row>
    <row r="115" spans="1:39" x14ac:dyDescent="0.3">
      <c r="A115" s="2" t="s">
        <v>131</v>
      </c>
      <c r="B115" s="2"/>
      <c r="C115" s="2">
        <v>1</v>
      </c>
      <c r="D115" s="2">
        <v>100</v>
      </c>
      <c r="E115" s="2">
        <v>284</v>
      </c>
      <c r="F115" s="2">
        <v>57.9</v>
      </c>
      <c r="G115" s="2">
        <v>0.7</v>
      </c>
      <c r="H115" s="2">
        <v>19.3</v>
      </c>
      <c r="I115" s="2">
        <v>0</v>
      </c>
      <c r="J115" s="2">
        <v>0</v>
      </c>
      <c r="K115" s="2">
        <v>0</v>
      </c>
      <c r="L115" s="2">
        <v>22.3</v>
      </c>
      <c r="M115" s="2">
        <v>8.1300000000000008</v>
      </c>
      <c r="N115" s="2">
        <v>10.1</v>
      </c>
      <c r="O115" s="2">
        <v>0.75</v>
      </c>
      <c r="P115" s="2"/>
      <c r="Q115" s="2">
        <v>132</v>
      </c>
      <c r="R115" s="2">
        <v>0</v>
      </c>
      <c r="S115" s="2">
        <v>1.3</v>
      </c>
      <c r="T115" s="2">
        <v>0.4</v>
      </c>
      <c r="U115" s="2">
        <v>0.3</v>
      </c>
      <c r="V115" s="2">
        <v>1.2</v>
      </c>
      <c r="W115" s="2">
        <v>0</v>
      </c>
      <c r="X115" s="2">
        <v>0.3</v>
      </c>
      <c r="Y115" s="2">
        <v>3.5</v>
      </c>
      <c r="Z115" s="2">
        <v>0.2</v>
      </c>
      <c r="AA115" s="2">
        <v>0.7</v>
      </c>
      <c r="AB115" s="2">
        <v>3.1</v>
      </c>
      <c r="AC115" s="2">
        <v>7</v>
      </c>
      <c r="AD115" s="2">
        <v>65</v>
      </c>
      <c r="AE115" s="2">
        <v>184</v>
      </c>
      <c r="AF115" s="2">
        <v>5</v>
      </c>
      <c r="AG115" s="2">
        <v>145</v>
      </c>
      <c r="AH115" s="2">
        <v>15</v>
      </c>
      <c r="AI115" s="2">
        <v>2.6</v>
      </c>
      <c r="AJ115" s="2">
        <v>4.0999999999999996</v>
      </c>
      <c r="AK115" s="2">
        <v>0.1</v>
      </c>
      <c r="AL115" s="2">
        <v>13.2</v>
      </c>
      <c r="AM115" s="2">
        <v>0</v>
      </c>
    </row>
    <row r="116" spans="1:39" x14ac:dyDescent="0.3">
      <c r="A116" s="2" t="s">
        <v>132</v>
      </c>
      <c r="B116" s="2"/>
      <c r="C116" s="2">
        <v>2</v>
      </c>
      <c r="D116" s="2">
        <v>100</v>
      </c>
      <c r="E116" s="2">
        <v>162</v>
      </c>
      <c r="F116" s="2">
        <v>74</v>
      </c>
      <c r="G116" s="2">
        <v>1.2</v>
      </c>
      <c r="H116" s="2">
        <v>11.2</v>
      </c>
      <c r="I116" s="2">
        <v>1</v>
      </c>
      <c r="J116" s="2"/>
      <c r="K116" s="2">
        <v>0</v>
      </c>
      <c r="L116" s="2">
        <v>12.6</v>
      </c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>
        <v>0.1</v>
      </c>
      <c r="X116" s="2">
        <v>0.2</v>
      </c>
      <c r="Y116" s="2">
        <v>1.3</v>
      </c>
      <c r="Z116" s="2"/>
      <c r="AA116" s="2"/>
      <c r="AB116" s="2"/>
      <c r="AC116" s="2"/>
      <c r="AD116" s="2">
        <v>110</v>
      </c>
      <c r="AE116" s="2">
        <v>144</v>
      </c>
      <c r="AF116" s="2">
        <v>17</v>
      </c>
      <c r="AG116" s="2">
        <v>171</v>
      </c>
      <c r="AH116" s="2"/>
      <c r="AI116" s="2">
        <v>1.3</v>
      </c>
      <c r="AJ116" s="2"/>
      <c r="AK116" s="2"/>
      <c r="AL116" s="2"/>
      <c r="AM116" s="2">
        <v>0</v>
      </c>
    </row>
    <row r="117" spans="1:39" x14ac:dyDescent="0.3">
      <c r="A117" s="2" t="s">
        <v>133</v>
      </c>
      <c r="B117" s="2"/>
      <c r="C117" s="2">
        <v>1</v>
      </c>
      <c r="D117" s="2">
        <v>100</v>
      </c>
      <c r="E117" s="2">
        <v>180</v>
      </c>
      <c r="F117" s="2">
        <v>65.3</v>
      </c>
      <c r="G117" s="2">
        <v>3.7</v>
      </c>
      <c r="H117" s="2">
        <v>16.5</v>
      </c>
      <c r="I117" s="2">
        <v>4.2</v>
      </c>
      <c r="J117" s="2">
        <v>0</v>
      </c>
      <c r="K117" s="2">
        <v>0</v>
      </c>
      <c r="L117" s="2">
        <v>10.3</v>
      </c>
      <c r="M117" s="2">
        <v>3.42</v>
      </c>
      <c r="N117" s="2">
        <v>4.9000000000000004</v>
      </c>
      <c r="O117" s="2">
        <v>1.26</v>
      </c>
      <c r="P117" s="2"/>
      <c r="Q117" s="2">
        <v>59</v>
      </c>
      <c r="R117" s="2">
        <v>0</v>
      </c>
      <c r="S117" s="2">
        <v>0</v>
      </c>
      <c r="T117" s="2">
        <v>0.7</v>
      </c>
      <c r="U117" s="2">
        <v>0.2</v>
      </c>
      <c r="V117" s="2">
        <v>0</v>
      </c>
      <c r="W117" s="2">
        <v>0.6</v>
      </c>
      <c r="X117" s="2">
        <v>0.2</v>
      </c>
      <c r="Y117" s="2">
        <v>3.9</v>
      </c>
      <c r="Z117" s="2">
        <v>0.4</v>
      </c>
      <c r="AA117" s="2"/>
      <c r="AB117" s="2">
        <v>0.9</v>
      </c>
      <c r="AC117" s="2">
        <v>1</v>
      </c>
      <c r="AD117" s="2">
        <v>1039</v>
      </c>
      <c r="AE117" s="2">
        <v>319</v>
      </c>
      <c r="AF117" s="2">
        <v>7</v>
      </c>
      <c r="AG117" s="2">
        <v>155</v>
      </c>
      <c r="AH117" s="2">
        <v>16</v>
      </c>
      <c r="AI117" s="2">
        <v>0.8</v>
      </c>
      <c r="AJ117" s="2">
        <v>1.9</v>
      </c>
      <c r="AK117" s="2">
        <v>0.1</v>
      </c>
      <c r="AL117" s="2">
        <v>17.399999999999999</v>
      </c>
      <c r="AM117" s="2">
        <v>0</v>
      </c>
    </row>
    <row r="118" spans="1:39" x14ac:dyDescent="0.3">
      <c r="A118" s="2" t="s">
        <v>134</v>
      </c>
      <c r="B118" s="2"/>
      <c r="C118" s="2">
        <v>3</v>
      </c>
      <c r="D118" s="2">
        <v>100</v>
      </c>
      <c r="E118" s="2">
        <v>113</v>
      </c>
      <c r="F118" s="2">
        <v>73.400000000000006</v>
      </c>
      <c r="G118" s="2">
        <v>2.1</v>
      </c>
      <c r="H118" s="2">
        <v>20.100000000000001</v>
      </c>
      <c r="I118" s="2">
        <v>1.3</v>
      </c>
      <c r="J118" s="2"/>
      <c r="K118" s="2"/>
      <c r="L118" s="2">
        <v>3.1</v>
      </c>
      <c r="M118" s="2">
        <v>1.08</v>
      </c>
      <c r="N118" s="2">
        <v>1.1100000000000001</v>
      </c>
      <c r="O118" s="2">
        <v>0.56999999999999995</v>
      </c>
      <c r="P118" s="2">
        <v>0</v>
      </c>
      <c r="Q118" s="2">
        <v>51.1</v>
      </c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>
        <v>615</v>
      </c>
      <c r="AE118" s="2"/>
      <c r="AF118" s="2"/>
      <c r="AG118" s="2"/>
      <c r="AH118" s="2"/>
      <c r="AI118" s="2"/>
      <c r="AJ118" s="2"/>
      <c r="AK118" s="2"/>
      <c r="AL118" s="2"/>
      <c r="AM118" s="2">
        <v>0</v>
      </c>
    </row>
    <row r="119" spans="1:39" x14ac:dyDescent="0.3">
      <c r="A119" s="2" t="s">
        <v>135</v>
      </c>
      <c r="B119" s="2"/>
      <c r="C119" s="2">
        <v>2</v>
      </c>
      <c r="D119" s="2">
        <v>100</v>
      </c>
      <c r="E119" s="2">
        <v>312</v>
      </c>
      <c r="F119" s="2">
        <v>44</v>
      </c>
      <c r="G119" s="2">
        <v>10</v>
      </c>
      <c r="H119" s="2">
        <v>20.5</v>
      </c>
      <c r="I119" s="2">
        <v>0</v>
      </c>
      <c r="J119" s="2"/>
      <c r="K119" s="2">
        <v>0</v>
      </c>
      <c r="L119" s="2">
        <v>25.5</v>
      </c>
      <c r="M119" s="2">
        <v>10.79</v>
      </c>
      <c r="N119" s="2">
        <v>12.65</v>
      </c>
      <c r="O119" s="2">
        <v>2.0699999999999998</v>
      </c>
      <c r="P119" s="2"/>
      <c r="Q119" s="2">
        <v>93</v>
      </c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>
        <v>0</v>
      </c>
    </row>
    <row r="120" spans="1:39" x14ac:dyDescent="0.3">
      <c r="A120" s="2" t="s">
        <v>136</v>
      </c>
      <c r="B120" s="2"/>
      <c r="C120" s="2">
        <v>1</v>
      </c>
      <c r="D120" s="2">
        <v>100</v>
      </c>
      <c r="E120" s="2">
        <v>124</v>
      </c>
      <c r="F120" s="2">
        <v>72</v>
      </c>
      <c r="G120" s="2">
        <v>1.7</v>
      </c>
      <c r="H120" s="2">
        <v>19.600000000000001</v>
      </c>
      <c r="I120" s="2">
        <v>2.9</v>
      </c>
      <c r="J120" s="2">
        <v>0</v>
      </c>
      <c r="K120" s="2">
        <v>0</v>
      </c>
      <c r="L120" s="2">
        <v>3.8</v>
      </c>
      <c r="M120" s="2">
        <v>1.0900000000000001</v>
      </c>
      <c r="N120" s="2">
        <v>0.86</v>
      </c>
      <c r="O120" s="2">
        <v>1.1499999999999999</v>
      </c>
      <c r="P120" s="2"/>
      <c r="Q120" s="2">
        <v>67</v>
      </c>
      <c r="R120" s="2">
        <v>0</v>
      </c>
      <c r="S120" s="2">
        <v>0</v>
      </c>
      <c r="T120" s="2">
        <v>0</v>
      </c>
      <c r="U120" s="2">
        <v>0.4</v>
      </c>
      <c r="V120" s="2">
        <v>0</v>
      </c>
      <c r="W120" s="2">
        <v>0.1</v>
      </c>
      <c r="X120" s="2">
        <v>0.3</v>
      </c>
      <c r="Y120" s="2">
        <v>3.5</v>
      </c>
      <c r="Z120" s="2">
        <v>0.2</v>
      </c>
      <c r="AA120" s="2"/>
      <c r="AB120" s="2">
        <v>0.3</v>
      </c>
      <c r="AC120" s="2">
        <v>6</v>
      </c>
      <c r="AD120" s="2">
        <v>1038</v>
      </c>
      <c r="AE120" s="2">
        <v>299</v>
      </c>
      <c r="AF120" s="2">
        <v>5</v>
      </c>
      <c r="AG120" s="2">
        <v>304</v>
      </c>
      <c r="AH120" s="2">
        <v>20</v>
      </c>
      <c r="AI120" s="2">
        <v>1.4</v>
      </c>
      <c r="AJ120" s="2">
        <v>2.4</v>
      </c>
      <c r="AK120" s="2">
        <v>0.1</v>
      </c>
      <c r="AL120" s="2">
        <v>37</v>
      </c>
      <c r="AM120" s="2">
        <v>0</v>
      </c>
    </row>
    <row r="121" spans="1:39" x14ac:dyDescent="0.3">
      <c r="A121" s="2" t="s">
        <v>137</v>
      </c>
      <c r="B121" s="2"/>
      <c r="C121" s="2">
        <v>1</v>
      </c>
      <c r="D121" s="2">
        <v>100</v>
      </c>
      <c r="E121" s="2">
        <v>118</v>
      </c>
      <c r="F121" s="2">
        <v>73.5</v>
      </c>
      <c r="G121" s="2">
        <v>3.2</v>
      </c>
      <c r="H121" s="2">
        <v>16.3</v>
      </c>
      <c r="I121" s="2">
        <v>3</v>
      </c>
      <c r="J121" s="2">
        <v>1.2</v>
      </c>
      <c r="K121" s="2">
        <v>0</v>
      </c>
      <c r="L121" s="2">
        <v>4</v>
      </c>
      <c r="M121" s="2">
        <v>1.2</v>
      </c>
      <c r="N121" s="2">
        <v>1.34</v>
      </c>
      <c r="O121" s="2">
        <v>0.87</v>
      </c>
      <c r="P121" s="2"/>
      <c r="Q121" s="2">
        <v>64</v>
      </c>
      <c r="R121" s="2">
        <v>16</v>
      </c>
      <c r="S121" s="2">
        <v>0</v>
      </c>
      <c r="T121" s="2"/>
      <c r="U121" s="2"/>
      <c r="V121" s="2"/>
      <c r="W121" s="2">
        <v>0.2</v>
      </c>
      <c r="X121" s="2">
        <v>0.3</v>
      </c>
      <c r="Y121" s="2">
        <v>4.0999999999999996</v>
      </c>
      <c r="Z121" s="2">
        <v>0.1</v>
      </c>
      <c r="AA121" s="2"/>
      <c r="AB121" s="2">
        <v>0.8</v>
      </c>
      <c r="AC121" s="2"/>
      <c r="AD121" s="2">
        <v>909</v>
      </c>
      <c r="AE121" s="2">
        <v>253</v>
      </c>
      <c r="AF121" s="2">
        <v>7</v>
      </c>
      <c r="AG121" s="2">
        <v>289</v>
      </c>
      <c r="AH121" s="2">
        <v>16</v>
      </c>
      <c r="AI121" s="2">
        <v>1</v>
      </c>
      <c r="AJ121" s="2">
        <v>2.1</v>
      </c>
      <c r="AK121" s="2"/>
      <c r="AL121" s="2">
        <v>38.200000000000003</v>
      </c>
      <c r="AM121" s="2">
        <v>0</v>
      </c>
    </row>
    <row r="122" spans="1:39" x14ac:dyDescent="0.3">
      <c r="A122" s="2" t="s">
        <v>138</v>
      </c>
      <c r="B122" s="2"/>
      <c r="C122" s="2">
        <v>3</v>
      </c>
      <c r="D122" s="2">
        <v>100</v>
      </c>
      <c r="E122" s="2">
        <v>83</v>
      </c>
      <c r="F122" s="2">
        <v>77.7</v>
      </c>
      <c r="G122" s="2">
        <v>2.9</v>
      </c>
      <c r="H122" s="2">
        <v>17.899999999999999</v>
      </c>
      <c r="I122" s="2">
        <v>0.4</v>
      </c>
      <c r="J122" s="2"/>
      <c r="K122" s="2">
        <v>0</v>
      </c>
      <c r="L122" s="2">
        <v>1.1000000000000001</v>
      </c>
      <c r="M122" s="2">
        <v>0.27</v>
      </c>
      <c r="N122" s="2">
        <v>0.19</v>
      </c>
      <c r="O122" s="2">
        <v>0.23</v>
      </c>
      <c r="P122" s="2">
        <v>0</v>
      </c>
      <c r="Q122" s="2">
        <v>41.1</v>
      </c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>
        <v>943</v>
      </c>
      <c r="AE122" s="2"/>
      <c r="AF122" s="2"/>
      <c r="AG122" s="2"/>
      <c r="AH122" s="2"/>
      <c r="AI122" s="2"/>
      <c r="AJ122" s="2"/>
      <c r="AK122" s="2"/>
      <c r="AL122" s="2"/>
      <c r="AM122" s="2">
        <v>0</v>
      </c>
    </row>
    <row r="123" spans="1:39" x14ac:dyDescent="0.3">
      <c r="A123" s="2" t="s">
        <v>139</v>
      </c>
      <c r="B123" s="2"/>
      <c r="C123" s="2">
        <v>1</v>
      </c>
      <c r="D123" s="2">
        <v>100</v>
      </c>
      <c r="E123" s="2">
        <v>263</v>
      </c>
      <c r="F123" s="2">
        <v>57.4</v>
      </c>
      <c r="G123" s="2">
        <v>3.9</v>
      </c>
      <c r="H123" s="2">
        <v>16.3</v>
      </c>
      <c r="I123" s="2">
        <v>1.8</v>
      </c>
      <c r="J123" s="2">
        <v>0</v>
      </c>
      <c r="K123" s="2">
        <v>0</v>
      </c>
      <c r="L123" s="2">
        <v>20.7</v>
      </c>
      <c r="M123" s="2">
        <v>7.18</v>
      </c>
      <c r="N123" s="2">
        <v>9.58</v>
      </c>
      <c r="O123" s="2">
        <v>2.4700000000000002</v>
      </c>
      <c r="P123" s="2"/>
      <c r="Q123" s="2">
        <v>70</v>
      </c>
      <c r="R123" s="2">
        <v>0</v>
      </c>
      <c r="S123" s="2">
        <v>0</v>
      </c>
      <c r="T123" s="2">
        <v>0.7</v>
      </c>
      <c r="U123" s="2">
        <v>0.3</v>
      </c>
      <c r="V123" s="2">
        <v>0</v>
      </c>
      <c r="W123" s="2">
        <v>0.7</v>
      </c>
      <c r="X123" s="2">
        <v>0.2</v>
      </c>
      <c r="Y123" s="2">
        <v>4.2</v>
      </c>
      <c r="Z123" s="2">
        <v>0.3</v>
      </c>
      <c r="AA123" s="2">
        <v>0.2</v>
      </c>
      <c r="AB123" s="2">
        <v>1</v>
      </c>
      <c r="AC123" s="2">
        <v>1</v>
      </c>
      <c r="AD123" s="2">
        <v>1245</v>
      </c>
      <c r="AE123" s="2">
        <v>311</v>
      </c>
      <c r="AF123" s="2">
        <v>10</v>
      </c>
      <c r="AG123" s="2">
        <v>157</v>
      </c>
      <c r="AH123" s="2">
        <v>16</v>
      </c>
      <c r="AI123" s="2">
        <v>0.8</v>
      </c>
      <c r="AJ123" s="2">
        <v>1.9</v>
      </c>
      <c r="AK123" s="2">
        <v>0.1</v>
      </c>
      <c r="AL123" s="2">
        <v>20</v>
      </c>
      <c r="AM123" s="2">
        <v>0</v>
      </c>
    </row>
    <row r="124" spans="1:39" x14ac:dyDescent="0.3">
      <c r="A124" s="2" t="s">
        <v>676</v>
      </c>
      <c r="B124" s="2"/>
      <c r="C124" s="2">
        <v>3</v>
      </c>
      <c r="D124" s="2">
        <v>100</v>
      </c>
      <c r="E124" s="2">
        <v>397</v>
      </c>
      <c r="F124" s="2">
        <v>45</v>
      </c>
      <c r="G124" s="2">
        <v>2</v>
      </c>
      <c r="H124" s="2">
        <v>14</v>
      </c>
      <c r="I124" s="2">
        <v>2.1</v>
      </c>
      <c r="J124" s="2">
        <v>0.6</v>
      </c>
      <c r="K124" s="2"/>
      <c r="L124" s="2">
        <v>36.9</v>
      </c>
      <c r="M124" s="2">
        <v>11.82</v>
      </c>
      <c r="N124" s="2">
        <v>14.57</v>
      </c>
      <c r="O124" s="2">
        <v>8.76</v>
      </c>
      <c r="P124" s="2">
        <v>0</v>
      </c>
      <c r="Q124" s="2">
        <v>80</v>
      </c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>
        <v>587</v>
      </c>
      <c r="AE124" s="2"/>
      <c r="AF124" s="2"/>
      <c r="AG124" s="2"/>
      <c r="AH124" s="2"/>
      <c r="AI124" s="2"/>
      <c r="AJ124" s="2"/>
      <c r="AK124" s="2"/>
      <c r="AL124" s="2"/>
      <c r="AM124" s="2">
        <v>0</v>
      </c>
    </row>
    <row r="125" spans="1:39" x14ac:dyDescent="0.3">
      <c r="A125" s="2" t="s">
        <v>677</v>
      </c>
      <c r="B125" s="2"/>
      <c r="C125" s="2">
        <v>1</v>
      </c>
      <c r="D125" s="2">
        <v>100</v>
      </c>
      <c r="E125" s="2">
        <v>346</v>
      </c>
      <c r="F125" s="2">
        <v>51.1</v>
      </c>
      <c r="G125" s="2">
        <v>2.7</v>
      </c>
      <c r="H125" s="2">
        <v>14.3</v>
      </c>
      <c r="I125" s="2">
        <v>0.6</v>
      </c>
      <c r="J125" s="2"/>
      <c r="K125" s="2">
        <v>0</v>
      </c>
      <c r="L125" s="2">
        <v>31.3</v>
      </c>
      <c r="M125" s="2">
        <v>11.27</v>
      </c>
      <c r="N125" s="2">
        <v>14.34</v>
      </c>
      <c r="O125" s="2">
        <v>4.03</v>
      </c>
      <c r="P125" s="2"/>
      <c r="Q125" s="2">
        <v>76</v>
      </c>
      <c r="R125" s="2">
        <v>0</v>
      </c>
      <c r="S125" s="2">
        <v>2</v>
      </c>
      <c r="T125" s="2"/>
      <c r="U125" s="2"/>
      <c r="V125" s="2"/>
      <c r="W125" s="2">
        <v>0.6</v>
      </c>
      <c r="X125" s="2">
        <v>0.2</v>
      </c>
      <c r="Y125" s="2">
        <v>3.3</v>
      </c>
      <c r="Z125" s="2">
        <v>0.4</v>
      </c>
      <c r="AA125" s="2">
        <v>0.5</v>
      </c>
      <c r="AB125" s="2">
        <v>0.9</v>
      </c>
      <c r="AC125" s="2">
        <v>8</v>
      </c>
      <c r="AD125" s="2">
        <v>731</v>
      </c>
      <c r="AE125" s="2">
        <v>253</v>
      </c>
      <c r="AF125" s="2">
        <v>18</v>
      </c>
      <c r="AG125" s="2">
        <v>142</v>
      </c>
      <c r="AH125" s="2">
        <v>14</v>
      </c>
      <c r="AI125" s="2">
        <v>1.2</v>
      </c>
      <c r="AJ125" s="2">
        <v>1.8</v>
      </c>
      <c r="AK125" s="2">
        <v>0.1</v>
      </c>
      <c r="AL125" s="2">
        <v>24.8</v>
      </c>
      <c r="AM125" s="2">
        <v>0</v>
      </c>
    </row>
    <row r="126" spans="1:39" x14ac:dyDescent="0.3">
      <c r="A126" s="2" t="s">
        <v>140</v>
      </c>
      <c r="B126" s="2"/>
      <c r="C126" s="2">
        <v>1</v>
      </c>
      <c r="D126" s="2">
        <v>100</v>
      </c>
      <c r="E126" s="2">
        <v>311</v>
      </c>
      <c r="F126" s="2">
        <v>52.3</v>
      </c>
      <c r="G126" s="2">
        <v>2.9</v>
      </c>
      <c r="H126" s="2">
        <v>16.399999999999999</v>
      </c>
      <c r="I126" s="2">
        <v>3.1</v>
      </c>
      <c r="J126" s="2">
        <v>0</v>
      </c>
      <c r="K126" s="2">
        <v>0</v>
      </c>
      <c r="L126" s="2">
        <v>25.4</v>
      </c>
      <c r="M126" s="2">
        <v>9.51</v>
      </c>
      <c r="N126" s="2">
        <v>11.38</v>
      </c>
      <c r="O126" s="2">
        <v>3.12</v>
      </c>
      <c r="P126" s="2"/>
      <c r="Q126" s="2">
        <v>56</v>
      </c>
      <c r="R126" s="2">
        <v>0</v>
      </c>
      <c r="S126" s="2">
        <v>0</v>
      </c>
      <c r="T126" s="2">
        <v>1</v>
      </c>
      <c r="U126" s="2">
        <v>0.2</v>
      </c>
      <c r="V126" s="2">
        <v>1.6</v>
      </c>
      <c r="W126" s="2">
        <v>0.1</v>
      </c>
      <c r="X126" s="2">
        <v>0.2</v>
      </c>
      <c r="Y126" s="2">
        <v>2.7</v>
      </c>
      <c r="Z126" s="2">
        <v>0.1</v>
      </c>
      <c r="AA126" s="2">
        <v>0.4</v>
      </c>
      <c r="AB126" s="2">
        <v>1.5</v>
      </c>
      <c r="AC126" s="2">
        <v>3</v>
      </c>
      <c r="AD126" s="2">
        <v>1246</v>
      </c>
      <c r="AE126" s="2">
        <v>163</v>
      </c>
      <c r="AF126" s="2">
        <v>18</v>
      </c>
      <c r="AG126" s="2">
        <v>97</v>
      </c>
      <c r="AH126" s="2">
        <v>11</v>
      </c>
      <c r="AI126" s="2">
        <v>1.4</v>
      </c>
      <c r="AJ126" s="2">
        <v>2.1</v>
      </c>
      <c r="AK126" s="2">
        <v>0.1</v>
      </c>
      <c r="AL126" s="2">
        <v>22.6</v>
      </c>
      <c r="AM126" s="2">
        <v>0</v>
      </c>
    </row>
    <row r="127" spans="1:39" x14ac:dyDescent="0.3">
      <c r="A127" s="2" t="s">
        <v>151</v>
      </c>
      <c r="B127" s="2"/>
      <c r="C127" s="2">
        <v>3</v>
      </c>
      <c r="D127" s="2">
        <v>100</v>
      </c>
      <c r="E127" s="2">
        <v>248</v>
      </c>
      <c r="F127" s="2">
        <v>55.3</v>
      </c>
      <c r="G127" s="2">
        <v>1.3</v>
      </c>
      <c r="H127" s="2">
        <v>10.7</v>
      </c>
      <c r="I127" s="2">
        <v>17.8</v>
      </c>
      <c r="J127" s="2"/>
      <c r="K127" s="2"/>
      <c r="L127" s="2">
        <v>14.9</v>
      </c>
      <c r="M127" s="2"/>
      <c r="N127" s="2"/>
      <c r="O127" s="2"/>
      <c r="P127" s="2"/>
      <c r="Q127" s="2">
        <v>35</v>
      </c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>
        <v>394</v>
      </c>
      <c r="AE127" s="2"/>
      <c r="AF127" s="2"/>
      <c r="AG127" s="2"/>
      <c r="AH127" s="2"/>
      <c r="AI127" s="2"/>
      <c r="AJ127" s="2"/>
      <c r="AK127" s="2"/>
      <c r="AL127" s="2"/>
      <c r="AM127" s="2">
        <v>0</v>
      </c>
    </row>
    <row r="128" spans="1:39" x14ac:dyDescent="0.3">
      <c r="A128" s="2" t="s">
        <v>678</v>
      </c>
      <c r="B128" s="2"/>
      <c r="C128" s="2">
        <v>2</v>
      </c>
      <c r="D128" s="2">
        <v>100</v>
      </c>
      <c r="E128" s="2">
        <v>429</v>
      </c>
      <c r="F128" s="2">
        <v>42.3</v>
      </c>
      <c r="G128" s="2">
        <v>2.9</v>
      </c>
      <c r="H128" s="2">
        <v>11.5</v>
      </c>
      <c r="I128" s="2">
        <v>1.3</v>
      </c>
      <c r="J128" s="2"/>
      <c r="K128" s="2">
        <v>0</v>
      </c>
      <c r="L128" s="2">
        <v>42</v>
      </c>
      <c r="M128" s="2">
        <v>17.77</v>
      </c>
      <c r="N128" s="2">
        <v>20.83</v>
      </c>
      <c r="O128" s="2">
        <v>3.4</v>
      </c>
      <c r="P128" s="2"/>
      <c r="Q128" s="2">
        <v>93</v>
      </c>
      <c r="R128" s="2"/>
      <c r="S128" s="2">
        <v>0</v>
      </c>
      <c r="T128" s="2"/>
      <c r="U128" s="2">
        <v>0</v>
      </c>
      <c r="V128" s="2"/>
      <c r="W128" s="2">
        <v>0.2</v>
      </c>
      <c r="X128" s="2">
        <v>0.8</v>
      </c>
      <c r="Y128" s="2">
        <v>3.6</v>
      </c>
      <c r="Z128" s="2">
        <v>0</v>
      </c>
      <c r="AA128" s="2">
        <v>0</v>
      </c>
      <c r="AB128" s="2">
        <v>0</v>
      </c>
      <c r="AC128" s="2">
        <v>0</v>
      </c>
      <c r="AD128" s="2">
        <v>446</v>
      </c>
      <c r="AE128" s="2">
        <v>181</v>
      </c>
      <c r="AF128" s="2">
        <v>36</v>
      </c>
      <c r="AG128" s="2">
        <v>225</v>
      </c>
      <c r="AH128" s="2">
        <v>0</v>
      </c>
      <c r="AI128" s="2">
        <v>6</v>
      </c>
      <c r="AJ128" s="2">
        <v>0</v>
      </c>
      <c r="AK128" s="2">
        <v>0</v>
      </c>
      <c r="AL128" s="2">
        <v>0</v>
      </c>
      <c r="AM128" s="2">
        <v>0</v>
      </c>
    </row>
    <row r="129" spans="1:39" x14ac:dyDescent="0.3">
      <c r="A129" s="2" t="s">
        <v>679</v>
      </c>
      <c r="B129" s="2"/>
      <c r="C129" s="2">
        <v>1</v>
      </c>
      <c r="D129" s="2">
        <v>100</v>
      </c>
      <c r="E129" s="2">
        <v>462</v>
      </c>
      <c r="F129" s="2">
        <v>37</v>
      </c>
      <c r="G129" s="2">
        <v>3.1</v>
      </c>
      <c r="H129" s="2">
        <v>11.4</v>
      </c>
      <c r="I129" s="2">
        <v>4.7</v>
      </c>
      <c r="J129" s="2"/>
      <c r="K129" s="2">
        <v>0</v>
      </c>
      <c r="L129" s="2">
        <v>43.8</v>
      </c>
      <c r="M129" s="2">
        <v>14.45</v>
      </c>
      <c r="N129" s="2">
        <v>25.61</v>
      </c>
      <c r="O129" s="2">
        <v>0.84</v>
      </c>
      <c r="P129" s="2"/>
      <c r="Q129" s="2">
        <v>150</v>
      </c>
      <c r="R129" s="2">
        <v>1001</v>
      </c>
      <c r="S129" s="2">
        <v>2</v>
      </c>
      <c r="T129" s="2"/>
      <c r="U129" s="2"/>
      <c r="V129" s="2"/>
      <c r="W129" s="2">
        <v>0.1</v>
      </c>
      <c r="X129" s="2">
        <v>0.3</v>
      </c>
      <c r="Y129" s="2">
        <v>2.5</v>
      </c>
      <c r="Z129" s="2">
        <v>0.1</v>
      </c>
      <c r="AA129" s="2">
        <v>1.2</v>
      </c>
      <c r="AB129" s="2">
        <v>9.4</v>
      </c>
      <c r="AC129" s="2">
        <v>60</v>
      </c>
      <c r="AD129" s="2">
        <v>697</v>
      </c>
      <c r="AE129" s="2">
        <v>138</v>
      </c>
      <c r="AF129" s="2">
        <v>70</v>
      </c>
      <c r="AG129" s="2">
        <v>200</v>
      </c>
      <c r="AH129" s="2">
        <v>13</v>
      </c>
      <c r="AI129" s="2">
        <v>5.5</v>
      </c>
      <c r="AJ129" s="2">
        <v>0.9</v>
      </c>
      <c r="AK129" s="2">
        <v>0.2</v>
      </c>
      <c r="AL129" s="2">
        <v>44</v>
      </c>
      <c r="AM129" s="2">
        <v>0</v>
      </c>
    </row>
    <row r="130" spans="1:39" x14ac:dyDescent="0.3">
      <c r="A130" s="2" t="s">
        <v>141</v>
      </c>
      <c r="B130" s="2"/>
      <c r="C130" s="2">
        <v>3</v>
      </c>
      <c r="D130" s="2">
        <v>100</v>
      </c>
      <c r="E130" s="2">
        <v>89</v>
      </c>
      <c r="F130" s="2">
        <v>77.400000000000006</v>
      </c>
      <c r="G130" s="2">
        <v>2.8</v>
      </c>
      <c r="H130" s="2">
        <v>16.7</v>
      </c>
      <c r="I130" s="2">
        <v>1.2</v>
      </c>
      <c r="J130" s="2"/>
      <c r="K130" s="2">
        <v>0</v>
      </c>
      <c r="L130" s="2">
        <v>1.9</v>
      </c>
      <c r="M130" s="2">
        <v>0.57999999999999996</v>
      </c>
      <c r="N130" s="2">
        <v>0.72</v>
      </c>
      <c r="O130" s="2">
        <v>0.5</v>
      </c>
      <c r="P130" s="2">
        <v>0</v>
      </c>
      <c r="Q130" s="2">
        <v>43</v>
      </c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>
        <v>976</v>
      </c>
      <c r="AE130" s="2"/>
      <c r="AF130" s="2"/>
      <c r="AG130" s="2"/>
      <c r="AH130" s="2"/>
      <c r="AI130" s="2"/>
      <c r="AJ130" s="2"/>
      <c r="AK130" s="2"/>
      <c r="AL130" s="2"/>
      <c r="AM130" s="2">
        <v>0</v>
      </c>
    </row>
    <row r="131" spans="1:39" x14ac:dyDescent="0.3">
      <c r="A131" s="2" t="s">
        <v>686</v>
      </c>
      <c r="B131" s="2"/>
      <c r="C131" s="2">
        <v>3</v>
      </c>
      <c r="D131" s="2">
        <v>100</v>
      </c>
      <c r="E131" s="2">
        <v>93</v>
      </c>
      <c r="F131" s="2">
        <v>76.900000000000006</v>
      </c>
      <c r="G131" s="2">
        <v>2.7</v>
      </c>
      <c r="H131" s="2">
        <v>15.4</v>
      </c>
      <c r="I131" s="2">
        <v>2.7</v>
      </c>
      <c r="J131" s="2"/>
      <c r="K131" s="2">
        <v>0</v>
      </c>
      <c r="L131" s="2">
        <v>2.2999999999999998</v>
      </c>
      <c r="M131" s="2">
        <v>0.74</v>
      </c>
      <c r="N131" s="2">
        <v>0.79</v>
      </c>
      <c r="O131" s="2">
        <v>0.67</v>
      </c>
      <c r="P131" s="2">
        <v>0</v>
      </c>
      <c r="Q131" s="2">
        <v>44</v>
      </c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>
        <v>821</v>
      </c>
      <c r="AE131" s="2"/>
      <c r="AF131" s="2"/>
      <c r="AG131" s="2"/>
      <c r="AH131" s="2"/>
      <c r="AI131" s="2"/>
      <c r="AJ131" s="2"/>
      <c r="AK131" s="2"/>
      <c r="AL131" s="2"/>
      <c r="AM131" s="2">
        <v>0</v>
      </c>
    </row>
    <row r="132" spans="1:39" x14ac:dyDescent="0.3">
      <c r="A132" s="2" t="s">
        <v>687</v>
      </c>
      <c r="B132" s="2"/>
      <c r="C132" s="2">
        <v>1</v>
      </c>
      <c r="D132" s="2">
        <v>100</v>
      </c>
      <c r="E132" s="2">
        <v>126</v>
      </c>
      <c r="F132" s="2">
        <v>70.900000000000006</v>
      </c>
      <c r="G132" s="2">
        <v>2.1</v>
      </c>
      <c r="H132" s="2">
        <v>22.2</v>
      </c>
      <c r="I132" s="2">
        <v>1.4</v>
      </c>
      <c r="J132" s="2"/>
      <c r="K132" s="2">
        <v>0</v>
      </c>
      <c r="L132" s="2">
        <v>3.5</v>
      </c>
      <c r="M132" s="2">
        <v>0.98</v>
      </c>
      <c r="N132" s="2">
        <v>1.1399999999999999</v>
      </c>
      <c r="O132" s="2">
        <v>0.84</v>
      </c>
      <c r="P132" s="2"/>
      <c r="Q132" s="2">
        <v>42</v>
      </c>
      <c r="R132" s="2">
        <v>0</v>
      </c>
      <c r="S132" s="2">
        <v>0</v>
      </c>
      <c r="T132" s="2"/>
      <c r="U132" s="2"/>
      <c r="V132" s="2"/>
      <c r="W132" s="2">
        <v>0.1</v>
      </c>
      <c r="X132" s="2">
        <v>0.1</v>
      </c>
      <c r="Y132" s="2">
        <v>9.1</v>
      </c>
      <c r="Z132" s="2">
        <v>0.3</v>
      </c>
      <c r="AA132" s="2">
        <v>0.5</v>
      </c>
      <c r="AB132" s="2">
        <v>0.3</v>
      </c>
      <c r="AC132" s="2">
        <v>5</v>
      </c>
      <c r="AD132" s="2">
        <v>397</v>
      </c>
      <c r="AE132" s="2">
        <v>248</v>
      </c>
      <c r="AF132" s="2">
        <v>9</v>
      </c>
      <c r="AG132" s="2">
        <v>214</v>
      </c>
      <c r="AH132" s="2">
        <v>21</v>
      </c>
      <c r="AI132" s="2">
        <v>0.7</v>
      </c>
      <c r="AJ132" s="2">
        <v>1.5</v>
      </c>
      <c r="AK132" s="2">
        <v>0</v>
      </c>
      <c r="AL132" s="2">
        <v>25.7</v>
      </c>
      <c r="AM132" s="2">
        <v>0</v>
      </c>
    </row>
    <row r="133" spans="1:39" x14ac:dyDescent="0.3">
      <c r="A133" s="2" t="s">
        <v>142</v>
      </c>
      <c r="B133" s="2"/>
      <c r="C133" s="2">
        <v>3</v>
      </c>
      <c r="D133" s="2">
        <v>100</v>
      </c>
      <c r="E133" s="2">
        <v>101</v>
      </c>
      <c r="F133" s="2">
        <v>74.900000000000006</v>
      </c>
      <c r="G133" s="2">
        <v>2.8</v>
      </c>
      <c r="H133" s="2">
        <v>17.8</v>
      </c>
      <c r="I133" s="2">
        <v>2.2000000000000002</v>
      </c>
      <c r="J133" s="2"/>
      <c r="K133" s="2"/>
      <c r="L133" s="2">
        <v>2.2999999999999998</v>
      </c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>
        <v>810</v>
      </c>
      <c r="AE133" s="2"/>
      <c r="AF133" s="2"/>
      <c r="AG133" s="2"/>
      <c r="AH133" s="2"/>
      <c r="AI133" s="2"/>
      <c r="AJ133" s="2"/>
      <c r="AK133" s="2"/>
      <c r="AL133" s="2"/>
      <c r="AM133" s="2">
        <v>0</v>
      </c>
    </row>
    <row r="134" spans="1:39" x14ac:dyDescent="0.3">
      <c r="A134" s="2" t="s">
        <v>143</v>
      </c>
      <c r="B134" s="2"/>
      <c r="C134" s="2">
        <v>1</v>
      </c>
      <c r="D134" s="2">
        <v>100</v>
      </c>
      <c r="E134" s="2">
        <v>504</v>
      </c>
      <c r="F134" s="2">
        <v>28.6</v>
      </c>
      <c r="G134" s="2">
        <v>4.7</v>
      </c>
      <c r="H134" s="2">
        <v>19.3</v>
      </c>
      <c r="I134" s="2">
        <v>1.2</v>
      </c>
      <c r="J134" s="2">
        <v>0</v>
      </c>
      <c r="K134" s="2">
        <v>0</v>
      </c>
      <c r="L134" s="2">
        <v>46.3</v>
      </c>
      <c r="M134" s="2">
        <v>17.71</v>
      </c>
      <c r="N134" s="2">
        <v>20.77</v>
      </c>
      <c r="O134" s="2">
        <v>4.46</v>
      </c>
      <c r="P134" s="2"/>
      <c r="Q134" s="2">
        <v>97</v>
      </c>
      <c r="R134" s="2">
        <v>0</v>
      </c>
      <c r="S134" s="2">
        <v>0</v>
      </c>
      <c r="T134" s="2">
        <v>1.3</v>
      </c>
      <c r="U134" s="2">
        <v>1</v>
      </c>
      <c r="V134" s="2">
        <v>5.8</v>
      </c>
      <c r="W134" s="2">
        <v>0.3</v>
      </c>
      <c r="X134" s="2">
        <v>0.3</v>
      </c>
      <c r="Y134" s="2">
        <v>5</v>
      </c>
      <c r="Z134" s="2">
        <v>0.4</v>
      </c>
      <c r="AA134" s="2">
        <v>0.9</v>
      </c>
      <c r="AB134" s="2">
        <v>1.3</v>
      </c>
      <c r="AC134" s="2">
        <v>5</v>
      </c>
      <c r="AD134" s="2">
        <v>1582</v>
      </c>
      <c r="AE134" s="2">
        <v>274</v>
      </c>
      <c r="AF134" s="2">
        <v>19</v>
      </c>
      <c r="AG134" s="2">
        <v>158</v>
      </c>
      <c r="AH134" s="2">
        <v>18</v>
      </c>
      <c r="AI134" s="2">
        <v>1.3</v>
      </c>
      <c r="AJ134" s="2">
        <v>2.4</v>
      </c>
      <c r="AK134" s="2">
        <v>0.1</v>
      </c>
      <c r="AL134" s="2">
        <v>29</v>
      </c>
      <c r="AM134" s="2">
        <v>0</v>
      </c>
    </row>
    <row r="135" spans="1:39" x14ac:dyDescent="0.3">
      <c r="A135" s="2" t="s">
        <v>144</v>
      </c>
      <c r="B135" s="2"/>
      <c r="C135" s="2">
        <v>3</v>
      </c>
      <c r="D135" s="2">
        <v>100</v>
      </c>
      <c r="E135" s="2">
        <v>206</v>
      </c>
      <c r="F135" s="2">
        <v>63.6</v>
      </c>
      <c r="G135" s="2">
        <v>1.2</v>
      </c>
      <c r="H135" s="2">
        <v>21.3</v>
      </c>
      <c r="I135" s="2">
        <v>0.9</v>
      </c>
      <c r="J135" s="2">
        <v>0</v>
      </c>
      <c r="K135" s="2"/>
      <c r="L135" s="2">
        <v>13</v>
      </c>
      <c r="M135" s="2">
        <v>4.76</v>
      </c>
      <c r="N135" s="2">
        <v>6.05</v>
      </c>
      <c r="O135" s="2">
        <v>1.62</v>
      </c>
      <c r="P135" s="2">
        <v>0</v>
      </c>
      <c r="Q135" s="2">
        <v>89</v>
      </c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>
        <v>276</v>
      </c>
      <c r="AE135" s="2"/>
      <c r="AF135" s="2"/>
      <c r="AG135" s="2"/>
      <c r="AH135" s="2"/>
      <c r="AI135" s="2"/>
      <c r="AJ135" s="2"/>
      <c r="AK135" s="2"/>
      <c r="AL135" s="2"/>
      <c r="AM135" s="2">
        <v>0</v>
      </c>
    </row>
    <row r="136" spans="1:39" x14ac:dyDescent="0.3">
      <c r="A136" s="2" t="s">
        <v>680</v>
      </c>
      <c r="B136" s="2"/>
      <c r="C136" s="2">
        <v>3</v>
      </c>
      <c r="D136" s="2">
        <v>100</v>
      </c>
      <c r="E136" s="2">
        <v>253</v>
      </c>
      <c r="F136" s="2">
        <v>61.3</v>
      </c>
      <c r="G136" s="2">
        <v>2.1</v>
      </c>
      <c r="H136" s="2">
        <v>9.1</v>
      </c>
      <c r="I136" s="2">
        <v>6.1</v>
      </c>
      <c r="J136" s="2">
        <v>1</v>
      </c>
      <c r="K136" s="2"/>
      <c r="L136" s="2">
        <v>21.4</v>
      </c>
      <c r="M136" s="2">
        <v>8.19</v>
      </c>
      <c r="N136" s="2">
        <v>8.64</v>
      </c>
      <c r="O136" s="2">
        <v>3.59</v>
      </c>
      <c r="P136" s="2">
        <v>0</v>
      </c>
      <c r="Q136" s="2">
        <v>99</v>
      </c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>
        <v>703</v>
      </c>
      <c r="AE136" s="2"/>
      <c r="AF136" s="2"/>
      <c r="AG136" s="2"/>
      <c r="AH136" s="2"/>
      <c r="AI136" s="2"/>
      <c r="AJ136" s="2"/>
      <c r="AK136" s="2"/>
      <c r="AL136" s="2"/>
      <c r="AM136" s="2">
        <v>0</v>
      </c>
    </row>
    <row r="137" spans="1:39" x14ac:dyDescent="0.3">
      <c r="A137" s="2" t="s">
        <v>681</v>
      </c>
      <c r="B137" s="2"/>
      <c r="C137" s="2">
        <v>1</v>
      </c>
      <c r="D137" s="2">
        <v>100</v>
      </c>
      <c r="E137" s="2">
        <v>379</v>
      </c>
      <c r="F137" s="2">
        <v>47.3</v>
      </c>
      <c r="G137" s="2">
        <v>2.2999999999999998</v>
      </c>
      <c r="H137" s="2">
        <v>14.6</v>
      </c>
      <c r="I137" s="2">
        <v>1.3</v>
      </c>
      <c r="J137" s="2">
        <v>1.3</v>
      </c>
      <c r="K137" s="2">
        <v>0</v>
      </c>
      <c r="L137" s="2">
        <v>34.5</v>
      </c>
      <c r="M137" s="2">
        <v>13.4</v>
      </c>
      <c r="N137" s="2">
        <v>15.9</v>
      </c>
      <c r="O137" s="2">
        <v>3.46</v>
      </c>
      <c r="P137" s="2"/>
      <c r="Q137" s="2">
        <v>120</v>
      </c>
      <c r="R137" s="2">
        <v>0</v>
      </c>
      <c r="S137" s="2">
        <v>0</v>
      </c>
      <c r="T137" s="2">
        <v>1.3</v>
      </c>
      <c r="U137" s="2">
        <v>0.1</v>
      </c>
      <c r="V137" s="2">
        <v>0</v>
      </c>
      <c r="W137" s="2">
        <v>0.1</v>
      </c>
      <c r="X137" s="2">
        <v>0.1</v>
      </c>
      <c r="Y137" s="2">
        <v>1.2</v>
      </c>
      <c r="Z137" s="2">
        <v>0</v>
      </c>
      <c r="AA137" s="2">
        <v>0.6</v>
      </c>
      <c r="AB137" s="2">
        <v>1</v>
      </c>
      <c r="AC137" s="2">
        <v>5</v>
      </c>
      <c r="AD137" s="2">
        <v>680</v>
      </c>
      <c r="AE137" s="2">
        <v>38</v>
      </c>
      <c r="AF137" s="2">
        <v>6</v>
      </c>
      <c r="AG137" s="2">
        <v>22</v>
      </c>
      <c r="AH137" s="2">
        <v>8</v>
      </c>
      <c r="AI137" s="2">
        <v>6.4</v>
      </c>
      <c r="AJ137" s="2">
        <v>1.3</v>
      </c>
      <c r="AK137" s="2">
        <v>0</v>
      </c>
      <c r="AL137" s="2">
        <v>15.5</v>
      </c>
      <c r="AM137" s="2">
        <v>0</v>
      </c>
    </row>
    <row r="138" spans="1:39" x14ac:dyDescent="0.3">
      <c r="A138" s="2" t="s">
        <v>682</v>
      </c>
      <c r="B138" s="2"/>
      <c r="C138" s="2">
        <v>3</v>
      </c>
      <c r="D138" s="2">
        <v>100</v>
      </c>
      <c r="E138" s="2">
        <v>359</v>
      </c>
      <c r="F138" s="2">
        <v>45.8</v>
      </c>
      <c r="G138" s="2">
        <v>1.9</v>
      </c>
      <c r="H138" s="2">
        <v>15.5</v>
      </c>
      <c r="I138" s="2">
        <v>6.8</v>
      </c>
      <c r="J138" s="2">
        <v>0.7</v>
      </c>
      <c r="K138" s="2"/>
      <c r="L138" s="2">
        <v>30</v>
      </c>
      <c r="M138" s="2">
        <v>8.81</v>
      </c>
      <c r="N138" s="2">
        <v>12.72</v>
      </c>
      <c r="O138" s="2">
        <v>7.08</v>
      </c>
      <c r="P138" s="2">
        <v>0</v>
      </c>
      <c r="Q138" s="2">
        <v>66</v>
      </c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>
        <v>748</v>
      </c>
      <c r="AE138" s="2"/>
      <c r="AF138" s="2"/>
      <c r="AG138" s="2"/>
      <c r="AH138" s="2"/>
      <c r="AI138" s="2"/>
      <c r="AJ138" s="2"/>
      <c r="AK138" s="2"/>
      <c r="AL138" s="2"/>
      <c r="AM138" s="2">
        <v>0</v>
      </c>
    </row>
    <row r="139" spans="1:39" x14ac:dyDescent="0.3">
      <c r="A139" s="2" t="s">
        <v>683</v>
      </c>
      <c r="B139" s="2"/>
      <c r="C139" s="2">
        <v>2</v>
      </c>
      <c r="D139" s="2">
        <v>100</v>
      </c>
      <c r="E139" s="2">
        <v>205</v>
      </c>
      <c r="F139" s="2">
        <v>66</v>
      </c>
      <c r="G139" s="2">
        <v>2.6</v>
      </c>
      <c r="H139" s="2">
        <v>15.8</v>
      </c>
      <c r="I139" s="2">
        <v>0</v>
      </c>
      <c r="J139" s="2"/>
      <c r="K139" s="2">
        <v>0</v>
      </c>
      <c r="L139" s="2">
        <v>15.7</v>
      </c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>
        <v>0.1</v>
      </c>
      <c r="X139" s="2">
        <v>0.2</v>
      </c>
      <c r="Y139" s="2"/>
      <c r="Z139" s="2"/>
      <c r="AA139" s="2"/>
      <c r="AB139" s="2"/>
      <c r="AC139" s="2"/>
      <c r="AD139" s="2"/>
      <c r="AE139" s="2"/>
      <c r="AF139" s="2"/>
      <c r="AG139" s="2">
        <v>106</v>
      </c>
      <c r="AH139" s="2"/>
      <c r="AI139" s="2">
        <v>1.5</v>
      </c>
      <c r="AJ139" s="2"/>
      <c r="AK139" s="2"/>
      <c r="AL139" s="2"/>
      <c r="AM139" s="2">
        <v>0</v>
      </c>
    </row>
    <row r="140" spans="1:39" x14ac:dyDescent="0.3">
      <c r="A140" s="2" t="s">
        <v>684</v>
      </c>
      <c r="B140" s="2"/>
      <c r="C140" s="2">
        <v>4</v>
      </c>
      <c r="D140" s="2">
        <v>100</v>
      </c>
      <c r="E140" s="2">
        <v>426</v>
      </c>
      <c r="F140" s="2"/>
      <c r="G140" s="2"/>
      <c r="H140" s="2">
        <v>14.5</v>
      </c>
      <c r="I140" s="2">
        <v>0.7</v>
      </c>
      <c r="J140" s="2">
        <v>0.5</v>
      </c>
      <c r="K140" s="2"/>
      <c r="L140" s="2">
        <v>40.6</v>
      </c>
      <c r="M140" s="2">
        <v>14.1</v>
      </c>
      <c r="N140" s="2">
        <v>17.899999999999999</v>
      </c>
      <c r="O140" s="2">
        <v>8.41</v>
      </c>
      <c r="P140" s="2">
        <v>0.1</v>
      </c>
      <c r="Q140" s="2">
        <v>93.7</v>
      </c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>
        <v>2028</v>
      </c>
      <c r="AE140" s="2"/>
      <c r="AF140" s="2"/>
      <c r="AG140" s="2"/>
      <c r="AH140" s="2"/>
      <c r="AI140" s="2"/>
      <c r="AJ140" s="2"/>
      <c r="AK140" s="2"/>
      <c r="AL140" s="2"/>
      <c r="AM140" s="2">
        <v>0</v>
      </c>
    </row>
    <row r="141" spans="1:39" x14ac:dyDescent="0.3">
      <c r="A141" s="2" t="s">
        <v>685</v>
      </c>
      <c r="B141" s="2"/>
      <c r="C141" s="2">
        <v>1</v>
      </c>
      <c r="D141" s="2">
        <v>100</v>
      </c>
      <c r="E141" s="2">
        <v>261</v>
      </c>
      <c r="F141" s="2">
        <v>60</v>
      </c>
      <c r="G141" s="2">
        <v>3.3</v>
      </c>
      <c r="H141" s="2">
        <v>12.6</v>
      </c>
      <c r="I141" s="2">
        <v>1.9</v>
      </c>
      <c r="J141" s="2">
        <v>1.5</v>
      </c>
      <c r="K141" s="2">
        <v>0</v>
      </c>
      <c r="L141" s="2">
        <v>22.2</v>
      </c>
      <c r="M141" s="2">
        <v>9.8699999999999992</v>
      </c>
      <c r="N141" s="2">
        <v>10.65</v>
      </c>
      <c r="O141" s="2">
        <v>1.04</v>
      </c>
      <c r="P141" s="2"/>
      <c r="Q141" s="2">
        <v>71</v>
      </c>
      <c r="R141" s="2">
        <v>0</v>
      </c>
      <c r="S141" s="2">
        <v>0</v>
      </c>
      <c r="T141" s="2">
        <v>1.2</v>
      </c>
      <c r="U141" s="2">
        <v>0.2</v>
      </c>
      <c r="V141" s="2">
        <v>1.3</v>
      </c>
      <c r="W141" s="2">
        <v>0.1</v>
      </c>
      <c r="X141" s="2">
        <v>0.2</v>
      </c>
      <c r="Y141" s="2">
        <v>3.2</v>
      </c>
      <c r="Z141" s="2">
        <v>0.2</v>
      </c>
      <c r="AA141" s="2">
        <v>1</v>
      </c>
      <c r="AB141" s="2">
        <v>3.1</v>
      </c>
      <c r="AC141" s="2">
        <v>2</v>
      </c>
      <c r="AD141" s="2">
        <v>1140</v>
      </c>
      <c r="AE141" s="2">
        <v>188</v>
      </c>
      <c r="AF141" s="2">
        <v>6</v>
      </c>
      <c r="AG141" s="2">
        <v>205</v>
      </c>
      <c r="AH141" s="2">
        <v>13</v>
      </c>
      <c r="AI141" s="2">
        <v>2.2000000000000002</v>
      </c>
      <c r="AJ141" s="2">
        <v>1.8</v>
      </c>
      <c r="AK141" s="2">
        <v>0.2</v>
      </c>
      <c r="AL141" s="2">
        <v>14.6</v>
      </c>
      <c r="AM141" s="2">
        <v>0</v>
      </c>
    </row>
    <row r="142" spans="1:39" x14ac:dyDescent="0.3">
      <c r="A142" s="2" t="s">
        <v>145</v>
      </c>
      <c r="B142" s="2"/>
      <c r="C142" s="2">
        <v>1</v>
      </c>
      <c r="D142" s="2">
        <v>100</v>
      </c>
      <c r="E142" s="2">
        <v>151</v>
      </c>
      <c r="F142" s="2">
        <v>74.900000000000006</v>
      </c>
      <c r="G142" s="2">
        <v>1.5</v>
      </c>
      <c r="H142" s="2">
        <v>11.7</v>
      </c>
      <c r="I142" s="2">
        <v>1.5</v>
      </c>
      <c r="J142" s="2">
        <v>0</v>
      </c>
      <c r="K142" s="2">
        <v>0</v>
      </c>
      <c r="L142" s="2">
        <v>10.5</v>
      </c>
      <c r="M142" s="2">
        <v>2.39</v>
      </c>
      <c r="N142" s="2">
        <v>1.88</v>
      </c>
      <c r="O142" s="2">
        <v>1.63</v>
      </c>
      <c r="P142" s="2"/>
      <c r="Q142" s="2">
        <v>3100</v>
      </c>
      <c r="R142" s="2">
        <v>6</v>
      </c>
      <c r="S142" s="2">
        <v>10.5</v>
      </c>
      <c r="T142" s="2">
        <v>0</v>
      </c>
      <c r="U142" s="2">
        <v>1.7</v>
      </c>
      <c r="V142" s="2">
        <v>0.1</v>
      </c>
      <c r="W142" s="2">
        <v>0.1</v>
      </c>
      <c r="X142" s="2">
        <v>0.2</v>
      </c>
      <c r="Y142" s="2">
        <v>3.6</v>
      </c>
      <c r="Z142" s="2">
        <v>0.1</v>
      </c>
      <c r="AA142" s="2">
        <v>1.2</v>
      </c>
      <c r="AB142" s="2">
        <v>10.1</v>
      </c>
      <c r="AC142" s="2">
        <v>5</v>
      </c>
      <c r="AD142" s="2">
        <v>108</v>
      </c>
      <c r="AE142" s="2">
        <v>244</v>
      </c>
      <c r="AF142" s="2">
        <v>9</v>
      </c>
      <c r="AG142" s="2">
        <v>335</v>
      </c>
      <c r="AH142" s="2">
        <v>12</v>
      </c>
      <c r="AI142" s="2">
        <v>2.2999999999999998</v>
      </c>
      <c r="AJ142" s="2">
        <v>1.1000000000000001</v>
      </c>
      <c r="AK142" s="2">
        <v>0.2</v>
      </c>
      <c r="AL142" s="2">
        <v>21.8</v>
      </c>
      <c r="AM142" s="2">
        <v>0</v>
      </c>
    </row>
    <row r="143" spans="1:39" x14ac:dyDescent="0.3">
      <c r="A143" s="2" t="s">
        <v>146</v>
      </c>
      <c r="B143" s="2"/>
      <c r="C143" s="2">
        <v>1</v>
      </c>
      <c r="D143" s="2">
        <v>100</v>
      </c>
      <c r="E143" s="2">
        <v>517</v>
      </c>
      <c r="F143" s="2">
        <v>21.6</v>
      </c>
      <c r="G143" s="2">
        <v>4.3</v>
      </c>
      <c r="H143" s="2">
        <v>29.1</v>
      </c>
      <c r="I143" s="2">
        <v>0.8</v>
      </c>
      <c r="J143" s="2">
        <v>0.8</v>
      </c>
      <c r="K143" s="2">
        <v>0</v>
      </c>
      <c r="L143" s="2">
        <v>44.2</v>
      </c>
      <c r="M143" s="2">
        <v>16</v>
      </c>
      <c r="N143" s="2">
        <v>21.9</v>
      </c>
      <c r="O143" s="2">
        <v>4.3</v>
      </c>
      <c r="P143" s="2"/>
      <c r="Q143" s="2">
        <v>102</v>
      </c>
      <c r="R143" s="2">
        <v>0</v>
      </c>
      <c r="S143" s="2">
        <v>0</v>
      </c>
      <c r="T143" s="2"/>
      <c r="U143" s="2"/>
      <c r="V143" s="2">
        <v>1.6</v>
      </c>
      <c r="W143" s="2">
        <v>0.6</v>
      </c>
      <c r="X143" s="2">
        <v>0.3</v>
      </c>
      <c r="Y143" s="2">
        <v>4.9000000000000004</v>
      </c>
      <c r="Z143" s="2">
        <v>0.5</v>
      </c>
      <c r="AA143" s="2">
        <v>1.1000000000000001</v>
      </c>
      <c r="AB143" s="2">
        <v>1.9</v>
      </c>
      <c r="AC143" s="2">
        <v>2</v>
      </c>
      <c r="AD143" s="2">
        <v>1420</v>
      </c>
      <c r="AE143" s="2">
        <v>385</v>
      </c>
      <c r="AF143" s="2">
        <v>14</v>
      </c>
      <c r="AG143" s="2">
        <v>142</v>
      </c>
      <c r="AH143" s="2">
        <v>17</v>
      </c>
      <c r="AI143" s="2">
        <v>1.9</v>
      </c>
      <c r="AJ143" s="2">
        <v>3.2</v>
      </c>
      <c r="AK143" s="2">
        <v>0.1</v>
      </c>
      <c r="AL143" s="2">
        <v>26.1</v>
      </c>
      <c r="AM143" s="2">
        <v>0</v>
      </c>
    </row>
    <row r="144" spans="1:39" x14ac:dyDescent="0.3">
      <c r="A144" s="2" t="s">
        <v>152</v>
      </c>
      <c r="B144" s="2"/>
      <c r="C144" s="2">
        <v>2</v>
      </c>
      <c r="D144" s="2">
        <v>100</v>
      </c>
      <c r="E144" s="2">
        <v>299</v>
      </c>
      <c r="F144" s="2">
        <v>52.6</v>
      </c>
      <c r="G144" s="2">
        <v>3.4</v>
      </c>
      <c r="H144" s="2">
        <v>15.9</v>
      </c>
      <c r="I144" s="2">
        <v>3.5</v>
      </c>
      <c r="J144" s="2"/>
      <c r="K144" s="2">
        <v>0</v>
      </c>
      <c r="L144" s="2">
        <v>24.6</v>
      </c>
      <c r="M144" s="2">
        <v>10.41</v>
      </c>
      <c r="N144" s="2">
        <v>12.2</v>
      </c>
      <c r="O144" s="2">
        <v>1.99</v>
      </c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>
        <v>1215</v>
      </c>
      <c r="AE144" s="2">
        <v>270</v>
      </c>
      <c r="AF144" s="2"/>
      <c r="AG144" s="2">
        <v>267</v>
      </c>
      <c r="AH144" s="2"/>
      <c r="AI144" s="2">
        <v>3.3</v>
      </c>
      <c r="AJ144" s="2"/>
      <c r="AK144" s="2"/>
      <c r="AL144" s="2"/>
      <c r="AM144" s="2">
        <v>0</v>
      </c>
    </row>
    <row r="145" spans="1:39" x14ac:dyDescent="0.3">
      <c r="A145" s="2" t="s">
        <v>147</v>
      </c>
      <c r="B145" s="2"/>
      <c r="C145" s="2">
        <v>4</v>
      </c>
      <c r="D145" s="2">
        <v>100</v>
      </c>
      <c r="E145" s="2">
        <v>250</v>
      </c>
      <c r="F145" s="2"/>
      <c r="G145" s="2"/>
      <c r="H145" s="2">
        <v>12</v>
      </c>
      <c r="I145" s="2">
        <v>2.5</v>
      </c>
      <c r="J145" s="2">
        <v>0.5</v>
      </c>
      <c r="K145" s="2"/>
      <c r="L145" s="2">
        <v>21.3</v>
      </c>
      <c r="M145" s="2">
        <v>6.91</v>
      </c>
      <c r="N145" s="2">
        <v>8.76</v>
      </c>
      <c r="O145" s="2">
        <v>5.63</v>
      </c>
      <c r="P145" s="2">
        <v>0.4</v>
      </c>
      <c r="Q145" s="2">
        <v>53.4</v>
      </c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>
        <v>793</v>
      </c>
      <c r="AE145" s="2"/>
      <c r="AF145" s="2"/>
      <c r="AG145" s="2"/>
      <c r="AH145" s="2"/>
      <c r="AI145" s="2"/>
      <c r="AJ145" s="2"/>
      <c r="AK145" s="2"/>
      <c r="AL145" s="2"/>
      <c r="AM145" s="2">
        <v>0</v>
      </c>
    </row>
    <row r="146" spans="1:39" x14ac:dyDescent="0.3">
      <c r="A146" s="10" t="s">
        <v>148</v>
      </c>
      <c r="B146" s="10"/>
      <c r="C146" s="10">
        <v>1</v>
      </c>
      <c r="D146" s="10">
        <v>100</v>
      </c>
      <c r="E146" s="10">
        <v>235</v>
      </c>
      <c r="F146" s="10">
        <v>63.1</v>
      </c>
      <c r="G146" s="10">
        <v>1.8</v>
      </c>
      <c r="H146" s="10">
        <v>15.4</v>
      </c>
      <c r="I146" s="10">
        <v>1.6</v>
      </c>
      <c r="J146" s="10">
        <v>0</v>
      </c>
      <c r="K146" s="10">
        <v>0</v>
      </c>
      <c r="L146" s="10">
        <v>18.100000000000001</v>
      </c>
      <c r="M146" s="10">
        <v>3.84</v>
      </c>
      <c r="N146" s="10">
        <v>5.16</v>
      </c>
      <c r="O146" s="10">
        <v>4.66</v>
      </c>
      <c r="P146" s="10"/>
      <c r="Q146" s="10">
        <v>160</v>
      </c>
      <c r="R146" s="10">
        <v>0</v>
      </c>
      <c r="S146" s="10">
        <v>0.5</v>
      </c>
      <c r="T146" s="10">
        <v>0.4</v>
      </c>
      <c r="U146" s="10">
        <v>0.2</v>
      </c>
      <c r="V146" s="10">
        <v>1.6</v>
      </c>
      <c r="W146" s="10">
        <v>0.1</v>
      </c>
      <c r="X146" s="10">
        <v>0.2</v>
      </c>
      <c r="Y146" s="10">
        <v>3.7</v>
      </c>
      <c r="Z146" s="10">
        <v>0.2</v>
      </c>
      <c r="AA146" s="10"/>
      <c r="AB146" s="10">
        <v>0.8</v>
      </c>
      <c r="AC146" s="10">
        <v>4</v>
      </c>
      <c r="AD146" s="10">
        <v>639</v>
      </c>
      <c r="AE146" s="10">
        <v>229</v>
      </c>
      <c r="AF146" s="10">
        <v>32</v>
      </c>
      <c r="AG146" s="10">
        <v>155</v>
      </c>
      <c r="AH146" s="10">
        <v>16</v>
      </c>
      <c r="AI146" s="10">
        <v>1.1000000000000001</v>
      </c>
      <c r="AJ146" s="10">
        <v>3</v>
      </c>
      <c r="AK146" s="10">
        <v>0.1</v>
      </c>
      <c r="AL146" s="10">
        <v>0</v>
      </c>
      <c r="AM146" s="10">
        <v>0</v>
      </c>
    </row>
    <row r="147" spans="1:39" ht="15" thickBot="1" x14ac:dyDescent="0.35">
      <c r="A147" s="11" t="s">
        <v>149</v>
      </c>
      <c r="B147" s="11"/>
      <c r="C147" s="11">
        <v>4</v>
      </c>
      <c r="D147" s="11">
        <v>100</v>
      </c>
      <c r="E147" s="11">
        <v>226</v>
      </c>
      <c r="F147" s="11"/>
      <c r="G147" s="11"/>
      <c r="H147" s="11">
        <v>15.3</v>
      </c>
      <c r="I147" s="11">
        <v>3.5</v>
      </c>
      <c r="J147" s="11">
        <v>1</v>
      </c>
      <c r="K147" s="11"/>
      <c r="L147" s="11">
        <v>16.7</v>
      </c>
      <c r="M147" s="11">
        <v>5.6</v>
      </c>
      <c r="N147" s="11">
        <v>6.8</v>
      </c>
      <c r="O147" s="11">
        <v>3.5</v>
      </c>
      <c r="P147" s="11">
        <v>0.1</v>
      </c>
      <c r="Q147" s="11">
        <v>96</v>
      </c>
      <c r="R147" s="11"/>
      <c r="S147" s="11"/>
      <c r="T147" s="11"/>
      <c r="U147" s="11"/>
      <c r="V147" s="11"/>
      <c r="W147" s="11"/>
      <c r="X147" s="11"/>
      <c r="Y147" s="11"/>
      <c r="Z147" s="11"/>
      <c r="AA147" s="11"/>
      <c r="AB147" s="11"/>
      <c r="AC147" s="11"/>
      <c r="AD147" s="11">
        <v>713</v>
      </c>
      <c r="AE147" s="11"/>
      <c r="AF147" s="11"/>
      <c r="AG147" s="11"/>
      <c r="AH147" s="11"/>
      <c r="AI147" s="11"/>
      <c r="AJ147" s="11"/>
      <c r="AK147" s="11"/>
      <c r="AL147" s="11"/>
      <c r="AM147" s="11">
        <v>0</v>
      </c>
    </row>
    <row r="148" spans="1:39" s="60" customFormat="1" x14ac:dyDescent="0.3">
      <c r="A148" s="61" t="s">
        <v>150</v>
      </c>
      <c r="B148" s="57" t="s">
        <v>734</v>
      </c>
      <c r="C148" s="58" t="s">
        <v>2</v>
      </c>
      <c r="D148" s="58" t="s">
        <v>637</v>
      </c>
      <c r="E148" s="58" t="s">
        <v>4</v>
      </c>
      <c r="F148" s="58" t="s">
        <v>5</v>
      </c>
      <c r="G148" s="58" t="s">
        <v>6</v>
      </c>
      <c r="H148" s="58" t="s">
        <v>7</v>
      </c>
      <c r="I148" s="58" t="s">
        <v>9</v>
      </c>
      <c r="J148" s="58" t="s">
        <v>10</v>
      </c>
      <c r="K148" s="58" t="s">
        <v>8</v>
      </c>
      <c r="L148" s="58" t="s">
        <v>11</v>
      </c>
      <c r="M148" s="58" t="s">
        <v>12</v>
      </c>
      <c r="N148" s="58" t="s">
        <v>13</v>
      </c>
      <c r="O148" s="58" t="s">
        <v>14</v>
      </c>
      <c r="P148" s="58" t="s">
        <v>15</v>
      </c>
      <c r="Q148" s="58" t="s">
        <v>16</v>
      </c>
      <c r="R148" s="58" t="s">
        <v>36</v>
      </c>
      <c r="S148" s="58" t="s">
        <v>17</v>
      </c>
      <c r="T148" s="58" t="s">
        <v>18</v>
      </c>
      <c r="U148" s="58" t="s">
        <v>37</v>
      </c>
      <c r="V148" s="58" t="s">
        <v>19</v>
      </c>
      <c r="W148" s="58" t="s">
        <v>22</v>
      </c>
      <c r="X148" s="58" t="s">
        <v>20</v>
      </c>
      <c r="Y148" s="58" t="s">
        <v>21</v>
      </c>
      <c r="Z148" s="58" t="s">
        <v>23</v>
      </c>
      <c r="AA148" s="58" t="s">
        <v>24</v>
      </c>
      <c r="AB148" s="58" t="s">
        <v>25</v>
      </c>
      <c r="AC148" s="58" t="s">
        <v>26</v>
      </c>
      <c r="AD148" s="58" t="s">
        <v>27</v>
      </c>
      <c r="AE148" s="58" t="s">
        <v>28</v>
      </c>
      <c r="AF148" s="58" t="s">
        <v>29</v>
      </c>
      <c r="AG148" s="58" t="s">
        <v>30</v>
      </c>
      <c r="AH148" s="58" t="s">
        <v>31</v>
      </c>
      <c r="AI148" s="58" t="s">
        <v>32</v>
      </c>
      <c r="AJ148" s="58" t="s">
        <v>33</v>
      </c>
      <c r="AK148" s="58" t="s">
        <v>34</v>
      </c>
      <c r="AL148" s="58" t="s">
        <v>35</v>
      </c>
      <c r="AM148" s="59" t="s">
        <v>635</v>
      </c>
    </row>
    <row r="149" spans="1:39" x14ac:dyDescent="0.3">
      <c r="A149" s="2" t="s">
        <v>153</v>
      </c>
      <c r="B149" s="2"/>
      <c r="C149" s="2">
        <v>1</v>
      </c>
      <c r="D149" s="2">
        <v>100</v>
      </c>
      <c r="E149" s="2">
        <v>74</v>
      </c>
      <c r="F149" s="2">
        <v>81.8</v>
      </c>
      <c r="G149" s="2"/>
      <c r="H149" s="2">
        <v>12.8</v>
      </c>
      <c r="I149" s="2">
        <v>2.6</v>
      </c>
      <c r="J149" s="2"/>
      <c r="K149" s="2">
        <v>0</v>
      </c>
      <c r="L149" s="2">
        <v>1</v>
      </c>
      <c r="M149" s="2">
        <v>0.09</v>
      </c>
      <c r="N149" s="2">
        <v>0.08</v>
      </c>
      <c r="O149" s="2">
        <v>0.28000000000000003</v>
      </c>
      <c r="P149" s="2"/>
      <c r="Q149" s="2">
        <v>34</v>
      </c>
      <c r="R149" s="2">
        <v>90</v>
      </c>
      <c r="S149" s="2">
        <v>13.1</v>
      </c>
      <c r="T149" s="2"/>
      <c r="U149" s="2">
        <v>0</v>
      </c>
      <c r="V149" s="2"/>
      <c r="W149" s="2">
        <v>0.1</v>
      </c>
      <c r="X149" s="21">
        <v>0.2</v>
      </c>
      <c r="Y149" s="2">
        <v>1.8</v>
      </c>
      <c r="Z149" s="2">
        <v>0.1</v>
      </c>
      <c r="AA149" s="2">
        <v>0.4</v>
      </c>
      <c r="AB149" s="2">
        <v>49.4</v>
      </c>
      <c r="AC149" s="2">
        <v>16</v>
      </c>
      <c r="AD149" s="2">
        <v>56</v>
      </c>
      <c r="AE149" s="2">
        <v>313</v>
      </c>
      <c r="AF149" s="2">
        <v>46</v>
      </c>
      <c r="AG149" s="2">
        <v>168</v>
      </c>
      <c r="AH149" s="2">
        <v>9</v>
      </c>
      <c r="AI149" s="2">
        <v>14</v>
      </c>
      <c r="AJ149" s="2">
        <v>1.4</v>
      </c>
      <c r="AK149" s="2">
        <v>0.3</v>
      </c>
      <c r="AL149" s="2">
        <v>44</v>
      </c>
      <c r="AM149" s="4">
        <v>0</v>
      </c>
    </row>
    <row r="150" spans="1:39" x14ac:dyDescent="0.3">
      <c r="A150" s="2" t="s">
        <v>154</v>
      </c>
      <c r="B150" s="22"/>
      <c r="C150" s="22">
        <v>2</v>
      </c>
      <c r="D150" s="23">
        <v>100</v>
      </c>
      <c r="E150" s="23">
        <v>121</v>
      </c>
      <c r="F150" s="23">
        <v>71.900000000000006</v>
      </c>
      <c r="G150" s="23">
        <v>2</v>
      </c>
      <c r="H150" s="23">
        <v>20</v>
      </c>
      <c r="I150" s="23">
        <v>2.8</v>
      </c>
      <c r="J150" s="23"/>
      <c r="K150" s="23">
        <v>0</v>
      </c>
      <c r="L150" s="23">
        <v>3.3</v>
      </c>
      <c r="M150" s="23">
        <v>1.46</v>
      </c>
      <c r="N150" s="23">
        <v>0.82</v>
      </c>
      <c r="O150" s="23">
        <v>1.01</v>
      </c>
      <c r="P150" s="23"/>
      <c r="Q150" s="23">
        <v>34</v>
      </c>
      <c r="R150" s="23"/>
      <c r="S150" s="23"/>
      <c r="T150" s="23"/>
      <c r="U150" s="23"/>
      <c r="V150" s="23"/>
      <c r="W150" s="23"/>
      <c r="X150" s="23">
        <v>0.2</v>
      </c>
      <c r="Y150" s="23">
        <v>0.6</v>
      </c>
      <c r="Z150" s="23"/>
      <c r="AA150" s="23"/>
      <c r="AB150" s="23"/>
      <c r="AC150" s="23"/>
      <c r="AD150" s="23">
        <v>395</v>
      </c>
      <c r="AE150" s="23">
        <v>220</v>
      </c>
      <c r="AF150" s="23">
        <v>62</v>
      </c>
      <c r="AG150" s="23">
        <v>458</v>
      </c>
      <c r="AH150" s="23"/>
      <c r="AI150" s="23">
        <v>5.2</v>
      </c>
      <c r="AJ150" s="23"/>
      <c r="AK150" s="23"/>
      <c r="AL150" s="23"/>
      <c r="AM150" s="24">
        <v>0</v>
      </c>
    </row>
    <row r="151" spans="1:39" x14ac:dyDescent="0.3">
      <c r="A151" s="2" t="s">
        <v>155</v>
      </c>
      <c r="B151" s="20"/>
      <c r="C151" s="20">
        <v>2</v>
      </c>
      <c r="D151" s="2">
        <v>100</v>
      </c>
      <c r="E151" s="2">
        <v>106</v>
      </c>
      <c r="F151" s="2">
        <v>73.8</v>
      </c>
      <c r="G151" s="2">
        <v>2.5</v>
      </c>
      <c r="H151" s="2">
        <v>16</v>
      </c>
      <c r="I151" s="2">
        <v>5.5</v>
      </c>
      <c r="J151" s="2"/>
      <c r="K151" s="2">
        <v>0</v>
      </c>
      <c r="L151" s="2">
        <v>2.2000000000000002</v>
      </c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4">
        <v>0</v>
      </c>
    </row>
    <row r="152" spans="1:39" x14ac:dyDescent="0.3">
      <c r="A152" s="2" t="s">
        <v>156</v>
      </c>
      <c r="B152" s="20"/>
      <c r="C152" s="20">
        <v>2</v>
      </c>
      <c r="D152" s="2">
        <v>100</v>
      </c>
      <c r="E152" s="2">
        <v>74</v>
      </c>
      <c r="F152" s="2">
        <v>81.099999999999994</v>
      </c>
      <c r="G152" s="2">
        <v>1.4</v>
      </c>
      <c r="H152" s="2">
        <v>14.2</v>
      </c>
      <c r="I152" s="2">
        <v>2.5</v>
      </c>
      <c r="J152" s="2"/>
      <c r="K152" s="2">
        <v>0</v>
      </c>
      <c r="L152" s="2">
        <v>0.8</v>
      </c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>
        <v>0.1</v>
      </c>
      <c r="X152" s="2">
        <v>0.1</v>
      </c>
      <c r="Y152" s="2">
        <v>0.9</v>
      </c>
      <c r="Z152" s="2"/>
      <c r="AA152" s="2"/>
      <c r="AB152" s="2"/>
      <c r="AC152" s="2"/>
      <c r="AD152" s="2"/>
      <c r="AE152" s="2"/>
      <c r="AF152" s="2">
        <v>73</v>
      </c>
      <c r="AG152" s="2">
        <v>237</v>
      </c>
      <c r="AH152" s="2"/>
      <c r="AI152" s="2">
        <v>1.2</v>
      </c>
      <c r="AJ152" s="2"/>
      <c r="AK152" s="2"/>
      <c r="AL152" s="2"/>
      <c r="AM152" s="4">
        <v>0</v>
      </c>
    </row>
    <row r="153" spans="1:39" x14ac:dyDescent="0.3">
      <c r="A153" s="2" t="s">
        <v>157</v>
      </c>
      <c r="B153" s="20"/>
      <c r="C153" s="20">
        <v>2</v>
      </c>
      <c r="D153" s="2">
        <v>100</v>
      </c>
      <c r="E153" s="2">
        <v>132</v>
      </c>
      <c r="F153" s="2">
        <v>70.8</v>
      </c>
      <c r="G153" s="2">
        <v>1.6</v>
      </c>
      <c r="H153" s="2">
        <v>21.3</v>
      </c>
      <c r="I153" s="2">
        <v>1.9</v>
      </c>
      <c r="J153" s="2"/>
      <c r="K153" s="2">
        <v>0</v>
      </c>
      <c r="L153" s="2">
        <v>4.4000000000000004</v>
      </c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>
        <v>0.2</v>
      </c>
      <c r="Y153" s="2">
        <v>0.8</v>
      </c>
      <c r="Z153" s="2"/>
      <c r="AA153" s="2"/>
      <c r="AB153" s="2"/>
      <c r="AC153" s="2"/>
      <c r="AD153" s="2">
        <v>315</v>
      </c>
      <c r="AE153" s="2">
        <v>89</v>
      </c>
      <c r="AF153" s="2">
        <v>65</v>
      </c>
      <c r="AG153" s="2">
        <v>251</v>
      </c>
      <c r="AH153" s="2"/>
      <c r="AI153" s="2">
        <v>3.3</v>
      </c>
      <c r="AJ153" s="2"/>
      <c r="AK153" s="2"/>
      <c r="AL153" s="2"/>
      <c r="AM153" s="4">
        <v>0</v>
      </c>
    </row>
    <row r="154" spans="1:39" x14ac:dyDescent="0.3">
      <c r="A154" s="2" t="s">
        <v>158</v>
      </c>
      <c r="B154" s="20"/>
      <c r="C154" s="20">
        <v>2</v>
      </c>
      <c r="D154" s="2">
        <v>100</v>
      </c>
      <c r="E154" s="2">
        <v>100</v>
      </c>
      <c r="F154" s="2">
        <v>76.8</v>
      </c>
      <c r="G154" s="2">
        <v>2.2000000000000002</v>
      </c>
      <c r="H154" s="2">
        <v>16</v>
      </c>
      <c r="I154" s="2">
        <v>1.9</v>
      </c>
      <c r="J154" s="2"/>
      <c r="K154" s="2">
        <v>0</v>
      </c>
      <c r="L154" s="2">
        <v>3.1</v>
      </c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>
        <v>0.1</v>
      </c>
      <c r="Y154" s="2">
        <v>0.6</v>
      </c>
      <c r="Z154" s="2"/>
      <c r="AA154" s="2"/>
      <c r="AB154" s="2"/>
      <c r="AC154" s="2"/>
      <c r="AD154" s="2">
        <v>392</v>
      </c>
      <c r="AE154" s="2">
        <v>68</v>
      </c>
      <c r="AF154" s="2">
        <v>43</v>
      </c>
      <c r="AG154" s="2">
        <v>426</v>
      </c>
      <c r="AH154" s="2"/>
      <c r="AI154" s="2">
        <v>7.4</v>
      </c>
      <c r="AJ154" s="2"/>
      <c r="AK154" s="2"/>
      <c r="AL154" s="2"/>
      <c r="AM154" s="4">
        <v>0</v>
      </c>
    </row>
    <row r="155" spans="1:39" x14ac:dyDescent="0.3">
      <c r="A155" s="2" t="s">
        <v>159</v>
      </c>
      <c r="B155" s="20"/>
      <c r="C155" s="20">
        <v>2</v>
      </c>
      <c r="D155" s="2">
        <v>100</v>
      </c>
      <c r="E155" s="2">
        <v>72</v>
      </c>
      <c r="F155" s="2">
        <v>82.9</v>
      </c>
      <c r="G155" s="2">
        <v>1.3</v>
      </c>
      <c r="H155" s="2">
        <v>10</v>
      </c>
      <c r="I155" s="2">
        <v>4</v>
      </c>
      <c r="J155" s="2"/>
      <c r="K155" s="2">
        <v>0</v>
      </c>
      <c r="L155" s="2">
        <v>1.8</v>
      </c>
      <c r="M155" s="2">
        <v>0.42</v>
      </c>
      <c r="N155" s="2">
        <v>0.51</v>
      </c>
      <c r="O155" s="2">
        <v>0.61</v>
      </c>
      <c r="P155" s="2"/>
      <c r="Q155" s="2">
        <v>95</v>
      </c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>
        <v>137</v>
      </c>
      <c r="AE155" s="2">
        <v>138</v>
      </c>
      <c r="AF155" s="2">
        <v>26</v>
      </c>
      <c r="AG155" s="2">
        <v>197</v>
      </c>
      <c r="AH155" s="2">
        <v>34</v>
      </c>
      <c r="AI155" s="2">
        <v>4</v>
      </c>
      <c r="AJ155" s="2">
        <v>1.6</v>
      </c>
      <c r="AK155" s="2">
        <v>0.1</v>
      </c>
      <c r="AL155" s="2"/>
      <c r="AM155" s="4">
        <v>0</v>
      </c>
    </row>
    <row r="156" spans="1:39" x14ac:dyDescent="0.3">
      <c r="A156" s="2" t="s">
        <v>160</v>
      </c>
      <c r="B156" s="20"/>
      <c r="C156" s="20">
        <v>1</v>
      </c>
      <c r="D156" s="2">
        <v>100</v>
      </c>
      <c r="E156" s="2">
        <v>86</v>
      </c>
      <c r="F156" s="2">
        <v>80.599999999999994</v>
      </c>
      <c r="G156" s="2"/>
      <c r="H156" s="2">
        <v>11.9</v>
      </c>
      <c r="I156" s="2">
        <v>3.7</v>
      </c>
      <c r="J156" s="2"/>
      <c r="K156" s="2">
        <v>0</v>
      </c>
      <c r="L156" s="2">
        <v>2.2000000000000002</v>
      </c>
      <c r="M156" s="2">
        <v>0.43</v>
      </c>
      <c r="N156" s="2">
        <v>0.51</v>
      </c>
      <c r="O156" s="2">
        <v>0.61</v>
      </c>
      <c r="P156" s="2"/>
      <c r="Q156" s="2">
        <v>28</v>
      </c>
      <c r="R156" s="2">
        <v>48</v>
      </c>
      <c r="S156" s="2">
        <v>8</v>
      </c>
      <c r="T156" s="2"/>
      <c r="U156" s="2">
        <v>0.7</v>
      </c>
      <c r="V156" s="2"/>
      <c r="W156" s="2">
        <v>0.2</v>
      </c>
      <c r="X156" s="2">
        <v>0.2</v>
      </c>
      <c r="Y156" s="2">
        <v>1.6</v>
      </c>
      <c r="Z156" s="2">
        <v>0.1</v>
      </c>
      <c r="AA156" s="2">
        <v>0.5</v>
      </c>
      <c r="AB156" s="2">
        <v>12</v>
      </c>
      <c r="AC156" s="2">
        <v>42</v>
      </c>
      <c r="AD156" s="2">
        <v>286</v>
      </c>
      <c r="AE156" s="2">
        <v>320</v>
      </c>
      <c r="AF156" s="2">
        <v>26</v>
      </c>
      <c r="AG156" s="2">
        <v>197</v>
      </c>
      <c r="AH156" s="2">
        <v>34</v>
      </c>
      <c r="AI156" s="2">
        <v>4</v>
      </c>
      <c r="AJ156" s="2">
        <v>1.6</v>
      </c>
      <c r="AK156" s="2">
        <v>0.1</v>
      </c>
      <c r="AL156" s="2">
        <v>54</v>
      </c>
      <c r="AM156" s="4">
        <v>0</v>
      </c>
    </row>
    <row r="157" spans="1:39" x14ac:dyDescent="0.3">
      <c r="A157" s="2" t="s">
        <v>161</v>
      </c>
      <c r="B157" s="20"/>
      <c r="C157" s="20">
        <v>2</v>
      </c>
      <c r="D157" s="2">
        <v>100</v>
      </c>
      <c r="E157" s="2">
        <v>123</v>
      </c>
      <c r="F157" s="2">
        <v>73.7</v>
      </c>
      <c r="G157" s="2">
        <v>1.9</v>
      </c>
      <c r="H157" s="2">
        <v>14.4</v>
      </c>
      <c r="I157" s="2">
        <v>4.9000000000000004</v>
      </c>
      <c r="J157" s="2"/>
      <c r="K157" s="2">
        <v>0</v>
      </c>
      <c r="L157" s="2">
        <v>5.0999999999999996</v>
      </c>
      <c r="M157" s="2">
        <v>2.2799999999999998</v>
      </c>
      <c r="N157" s="2">
        <v>1.39</v>
      </c>
      <c r="O157" s="2">
        <v>1.35</v>
      </c>
      <c r="P157" s="2"/>
      <c r="Q157" s="2">
        <v>226.2</v>
      </c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>
        <v>38</v>
      </c>
      <c r="AG157" s="2">
        <v>294</v>
      </c>
      <c r="AH157" s="2"/>
      <c r="AI157" s="2">
        <v>0.9</v>
      </c>
      <c r="AJ157" s="2"/>
      <c r="AK157" s="2"/>
      <c r="AL157" s="2"/>
      <c r="AM157" s="4">
        <v>0</v>
      </c>
    </row>
    <row r="158" spans="1:39" x14ac:dyDescent="0.3">
      <c r="A158" s="2" t="s">
        <v>162</v>
      </c>
      <c r="B158" s="20"/>
      <c r="C158" s="20">
        <v>3</v>
      </c>
      <c r="D158" s="2">
        <v>100</v>
      </c>
      <c r="E158" s="2">
        <v>181</v>
      </c>
      <c r="F158" s="2">
        <v>54.6</v>
      </c>
      <c r="G158" s="2">
        <v>0.4</v>
      </c>
      <c r="H158" s="2">
        <v>35</v>
      </c>
      <c r="I158" s="2">
        <v>9.8000000000000007</v>
      </c>
      <c r="J158" s="2"/>
      <c r="K158" s="2">
        <v>0</v>
      </c>
      <c r="L158" s="2">
        <v>0.2</v>
      </c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>
        <v>34.700000000000003</v>
      </c>
      <c r="AE158" s="2"/>
      <c r="AF158" s="2">
        <v>27.6</v>
      </c>
      <c r="AG158" s="2">
        <v>13</v>
      </c>
      <c r="AH158" s="2">
        <v>20.9</v>
      </c>
      <c r="AI158" s="2"/>
      <c r="AJ158" s="2">
        <v>17.2</v>
      </c>
      <c r="AK158" s="2">
        <v>0.3</v>
      </c>
      <c r="AL158" s="2"/>
      <c r="AM158" s="4">
        <v>0</v>
      </c>
    </row>
    <row r="159" spans="1:39" x14ac:dyDescent="0.3">
      <c r="A159" s="2" t="s">
        <v>163</v>
      </c>
      <c r="B159" s="20"/>
      <c r="C159" s="20">
        <v>2</v>
      </c>
      <c r="D159" s="2">
        <v>100</v>
      </c>
      <c r="E159" s="2">
        <v>114</v>
      </c>
      <c r="F159" s="2">
        <v>71.099999999999994</v>
      </c>
      <c r="G159" s="2">
        <v>1.2</v>
      </c>
      <c r="H159" s="2">
        <v>21.7</v>
      </c>
      <c r="I159" s="2">
        <v>5.5</v>
      </c>
      <c r="J159" s="2"/>
      <c r="K159" s="2">
        <v>0</v>
      </c>
      <c r="L159" s="2">
        <v>0.5</v>
      </c>
      <c r="M159" s="2">
        <v>0.21</v>
      </c>
      <c r="N159" s="2">
        <v>0.16</v>
      </c>
      <c r="O159" s="2">
        <v>0.13</v>
      </c>
      <c r="P159" s="2"/>
      <c r="Q159" s="2"/>
      <c r="R159" s="2"/>
      <c r="S159" s="2"/>
      <c r="T159" s="2"/>
      <c r="U159" s="2"/>
      <c r="V159" s="2"/>
      <c r="W159" s="2">
        <v>0</v>
      </c>
      <c r="X159" s="2">
        <v>0.1</v>
      </c>
      <c r="Y159" s="2">
        <v>1.7</v>
      </c>
      <c r="Z159" s="2"/>
      <c r="AA159" s="2"/>
      <c r="AB159" s="2"/>
      <c r="AC159" s="2"/>
      <c r="AD159" s="2"/>
      <c r="AE159" s="2"/>
      <c r="AF159" s="2">
        <v>55</v>
      </c>
      <c r="AG159" s="2">
        <v>147</v>
      </c>
      <c r="AH159" s="2"/>
      <c r="AI159" s="2">
        <v>0.7</v>
      </c>
      <c r="AJ159" s="2"/>
      <c r="AK159" s="2"/>
      <c r="AL159" s="2"/>
      <c r="AM159" s="4">
        <v>0</v>
      </c>
    </row>
    <row r="160" spans="1:39" x14ac:dyDescent="0.3">
      <c r="A160" s="2" t="s">
        <v>164</v>
      </c>
      <c r="B160" s="20"/>
      <c r="C160" s="20">
        <v>2</v>
      </c>
      <c r="D160" s="2">
        <v>100</v>
      </c>
      <c r="E160" s="2">
        <v>118</v>
      </c>
      <c r="F160" s="2">
        <v>71.5</v>
      </c>
      <c r="G160" s="2">
        <v>2</v>
      </c>
      <c r="H160" s="2">
        <v>21.3</v>
      </c>
      <c r="I160" s="2">
        <v>2.8</v>
      </c>
      <c r="J160" s="2"/>
      <c r="K160" s="2">
        <v>0</v>
      </c>
      <c r="L160" s="2">
        <v>2.4</v>
      </c>
      <c r="M160" s="2">
        <v>0.92</v>
      </c>
      <c r="N160" s="2">
        <v>0.67</v>
      </c>
      <c r="O160" s="2">
        <v>0.8</v>
      </c>
      <c r="P160" s="2"/>
      <c r="Q160" s="2"/>
      <c r="R160" s="2"/>
      <c r="S160" s="2"/>
      <c r="T160" s="2"/>
      <c r="U160" s="2"/>
      <c r="V160" s="2"/>
      <c r="W160" s="2"/>
      <c r="X160" s="2">
        <v>0.1</v>
      </c>
      <c r="Y160" s="2">
        <v>1.2</v>
      </c>
      <c r="Z160" s="2"/>
      <c r="AA160" s="2"/>
      <c r="AB160" s="2"/>
      <c r="AC160" s="2"/>
      <c r="AD160" s="2">
        <v>332</v>
      </c>
      <c r="AE160" s="2">
        <v>116</v>
      </c>
      <c r="AF160" s="2">
        <v>81</v>
      </c>
      <c r="AG160" s="2">
        <v>258</v>
      </c>
      <c r="AH160" s="2"/>
      <c r="AI160" s="2">
        <v>12.5</v>
      </c>
      <c r="AJ160" s="2"/>
      <c r="AK160" s="2"/>
      <c r="AL160" s="2"/>
      <c r="AM160" s="4">
        <v>0</v>
      </c>
    </row>
    <row r="161" spans="1:39" x14ac:dyDescent="0.3">
      <c r="A161" s="2" t="s">
        <v>165</v>
      </c>
      <c r="B161" s="20"/>
      <c r="C161" s="20">
        <v>2</v>
      </c>
      <c r="D161" s="2">
        <v>100</v>
      </c>
      <c r="E161" s="2">
        <v>80</v>
      </c>
      <c r="F161" s="2">
        <v>78.5</v>
      </c>
      <c r="G161" s="2">
        <v>1.9</v>
      </c>
      <c r="H161" s="2">
        <v>14.2</v>
      </c>
      <c r="I161" s="2">
        <v>5</v>
      </c>
      <c r="J161" s="2"/>
      <c r="K161" s="2">
        <v>0</v>
      </c>
      <c r="L161" s="2">
        <v>0.4</v>
      </c>
      <c r="M161" s="2">
        <v>0.15</v>
      </c>
      <c r="N161" s="2">
        <v>0.11</v>
      </c>
      <c r="O161" s="2">
        <v>0.13</v>
      </c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>
        <v>75</v>
      </c>
      <c r="AG161" s="2">
        <v>233</v>
      </c>
      <c r="AH161" s="2"/>
      <c r="AI161" s="2">
        <v>4.8</v>
      </c>
      <c r="AJ161" s="2"/>
      <c r="AK161" s="2"/>
      <c r="AL161" s="2"/>
      <c r="AM161" s="4">
        <v>0</v>
      </c>
    </row>
    <row r="162" spans="1:39" x14ac:dyDescent="0.3">
      <c r="A162" s="2" t="s">
        <v>166</v>
      </c>
      <c r="B162" s="20"/>
      <c r="C162" s="20">
        <v>1</v>
      </c>
      <c r="D162" s="2">
        <v>100</v>
      </c>
      <c r="E162" s="2">
        <v>81</v>
      </c>
      <c r="F162" s="2">
        <v>82.1</v>
      </c>
      <c r="G162" s="2">
        <v>1.2</v>
      </c>
      <c r="H162" s="2">
        <v>9.5</v>
      </c>
      <c r="I162" s="2">
        <v>5</v>
      </c>
      <c r="J162" s="2"/>
      <c r="K162" s="2">
        <v>0</v>
      </c>
      <c r="L162" s="2">
        <v>2.2999999999999998</v>
      </c>
      <c r="M162" s="2">
        <v>0.51</v>
      </c>
      <c r="N162" s="2">
        <v>0.36</v>
      </c>
      <c r="O162" s="2">
        <v>0.89</v>
      </c>
      <c r="P162" s="2"/>
      <c r="Q162" s="2">
        <v>50</v>
      </c>
      <c r="R162" s="2">
        <v>81</v>
      </c>
      <c r="S162" s="2">
        <v>8</v>
      </c>
      <c r="T162" s="2"/>
      <c r="U162" s="2"/>
      <c r="V162" s="2"/>
      <c r="W162" s="2">
        <v>0.1</v>
      </c>
      <c r="X162" s="2">
        <v>0.2</v>
      </c>
      <c r="Y162" s="2">
        <v>2</v>
      </c>
      <c r="Z162" s="2">
        <v>0.1</v>
      </c>
      <c r="AA162" s="2">
        <v>0.5</v>
      </c>
      <c r="AB162" s="2">
        <v>16</v>
      </c>
      <c r="AC162" s="2">
        <v>10</v>
      </c>
      <c r="AD162" s="2">
        <v>106</v>
      </c>
      <c r="AE162" s="2">
        <v>168</v>
      </c>
      <c r="AF162" s="2">
        <v>8</v>
      </c>
      <c r="AG162" s="2">
        <v>162</v>
      </c>
      <c r="AH162" s="2">
        <v>22</v>
      </c>
      <c r="AI162" s="2">
        <v>5.0999999999999996</v>
      </c>
      <c r="AJ162" s="2">
        <v>16.600000000000001</v>
      </c>
      <c r="AK162" s="2">
        <v>1.6</v>
      </c>
      <c r="AL162" s="2">
        <v>77</v>
      </c>
      <c r="AM162" s="4">
        <v>0</v>
      </c>
    </row>
    <row r="163" spans="1:39" x14ac:dyDescent="0.3">
      <c r="A163" s="2" t="s">
        <v>167</v>
      </c>
      <c r="B163" s="20"/>
      <c r="C163" s="20">
        <v>2</v>
      </c>
      <c r="D163" s="2">
        <v>100</v>
      </c>
      <c r="E163" s="2">
        <v>57</v>
      </c>
      <c r="F163" s="2">
        <v>84.6</v>
      </c>
      <c r="G163" s="2">
        <v>2.4</v>
      </c>
      <c r="H163" s="2">
        <v>8.8000000000000007</v>
      </c>
      <c r="I163" s="2">
        <v>3.3</v>
      </c>
      <c r="J163" s="2"/>
      <c r="K163" s="2">
        <v>0</v>
      </c>
      <c r="L163" s="2">
        <v>0.9</v>
      </c>
      <c r="M163" s="2">
        <v>0.28999999999999998</v>
      </c>
      <c r="N163" s="2">
        <v>0.35</v>
      </c>
      <c r="O163" s="2">
        <v>0.26</v>
      </c>
      <c r="P163" s="2"/>
      <c r="Q163" s="2">
        <v>61.3</v>
      </c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>
        <v>57</v>
      </c>
      <c r="AG163" s="2">
        <v>108</v>
      </c>
      <c r="AH163" s="2"/>
      <c r="AI163" s="2">
        <v>16</v>
      </c>
      <c r="AJ163" s="2"/>
      <c r="AK163" s="2"/>
      <c r="AL163" s="2"/>
      <c r="AM163" s="4">
        <v>0</v>
      </c>
    </row>
    <row r="164" spans="1:39" x14ac:dyDescent="0.3">
      <c r="A164" s="2" t="s">
        <v>168</v>
      </c>
      <c r="B164" s="20"/>
      <c r="C164" s="20">
        <v>1</v>
      </c>
      <c r="D164" s="2">
        <v>100</v>
      </c>
      <c r="E164" s="2">
        <v>85</v>
      </c>
      <c r="F164" s="2">
        <v>78.5</v>
      </c>
      <c r="G164" s="2">
        <v>1.2</v>
      </c>
      <c r="H164" s="2">
        <v>20.100000000000001</v>
      </c>
      <c r="I164" s="2">
        <v>0</v>
      </c>
      <c r="J164" s="2"/>
      <c r="K164" s="2"/>
      <c r="L164" s="2">
        <v>0.5</v>
      </c>
      <c r="M164" s="2">
        <v>0.1</v>
      </c>
      <c r="N164" s="2">
        <v>0.09</v>
      </c>
      <c r="O164" s="2">
        <v>0.15</v>
      </c>
      <c r="P164" s="2"/>
      <c r="Q164" s="2">
        <v>161</v>
      </c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>
        <v>119</v>
      </c>
      <c r="AE164" s="2">
        <v>264</v>
      </c>
      <c r="AF164" s="2">
        <v>64</v>
      </c>
      <c r="AG164" s="2">
        <v>214</v>
      </c>
      <c r="AH164" s="2">
        <v>35</v>
      </c>
      <c r="AI164" s="2">
        <v>0.5</v>
      </c>
      <c r="AJ164" s="2">
        <v>1.3</v>
      </c>
      <c r="AK164" s="2">
        <v>0.4</v>
      </c>
      <c r="AL164" s="2"/>
      <c r="AM164" s="4">
        <v>0</v>
      </c>
    </row>
    <row r="165" spans="1:39" x14ac:dyDescent="0.3">
      <c r="A165" s="2" t="s">
        <v>169</v>
      </c>
      <c r="B165" s="20"/>
      <c r="C165" s="20">
        <v>2</v>
      </c>
      <c r="D165" s="2">
        <v>100</v>
      </c>
      <c r="E165" s="2">
        <v>110</v>
      </c>
      <c r="F165" s="2">
        <v>72.599999999999994</v>
      </c>
      <c r="G165" s="2">
        <v>2</v>
      </c>
      <c r="H165" s="2">
        <v>23.7</v>
      </c>
      <c r="I165" s="2">
        <v>0</v>
      </c>
      <c r="J165" s="2"/>
      <c r="K165" s="2">
        <v>0</v>
      </c>
      <c r="L165" s="2">
        <v>1.7</v>
      </c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>
        <v>240</v>
      </c>
      <c r="AE165" s="2">
        <v>121</v>
      </c>
      <c r="AF165" s="2">
        <v>25</v>
      </c>
      <c r="AG165" s="2">
        <v>229</v>
      </c>
      <c r="AH165" s="2"/>
      <c r="AI165" s="2">
        <v>2.1</v>
      </c>
      <c r="AJ165" s="2"/>
      <c r="AK165" s="2"/>
      <c r="AL165" s="2"/>
      <c r="AM165" s="4">
        <v>0</v>
      </c>
    </row>
    <row r="166" spans="1:39" x14ac:dyDescent="0.3">
      <c r="A166" s="2" t="s">
        <v>170</v>
      </c>
      <c r="B166" s="20"/>
      <c r="C166" s="20">
        <v>3</v>
      </c>
      <c r="D166" s="2">
        <v>100</v>
      </c>
      <c r="E166" s="2">
        <v>87</v>
      </c>
      <c r="F166" s="2">
        <v>79.3</v>
      </c>
      <c r="G166" s="2">
        <v>1.3</v>
      </c>
      <c r="H166" s="2">
        <v>17.399999999999999</v>
      </c>
      <c r="I166" s="2">
        <v>0.2</v>
      </c>
      <c r="J166" s="2">
        <v>0</v>
      </c>
      <c r="K166" s="2"/>
      <c r="L166" s="2">
        <v>1.8</v>
      </c>
      <c r="M166" s="2">
        <v>0.28000000000000003</v>
      </c>
      <c r="N166" s="2">
        <v>0.32</v>
      </c>
      <c r="O166" s="2">
        <v>0.64</v>
      </c>
      <c r="P166" s="2">
        <v>0</v>
      </c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>
        <v>312</v>
      </c>
      <c r="AE166" s="2"/>
      <c r="AF166" s="2"/>
      <c r="AG166" s="2"/>
      <c r="AH166" s="2"/>
      <c r="AI166" s="2"/>
      <c r="AJ166" s="2"/>
      <c r="AK166" s="2"/>
      <c r="AL166" s="2"/>
      <c r="AM166" s="4">
        <v>0</v>
      </c>
    </row>
    <row r="167" spans="1:39" x14ac:dyDescent="0.3">
      <c r="A167" s="2" t="s">
        <v>171</v>
      </c>
      <c r="B167" s="20"/>
      <c r="C167" s="20">
        <v>3</v>
      </c>
      <c r="D167" s="2">
        <v>100</v>
      </c>
      <c r="E167" s="2">
        <v>71</v>
      </c>
      <c r="F167" s="2">
        <v>82.6</v>
      </c>
      <c r="G167" s="2">
        <v>1.4</v>
      </c>
      <c r="H167" s="2">
        <v>14.5</v>
      </c>
      <c r="I167" s="2">
        <v>0</v>
      </c>
      <c r="J167" s="2">
        <v>0</v>
      </c>
      <c r="K167" s="2"/>
      <c r="L167" s="2">
        <v>1.5</v>
      </c>
      <c r="M167" s="2">
        <v>0.24</v>
      </c>
      <c r="N167" s="2">
        <v>0.28000000000000003</v>
      </c>
      <c r="O167" s="2">
        <v>0.53</v>
      </c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>
        <v>446</v>
      </c>
      <c r="AE167" s="2"/>
      <c r="AF167" s="2"/>
      <c r="AG167" s="2"/>
      <c r="AH167" s="2"/>
      <c r="AI167" s="2"/>
      <c r="AJ167" s="2"/>
      <c r="AK167" s="2"/>
      <c r="AL167" s="2"/>
      <c r="AM167" s="4">
        <v>0</v>
      </c>
    </row>
    <row r="168" spans="1:39" x14ac:dyDescent="0.3">
      <c r="A168" s="2" t="s">
        <v>172</v>
      </c>
      <c r="B168" s="20"/>
      <c r="C168" s="20">
        <v>2</v>
      </c>
      <c r="D168" s="2">
        <v>100</v>
      </c>
      <c r="E168" s="2">
        <v>115</v>
      </c>
      <c r="F168" s="2">
        <v>72</v>
      </c>
      <c r="G168" s="2">
        <v>2.8</v>
      </c>
      <c r="H168" s="2">
        <v>18.3</v>
      </c>
      <c r="I168" s="2">
        <v>3.8</v>
      </c>
      <c r="J168" s="2"/>
      <c r="K168" s="2">
        <v>0</v>
      </c>
      <c r="L168" s="2">
        <v>2.9</v>
      </c>
      <c r="M168" s="2"/>
      <c r="N168" s="2"/>
      <c r="O168" s="2"/>
      <c r="P168" s="2"/>
      <c r="Q168" s="2">
        <v>9.6999999999999993</v>
      </c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>
        <v>542</v>
      </c>
      <c r="AE168" s="2">
        <v>254</v>
      </c>
      <c r="AF168" s="2">
        <v>226</v>
      </c>
      <c r="AG168" s="2">
        <v>394</v>
      </c>
      <c r="AH168" s="2"/>
      <c r="AI168" s="2">
        <v>2.9</v>
      </c>
      <c r="AJ168" s="2"/>
      <c r="AK168" s="2"/>
      <c r="AL168" s="2"/>
      <c r="AM168" s="4">
        <v>0</v>
      </c>
    </row>
    <row r="169" spans="1:39" x14ac:dyDescent="0.3">
      <c r="A169" s="2" t="s">
        <v>688</v>
      </c>
      <c r="B169" s="20"/>
      <c r="C169" s="20">
        <v>4</v>
      </c>
      <c r="D169" s="2">
        <v>100</v>
      </c>
      <c r="E169" s="2">
        <v>120</v>
      </c>
      <c r="F169" s="2"/>
      <c r="G169" s="2"/>
      <c r="H169" s="2">
        <v>28</v>
      </c>
      <c r="I169" s="2">
        <v>0</v>
      </c>
      <c r="J169" s="2">
        <v>0</v>
      </c>
      <c r="K169" s="2"/>
      <c r="L169" s="2">
        <v>1.4</v>
      </c>
      <c r="M169" s="2">
        <v>0.5</v>
      </c>
      <c r="N169" s="2">
        <v>0.3</v>
      </c>
      <c r="O169" s="2">
        <v>0.6</v>
      </c>
      <c r="P169" s="2">
        <v>0.1</v>
      </c>
      <c r="Q169" s="2">
        <v>56</v>
      </c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>
        <v>500</v>
      </c>
      <c r="AE169" s="2"/>
      <c r="AF169" s="2"/>
      <c r="AG169" s="2"/>
      <c r="AH169" s="2"/>
      <c r="AI169" s="2"/>
      <c r="AJ169" s="2"/>
      <c r="AK169" s="2"/>
      <c r="AL169" s="2"/>
      <c r="AM169" s="4">
        <v>0</v>
      </c>
    </row>
    <row r="170" spans="1:39" x14ac:dyDescent="0.3">
      <c r="A170" s="2" t="s">
        <v>689</v>
      </c>
      <c r="B170" s="20"/>
      <c r="C170" s="20">
        <v>1</v>
      </c>
      <c r="D170" s="2">
        <v>100</v>
      </c>
      <c r="E170" s="2">
        <v>131</v>
      </c>
      <c r="F170" s="2">
        <v>71.3</v>
      </c>
      <c r="G170" s="2"/>
      <c r="H170" s="2">
        <v>29.6</v>
      </c>
      <c r="I170" s="2">
        <v>0</v>
      </c>
      <c r="J170" s="2"/>
      <c r="K170" s="2">
        <v>0</v>
      </c>
      <c r="L170" s="2">
        <v>0.5</v>
      </c>
      <c r="M170" s="2">
        <v>0.16</v>
      </c>
      <c r="N170" s="2">
        <v>0.14000000000000001</v>
      </c>
      <c r="O170" s="2">
        <v>0.13</v>
      </c>
      <c r="P170" s="2"/>
      <c r="Q170" s="2">
        <v>18</v>
      </c>
      <c r="R170" s="2">
        <v>23</v>
      </c>
      <c r="S170" s="2">
        <v>0</v>
      </c>
      <c r="T170" s="2"/>
      <c r="U170" s="2">
        <v>0.3</v>
      </c>
      <c r="V170" s="2"/>
      <c r="W170" s="2">
        <v>0</v>
      </c>
      <c r="X170" s="2">
        <v>0.1</v>
      </c>
      <c r="Y170" s="2">
        <v>12.4</v>
      </c>
      <c r="Z170" s="2">
        <v>0.4</v>
      </c>
      <c r="AA170" s="2">
        <v>0.4</v>
      </c>
      <c r="AB170" s="2">
        <v>2.2000000000000002</v>
      </c>
      <c r="AC170" s="2">
        <v>4.7</v>
      </c>
      <c r="AD170" s="2">
        <v>356</v>
      </c>
      <c r="AE170" s="2">
        <v>314</v>
      </c>
      <c r="AF170" s="2">
        <v>12</v>
      </c>
      <c r="AG170" s="2">
        <v>185</v>
      </c>
      <c r="AH170" s="2">
        <v>29</v>
      </c>
      <c r="AI170" s="2">
        <v>3.2</v>
      </c>
      <c r="AJ170" s="2">
        <v>0.4</v>
      </c>
      <c r="AK170" s="2">
        <v>0</v>
      </c>
      <c r="AL170" s="2">
        <v>72.099999999999994</v>
      </c>
      <c r="AM170" s="4">
        <v>0</v>
      </c>
    </row>
    <row r="171" spans="1:39" x14ac:dyDescent="0.3">
      <c r="A171" s="2" t="s">
        <v>173</v>
      </c>
      <c r="B171" s="20"/>
      <c r="C171" s="20">
        <v>1</v>
      </c>
      <c r="D171" s="2">
        <v>100</v>
      </c>
      <c r="E171" s="2">
        <v>198</v>
      </c>
      <c r="F171" s="2">
        <v>59.9</v>
      </c>
      <c r="G171" s="2">
        <v>2.8</v>
      </c>
      <c r="H171" s="2">
        <v>29.1</v>
      </c>
      <c r="I171" s="2">
        <v>0</v>
      </c>
      <c r="J171" s="2">
        <v>0</v>
      </c>
      <c r="K171" s="2">
        <v>0</v>
      </c>
      <c r="L171" s="2">
        <v>8.1999999999999993</v>
      </c>
      <c r="M171" s="2">
        <v>1.53</v>
      </c>
      <c r="N171" s="2">
        <v>2.95</v>
      </c>
      <c r="O171" s="2">
        <v>2.89</v>
      </c>
      <c r="P171" s="2"/>
      <c r="Q171" s="2">
        <v>18</v>
      </c>
      <c r="R171" s="2">
        <v>23</v>
      </c>
      <c r="S171" s="2">
        <v>0</v>
      </c>
      <c r="T171" s="2">
        <v>6.7</v>
      </c>
      <c r="U171" s="2">
        <v>0.9</v>
      </c>
      <c r="V171" s="2">
        <v>44</v>
      </c>
      <c r="W171" s="2">
        <v>0</v>
      </c>
      <c r="X171" s="2">
        <v>0.1</v>
      </c>
      <c r="Y171" s="2">
        <v>12.4</v>
      </c>
      <c r="Z171" s="2">
        <v>0.1</v>
      </c>
      <c r="AA171" s="2">
        <v>0.4</v>
      </c>
      <c r="AB171" s="2">
        <v>2.2000000000000002</v>
      </c>
      <c r="AC171" s="2">
        <v>5</v>
      </c>
      <c r="AD171" s="2">
        <v>416</v>
      </c>
      <c r="AE171" s="2">
        <v>207</v>
      </c>
      <c r="AF171" s="2">
        <v>13</v>
      </c>
      <c r="AG171" s="2">
        <v>311</v>
      </c>
      <c r="AH171" s="2">
        <v>31</v>
      </c>
      <c r="AI171" s="2">
        <v>1.4</v>
      </c>
      <c r="AJ171" s="2">
        <v>0.9</v>
      </c>
      <c r="AK171" s="2">
        <v>0.1</v>
      </c>
      <c r="AL171" s="2">
        <v>76</v>
      </c>
      <c r="AM171" s="4">
        <v>0</v>
      </c>
    </row>
    <row r="172" spans="1:39" x14ac:dyDescent="0.3">
      <c r="A172" s="2" t="s">
        <v>174</v>
      </c>
      <c r="B172" s="20"/>
      <c r="C172" s="20">
        <v>2</v>
      </c>
      <c r="D172" s="2">
        <v>100</v>
      </c>
      <c r="E172" s="2">
        <v>187</v>
      </c>
      <c r="F172" s="2">
        <v>68.2</v>
      </c>
      <c r="G172" s="2">
        <v>1.1000000000000001</v>
      </c>
      <c r="H172" s="2">
        <v>17.2</v>
      </c>
      <c r="I172" s="2">
        <v>0.6</v>
      </c>
      <c r="J172" s="2"/>
      <c r="K172" s="2">
        <v>0</v>
      </c>
      <c r="L172" s="2">
        <v>12.9</v>
      </c>
      <c r="M172" s="2"/>
      <c r="N172" s="2"/>
      <c r="O172" s="2"/>
      <c r="P172" s="2"/>
      <c r="Q172" s="2">
        <v>45.8</v>
      </c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>
        <v>61</v>
      </c>
      <c r="AE172" s="2">
        <v>401</v>
      </c>
      <c r="AF172" s="2"/>
      <c r="AG172" s="2"/>
      <c r="AH172" s="2"/>
      <c r="AI172" s="2"/>
      <c r="AJ172" s="2"/>
      <c r="AK172" s="2"/>
      <c r="AL172" s="2"/>
      <c r="AM172" s="4">
        <v>0</v>
      </c>
    </row>
    <row r="173" spans="1:39" x14ac:dyDescent="0.3">
      <c r="A173" s="2" t="s">
        <v>175</v>
      </c>
      <c r="B173" s="20"/>
      <c r="C173" s="20">
        <v>2</v>
      </c>
      <c r="D173" s="2">
        <v>100</v>
      </c>
      <c r="E173" s="2">
        <v>77</v>
      </c>
      <c r="F173" s="2">
        <v>80</v>
      </c>
      <c r="G173" s="2">
        <v>1.1000000000000001</v>
      </c>
      <c r="H173" s="2">
        <v>15.5</v>
      </c>
      <c r="I173" s="2">
        <v>3.2</v>
      </c>
      <c r="J173" s="2"/>
      <c r="K173" s="2">
        <v>0</v>
      </c>
      <c r="L173" s="2">
        <v>0.2</v>
      </c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>
        <v>0.2</v>
      </c>
      <c r="X173" s="2">
        <v>0.1</v>
      </c>
      <c r="Y173" s="2">
        <v>1.4</v>
      </c>
      <c r="Z173" s="2"/>
      <c r="AA173" s="2"/>
      <c r="AB173" s="2"/>
      <c r="AC173" s="2"/>
      <c r="AD173" s="2"/>
      <c r="AE173" s="2"/>
      <c r="AF173" s="2">
        <v>63</v>
      </c>
      <c r="AG173" s="2">
        <v>173</v>
      </c>
      <c r="AH173" s="2"/>
      <c r="AI173" s="2">
        <v>1.2</v>
      </c>
      <c r="AJ173" s="2"/>
      <c r="AK173" s="2"/>
      <c r="AL173" s="2"/>
      <c r="AM173" s="4">
        <v>0</v>
      </c>
    </row>
    <row r="174" spans="1:39" x14ac:dyDescent="0.3">
      <c r="A174" s="2" t="s">
        <v>176</v>
      </c>
      <c r="B174" s="20"/>
      <c r="C174" s="20">
        <v>2</v>
      </c>
      <c r="D174" s="2">
        <v>100</v>
      </c>
      <c r="E174" s="2">
        <v>73</v>
      </c>
      <c r="F174" s="2">
        <v>81.400000000000006</v>
      </c>
      <c r="G174" s="2">
        <v>1.1000000000000001</v>
      </c>
      <c r="H174" s="2">
        <v>16.5</v>
      </c>
      <c r="I174" s="2">
        <v>0.5</v>
      </c>
      <c r="J174" s="2"/>
      <c r="K174" s="2">
        <v>0</v>
      </c>
      <c r="L174" s="2">
        <v>0.5</v>
      </c>
      <c r="M174" s="2"/>
      <c r="N174" s="2"/>
      <c r="O174" s="2"/>
      <c r="P174" s="2"/>
      <c r="Q174" s="2">
        <v>34.6</v>
      </c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>
        <v>112</v>
      </c>
      <c r="AE174" s="2">
        <v>254</v>
      </c>
      <c r="AF174" s="2"/>
      <c r="AG174" s="2"/>
      <c r="AH174" s="2"/>
      <c r="AI174" s="2"/>
      <c r="AJ174" s="2"/>
      <c r="AK174" s="2"/>
      <c r="AL174" s="2"/>
      <c r="AM174" s="4">
        <v>0</v>
      </c>
    </row>
    <row r="175" spans="1:39" x14ac:dyDescent="0.3">
      <c r="A175" s="2" t="s">
        <v>177</v>
      </c>
      <c r="B175" s="20"/>
      <c r="C175" s="20">
        <v>2</v>
      </c>
      <c r="D175" s="2">
        <v>100</v>
      </c>
      <c r="E175" s="2">
        <v>71</v>
      </c>
      <c r="F175" s="2">
        <v>81.400000000000006</v>
      </c>
      <c r="G175" s="2">
        <v>1.1000000000000001</v>
      </c>
      <c r="H175" s="2">
        <v>15.8</v>
      </c>
      <c r="I175" s="2">
        <v>1.5</v>
      </c>
      <c r="J175" s="2"/>
      <c r="K175" s="2">
        <v>0</v>
      </c>
      <c r="L175" s="2">
        <v>0.2</v>
      </c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>
        <v>0.1</v>
      </c>
      <c r="X175" s="2">
        <v>0.1</v>
      </c>
      <c r="Y175" s="2">
        <v>1.5</v>
      </c>
      <c r="Z175" s="2"/>
      <c r="AA175" s="2"/>
      <c r="AB175" s="2"/>
      <c r="AC175" s="2"/>
      <c r="AD175" s="2"/>
      <c r="AE175" s="2"/>
      <c r="AF175" s="2">
        <v>38</v>
      </c>
      <c r="AG175" s="2">
        <v>226</v>
      </c>
      <c r="AH175" s="2"/>
      <c r="AI175" s="2">
        <v>1.2</v>
      </c>
      <c r="AJ175" s="2"/>
      <c r="AK175" s="2"/>
      <c r="AL175" s="2"/>
      <c r="AM175" s="4">
        <v>0</v>
      </c>
    </row>
    <row r="176" spans="1:39" x14ac:dyDescent="0.3">
      <c r="A176" s="2" t="s">
        <v>178</v>
      </c>
      <c r="B176" s="20"/>
      <c r="C176" s="20">
        <v>2</v>
      </c>
      <c r="D176" s="2">
        <v>100</v>
      </c>
      <c r="E176" s="2">
        <v>97</v>
      </c>
      <c r="F176" s="2">
        <v>74.900000000000006</v>
      </c>
      <c r="G176" s="2">
        <v>1.4</v>
      </c>
      <c r="H176" s="2">
        <v>20.5</v>
      </c>
      <c r="I176" s="2">
        <v>2.7</v>
      </c>
      <c r="J176" s="2"/>
      <c r="K176" s="2">
        <v>0</v>
      </c>
      <c r="L176" s="2">
        <v>0.5</v>
      </c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>
        <v>38</v>
      </c>
      <c r="AG176" s="2">
        <v>226</v>
      </c>
      <c r="AH176" s="2"/>
      <c r="AI176" s="2">
        <v>1.2</v>
      </c>
      <c r="AJ176" s="2"/>
      <c r="AK176" s="2"/>
      <c r="AL176" s="2"/>
      <c r="AM176" s="4">
        <v>0</v>
      </c>
    </row>
    <row r="177" spans="1:39" x14ac:dyDescent="0.3">
      <c r="A177" s="2" t="s">
        <v>690</v>
      </c>
      <c r="B177" s="20"/>
      <c r="C177" s="20">
        <v>2</v>
      </c>
      <c r="D177" s="2">
        <v>100</v>
      </c>
      <c r="E177" s="2">
        <v>122</v>
      </c>
      <c r="F177" s="2">
        <v>73</v>
      </c>
      <c r="G177" s="2">
        <v>1.2</v>
      </c>
      <c r="H177" s="2">
        <v>21.9</v>
      </c>
      <c r="I177" s="2">
        <v>0.1</v>
      </c>
      <c r="J177" s="2"/>
      <c r="K177" s="2">
        <v>0</v>
      </c>
      <c r="L177" s="2">
        <v>3.8</v>
      </c>
      <c r="M177" s="2">
        <v>1.28</v>
      </c>
      <c r="N177" s="2">
        <v>0.86</v>
      </c>
      <c r="O177" s="2">
        <v>1.64</v>
      </c>
      <c r="P177" s="2"/>
      <c r="Q177" s="2">
        <v>39</v>
      </c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>
        <v>72</v>
      </c>
      <c r="AE177" s="2">
        <v>223</v>
      </c>
      <c r="AF177" s="2">
        <v>30</v>
      </c>
      <c r="AG177" s="2">
        <v>325</v>
      </c>
      <c r="AH177" s="2"/>
      <c r="AI177" s="2">
        <v>1.8</v>
      </c>
      <c r="AJ177" s="2"/>
      <c r="AK177" s="2"/>
      <c r="AL177" s="2"/>
      <c r="AM177" s="4">
        <v>0</v>
      </c>
    </row>
    <row r="178" spans="1:39" x14ac:dyDescent="0.3">
      <c r="A178" s="2" t="s">
        <v>691</v>
      </c>
      <c r="B178" s="20"/>
      <c r="C178" s="20">
        <v>1</v>
      </c>
      <c r="D178" s="2">
        <v>100</v>
      </c>
      <c r="E178" s="2">
        <v>105</v>
      </c>
      <c r="F178" s="2">
        <v>75.900000000000006</v>
      </c>
      <c r="G178" s="2">
        <v>1.3</v>
      </c>
      <c r="H178" s="2">
        <v>20.3</v>
      </c>
      <c r="I178" s="2">
        <v>0</v>
      </c>
      <c r="J178" s="2"/>
      <c r="K178" s="2">
        <v>0</v>
      </c>
      <c r="L178" s="2">
        <v>2</v>
      </c>
      <c r="M178" s="2">
        <v>0.36</v>
      </c>
      <c r="N178" s="2">
        <v>0.76</v>
      </c>
      <c r="O178" s="2">
        <v>0.46</v>
      </c>
      <c r="P178" s="2"/>
      <c r="Q178" s="2">
        <v>53</v>
      </c>
      <c r="R178" s="2">
        <v>218</v>
      </c>
      <c r="S178" s="2">
        <v>1.6</v>
      </c>
      <c r="T178" s="2"/>
      <c r="U178" s="2"/>
      <c r="V178" s="2"/>
      <c r="W178" s="2">
        <v>0.1</v>
      </c>
      <c r="X178" s="2">
        <v>0.5</v>
      </c>
      <c r="Y178" s="2">
        <v>8.6</v>
      </c>
      <c r="Z178" s="2">
        <v>0.4</v>
      </c>
      <c r="AA178" s="2">
        <v>0.8</v>
      </c>
      <c r="AB178" s="2">
        <v>15.6</v>
      </c>
      <c r="AC178" s="2">
        <v>8</v>
      </c>
      <c r="AD178" s="2">
        <v>158</v>
      </c>
      <c r="AE178" s="2">
        <v>435</v>
      </c>
      <c r="AF178" s="2">
        <v>31</v>
      </c>
      <c r="AG178" s="2">
        <v>248</v>
      </c>
      <c r="AH178" s="2">
        <v>32</v>
      </c>
      <c r="AI178" s="2">
        <v>1.8</v>
      </c>
      <c r="AJ178" s="2">
        <v>0.6</v>
      </c>
      <c r="AK178" s="2">
        <v>0</v>
      </c>
      <c r="AL178" s="2">
        <v>36.5</v>
      </c>
      <c r="AM178" s="4">
        <v>0</v>
      </c>
    </row>
    <row r="179" spans="1:39" x14ac:dyDescent="0.3">
      <c r="A179" s="2" t="s">
        <v>180</v>
      </c>
      <c r="B179" s="20"/>
      <c r="C179" s="20">
        <v>2</v>
      </c>
      <c r="D179" s="2">
        <v>100</v>
      </c>
      <c r="E179" s="2">
        <v>155</v>
      </c>
      <c r="F179" s="2">
        <v>66.900000000000006</v>
      </c>
      <c r="G179" s="2">
        <v>2.5</v>
      </c>
      <c r="H179" s="2">
        <v>23.8</v>
      </c>
      <c r="I179" s="2">
        <v>0.3</v>
      </c>
      <c r="J179" s="2"/>
      <c r="K179" s="2">
        <v>0</v>
      </c>
      <c r="L179" s="2">
        <v>6.5</v>
      </c>
      <c r="M179" s="2">
        <v>2.19</v>
      </c>
      <c r="N179" s="2">
        <v>1.48</v>
      </c>
      <c r="O179" s="2">
        <v>2.81</v>
      </c>
      <c r="P179" s="2"/>
      <c r="Q179" s="2">
        <v>73</v>
      </c>
      <c r="R179" s="2"/>
      <c r="S179" s="2"/>
      <c r="T179" s="2"/>
      <c r="U179" s="2"/>
      <c r="V179" s="2"/>
      <c r="W179" s="2">
        <v>0</v>
      </c>
      <c r="X179" s="2">
        <v>0.2</v>
      </c>
      <c r="Y179" s="2"/>
      <c r="Z179" s="2"/>
      <c r="AA179" s="2"/>
      <c r="AB179" s="2"/>
      <c r="AC179" s="2"/>
      <c r="AD179" s="2">
        <v>444</v>
      </c>
      <c r="AE179" s="2">
        <v>293</v>
      </c>
      <c r="AF179" s="2">
        <v>21</v>
      </c>
      <c r="AG179" s="2">
        <v>246</v>
      </c>
      <c r="AH179" s="2"/>
      <c r="AI179" s="2">
        <v>1.6</v>
      </c>
      <c r="AJ179" s="2"/>
      <c r="AK179" s="2"/>
      <c r="AL179" s="2"/>
      <c r="AM179" s="4">
        <v>0</v>
      </c>
    </row>
    <row r="180" spans="1:39" x14ac:dyDescent="0.3">
      <c r="A180" s="2" t="s">
        <v>181</v>
      </c>
      <c r="B180" s="20"/>
      <c r="C180" s="20">
        <v>2</v>
      </c>
      <c r="D180" s="2">
        <v>100</v>
      </c>
      <c r="E180" s="2">
        <v>280</v>
      </c>
      <c r="F180" s="2">
        <v>54.3</v>
      </c>
      <c r="G180" s="2">
        <v>2</v>
      </c>
      <c r="H180" s="2">
        <v>22</v>
      </c>
      <c r="I180" s="2">
        <v>0.7</v>
      </c>
      <c r="J180" s="2"/>
      <c r="K180" s="2">
        <v>0</v>
      </c>
      <c r="L180" s="2">
        <v>21</v>
      </c>
      <c r="M180" s="2">
        <v>7.08</v>
      </c>
      <c r="N180" s="2">
        <v>4.7699999999999996</v>
      </c>
      <c r="O180" s="2">
        <v>9.07</v>
      </c>
      <c r="P180" s="2"/>
      <c r="Q180" s="2">
        <v>73</v>
      </c>
      <c r="R180" s="2"/>
      <c r="S180" s="2"/>
      <c r="T180" s="2"/>
      <c r="U180" s="2"/>
      <c r="V180" s="2"/>
      <c r="W180" s="2">
        <v>0</v>
      </c>
      <c r="X180" s="2">
        <v>0.2</v>
      </c>
      <c r="Y180" s="2"/>
      <c r="Z180" s="2"/>
      <c r="AA180" s="2"/>
      <c r="AB180" s="2"/>
      <c r="AC180" s="2"/>
      <c r="AD180" s="2">
        <v>450</v>
      </c>
      <c r="AE180" s="2">
        <v>286</v>
      </c>
      <c r="AF180" s="2">
        <v>19</v>
      </c>
      <c r="AG180" s="2">
        <v>119</v>
      </c>
      <c r="AH180" s="2"/>
      <c r="AI180" s="2">
        <v>1</v>
      </c>
      <c r="AJ180" s="2"/>
      <c r="AK180" s="2"/>
      <c r="AL180" s="2"/>
      <c r="AM180" s="4">
        <v>0</v>
      </c>
    </row>
    <row r="181" spans="1:39" x14ac:dyDescent="0.3">
      <c r="A181" s="2" t="s">
        <v>692</v>
      </c>
      <c r="B181" s="20"/>
      <c r="C181" s="20">
        <v>2</v>
      </c>
      <c r="D181" s="2">
        <v>100</v>
      </c>
      <c r="E181" s="2">
        <v>85</v>
      </c>
      <c r="F181" s="2">
        <v>78</v>
      </c>
      <c r="G181" s="2">
        <v>1.3</v>
      </c>
      <c r="H181" s="2">
        <v>18.899999999999999</v>
      </c>
      <c r="I181" s="2">
        <v>1.4</v>
      </c>
      <c r="J181" s="2"/>
      <c r="K181" s="2">
        <v>0</v>
      </c>
      <c r="L181" s="2">
        <v>0.4</v>
      </c>
      <c r="M181" s="2">
        <v>0.28000000000000003</v>
      </c>
      <c r="N181" s="2">
        <v>0.23</v>
      </c>
      <c r="O181" s="2">
        <v>0.33</v>
      </c>
      <c r="P181" s="2"/>
      <c r="Q181" s="2">
        <v>48.2</v>
      </c>
      <c r="R181" s="2">
        <v>9.4</v>
      </c>
      <c r="S181" s="2">
        <v>1.7</v>
      </c>
      <c r="T181" s="2"/>
      <c r="U181" s="2"/>
      <c r="V181" s="2"/>
      <c r="W181" s="2">
        <v>0.1</v>
      </c>
      <c r="X181" s="2">
        <v>0.1</v>
      </c>
      <c r="Y181" s="2">
        <v>2.9</v>
      </c>
      <c r="Z181" s="2">
        <v>0.3</v>
      </c>
      <c r="AA181" s="2">
        <v>0.5</v>
      </c>
      <c r="AB181" s="2">
        <v>1.5</v>
      </c>
      <c r="AC181" s="2">
        <v>8</v>
      </c>
      <c r="AD181" s="2">
        <v>81.2</v>
      </c>
      <c r="AE181" s="2">
        <v>361</v>
      </c>
      <c r="AF181" s="2">
        <v>40</v>
      </c>
      <c r="AG181" s="2">
        <v>173</v>
      </c>
      <c r="AH181" s="2">
        <v>31.8</v>
      </c>
      <c r="AI181" s="2">
        <v>1.7</v>
      </c>
      <c r="AJ181" s="2">
        <v>0.5</v>
      </c>
      <c r="AK181" s="2">
        <v>0</v>
      </c>
      <c r="AL181" s="2"/>
      <c r="AM181" s="4">
        <v>0</v>
      </c>
    </row>
    <row r="182" spans="1:39" x14ac:dyDescent="0.3">
      <c r="A182" s="2" t="s">
        <v>693</v>
      </c>
      <c r="B182" s="20"/>
      <c r="C182" s="20">
        <v>1</v>
      </c>
      <c r="D182" s="2">
        <v>100</v>
      </c>
      <c r="E182" s="2">
        <v>70</v>
      </c>
      <c r="F182" s="2">
        <v>84.6</v>
      </c>
      <c r="G182" s="2">
        <v>1.2</v>
      </c>
      <c r="H182" s="2">
        <v>12.4</v>
      </c>
      <c r="I182" s="2">
        <v>0</v>
      </c>
      <c r="J182" s="2">
        <v>0</v>
      </c>
      <c r="K182" s="2">
        <v>0</v>
      </c>
      <c r="L182" s="2">
        <v>1.9</v>
      </c>
      <c r="M182" s="2">
        <v>0.44</v>
      </c>
      <c r="N182" s="2">
        <v>0.54</v>
      </c>
      <c r="O182" s="2">
        <v>0.37</v>
      </c>
      <c r="P182" s="2"/>
      <c r="Q182" s="2">
        <v>45</v>
      </c>
      <c r="R182" s="2">
        <v>10</v>
      </c>
      <c r="S182" s="2">
        <v>0</v>
      </c>
      <c r="T182" s="2">
        <v>2.8</v>
      </c>
      <c r="U182" s="2">
        <v>0.6</v>
      </c>
      <c r="V182" s="2">
        <v>0.1</v>
      </c>
      <c r="W182" s="2">
        <v>0</v>
      </c>
      <c r="X182" s="2">
        <v>0</v>
      </c>
      <c r="Y182" s="2">
        <v>1</v>
      </c>
      <c r="Z182" s="2">
        <v>0.1</v>
      </c>
      <c r="AA182" s="2">
        <v>0.2</v>
      </c>
      <c r="AB182" s="2">
        <v>1.1000000000000001</v>
      </c>
      <c r="AC182" s="2">
        <v>5</v>
      </c>
      <c r="AD182" s="2">
        <v>296</v>
      </c>
      <c r="AE182" s="2">
        <v>160</v>
      </c>
      <c r="AF182" s="2">
        <v>21</v>
      </c>
      <c r="AG182" s="2">
        <v>252</v>
      </c>
      <c r="AH182" s="2">
        <v>18</v>
      </c>
      <c r="AI182" s="2">
        <v>0.2</v>
      </c>
      <c r="AJ182" s="2">
        <v>0.3</v>
      </c>
      <c r="AK182" s="2">
        <v>0</v>
      </c>
      <c r="AL182" s="2">
        <v>26.6</v>
      </c>
      <c r="AM182" s="4">
        <v>0</v>
      </c>
    </row>
    <row r="183" spans="1:39" x14ac:dyDescent="0.3">
      <c r="A183" s="2" t="s">
        <v>182</v>
      </c>
      <c r="B183" s="20"/>
      <c r="C183" s="20">
        <v>1</v>
      </c>
      <c r="D183" s="2">
        <v>100</v>
      </c>
      <c r="E183" s="2">
        <v>89</v>
      </c>
      <c r="F183" s="2">
        <v>78.900000000000006</v>
      </c>
      <c r="G183" s="2">
        <v>1.4</v>
      </c>
      <c r="H183" s="2">
        <v>18.600000000000001</v>
      </c>
      <c r="I183" s="2">
        <v>0</v>
      </c>
      <c r="J183" s="2"/>
      <c r="K183" s="2">
        <v>0</v>
      </c>
      <c r="L183" s="2">
        <v>1.1000000000000001</v>
      </c>
      <c r="M183" s="2">
        <v>0.18</v>
      </c>
      <c r="N183" s="2">
        <v>0.22</v>
      </c>
      <c r="O183" s="2">
        <v>0.33</v>
      </c>
      <c r="P183" s="2"/>
      <c r="Q183" s="2">
        <v>139</v>
      </c>
      <c r="R183" s="2">
        <v>18</v>
      </c>
      <c r="S183" s="2">
        <v>3</v>
      </c>
      <c r="T183" s="2"/>
      <c r="U183" s="2">
        <v>1.1000000000000001</v>
      </c>
      <c r="V183" s="2"/>
      <c r="W183" s="2">
        <v>0.2</v>
      </c>
      <c r="X183" s="2">
        <v>0.1</v>
      </c>
      <c r="Y183" s="2">
        <v>2.4</v>
      </c>
      <c r="Z183" s="2">
        <v>0.2</v>
      </c>
      <c r="AA183" s="2">
        <v>0.4</v>
      </c>
      <c r="AB183" s="2">
        <v>2.7</v>
      </c>
      <c r="AC183" s="2">
        <v>3</v>
      </c>
      <c r="AD183" s="2">
        <v>53</v>
      </c>
      <c r="AE183" s="2">
        <v>274</v>
      </c>
      <c r="AF183" s="2">
        <v>24</v>
      </c>
      <c r="AG183" s="2">
        <v>257</v>
      </c>
      <c r="AH183" s="2">
        <v>25</v>
      </c>
      <c r="AI183" s="2">
        <v>2.5</v>
      </c>
      <c r="AJ183" s="2">
        <v>1.3</v>
      </c>
      <c r="AK183" s="2">
        <v>0.4</v>
      </c>
      <c r="AL183" s="2">
        <v>80</v>
      </c>
      <c r="AM183" s="4">
        <v>0</v>
      </c>
    </row>
    <row r="184" spans="1:39" x14ac:dyDescent="0.3">
      <c r="A184" s="2" t="s">
        <v>183</v>
      </c>
      <c r="B184" s="20"/>
      <c r="C184" s="20">
        <v>2</v>
      </c>
      <c r="D184" s="2">
        <v>100</v>
      </c>
      <c r="E184" s="2">
        <v>239</v>
      </c>
      <c r="F184" s="2">
        <v>65.099999999999994</v>
      </c>
      <c r="G184" s="2">
        <v>0.9</v>
      </c>
      <c r="H184" s="2">
        <v>12.2</v>
      </c>
      <c r="I184" s="2">
        <v>1.3</v>
      </c>
      <c r="J184" s="2"/>
      <c r="K184" s="2">
        <v>0</v>
      </c>
      <c r="L184" s="2">
        <v>20.5</v>
      </c>
      <c r="M184" s="2"/>
      <c r="N184" s="2"/>
      <c r="O184" s="2"/>
      <c r="P184" s="2"/>
      <c r="Q184" s="2">
        <v>41.8</v>
      </c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>
        <v>64</v>
      </c>
      <c r="AE184" s="2">
        <v>244</v>
      </c>
      <c r="AF184" s="2"/>
      <c r="AG184" s="2"/>
      <c r="AH184" s="2"/>
      <c r="AI184" s="2"/>
      <c r="AJ184" s="2"/>
      <c r="AK184" s="2"/>
      <c r="AL184" s="2"/>
      <c r="AM184" s="4">
        <v>0</v>
      </c>
    </row>
    <row r="185" spans="1:39" x14ac:dyDescent="0.3">
      <c r="A185" s="2" t="s">
        <v>184</v>
      </c>
      <c r="B185" s="20"/>
      <c r="C185" s="20">
        <v>2</v>
      </c>
      <c r="D185" s="2">
        <v>100</v>
      </c>
      <c r="E185" s="2">
        <v>89</v>
      </c>
      <c r="F185" s="2">
        <v>76.900000000000006</v>
      </c>
      <c r="G185" s="2">
        <v>1.2</v>
      </c>
      <c r="H185" s="2">
        <v>21.3</v>
      </c>
      <c r="I185" s="2">
        <v>0.3</v>
      </c>
      <c r="J185" s="2"/>
      <c r="K185" s="2">
        <v>0</v>
      </c>
      <c r="L185" s="2">
        <v>0.3</v>
      </c>
      <c r="M185" s="2"/>
      <c r="N185" s="2"/>
      <c r="O185" s="2"/>
      <c r="P185" s="2"/>
      <c r="Q185" s="2">
        <v>37.1</v>
      </c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>
        <v>120</v>
      </c>
      <c r="AE185" s="2">
        <v>256</v>
      </c>
      <c r="AF185" s="2">
        <v>19</v>
      </c>
      <c r="AG185" s="2">
        <v>184</v>
      </c>
      <c r="AH185" s="2"/>
      <c r="AI185" s="2">
        <v>2.2999999999999998</v>
      </c>
      <c r="AJ185" s="2"/>
      <c r="AK185" s="2"/>
      <c r="AL185" s="2"/>
      <c r="AM185" s="4">
        <v>0</v>
      </c>
    </row>
    <row r="186" spans="1:39" x14ac:dyDescent="0.3">
      <c r="A186" s="2" t="s">
        <v>185</v>
      </c>
      <c r="B186" s="20"/>
      <c r="C186" s="20">
        <v>2</v>
      </c>
      <c r="D186" s="2">
        <v>100</v>
      </c>
      <c r="E186" s="2">
        <v>103</v>
      </c>
      <c r="F186" s="2">
        <v>76.099999999999994</v>
      </c>
      <c r="G186" s="2">
        <v>1.7</v>
      </c>
      <c r="H186" s="2">
        <v>16.399999999999999</v>
      </c>
      <c r="I186" s="2">
        <v>2.9</v>
      </c>
      <c r="J186" s="2"/>
      <c r="K186" s="2">
        <v>0</v>
      </c>
      <c r="L186" s="2">
        <v>2.9</v>
      </c>
      <c r="M186" s="2"/>
      <c r="N186" s="2"/>
      <c r="O186" s="2"/>
      <c r="P186" s="2"/>
      <c r="Q186" s="2">
        <v>111.5</v>
      </c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>
        <v>112</v>
      </c>
      <c r="AE186" s="2">
        <v>342</v>
      </c>
      <c r="AF186" s="2"/>
      <c r="AG186" s="2"/>
      <c r="AH186" s="2"/>
      <c r="AI186" s="2"/>
      <c r="AJ186" s="2"/>
      <c r="AK186" s="2"/>
      <c r="AL186" s="2"/>
      <c r="AM186" s="4">
        <v>0</v>
      </c>
    </row>
    <row r="187" spans="1:39" x14ac:dyDescent="0.3">
      <c r="A187" s="2" t="s">
        <v>186</v>
      </c>
      <c r="B187" s="20"/>
      <c r="C187" s="20">
        <v>2</v>
      </c>
      <c r="D187" s="2">
        <v>100</v>
      </c>
      <c r="E187" s="2">
        <v>105</v>
      </c>
      <c r="F187" s="2">
        <v>75.400000000000006</v>
      </c>
      <c r="G187" s="2">
        <v>1.7</v>
      </c>
      <c r="H187" s="2">
        <v>19.3</v>
      </c>
      <c r="I187" s="2">
        <v>0.9</v>
      </c>
      <c r="J187" s="2"/>
      <c r="K187" s="2">
        <v>0</v>
      </c>
      <c r="L187" s="2">
        <v>2.7</v>
      </c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>
        <v>142</v>
      </c>
      <c r="AE187" s="2">
        <v>199</v>
      </c>
      <c r="AF187" s="2">
        <v>45</v>
      </c>
      <c r="AG187" s="2">
        <v>348</v>
      </c>
      <c r="AH187" s="2"/>
      <c r="AI187" s="2">
        <v>1.2</v>
      </c>
      <c r="AJ187" s="2"/>
      <c r="AK187" s="2"/>
      <c r="AL187" s="2"/>
      <c r="AM187" s="4">
        <v>0</v>
      </c>
    </row>
    <row r="188" spans="1:39" x14ac:dyDescent="0.3">
      <c r="A188" s="2" t="s">
        <v>187</v>
      </c>
      <c r="B188" s="20"/>
      <c r="C188" s="20">
        <v>2</v>
      </c>
      <c r="D188" s="2">
        <v>100</v>
      </c>
      <c r="E188" s="2">
        <v>88</v>
      </c>
      <c r="F188" s="2">
        <v>78.2</v>
      </c>
      <c r="G188" s="2">
        <v>1.1000000000000001</v>
      </c>
      <c r="H188" s="2">
        <v>18.2</v>
      </c>
      <c r="I188" s="2">
        <v>1.4</v>
      </c>
      <c r="J188" s="2"/>
      <c r="K188" s="2">
        <v>0</v>
      </c>
      <c r="L188" s="2">
        <v>1.1000000000000001</v>
      </c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>
        <v>31</v>
      </c>
      <c r="AG188" s="2">
        <v>172</v>
      </c>
      <c r="AH188" s="2"/>
      <c r="AI188" s="2">
        <v>1.9</v>
      </c>
      <c r="AJ188" s="2"/>
      <c r="AK188" s="2"/>
      <c r="AL188" s="2"/>
      <c r="AM188" s="4">
        <v>0</v>
      </c>
    </row>
    <row r="189" spans="1:39" x14ac:dyDescent="0.3">
      <c r="A189" s="2" t="s">
        <v>188</v>
      </c>
      <c r="B189" s="20"/>
      <c r="C189" s="20">
        <v>3</v>
      </c>
      <c r="D189" s="2">
        <v>100</v>
      </c>
      <c r="E189" s="2">
        <v>290</v>
      </c>
      <c r="F189" s="2">
        <v>56.1</v>
      </c>
      <c r="G189" s="2">
        <v>1</v>
      </c>
      <c r="H189" s="2">
        <v>19.100000000000001</v>
      </c>
      <c r="I189" s="2">
        <v>0.3</v>
      </c>
      <c r="J189" s="2">
        <v>0.2</v>
      </c>
      <c r="K189" s="2"/>
      <c r="L189" s="2">
        <v>23.6</v>
      </c>
      <c r="M189" s="2">
        <v>3.91</v>
      </c>
      <c r="N189" s="2">
        <v>10.79</v>
      </c>
      <c r="O189" s="2">
        <v>6.53</v>
      </c>
      <c r="P189" s="2">
        <v>0.1</v>
      </c>
      <c r="Q189" s="2">
        <v>58.4</v>
      </c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>
        <v>66</v>
      </c>
      <c r="AE189" s="2"/>
      <c r="AF189" s="2"/>
      <c r="AG189" s="2"/>
      <c r="AH189" s="2"/>
      <c r="AI189" s="2"/>
      <c r="AJ189" s="2"/>
      <c r="AK189" s="2"/>
      <c r="AL189" s="2"/>
      <c r="AM189" s="4">
        <v>0</v>
      </c>
    </row>
    <row r="190" spans="1:39" x14ac:dyDescent="0.3">
      <c r="A190" s="2" t="s">
        <v>189</v>
      </c>
      <c r="B190" s="20"/>
      <c r="C190" s="20">
        <v>1</v>
      </c>
      <c r="D190" s="2">
        <v>100</v>
      </c>
      <c r="E190" s="2">
        <v>146</v>
      </c>
      <c r="F190" s="2">
        <v>71.3</v>
      </c>
      <c r="G190" s="2">
        <v>1.2</v>
      </c>
      <c r="H190" s="2">
        <v>21.6</v>
      </c>
      <c r="I190" s="2">
        <v>0</v>
      </c>
      <c r="J190" s="2">
        <v>0</v>
      </c>
      <c r="K190" s="2">
        <v>0</v>
      </c>
      <c r="L190" s="2">
        <v>5.9</v>
      </c>
      <c r="M190" s="2">
        <v>1.26</v>
      </c>
      <c r="N190" s="2">
        <v>2.13</v>
      </c>
      <c r="O190" s="2">
        <v>1.99</v>
      </c>
      <c r="P190" s="2"/>
      <c r="Q190" s="2">
        <v>45</v>
      </c>
      <c r="R190" s="2">
        <v>40</v>
      </c>
      <c r="S190" s="2">
        <v>1</v>
      </c>
      <c r="T190" s="2">
        <v>9</v>
      </c>
      <c r="U190" s="2">
        <v>0.7</v>
      </c>
      <c r="V190" s="2">
        <v>0.1</v>
      </c>
      <c r="W190" s="2">
        <v>0.1</v>
      </c>
      <c r="X190" s="2">
        <v>0.1</v>
      </c>
      <c r="Y190" s="2">
        <v>7.2</v>
      </c>
      <c r="Z190" s="2">
        <v>0.5</v>
      </c>
      <c r="AA190" s="2">
        <v>0.8</v>
      </c>
      <c r="AB190" s="2">
        <v>4.2</v>
      </c>
      <c r="AC190" s="2">
        <v>9</v>
      </c>
      <c r="AD190" s="2">
        <v>46</v>
      </c>
      <c r="AE190" s="2">
        <v>423</v>
      </c>
      <c r="AF190" s="2">
        <v>36</v>
      </c>
      <c r="AG190" s="2">
        <v>262</v>
      </c>
      <c r="AH190" s="2">
        <v>31</v>
      </c>
      <c r="AI190" s="2">
        <v>0.6</v>
      </c>
      <c r="AJ190" s="2">
        <v>0.4</v>
      </c>
      <c r="AK190" s="2">
        <v>0.1</v>
      </c>
      <c r="AL190" s="2">
        <v>36.5</v>
      </c>
      <c r="AM190" s="4">
        <v>0</v>
      </c>
    </row>
    <row r="191" spans="1:39" x14ac:dyDescent="0.3">
      <c r="A191" s="2" t="s">
        <v>190</v>
      </c>
      <c r="B191" s="20"/>
      <c r="C191" s="20">
        <v>3</v>
      </c>
      <c r="D191" s="2">
        <v>100</v>
      </c>
      <c r="E191" s="2">
        <v>165</v>
      </c>
      <c r="F191" s="2">
        <v>69.099999999999994</v>
      </c>
      <c r="G191" s="2">
        <v>1</v>
      </c>
      <c r="H191" s="2">
        <v>20.6</v>
      </c>
      <c r="I191" s="2">
        <v>0.3</v>
      </c>
      <c r="J191" s="2">
        <v>0.3</v>
      </c>
      <c r="K191" s="2"/>
      <c r="L191" s="2">
        <v>9</v>
      </c>
      <c r="M191" s="2">
        <v>2.08</v>
      </c>
      <c r="N191" s="2">
        <v>4.6900000000000004</v>
      </c>
      <c r="O191" s="2">
        <v>1.36</v>
      </c>
      <c r="P191" s="2">
        <v>0</v>
      </c>
      <c r="Q191" s="2">
        <v>59</v>
      </c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>
        <v>87</v>
      </c>
      <c r="AE191" s="2"/>
      <c r="AF191" s="2"/>
      <c r="AG191" s="2"/>
      <c r="AH191" s="2"/>
      <c r="AI191" s="2"/>
      <c r="AJ191" s="2"/>
      <c r="AK191" s="2"/>
      <c r="AL191" s="2"/>
      <c r="AM191" s="4">
        <v>0</v>
      </c>
    </row>
    <row r="192" spans="1:39" x14ac:dyDescent="0.3">
      <c r="A192" s="2" t="s">
        <v>191</v>
      </c>
      <c r="B192" s="20"/>
      <c r="C192" s="20">
        <v>2</v>
      </c>
      <c r="D192" s="2">
        <v>100</v>
      </c>
      <c r="E192" s="2">
        <v>309</v>
      </c>
      <c r="F192" s="2">
        <v>50.8</v>
      </c>
      <c r="G192" s="2">
        <v>2.8</v>
      </c>
      <c r="H192" s="2">
        <v>21.2</v>
      </c>
      <c r="I192" s="2">
        <v>0.6</v>
      </c>
      <c r="J192" s="2"/>
      <c r="K192" s="2">
        <v>0</v>
      </c>
      <c r="L192" s="2">
        <v>24.6</v>
      </c>
      <c r="M192" s="2"/>
      <c r="N192" s="2"/>
      <c r="O192" s="2"/>
      <c r="P192" s="2"/>
      <c r="Q192" s="2">
        <v>61.3</v>
      </c>
      <c r="R192" s="2"/>
      <c r="S192" s="2"/>
      <c r="T192" s="2"/>
      <c r="U192" s="2"/>
      <c r="V192" s="2"/>
      <c r="W192" s="2">
        <v>0.1</v>
      </c>
      <c r="X192" s="21">
        <v>0.2</v>
      </c>
      <c r="Y192" s="2"/>
      <c r="Z192" s="2"/>
      <c r="AA192" s="2" t="s">
        <v>179</v>
      </c>
      <c r="AB192" s="2"/>
      <c r="AC192" s="2"/>
      <c r="AD192" s="2">
        <v>443</v>
      </c>
      <c r="AE192" s="2">
        <v>359</v>
      </c>
      <c r="AF192" s="2">
        <v>374</v>
      </c>
      <c r="AG192" s="2">
        <v>294</v>
      </c>
      <c r="AH192" s="2"/>
      <c r="AI192" s="2">
        <v>3.4</v>
      </c>
      <c r="AJ192" s="2"/>
      <c r="AK192" s="2"/>
      <c r="AL192" s="2"/>
      <c r="AM192" s="4">
        <v>0</v>
      </c>
    </row>
    <row r="193" spans="1:39" x14ac:dyDescent="0.3">
      <c r="A193" s="2" t="s">
        <v>192</v>
      </c>
      <c r="B193" s="20"/>
      <c r="C193" s="20">
        <v>2</v>
      </c>
      <c r="D193" s="2">
        <v>100</v>
      </c>
      <c r="E193" s="2">
        <v>169</v>
      </c>
      <c r="F193" s="2">
        <v>68.400000000000006</v>
      </c>
      <c r="G193" s="2">
        <v>1.5</v>
      </c>
      <c r="H193" s="2">
        <v>17.100000000000001</v>
      </c>
      <c r="I193" s="2">
        <v>2.2999999999999998</v>
      </c>
      <c r="J193" s="2"/>
      <c r="K193" s="2">
        <v>0</v>
      </c>
      <c r="L193" s="2">
        <v>10.199999999999999</v>
      </c>
      <c r="M193" s="2"/>
      <c r="N193" s="2"/>
      <c r="O193" s="2"/>
      <c r="P193" s="2"/>
      <c r="Q193" s="2">
        <v>61.3</v>
      </c>
      <c r="R193" s="2"/>
      <c r="S193" s="2"/>
      <c r="T193" s="2"/>
      <c r="U193" s="2"/>
      <c r="V193" s="2"/>
      <c r="W193" s="2"/>
      <c r="X193" s="2"/>
      <c r="Y193" s="2"/>
      <c r="Z193" s="2"/>
      <c r="AA193" s="2" t="s">
        <v>46</v>
      </c>
      <c r="AB193" s="2"/>
      <c r="AC193" s="2"/>
      <c r="AD193" s="2">
        <v>129</v>
      </c>
      <c r="AE193" s="2">
        <v>312</v>
      </c>
      <c r="AF193" s="2"/>
      <c r="AG193" s="2"/>
      <c r="AH193" s="2"/>
      <c r="AI193" s="2"/>
      <c r="AJ193" s="2"/>
      <c r="AK193" s="2"/>
      <c r="AL193" s="2"/>
      <c r="AM193" s="4">
        <v>0</v>
      </c>
    </row>
    <row r="194" spans="1:39" x14ac:dyDescent="0.3">
      <c r="A194" s="2" t="s">
        <v>193</v>
      </c>
      <c r="B194" s="20"/>
      <c r="C194" s="20">
        <v>2</v>
      </c>
      <c r="D194" s="2">
        <v>100</v>
      </c>
      <c r="E194" s="2">
        <v>156</v>
      </c>
      <c r="F194" s="2">
        <v>65.599999999999994</v>
      </c>
      <c r="G194" s="2">
        <v>1.3</v>
      </c>
      <c r="H194" s="2">
        <v>22.1</v>
      </c>
      <c r="I194" s="2">
        <v>6.3</v>
      </c>
      <c r="J194" s="2"/>
      <c r="K194" s="2">
        <v>0</v>
      </c>
      <c r="L194" s="2">
        <v>4.7</v>
      </c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>
        <v>0.1</v>
      </c>
      <c r="X194" s="2">
        <v>0.1</v>
      </c>
      <c r="Y194" s="2"/>
      <c r="Z194" s="2"/>
      <c r="AA194" s="2" t="s">
        <v>46</v>
      </c>
      <c r="AB194" s="2"/>
      <c r="AC194" s="2"/>
      <c r="AD194" s="2"/>
      <c r="AE194" s="2"/>
      <c r="AF194" s="2">
        <v>59</v>
      </c>
      <c r="AG194" s="2">
        <v>247</v>
      </c>
      <c r="AH194" s="2"/>
      <c r="AI194" s="2">
        <v>1.2</v>
      </c>
      <c r="AJ194" s="2"/>
      <c r="AK194" s="2"/>
      <c r="AL194" s="2"/>
      <c r="AM194" s="4">
        <v>0</v>
      </c>
    </row>
    <row r="195" spans="1:39" x14ac:dyDescent="0.3">
      <c r="A195" s="2" t="s">
        <v>194</v>
      </c>
      <c r="B195" s="20"/>
      <c r="C195" s="20">
        <v>3</v>
      </c>
      <c r="D195" s="2">
        <v>100</v>
      </c>
      <c r="E195" s="2">
        <v>189</v>
      </c>
      <c r="F195" s="2">
        <v>66.2</v>
      </c>
      <c r="G195" s="2">
        <v>1.3</v>
      </c>
      <c r="H195" s="2">
        <v>19.5</v>
      </c>
      <c r="I195" s="2">
        <v>1.1000000000000001</v>
      </c>
      <c r="J195" s="2"/>
      <c r="K195" s="2">
        <v>0</v>
      </c>
      <c r="L195" s="2">
        <v>11.9</v>
      </c>
      <c r="M195" s="2">
        <v>3.05</v>
      </c>
      <c r="N195" s="2">
        <v>5.45</v>
      </c>
      <c r="O195" s="2">
        <v>2.16</v>
      </c>
      <c r="P195" s="2">
        <v>0</v>
      </c>
      <c r="Q195" s="2">
        <v>51</v>
      </c>
      <c r="R195" s="2"/>
      <c r="S195" s="2"/>
      <c r="T195" s="2"/>
      <c r="U195" s="2"/>
      <c r="V195" s="2"/>
      <c r="W195" s="2"/>
      <c r="X195" s="2"/>
      <c r="Y195" s="2"/>
      <c r="Z195" s="2"/>
      <c r="AA195" s="2" t="s">
        <v>46</v>
      </c>
      <c r="AB195" s="2"/>
      <c r="AC195" s="2"/>
      <c r="AD195" s="2">
        <v>174</v>
      </c>
      <c r="AE195" s="2"/>
      <c r="AF195" s="2">
        <v>14</v>
      </c>
      <c r="AG195" s="2"/>
      <c r="AH195" s="2"/>
      <c r="AI195" s="2">
        <v>0.4</v>
      </c>
      <c r="AJ195" s="2"/>
      <c r="AK195" s="2"/>
      <c r="AL195" s="2"/>
      <c r="AM195" s="4">
        <v>0</v>
      </c>
    </row>
    <row r="196" spans="1:39" x14ac:dyDescent="0.3">
      <c r="A196" s="2" t="s">
        <v>195</v>
      </c>
      <c r="B196" s="20"/>
      <c r="C196" s="20">
        <v>2</v>
      </c>
      <c r="D196" s="2">
        <v>100</v>
      </c>
      <c r="E196" s="2">
        <v>131</v>
      </c>
      <c r="F196" s="2">
        <v>73.099999999999994</v>
      </c>
      <c r="G196" s="2">
        <v>1.2</v>
      </c>
      <c r="H196" s="2">
        <v>19.600000000000001</v>
      </c>
      <c r="I196" s="2">
        <v>0.5</v>
      </c>
      <c r="J196" s="2"/>
      <c r="K196" s="2">
        <v>0</v>
      </c>
      <c r="L196" s="2">
        <v>5.6</v>
      </c>
      <c r="M196" s="2">
        <v>1.61</v>
      </c>
      <c r="N196" s="2">
        <v>2.16</v>
      </c>
      <c r="O196" s="2">
        <v>1.83</v>
      </c>
      <c r="P196" s="2"/>
      <c r="Q196" s="2">
        <v>73</v>
      </c>
      <c r="R196" s="2"/>
      <c r="S196" s="2"/>
      <c r="T196" s="2"/>
      <c r="U196" s="2"/>
      <c r="V196" s="2"/>
      <c r="W196" s="2"/>
      <c r="X196" s="2"/>
      <c r="Y196" s="2"/>
      <c r="Z196" s="2"/>
      <c r="AA196" s="2" t="s">
        <v>46</v>
      </c>
      <c r="AB196" s="2"/>
      <c r="AC196" s="2"/>
      <c r="AD196" s="2">
        <v>41</v>
      </c>
      <c r="AE196" s="2">
        <v>433</v>
      </c>
      <c r="AF196" s="2"/>
      <c r="AG196" s="2"/>
      <c r="AH196" s="2"/>
      <c r="AI196" s="2"/>
      <c r="AJ196" s="2"/>
      <c r="AK196" s="2"/>
      <c r="AL196" s="2"/>
      <c r="AM196" s="4">
        <v>0</v>
      </c>
    </row>
    <row r="197" spans="1:39" x14ac:dyDescent="0.3">
      <c r="A197" s="2" t="s">
        <v>196</v>
      </c>
      <c r="B197" s="20"/>
      <c r="C197" s="20">
        <v>3</v>
      </c>
      <c r="D197" s="2">
        <v>100</v>
      </c>
      <c r="E197" s="2">
        <v>198</v>
      </c>
      <c r="F197" s="2">
        <v>66.099999999999994</v>
      </c>
      <c r="G197" s="2">
        <v>1.3</v>
      </c>
      <c r="H197" s="2">
        <v>17.899999999999999</v>
      </c>
      <c r="I197" s="2">
        <v>1.1000000000000001</v>
      </c>
      <c r="J197" s="2">
        <v>0.1</v>
      </c>
      <c r="K197" s="2"/>
      <c r="L197" s="2">
        <v>13.6</v>
      </c>
      <c r="M197" s="2">
        <v>2.39</v>
      </c>
      <c r="N197" s="2">
        <v>5.9</v>
      </c>
      <c r="O197" s="2">
        <v>3.96</v>
      </c>
      <c r="P197" s="2">
        <v>0</v>
      </c>
      <c r="Q197" s="2">
        <v>46</v>
      </c>
      <c r="R197" s="2"/>
      <c r="S197" s="2"/>
      <c r="T197" s="2"/>
      <c r="U197" s="2"/>
      <c r="V197" s="2"/>
      <c r="W197" s="2"/>
      <c r="X197" s="2"/>
      <c r="Y197" s="2"/>
      <c r="Z197" s="2"/>
      <c r="AA197" s="2" t="s">
        <v>46</v>
      </c>
      <c r="AB197" s="2"/>
      <c r="AC197" s="2"/>
      <c r="AD197" s="2">
        <v>163</v>
      </c>
      <c r="AE197" s="2"/>
      <c r="AF197" s="2"/>
      <c r="AG197" s="2"/>
      <c r="AH197" s="2"/>
      <c r="AI197" s="2"/>
      <c r="AJ197" s="2"/>
      <c r="AK197" s="2"/>
      <c r="AL197" s="2"/>
      <c r="AM197" s="4">
        <v>0</v>
      </c>
    </row>
    <row r="198" spans="1:39" x14ac:dyDescent="0.3">
      <c r="A198" s="2" t="s">
        <v>197</v>
      </c>
      <c r="B198" s="20"/>
      <c r="C198" s="20">
        <v>1</v>
      </c>
      <c r="D198" s="2">
        <v>100</v>
      </c>
      <c r="E198" s="2">
        <v>104</v>
      </c>
      <c r="F198" s="2">
        <v>78.099999999999994</v>
      </c>
      <c r="G198" s="2">
        <v>1.3</v>
      </c>
      <c r="H198" s="2">
        <v>16.7</v>
      </c>
      <c r="I198" s="2">
        <v>0</v>
      </c>
      <c r="J198" s="2"/>
      <c r="K198" s="2">
        <v>0</v>
      </c>
      <c r="L198" s="2">
        <v>3.6</v>
      </c>
      <c r="M198" s="2">
        <v>1.01</v>
      </c>
      <c r="N198" s="2">
        <v>0.88</v>
      </c>
      <c r="O198" s="2">
        <v>0.73</v>
      </c>
      <c r="P198" s="2"/>
      <c r="Q198" s="2">
        <v>83</v>
      </c>
      <c r="R198" s="2">
        <v>30</v>
      </c>
      <c r="S198" s="2">
        <v>0</v>
      </c>
      <c r="T198" s="2"/>
      <c r="U198" s="2"/>
      <c r="V198" s="2"/>
      <c r="W198" s="2">
        <v>0.1</v>
      </c>
      <c r="X198" s="2">
        <v>0.2</v>
      </c>
      <c r="Y198" s="2">
        <v>2.4</v>
      </c>
      <c r="Z198" s="2">
        <v>0.4</v>
      </c>
      <c r="AA198" s="2">
        <v>0.8</v>
      </c>
      <c r="AB198" s="2">
        <v>3</v>
      </c>
      <c r="AC198" s="2">
        <v>5</v>
      </c>
      <c r="AD198" s="2">
        <v>58</v>
      </c>
      <c r="AE198" s="2">
        <v>341</v>
      </c>
      <c r="AF198" s="2">
        <v>17</v>
      </c>
      <c r="AG198" s="2">
        <v>250</v>
      </c>
      <c r="AH198" s="2">
        <v>31</v>
      </c>
      <c r="AI198" s="2">
        <v>0.3</v>
      </c>
      <c r="AJ198" s="2">
        <v>0.5</v>
      </c>
      <c r="AK198" s="2">
        <v>0</v>
      </c>
      <c r="AL198" s="2">
        <v>36.5</v>
      </c>
      <c r="AM198" s="4">
        <v>0</v>
      </c>
    </row>
    <row r="199" spans="1:39" x14ac:dyDescent="0.3">
      <c r="A199" s="2" t="s">
        <v>198</v>
      </c>
      <c r="B199" s="20"/>
      <c r="C199" s="20">
        <v>3</v>
      </c>
      <c r="D199" s="2">
        <v>100</v>
      </c>
      <c r="E199" s="2">
        <v>118</v>
      </c>
      <c r="F199" s="2">
        <v>70.599999999999994</v>
      </c>
      <c r="G199" s="2">
        <v>1.4</v>
      </c>
      <c r="H199" s="2">
        <v>7.3</v>
      </c>
      <c r="I199" s="2">
        <v>19.399999999999999</v>
      </c>
      <c r="J199" s="2">
        <v>2.4</v>
      </c>
      <c r="K199" s="2"/>
      <c r="L199" s="2">
        <v>1.3</v>
      </c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 t="s">
        <v>46</v>
      </c>
      <c r="AB199" s="2"/>
      <c r="AC199" s="2"/>
      <c r="AD199" s="2">
        <v>560</v>
      </c>
      <c r="AE199" s="2"/>
      <c r="AF199" s="2"/>
      <c r="AG199" s="2"/>
      <c r="AH199" s="2"/>
      <c r="AI199" s="2"/>
      <c r="AJ199" s="2"/>
      <c r="AK199" s="2"/>
      <c r="AL199" s="2"/>
      <c r="AM199" s="4">
        <v>0</v>
      </c>
    </row>
    <row r="200" spans="1:39" x14ac:dyDescent="0.3">
      <c r="A200" s="2" t="s">
        <v>199</v>
      </c>
      <c r="B200" s="20"/>
      <c r="C200" s="20">
        <v>1</v>
      </c>
      <c r="D200" s="2">
        <v>100</v>
      </c>
      <c r="E200" s="2">
        <v>33</v>
      </c>
      <c r="F200" s="2">
        <v>72.099999999999994</v>
      </c>
      <c r="G200" s="2">
        <v>1.4</v>
      </c>
      <c r="H200" s="2">
        <v>5.6</v>
      </c>
      <c r="I200" s="2">
        <v>2.6</v>
      </c>
      <c r="J200" s="2"/>
      <c r="K200" s="2">
        <v>0</v>
      </c>
      <c r="L200" s="2">
        <v>1.1000000000000001</v>
      </c>
      <c r="M200" s="2">
        <v>0.25</v>
      </c>
      <c r="N200" s="2">
        <v>0.25</v>
      </c>
      <c r="O200" s="2">
        <v>0.42</v>
      </c>
      <c r="P200" s="2"/>
      <c r="Q200" s="2">
        <v>23.7</v>
      </c>
      <c r="R200" s="2">
        <v>10.1</v>
      </c>
      <c r="S200" s="2">
        <v>0.4</v>
      </c>
      <c r="T200" s="2"/>
      <c r="U200" s="2"/>
      <c r="V200" s="2"/>
      <c r="W200" s="2">
        <v>0.1</v>
      </c>
      <c r="X200" s="2">
        <v>0.1</v>
      </c>
      <c r="Y200" s="2">
        <v>1.1000000000000001</v>
      </c>
      <c r="Z200" s="2"/>
      <c r="AA200" s="2" t="s">
        <v>46</v>
      </c>
      <c r="AB200" s="2"/>
      <c r="AC200" s="2"/>
      <c r="AD200" s="2">
        <v>36.1</v>
      </c>
      <c r="AE200" s="2"/>
      <c r="AF200" s="2">
        <v>11.2</v>
      </c>
      <c r="AG200" s="2"/>
      <c r="AH200" s="2"/>
      <c r="AI200" s="2">
        <v>1.6</v>
      </c>
      <c r="AJ200" s="2"/>
      <c r="AK200" s="2"/>
      <c r="AL200" s="2"/>
      <c r="AM200" s="4">
        <v>0</v>
      </c>
    </row>
    <row r="201" spans="1:39" x14ac:dyDescent="0.3">
      <c r="A201" s="10" t="s">
        <v>200</v>
      </c>
      <c r="B201" s="10"/>
      <c r="C201" s="10">
        <v>3</v>
      </c>
      <c r="D201" s="10">
        <v>100</v>
      </c>
      <c r="E201" s="10">
        <v>288</v>
      </c>
      <c r="F201" s="10">
        <v>55.1</v>
      </c>
      <c r="G201" s="10">
        <v>1.8</v>
      </c>
      <c r="H201" s="10">
        <v>3.4</v>
      </c>
      <c r="I201" s="10">
        <v>16.5</v>
      </c>
      <c r="J201" s="10">
        <v>0.9</v>
      </c>
      <c r="K201" s="10">
        <v>0</v>
      </c>
      <c r="L201" s="10">
        <v>23.2</v>
      </c>
      <c r="M201" s="10">
        <v>3.4</v>
      </c>
      <c r="N201" s="10">
        <v>7.3</v>
      </c>
      <c r="O201" s="10">
        <v>10.14</v>
      </c>
      <c r="P201" s="10">
        <v>0</v>
      </c>
      <c r="Q201" s="10">
        <v>33</v>
      </c>
      <c r="R201" s="10"/>
      <c r="S201" s="10"/>
      <c r="T201" s="10"/>
      <c r="U201" s="10"/>
      <c r="V201" s="10"/>
      <c r="W201" s="10"/>
      <c r="X201" s="10"/>
      <c r="Y201" s="10"/>
      <c r="Z201" s="10"/>
      <c r="AA201" s="10" t="s">
        <v>46</v>
      </c>
      <c r="AB201" s="10"/>
      <c r="AC201" s="10"/>
      <c r="AD201" s="10">
        <v>455</v>
      </c>
      <c r="AE201" s="10"/>
      <c r="AF201" s="10"/>
      <c r="AG201" s="10"/>
      <c r="AH201" s="10"/>
      <c r="AI201" s="10"/>
      <c r="AJ201" s="10"/>
      <c r="AK201" s="10"/>
      <c r="AL201" s="10"/>
      <c r="AM201" s="12">
        <v>0</v>
      </c>
    </row>
    <row r="202" spans="1:39" s="65" customFormat="1" x14ac:dyDescent="0.3">
      <c r="A202" s="66" t="s">
        <v>201</v>
      </c>
      <c r="B202" s="62" t="s">
        <v>734</v>
      </c>
      <c r="C202" s="63" t="s">
        <v>2</v>
      </c>
      <c r="D202" s="63" t="s">
        <v>637</v>
      </c>
      <c r="E202" s="63" t="s">
        <v>4</v>
      </c>
      <c r="F202" s="63" t="s">
        <v>5</v>
      </c>
      <c r="G202" s="63" t="s">
        <v>6</v>
      </c>
      <c r="H202" s="63" t="s">
        <v>7</v>
      </c>
      <c r="I202" s="63" t="s">
        <v>9</v>
      </c>
      <c r="J202" s="63" t="s">
        <v>10</v>
      </c>
      <c r="K202" s="63" t="s">
        <v>8</v>
      </c>
      <c r="L202" s="63" t="s">
        <v>11</v>
      </c>
      <c r="M202" s="63" t="s">
        <v>12</v>
      </c>
      <c r="N202" s="63" t="s">
        <v>13</v>
      </c>
      <c r="O202" s="63" t="s">
        <v>14</v>
      </c>
      <c r="P202" s="63" t="s">
        <v>15</v>
      </c>
      <c r="Q202" s="63" t="s">
        <v>16</v>
      </c>
      <c r="R202" s="63" t="s">
        <v>36</v>
      </c>
      <c r="S202" s="63" t="s">
        <v>17</v>
      </c>
      <c r="T202" s="63" t="s">
        <v>18</v>
      </c>
      <c r="U202" s="63" t="s">
        <v>37</v>
      </c>
      <c r="V202" s="63" t="s">
        <v>19</v>
      </c>
      <c r="W202" s="63" t="s">
        <v>22</v>
      </c>
      <c r="X202" s="63" t="s">
        <v>20</v>
      </c>
      <c r="Y202" s="63" t="s">
        <v>21</v>
      </c>
      <c r="Z202" s="63" t="s">
        <v>23</v>
      </c>
      <c r="AA202" s="63" t="s">
        <v>24</v>
      </c>
      <c r="AB202" s="63" t="s">
        <v>25</v>
      </c>
      <c r="AC202" s="63" t="s">
        <v>26</v>
      </c>
      <c r="AD202" s="63" t="s">
        <v>27</v>
      </c>
      <c r="AE202" s="63" t="s">
        <v>28</v>
      </c>
      <c r="AF202" s="63" t="s">
        <v>29</v>
      </c>
      <c r="AG202" s="63" t="s">
        <v>30</v>
      </c>
      <c r="AH202" s="63" t="s">
        <v>31</v>
      </c>
      <c r="AI202" s="63" t="s">
        <v>32</v>
      </c>
      <c r="AJ202" s="63" t="s">
        <v>33</v>
      </c>
      <c r="AK202" s="63" t="s">
        <v>34</v>
      </c>
      <c r="AL202" s="63" t="s">
        <v>35</v>
      </c>
      <c r="AM202" s="64" t="s">
        <v>635</v>
      </c>
    </row>
    <row r="203" spans="1:39" x14ac:dyDescent="0.3">
      <c r="A203" s="2" t="s">
        <v>202</v>
      </c>
      <c r="B203" s="2"/>
      <c r="C203" s="2">
        <v>2</v>
      </c>
      <c r="D203" s="2">
        <v>100</v>
      </c>
      <c r="E203" s="2">
        <v>345</v>
      </c>
      <c r="F203" s="2">
        <v>9.6</v>
      </c>
      <c r="G203" s="2">
        <v>3</v>
      </c>
      <c r="H203" s="2">
        <v>22.4</v>
      </c>
      <c r="I203" s="2">
        <v>38.4</v>
      </c>
      <c r="J203" s="2"/>
      <c r="K203" s="2"/>
      <c r="L203" s="2">
        <v>2.2000000000000002</v>
      </c>
      <c r="M203" s="2">
        <v>0.16</v>
      </c>
      <c r="N203" s="2">
        <v>0.24</v>
      </c>
      <c r="O203" s="2">
        <v>0.5</v>
      </c>
      <c r="P203" s="2"/>
      <c r="Q203" s="2">
        <v>0</v>
      </c>
      <c r="R203" s="2"/>
      <c r="S203" s="2">
        <v>1.8</v>
      </c>
      <c r="T203" s="2"/>
      <c r="U203" s="2"/>
      <c r="V203" s="2"/>
      <c r="W203" s="2">
        <v>1.1000000000000001</v>
      </c>
      <c r="X203" s="2">
        <v>0.3</v>
      </c>
      <c r="Y203" s="2">
        <v>2.9</v>
      </c>
      <c r="Z203" s="2">
        <v>0.2</v>
      </c>
      <c r="AA203" s="2">
        <v>1.8</v>
      </c>
      <c r="AB203" s="2">
        <v>0</v>
      </c>
      <c r="AC203" s="2">
        <v>274</v>
      </c>
      <c r="AD203" s="2">
        <v>6.4</v>
      </c>
      <c r="AE203" s="2">
        <v>751</v>
      </c>
      <c r="AF203" s="2">
        <v>65</v>
      </c>
      <c r="AG203" s="2">
        <v>306</v>
      </c>
      <c r="AH203" s="2">
        <v>115</v>
      </c>
      <c r="AI203" s="2">
        <v>4.5</v>
      </c>
      <c r="AJ203" s="2">
        <v>3</v>
      </c>
      <c r="AK203" s="2">
        <v>1</v>
      </c>
      <c r="AL203" s="2">
        <v>0</v>
      </c>
      <c r="AM203" s="4">
        <v>0</v>
      </c>
    </row>
    <row r="204" spans="1:39" x14ac:dyDescent="0.3">
      <c r="A204" s="2" t="s">
        <v>203</v>
      </c>
      <c r="B204" s="20"/>
      <c r="C204" s="20">
        <v>2</v>
      </c>
      <c r="D204" s="2">
        <v>100</v>
      </c>
      <c r="E204" s="2">
        <v>333</v>
      </c>
      <c r="F204" s="2">
        <v>9.6</v>
      </c>
      <c r="G204" s="2">
        <v>3</v>
      </c>
      <c r="H204" s="2">
        <v>23.6</v>
      </c>
      <c r="I204" s="2">
        <v>38.200000000000003</v>
      </c>
      <c r="J204" s="2"/>
      <c r="K204" s="2"/>
      <c r="L204" s="2">
        <v>1.2</v>
      </c>
      <c r="M204" s="2"/>
      <c r="N204" s="2"/>
      <c r="O204" s="2"/>
      <c r="P204" s="2"/>
      <c r="Q204" s="2">
        <v>0</v>
      </c>
      <c r="R204" s="2"/>
      <c r="S204" s="2"/>
      <c r="T204" s="2"/>
      <c r="U204" s="2"/>
      <c r="V204" s="2"/>
      <c r="W204" s="2">
        <v>0.6</v>
      </c>
      <c r="X204" s="2">
        <v>0.1</v>
      </c>
      <c r="Y204" s="2"/>
      <c r="Z204" s="2"/>
      <c r="AA204" s="2"/>
      <c r="AB204" s="2"/>
      <c r="AC204" s="2"/>
      <c r="AD204" s="2">
        <v>28</v>
      </c>
      <c r="AE204" s="2">
        <v>886</v>
      </c>
      <c r="AF204" s="2">
        <v>56</v>
      </c>
      <c r="AG204" s="2">
        <v>302</v>
      </c>
      <c r="AH204" s="2"/>
      <c r="AI204" s="2">
        <v>33.299999999999997</v>
      </c>
      <c r="AJ204" s="2"/>
      <c r="AK204" s="2"/>
      <c r="AL204" s="2"/>
      <c r="AM204" s="4">
        <v>0</v>
      </c>
    </row>
    <row r="205" spans="1:39" x14ac:dyDescent="0.3">
      <c r="A205" s="2" t="s">
        <v>204</v>
      </c>
      <c r="B205" s="20"/>
      <c r="C205" s="20">
        <v>1</v>
      </c>
      <c r="D205" s="2">
        <v>100</v>
      </c>
      <c r="E205" s="2">
        <v>81</v>
      </c>
      <c r="F205" s="2">
        <v>78.900000000000006</v>
      </c>
      <c r="G205" s="2">
        <v>0.9</v>
      </c>
      <c r="H205" s="2">
        <v>5.4</v>
      </c>
      <c r="I205" s="2">
        <v>8.6999999999999993</v>
      </c>
      <c r="J205" s="2">
        <v>5.7</v>
      </c>
      <c r="K205" s="2">
        <v>5.7</v>
      </c>
      <c r="L205" s="2">
        <v>0.4</v>
      </c>
      <c r="M205" s="2">
        <v>7.0000000000000007E-2</v>
      </c>
      <c r="N205" s="2">
        <v>0.04</v>
      </c>
      <c r="O205" s="2">
        <v>0.19</v>
      </c>
      <c r="P205" s="2"/>
      <c r="Q205" s="2">
        <v>0</v>
      </c>
      <c r="R205" s="2">
        <v>38</v>
      </c>
      <c r="S205" s="2">
        <v>40</v>
      </c>
      <c r="T205" s="2">
        <v>0</v>
      </c>
      <c r="U205" s="2">
        <v>0.1</v>
      </c>
      <c r="V205" s="2">
        <v>24.8</v>
      </c>
      <c r="W205" s="2">
        <v>0.3</v>
      </c>
      <c r="X205" s="2">
        <v>0.1</v>
      </c>
      <c r="Y205" s="2">
        <v>2.1</v>
      </c>
      <c r="Z205" s="2">
        <v>0.2</v>
      </c>
      <c r="AA205" s="2">
        <v>0.1</v>
      </c>
      <c r="AB205" s="2">
        <v>0</v>
      </c>
      <c r="AC205" s="2">
        <v>65</v>
      </c>
      <c r="AD205" s="2">
        <v>5</v>
      </c>
      <c r="AE205" s="2">
        <v>244</v>
      </c>
      <c r="AF205" s="2">
        <v>25</v>
      </c>
      <c r="AG205" s="2">
        <v>108</v>
      </c>
      <c r="AH205" s="2">
        <v>33</v>
      </c>
      <c r="AI205" s="2">
        <v>1.5</v>
      </c>
      <c r="AJ205" s="2">
        <v>1.2</v>
      </c>
      <c r="AK205" s="2">
        <v>0.2</v>
      </c>
      <c r="AL205" s="2">
        <v>1.8</v>
      </c>
      <c r="AM205" s="4">
        <v>0</v>
      </c>
    </row>
    <row r="206" spans="1:39" x14ac:dyDescent="0.3">
      <c r="A206" s="2" t="s">
        <v>205</v>
      </c>
      <c r="B206" s="20"/>
      <c r="C206" s="20">
        <v>1</v>
      </c>
      <c r="D206" s="2">
        <v>100</v>
      </c>
      <c r="E206" s="2">
        <v>69</v>
      </c>
      <c r="F206" s="2">
        <v>81.7</v>
      </c>
      <c r="G206" s="2"/>
      <c r="H206" s="2">
        <v>4.4000000000000004</v>
      </c>
      <c r="I206" s="2">
        <v>9.3000000000000007</v>
      </c>
      <c r="J206" s="2"/>
      <c r="K206" s="2">
        <v>3.4</v>
      </c>
      <c r="L206" s="2">
        <v>0.4</v>
      </c>
      <c r="M206" s="2">
        <v>0.06</v>
      </c>
      <c r="N206" s="2">
        <v>0.03</v>
      </c>
      <c r="O206" s="2">
        <v>0.16</v>
      </c>
      <c r="P206" s="2"/>
      <c r="Q206" s="2">
        <v>0</v>
      </c>
      <c r="R206" s="2">
        <v>76.900000000000006</v>
      </c>
      <c r="S206" s="2">
        <v>9.6</v>
      </c>
      <c r="T206" s="2"/>
      <c r="U206" s="2">
        <v>0.9</v>
      </c>
      <c r="V206" s="2"/>
      <c r="W206" s="2">
        <v>0.1</v>
      </c>
      <c r="X206" s="2">
        <v>0.1</v>
      </c>
      <c r="Y206" s="2">
        <v>0.7</v>
      </c>
      <c r="Z206" s="2">
        <v>0.1</v>
      </c>
      <c r="AA206" s="2">
        <v>0.1</v>
      </c>
      <c r="AB206" s="2">
        <v>0</v>
      </c>
      <c r="AC206" s="2">
        <v>44.4</v>
      </c>
      <c r="AD206" s="2">
        <v>219</v>
      </c>
      <c r="AE206" s="2">
        <v>173</v>
      </c>
      <c r="AF206" s="2">
        <v>20</v>
      </c>
      <c r="AG206" s="2">
        <v>67.099999999999994</v>
      </c>
      <c r="AH206" s="2">
        <v>17.100000000000001</v>
      </c>
      <c r="AI206" s="2">
        <v>1</v>
      </c>
      <c r="AJ206" s="2">
        <v>0.7</v>
      </c>
      <c r="AK206" s="2">
        <v>0.1</v>
      </c>
      <c r="AL206" s="2">
        <v>4</v>
      </c>
      <c r="AM206" s="4">
        <v>0</v>
      </c>
    </row>
    <row r="207" spans="1:39" x14ac:dyDescent="0.3">
      <c r="A207" s="2" t="s">
        <v>206</v>
      </c>
      <c r="B207" s="20"/>
      <c r="C207" s="20">
        <v>1</v>
      </c>
      <c r="D207" s="2">
        <v>100</v>
      </c>
      <c r="E207" s="2">
        <v>163</v>
      </c>
      <c r="F207" s="2">
        <v>60.2</v>
      </c>
      <c r="G207" s="2">
        <v>1.2</v>
      </c>
      <c r="H207" s="2">
        <v>8.8000000000000007</v>
      </c>
      <c r="I207" s="2">
        <v>20.399999999999999</v>
      </c>
      <c r="J207" s="2"/>
      <c r="K207" s="2">
        <v>6.8</v>
      </c>
      <c r="L207" s="2">
        <v>2.6</v>
      </c>
      <c r="M207" s="2">
        <v>0.27</v>
      </c>
      <c r="N207" s="2">
        <v>0.57999999999999996</v>
      </c>
      <c r="O207" s="2">
        <v>1.1599999999999999</v>
      </c>
      <c r="P207" s="2"/>
      <c r="Q207" s="2">
        <v>0</v>
      </c>
      <c r="R207" s="2">
        <v>3</v>
      </c>
      <c r="S207" s="2">
        <v>1.3</v>
      </c>
      <c r="T207" s="2"/>
      <c r="U207" s="2">
        <v>1.2</v>
      </c>
      <c r="V207" s="2"/>
      <c r="W207" s="2">
        <v>0.1</v>
      </c>
      <c r="X207" s="2">
        <v>0.1</v>
      </c>
      <c r="Y207" s="2">
        <v>0.5</v>
      </c>
      <c r="Z207" s="2">
        <v>0.1</v>
      </c>
      <c r="AA207" s="2">
        <v>0.3</v>
      </c>
      <c r="AB207" s="2">
        <v>0</v>
      </c>
      <c r="AC207" s="2">
        <v>172</v>
      </c>
      <c r="AD207" s="2">
        <v>7</v>
      </c>
      <c r="AE207" s="2">
        <v>291</v>
      </c>
      <c r="AF207" s="2">
        <v>49</v>
      </c>
      <c r="AG207" s="2">
        <v>168</v>
      </c>
      <c r="AH207" s="2">
        <v>48</v>
      </c>
      <c r="AI207" s="2">
        <v>2.9</v>
      </c>
      <c r="AJ207" s="2">
        <v>1.5</v>
      </c>
      <c r="AK207" s="2">
        <v>0.4</v>
      </c>
      <c r="AL207" s="2">
        <v>3.7</v>
      </c>
      <c r="AM207" s="4">
        <v>0</v>
      </c>
    </row>
    <row r="208" spans="1:39" x14ac:dyDescent="0.3">
      <c r="A208" s="2" t="s">
        <v>207</v>
      </c>
      <c r="B208" s="20"/>
      <c r="C208" s="20">
        <v>1</v>
      </c>
      <c r="D208" s="2">
        <v>100</v>
      </c>
      <c r="E208" s="2">
        <v>378</v>
      </c>
      <c r="F208" s="2">
        <v>7.7</v>
      </c>
      <c r="G208" s="2">
        <v>2.9</v>
      </c>
      <c r="H208" s="2">
        <v>20.5</v>
      </c>
      <c r="I208" s="2">
        <v>50.8</v>
      </c>
      <c r="J208" s="2">
        <v>10.7</v>
      </c>
      <c r="K208" s="2">
        <v>12.2</v>
      </c>
      <c r="L208" s="2">
        <v>6</v>
      </c>
      <c r="M208" s="2">
        <v>0.6</v>
      </c>
      <c r="N208" s="2">
        <v>1.38</v>
      </c>
      <c r="O208" s="2">
        <v>2.73</v>
      </c>
      <c r="P208" s="2"/>
      <c r="Q208" s="2">
        <v>0</v>
      </c>
      <c r="R208" s="2">
        <v>3</v>
      </c>
      <c r="S208" s="2">
        <v>4</v>
      </c>
      <c r="T208" s="2">
        <v>0</v>
      </c>
      <c r="U208" s="2">
        <v>0.8</v>
      </c>
      <c r="V208" s="2">
        <v>9</v>
      </c>
      <c r="W208" s="2">
        <v>0.5</v>
      </c>
      <c r="X208" s="2">
        <v>0.2</v>
      </c>
      <c r="Y208" s="2">
        <v>1.5</v>
      </c>
      <c r="Z208" s="2">
        <v>0.5</v>
      </c>
      <c r="AA208" s="2">
        <v>1.6</v>
      </c>
      <c r="AB208" s="2">
        <v>0</v>
      </c>
      <c r="AC208" s="2">
        <v>557</v>
      </c>
      <c r="AD208" s="2">
        <v>24</v>
      </c>
      <c r="AE208" s="2">
        <v>718</v>
      </c>
      <c r="AF208" s="2">
        <v>57</v>
      </c>
      <c r="AG208" s="2">
        <v>252</v>
      </c>
      <c r="AH208" s="2">
        <v>79</v>
      </c>
      <c r="AI208" s="2">
        <v>4.3</v>
      </c>
      <c r="AJ208" s="2">
        <v>2.8</v>
      </c>
      <c r="AK208" s="2">
        <v>0.7</v>
      </c>
      <c r="AL208" s="2">
        <v>0</v>
      </c>
      <c r="AM208" s="4">
        <v>0</v>
      </c>
    </row>
    <row r="209" spans="1:39" x14ac:dyDescent="0.3">
      <c r="A209" s="2" t="s">
        <v>208</v>
      </c>
      <c r="B209" s="20"/>
      <c r="C209" s="20">
        <v>1</v>
      </c>
      <c r="D209" s="2">
        <v>100</v>
      </c>
      <c r="E209" s="2">
        <v>387</v>
      </c>
      <c r="F209" s="2">
        <v>10.3</v>
      </c>
      <c r="G209" s="2">
        <v>2.8</v>
      </c>
      <c r="H209" s="2">
        <v>22.4</v>
      </c>
      <c r="I209" s="2">
        <v>47</v>
      </c>
      <c r="J209" s="2">
        <v>10.9</v>
      </c>
      <c r="K209" s="2">
        <v>10.8</v>
      </c>
      <c r="L209" s="2">
        <v>6.7</v>
      </c>
      <c r="M209" s="2">
        <v>0.69</v>
      </c>
      <c r="N209" s="2">
        <v>1.5</v>
      </c>
      <c r="O209" s="2">
        <v>2.98</v>
      </c>
      <c r="P209" s="2"/>
      <c r="Q209" s="2">
        <v>0</v>
      </c>
      <c r="R209" s="2">
        <v>2</v>
      </c>
      <c r="S209" s="2">
        <v>0</v>
      </c>
      <c r="T209" s="2">
        <v>0</v>
      </c>
      <c r="U209" s="2">
        <v>0.8</v>
      </c>
      <c r="V209" s="2">
        <v>9.1</v>
      </c>
      <c r="W209" s="2">
        <v>0.5</v>
      </c>
      <c r="X209" s="2">
        <v>0.1</v>
      </c>
      <c r="Y209" s="2">
        <v>1.8</v>
      </c>
      <c r="Z209" s="2">
        <v>0.5</v>
      </c>
      <c r="AA209" s="2">
        <v>0.6</v>
      </c>
      <c r="AB209" s="2">
        <v>0</v>
      </c>
      <c r="AC209" s="2">
        <v>437</v>
      </c>
      <c r="AD209" s="2">
        <v>64</v>
      </c>
      <c r="AE209" s="2">
        <v>846</v>
      </c>
      <c r="AF209" s="2">
        <v>45</v>
      </c>
      <c r="AG209" s="2">
        <v>318</v>
      </c>
      <c r="AH209" s="2">
        <v>166</v>
      </c>
      <c r="AI209" s="2">
        <v>4.9000000000000004</v>
      </c>
      <c r="AJ209" s="2">
        <v>2.8</v>
      </c>
      <c r="AK209" s="2">
        <v>0.9</v>
      </c>
      <c r="AL209" s="2">
        <v>8.3000000000000007</v>
      </c>
      <c r="AM209" s="4">
        <v>0</v>
      </c>
    </row>
    <row r="210" spans="1:39" x14ac:dyDescent="0.3">
      <c r="A210" s="2" t="s">
        <v>209</v>
      </c>
      <c r="B210" s="20"/>
      <c r="C210" s="20">
        <v>1</v>
      </c>
      <c r="D210" s="2">
        <v>100</v>
      </c>
      <c r="E210" s="2">
        <v>72</v>
      </c>
      <c r="F210" s="2">
        <v>81</v>
      </c>
      <c r="G210" s="2">
        <v>1.1000000000000001</v>
      </c>
      <c r="H210" s="2">
        <v>5.6</v>
      </c>
      <c r="I210" s="2">
        <v>7.5</v>
      </c>
      <c r="J210" s="2"/>
      <c r="K210" s="2">
        <v>4.2</v>
      </c>
      <c r="L210" s="2">
        <v>0.6</v>
      </c>
      <c r="M210" s="2">
        <v>0.14000000000000001</v>
      </c>
      <c r="N210" s="2">
        <v>0.02</v>
      </c>
      <c r="O210" s="2">
        <v>0.31</v>
      </c>
      <c r="P210" s="2"/>
      <c r="Q210" s="2">
        <v>0</v>
      </c>
      <c r="R210" s="2">
        <v>18</v>
      </c>
      <c r="S210" s="2">
        <v>33</v>
      </c>
      <c r="T210" s="2">
        <v>0</v>
      </c>
      <c r="U210" s="2"/>
      <c r="V210" s="2"/>
      <c r="W210" s="2">
        <v>0.2</v>
      </c>
      <c r="X210" s="2">
        <v>0.1</v>
      </c>
      <c r="Y210" s="2">
        <v>1.5</v>
      </c>
      <c r="Z210" s="2">
        <v>0</v>
      </c>
      <c r="AA210" s="2">
        <v>0.1</v>
      </c>
      <c r="AB210" s="2">
        <v>0</v>
      </c>
      <c r="AC210" s="2">
        <v>96</v>
      </c>
      <c r="AD210" s="2">
        <v>50</v>
      </c>
      <c r="AE210" s="2">
        <v>250</v>
      </c>
      <c r="AF210" s="2">
        <v>22</v>
      </c>
      <c r="AG210" s="2">
        <v>95</v>
      </c>
      <c r="AH210" s="2">
        <v>38</v>
      </c>
      <c r="AI210" s="2">
        <v>1.9</v>
      </c>
      <c r="AJ210" s="2">
        <v>0.6</v>
      </c>
      <c r="AK210" s="2">
        <v>0.1</v>
      </c>
      <c r="AL210" s="2">
        <v>1.2</v>
      </c>
      <c r="AM210" s="4">
        <v>0</v>
      </c>
    </row>
    <row r="211" spans="1:39" x14ac:dyDescent="0.3">
      <c r="A211" s="2" t="s">
        <v>210</v>
      </c>
      <c r="B211" s="20"/>
      <c r="C211" s="20">
        <v>1</v>
      </c>
      <c r="D211" s="2">
        <v>100</v>
      </c>
      <c r="E211" s="2">
        <v>341</v>
      </c>
      <c r="F211" s="2">
        <v>11</v>
      </c>
      <c r="G211" s="2">
        <v>2.8</v>
      </c>
      <c r="H211" s="2">
        <v>26.1</v>
      </c>
      <c r="I211" s="2">
        <v>57.7</v>
      </c>
      <c r="J211" s="2"/>
      <c r="K211" s="2">
        <v>1.6</v>
      </c>
      <c r="L211" s="2">
        <v>1.5</v>
      </c>
      <c r="M211" s="2">
        <v>0.25</v>
      </c>
      <c r="N211" s="2">
        <v>0.3</v>
      </c>
      <c r="O211" s="2">
        <v>0.63</v>
      </c>
      <c r="P211" s="2"/>
      <c r="Q211" s="2">
        <v>0</v>
      </c>
      <c r="R211" s="2">
        <v>5</v>
      </c>
      <c r="S211" s="2">
        <v>1.4</v>
      </c>
      <c r="T211" s="2"/>
      <c r="U211" s="2"/>
      <c r="V211" s="2"/>
      <c r="W211" s="2">
        <v>0.6</v>
      </c>
      <c r="X211" s="2">
        <v>0.3</v>
      </c>
      <c r="Y211" s="2">
        <v>2.8</v>
      </c>
      <c r="Z211" s="2">
        <v>0.4</v>
      </c>
      <c r="AA211" s="2">
        <v>1</v>
      </c>
      <c r="AB211" s="2">
        <v>0</v>
      </c>
      <c r="AC211" s="2">
        <v>423</v>
      </c>
      <c r="AD211" s="2">
        <v>13</v>
      </c>
      <c r="AE211" s="2">
        <v>1062</v>
      </c>
      <c r="AF211" s="2">
        <v>103</v>
      </c>
      <c r="AG211" s="2">
        <v>421</v>
      </c>
      <c r="AH211" s="2">
        <v>192</v>
      </c>
      <c r="AI211" s="2">
        <v>6.7</v>
      </c>
      <c r="AJ211" s="2">
        <v>3.1</v>
      </c>
      <c r="AK211" s="2">
        <v>0.8</v>
      </c>
      <c r="AL211" s="2">
        <v>7.3</v>
      </c>
      <c r="AM211" s="4">
        <v>0</v>
      </c>
    </row>
    <row r="212" spans="1:39" x14ac:dyDescent="0.3">
      <c r="A212" s="2" t="s">
        <v>211</v>
      </c>
      <c r="B212" s="20"/>
      <c r="C212" s="20">
        <v>1</v>
      </c>
      <c r="D212" s="2">
        <v>100</v>
      </c>
      <c r="E212" s="2">
        <v>116</v>
      </c>
      <c r="F212" s="2">
        <v>69.599999999999994</v>
      </c>
      <c r="G212" s="2">
        <v>0.8</v>
      </c>
      <c r="H212" s="2">
        <v>9</v>
      </c>
      <c r="I212" s="2">
        <v>12.2</v>
      </c>
      <c r="J212" s="2">
        <v>1.8</v>
      </c>
      <c r="K212" s="2">
        <v>7.9</v>
      </c>
      <c r="L212" s="2">
        <v>0.4</v>
      </c>
      <c r="M212" s="2">
        <v>0.05</v>
      </c>
      <c r="N212" s="2">
        <v>0.06</v>
      </c>
      <c r="O212" s="2">
        <v>0.18</v>
      </c>
      <c r="P212" s="2"/>
      <c r="Q212" s="2">
        <v>0</v>
      </c>
      <c r="R212" s="2">
        <v>0</v>
      </c>
      <c r="S212" s="2">
        <v>1.5</v>
      </c>
      <c r="T212" s="2">
        <v>0</v>
      </c>
      <c r="U212" s="2">
        <v>0.1</v>
      </c>
      <c r="V212" s="2">
        <v>1.7</v>
      </c>
      <c r="W212" s="2">
        <v>0.2</v>
      </c>
      <c r="X212" s="2">
        <v>0.1</v>
      </c>
      <c r="Y212" s="2">
        <v>1.1000000000000001</v>
      </c>
      <c r="Z212" s="2">
        <v>0.2</v>
      </c>
      <c r="AA212" s="2">
        <v>0.6</v>
      </c>
      <c r="AB212" s="2">
        <v>0</v>
      </c>
      <c r="AC212" s="2">
        <v>181</v>
      </c>
      <c r="AD212" s="2">
        <v>2</v>
      </c>
      <c r="AE212" s="2">
        <v>369</v>
      </c>
      <c r="AF212" s="2">
        <v>19</v>
      </c>
      <c r="AG212" s="2">
        <v>180</v>
      </c>
      <c r="AH212" s="2">
        <v>36</v>
      </c>
      <c r="AI212" s="2">
        <v>3.3</v>
      </c>
      <c r="AJ212" s="2">
        <v>1.3</v>
      </c>
      <c r="AK212" s="2">
        <v>0.3</v>
      </c>
      <c r="AL212" s="2">
        <v>2.8</v>
      </c>
      <c r="AM212" s="4">
        <v>0</v>
      </c>
    </row>
    <row r="213" spans="1:39" x14ac:dyDescent="0.3">
      <c r="A213" s="2" t="s">
        <v>211</v>
      </c>
      <c r="B213" s="20"/>
      <c r="C213" s="20">
        <v>1</v>
      </c>
      <c r="D213" s="2">
        <v>100</v>
      </c>
      <c r="E213" s="2">
        <v>352</v>
      </c>
      <c r="F213" s="2">
        <v>8.3000000000000007</v>
      </c>
      <c r="G213" s="2">
        <v>2.7</v>
      </c>
      <c r="H213" s="2">
        <v>24.6</v>
      </c>
      <c r="I213" s="2">
        <v>52.6</v>
      </c>
      <c r="J213" s="2">
        <v>2</v>
      </c>
      <c r="K213" s="2">
        <v>10.7</v>
      </c>
      <c r="L213" s="2">
        <v>1.1000000000000001</v>
      </c>
      <c r="M213" s="2">
        <v>0.15</v>
      </c>
      <c r="N213" s="2">
        <v>0.19</v>
      </c>
      <c r="O213" s="2">
        <v>0.53</v>
      </c>
      <c r="P213" s="2"/>
      <c r="Q213" s="2">
        <v>0</v>
      </c>
      <c r="R213" s="2">
        <v>2</v>
      </c>
      <c r="S213" s="2">
        <v>4.5</v>
      </c>
      <c r="T213" s="2">
        <v>0</v>
      </c>
      <c r="U213" s="2">
        <v>0.5</v>
      </c>
      <c r="V213" s="2">
        <v>5</v>
      </c>
      <c r="W213" s="2">
        <v>0.9</v>
      </c>
      <c r="X213" s="2">
        <v>0.2</v>
      </c>
      <c r="Y213" s="2">
        <v>2.6</v>
      </c>
      <c r="Z213" s="2">
        <v>0.5</v>
      </c>
      <c r="AA213" s="2">
        <v>2.1</v>
      </c>
      <c r="AB213" s="2">
        <v>0</v>
      </c>
      <c r="AC213" s="2">
        <v>479</v>
      </c>
      <c r="AD213" s="2">
        <v>6</v>
      </c>
      <c r="AE213" s="2">
        <v>677</v>
      </c>
      <c r="AF213" s="2">
        <v>35</v>
      </c>
      <c r="AG213" s="2">
        <v>381</v>
      </c>
      <c r="AH213" s="2">
        <v>47</v>
      </c>
      <c r="AI213" s="2">
        <v>6.5</v>
      </c>
      <c r="AJ213" s="2">
        <v>3.3</v>
      </c>
      <c r="AK213" s="2">
        <v>0.8</v>
      </c>
      <c r="AL213" s="2">
        <v>0.1</v>
      </c>
      <c r="AM213" s="4">
        <v>0</v>
      </c>
    </row>
    <row r="214" spans="1:39" x14ac:dyDescent="0.3">
      <c r="A214" s="2" t="s">
        <v>212</v>
      </c>
      <c r="B214" s="20"/>
      <c r="C214" s="20">
        <v>2</v>
      </c>
      <c r="D214" s="2">
        <v>100</v>
      </c>
      <c r="E214" s="2">
        <v>340</v>
      </c>
      <c r="F214" s="2">
        <v>7.6</v>
      </c>
      <c r="G214" s="2">
        <v>4.8</v>
      </c>
      <c r="H214" s="2">
        <v>32.799999999999997</v>
      </c>
      <c r="I214" s="2">
        <v>43</v>
      </c>
      <c r="J214" s="2"/>
      <c r="K214" s="2"/>
      <c r="L214" s="2">
        <v>1</v>
      </c>
      <c r="M214" s="2"/>
      <c r="N214" s="2"/>
      <c r="O214" s="2"/>
      <c r="P214" s="2"/>
      <c r="Q214" s="2">
        <v>0</v>
      </c>
      <c r="R214" s="2"/>
      <c r="S214" s="2"/>
      <c r="T214" s="2"/>
      <c r="U214" s="2"/>
      <c r="V214" s="2"/>
      <c r="W214" s="2">
        <v>0.3</v>
      </c>
      <c r="X214" s="2">
        <v>0</v>
      </c>
      <c r="Y214" s="2"/>
      <c r="Z214" s="2"/>
      <c r="AA214" s="2"/>
      <c r="AB214" s="2"/>
      <c r="AC214" s="2"/>
      <c r="AD214" s="2">
        <v>21</v>
      </c>
      <c r="AE214" s="2">
        <v>1031</v>
      </c>
      <c r="AF214" s="2">
        <v>49</v>
      </c>
      <c r="AG214" s="2">
        <v>464</v>
      </c>
      <c r="AH214" s="2"/>
      <c r="AI214" s="2">
        <v>50.2</v>
      </c>
      <c r="AJ214" s="2"/>
      <c r="AK214" s="2"/>
      <c r="AL214" s="2"/>
      <c r="AM214" s="4">
        <v>0</v>
      </c>
    </row>
    <row r="215" spans="1:39" x14ac:dyDescent="0.3">
      <c r="A215" s="2" t="s">
        <v>213</v>
      </c>
      <c r="B215" s="20"/>
      <c r="C215" s="20">
        <v>1</v>
      </c>
      <c r="D215" s="2">
        <v>100</v>
      </c>
      <c r="E215" s="2">
        <v>139</v>
      </c>
      <c r="F215" s="2">
        <v>64.2</v>
      </c>
      <c r="G215" s="2">
        <v>1.7</v>
      </c>
      <c r="H215" s="2">
        <v>9.6999999999999993</v>
      </c>
      <c r="I215" s="2">
        <v>19.100000000000001</v>
      </c>
      <c r="J215" s="2"/>
      <c r="K215" s="2">
        <v>4.9000000000000004</v>
      </c>
      <c r="L215" s="2">
        <v>0.4</v>
      </c>
      <c r="M215" s="2">
        <v>0.09</v>
      </c>
      <c r="N215" s="2">
        <v>0.03</v>
      </c>
      <c r="O215" s="2">
        <v>0.15</v>
      </c>
      <c r="P215" s="2"/>
      <c r="Q215" s="2">
        <v>0</v>
      </c>
      <c r="R215" s="2">
        <v>0</v>
      </c>
      <c r="S215" s="2">
        <v>0</v>
      </c>
      <c r="T215" s="2"/>
      <c r="U215" s="2"/>
      <c r="V215" s="2"/>
      <c r="W215" s="2">
        <v>0.1</v>
      </c>
      <c r="X215" s="2">
        <v>0</v>
      </c>
      <c r="Y215" s="2">
        <v>0.1</v>
      </c>
      <c r="Z215" s="2">
        <v>0.1</v>
      </c>
      <c r="AA215" s="2">
        <v>0.2</v>
      </c>
      <c r="AB215" s="2">
        <v>0</v>
      </c>
      <c r="AC215" s="2">
        <v>81</v>
      </c>
      <c r="AD215" s="2">
        <v>6.1</v>
      </c>
      <c r="AE215" s="2">
        <v>560.29999999999995</v>
      </c>
      <c r="AF215" s="2">
        <v>89.9</v>
      </c>
      <c r="AG215" s="2">
        <v>112.8</v>
      </c>
      <c r="AH215" s="2">
        <v>63.1</v>
      </c>
      <c r="AI215" s="2">
        <v>3.7</v>
      </c>
      <c r="AJ215" s="2">
        <v>1.4</v>
      </c>
      <c r="AK215" s="2">
        <v>0.3</v>
      </c>
      <c r="AL215" s="2"/>
      <c r="AM215" s="4">
        <v>0</v>
      </c>
    </row>
    <row r="216" spans="1:39" x14ac:dyDescent="0.3">
      <c r="A216" s="2" t="s">
        <v>214</v>
      </c>
      <c r="B216" s="20"/>
      <c r="C216" s="20">
        <v>1</v>
      </c>
      <c r="D216" s="2">
        <v>100</v>
      </c>
      <c r="E216" s="2">
        <v>333</v>
      </c>
      <c r="F216" s="2">
        <v>11.3</v>
      </c>
      <c r="G216" s="2">
        <v>4.2</v>
      </c>
      <c r="H216" s="2">
        <v>23.4</v>
      </c>
      <c r="I216" s="2">
        <v>45.1</v>
      </c>
      <c r="J216" s="2">
        <v>2.1</v>
      </c>
      <c r="K216" s="2">
        <v>15.2</v>
      </c>
      <c r="L216" s="2">
        <v>0.9</v>
      </c>
      <c r="M216" s="2">
        <v>0.22</v>
      </c>
      <c r="N216" s="2">
        <v>7.0000000000000007E-2</v>
      </c>
      <c r="O216" s="2">
        <v>0.36</v>
      </c>
      <c r="P216" s="2"/>
      <c r="Q216" s="2">
        <v>0</v>
      </c>
      <c r="R216" s="2">
        <v>0</v>
      </c>
      <c r="S216" s="2">
        <v>0</v>
      </c>
      <c r="T216" s="2">
        <v>0</v>
      </c>
      <c r="U216" s="2">
        <v>0.2</v>
      </c>
      <c r="V216" s="2">
        <v>5.6</v>
      </c>
      <c r="W216" s="2">
        <v>0.4</v>
      </c>
      <c r="X216" s="2">
        <v>0.1</v>
      </c>
      <c r="Y216" s="2">
        <v>0.5</v>
      </c>
      <c r="Z216" s="2">
        <v>0.3</v>
      </c>
      <c r="AA216" s="2">
        <v>0.7</v>
      </c>
      <c r="AB216" s="2">
        <v>0</v>
      </c>
      <c r="AC216" s="2">
        <v>388</v>
      </c>
      <c r="AD216" s="2">
        <v>16</v>
      </c>
      <c r="AE216" s="2">
        <v>1785</v>
      </c>
      <c r="AF216" s="2">
        <v>240</v>
      </c>
      <c r="AG216" s="2">
        <v>301</v>
      </c>
      <c r="AH216" s="2">
        <v>190</v>
      </c>
      <c r="AI216" s="2">
        <v>10.4</v>
      </c>
      <c r="AJ216" s="2">
        <v>3.7</v>
      </c>
      <c r="AK216" s="2">
        <v>1</v>
      </c>
      <c r="AL216" s="2">
        <v>12.8</v>
      </c>
      <c r="AM216" s="4">
        <v>0</v>
      </c>
    </row>
    <row r="217" spans="1:39" x14ac:dyDescent="0.3">
      <c r="A217" s="2" t="s">
        <v>218</v>
      </c>
      <c r="B217" s="20"/>
      <c r="C217" s="20">
        <v>1</v>
      </c>
      <c r="D217" s="2">
        <v>100</v>
      </c>
      <c r="E217" s="2">
        <v>141</v>
      </c>
      <c r="F217" s="2">
        <v>68.599999999999994</v>
      </c>
      <c r="G217" s="2">
        <v>1.6</v>
      </c>
      <c r="H217" s="2">
        <v>12.4</v>
      </c>
      <c r="I217" s="2">
        <v>6.9</v>
      </c>
      <c r="J217" s="2"/>
      <c r="K217" s="2">
        <v>4.2</v>
      </c>
      <c r="L217" s="2">
        <v>6.4</v>
      </c>
      <c r="M217" s="2">
        <v>0.74</v>
      </c>
      <c r="N217" s="2">
        <v>1.21</v>
      </c>
      <c r="O217" s="2">
        <v>3.01</v>
      </c>
      <c r="P217" s="2"/>
      <c r="Q217" s="2">
        <v>0</v>
      </c>
      <c r="R217" s="2">
        <v>8</v>
      </c>
      <c r="S217" s="2">
        <v>17</v>
      </c>
      <c r="T217" s="2">
        <v>0</v>
      </c>
      <c r="U217" s="2"/>
      <c r="V217" s="2"/>
      <c r="W217" s="2">
        <v>0.3</v>
      </c>
      <c r="X217" s="2">
        <v>0.2</v>
      </c>
      <c r="Y217" s="2">
        <v>1.3</v>
      </c>
      <c r="Z217" s="2">
        <v>0.1</v>
      </c>
      <c r="AA217" s="2">
        <v>0.1</v>
      </c>
      <c r="AB217" s="2">
        <v>0</v>
      </c>
      <c r="AC217" s="2">
        <v>111</v>
      </c>
      <c r="AD217" s="2">
        <v>14</v>
      </c>
      <c r="AE217" s="2">
        <v>539</v>
      </c>
      <c r="AF217" s="2">
        <v>145</v>
      </c>
      <c r="AG217" s="2">
        <v>158</v>
      </c>
      <c r="AH217" s="2">
        <v>60</v>
      </c>
      <c r="AI217" s="2">
        <v>2.5</v>
      </c>
      <c r="AJ217" s="2">
        <v>0.9</v>
      </c>
      <c r="AK217" s="2">
        <v>0.1</v>
      </c>
      <c r="AL217" s="2">
        <v>1.4</v>
      </c>
      <c r="AM217" s="4">
        <v>0</v>
      </c>
    </row>
    <row r="218" spans="1:39" x14ac:dyDescent="0.3">
      <c r="A218" s="2" t="s">
        <v>215</v>
      </c>
      <c r="B218" s="20"/>
      <c r="C218" s="20">
        <v>1</v>
      </c>
      <c r="D218" s="2">
        <v>100</v>
      </c>
      <c r="E218" s="2">
        <v>147</v>
      </c>
      <c r="F218" s="2">
        <v>67.5</v>
      </c>
      <c r="G218" s="2">
        <v>1.7</v>
      </c>
      <c r="H218" s="2">
        <v>13</v>
      </c>
      <c r="I218" s="2">
        <v>6.9</v>
      </c>
      <c r="J218" s="2"/>
      <c r="K218" s="2">
        <v>4.2</v>
      </c>
      <c r="L218" s="2">
        <v>6.8</v>
      </c>
      <c r="M218" s="2">
        <v>0.79</v>
      </c>
      <c r="N218" s="2">
        <v>1.28</v>
      </c>
      <c r="O218" s="2">
        <v>3.2</v>
      </c>
      <c r="P218" s="2"/>
      <c r="Q218" s="2">
        <v>0</v>
      </c>
      <c r="R218" s="2">
        <v>9</v>
      </c>
      <c r="S218" s="2">
        <v>29</v>
      </c>
      <c r="T218" s="2">
        <v>0</v>
      </c>
      <c r="U218" s="2"/>
      <c r="V218" s="2"/>
      <c r="W218" s="2">
        <v>0.4</v>
      </c>
      <c r="X218" s="2">
        <v>0.2</v>
      </c>
      <c r="Y218" s="2">
        <v>1.7</v>
      </c>
      <c r="Z218" s="2">
        <v>0.1</v>
      </c>
      <c r="AA218" s="2">
        <v>0.1</v>
      </c>
      <c r="AB218" s="2">
        <v>0</v>
      </c>
      <c r="AC218" s="2">
        <v>165</v>
      </c>
      <c r="AD218" s="2">
        <v>15</v>
      </c>
      <c r="AE218" s="2">
        <v>620</v>
      </c>
      <c r="AF218" s="2">
        <v>197</v>
      </c>
      <c r="AG218" s="2">
        <v>194</v>
      </c>
      <c r="AH218" s="2">
        <v>65</v>
      </c>
      <c r="AI218" s="2">
        <v>3.6</v>
      </c>
      <c r="AJ218" s="2">
        <v>1</v>
      </c>
      <c r="AK218" s="2">
        <v>0.1</v>
      </c>
      <c r="AL218" s="2">
        <v>1.5</v>
      </c>
      <c r="AM218" s="4">
        <v>0</v>
      </c>
    </row>
    <row r="219" spans="1:39" x14ac:dyDescent="0.3">
      <c r="A219" s="2" t="s">
        <v>216</v>
      </c>
      <c r="B219" s="20"/>
      <c r="C219" s="20">
        <v>1</v>
      </c>
      <c r="D219" s="2">
        <v>100</v>
      </c>
      <c r="E219" s="2">
        <v>115</v>
      </c>
      <c r="F219" s="2">
        <v>69.8</v>
      </c>
      <c r="G219" s="2"/>
      <c r="H219" s="2">
        <v>7.8</v>
      </c>
      <c r="I219" s="2">
        <v>13</v>
      </c>
      <c r="J219" s="2"/>
      <c r="K219" s="2">
        <v>9</v>
      </c>
      <c r="L219" s="2">
        <v>0.4</v>
      </c>
      <c r="M219" s="2">
        <v>0.09</v>
      </c>
      <c r="N219" s="2">
        <v>0.03</v>
      </c>
      <c r="O219" s="2">
        <v>0.17</v>
      </c>
      <c r="P219" s="2"/>
      <c r="Q219" s="2">
        <v>0</v>
      </c>
      <c r="R219" s="2">
        <v>0</v>
      </c>
      <c r="S219" s="2">
        <v>0</v>
      </c>
      <c r="T219" s="2"/>
      <c r="U219" s="2">
        <v>3.3</v>
      </c>
      <c r="V219" s="2"/>
      <c r="W219" s="2">
        <v>0.2</v>
      </c>
      <c r="X219" s="2">
        <v>0.1</v>
      </c>
      <c r="Y219" s="2">
        <v>0.4</v>
      </c>
      <c r="Z219" s="2">
        <v>0.2</v>
      </c>
      <c r="AA219" s="2">
        <v>0.4</v>
      </c>
      <c r="AB219" s="2">
        <v>0</v>
      </c>
      <c r="AC219" s="2">
        <v>83</v>
      </c>
      <c r="AD219" s="2">
        <v>2</v>
      </c>
      <c r="AE219" s="2">
        <v>508</v>
      </c>
      <c r="AF219" s="2">
        <v>17</v>
      </c>
      <c r="AG219" s="2">
        <v>111</v>
      </c>
      <c r="AH219" s="2">
        <v>43</v>
      </c>
      <c r="AI219" s="2">
        <v>2.4</v>
      </c>
      <c r="AJ219" s="2">
        <v>1</v>
      </c>
      <c r="AK219" s="2">
        <v>0.2</v>
      </c>
      <c r="AL219" s="2">
        <v>2.5</v>
      </c>
      <c r="AM219" s="4">
        <v>0</v>
      </c>
    </row>
    <row r="220" spans="1:39" ht="15" thickBot="1" x14ac:dyDescent="0.35">
      <c r="A220" s="10" t="s">
        <v>217</v>
      </c>
      <c r="B220" s="10"/>
      <c r="C220" s="10">
        <v>1</v>
      </c>
      <c r="D220" s="10">
        <v>100</v>
      </c>
      <c r="E220" s="10">
        <v>341</v>
      </c>
      <c r="F220" s="10">
        <v>11</v>
      </c>
      <c r="G220" s="10">
        <v>3.6</v>
      </c>
      <c r="H220" s="10">
        <v>21.6</v>
      </c>
      <c r="I220" s="10">
        <v>46.9</v>
      </c>
      <c r="J220" s="10">
        <v>2.1</v>
      </c>
      <c r="K220" s="10">
        <v>15.5</v>
      </c>
      <c r="L220" s="10">
        <v>1.4</v>
      </c>
      <c r="M220" s="10">
        <v>0.37</v>
      </c>
      <c r="N220" s="10">
        <v>0.12</v>
      </c>
      <c r="O220" s="10">
        <v>0.61</v>
      </c>
      <c r="P220" s="10"/>
      <c r="Q220" s="10">
        <v>0</v>
      </c>
      <c r="R220" s="10">
        <v>0</v>
      </c>
      <c r="S220" s="10">
        <v>0</v>
      </c>
      <c r="T220" s="10">
        <v>0</v>
      </c>
      <c r="U220" s="10">
        <v>0.2</v>
      </c>
      <c r="V220" s="10">
        <v>5.6</v>
      </c>
      <c r="W220" s="10">
        <v>0.9</v>
      </c>
      <c r="X220" s="10">
        <v>0.2</v>
      </c>
      <c r="Y220" s="10">
        <v>2</v>
      </c>
      <c r="Z220" s="10">
        <v>0.3</v>
      </c>
      <c r="AA220" s="10">
        <v>0.9</v>
      </c>
      <c r="AB220" s="10">
        <v>0</v>
      </c>
      <c r="AC220" s="10">
        <v>444</v>
      </c>
      <c r="AD220" s="10">
        <v>5</v>
      </c>
      <c r="AE220" s="10">
        <v>1583</v>
      </c>
      <c r="AF220" s="10">
        <v>123</v>
      </c>
      <c r="AG220" s="10">
        <v>352</v>
      </c>
      <c r="AH220" s="10">
        <v>171</v>
      </c>
      <c r="AI220" s="10">
        <v>5</v>
      </c>
      <c r="AJ220" s="10">
        <v>3.7</v>
      </c>
      <c r="AK220" s="10">
        <v>0.8</v>
      </c>
      <c r="AL220" s="10">
        <v>3.2</v>
      </c>
      <c r="AM220" s="12">
        <v>0</v>
      </c>
    </row>
    <row r="221" spans="1:39" s="70" customFormat="1" ht="15" thickBot="1" x14ac:dyDescent="0.35">
      <c r="A221" s="71" t="s">
        <v>219</v>
      </c>
      <c r="B221" s="67" t="s">
        <v>734</v>
      </c>
      <c r="C221" s="68" t="s">
        <v>2</v>
      </c>
      <c r="D221" s="68" t="s">
        <v>637</v>
      </c>
      <c r="E221" s="68" t="s">
        <v>4</v>
      </c>
      <c r="F221" s="68" t="s">
        <v>5</v>
      </c>
      <c r="G221" s="68" t="s">
        <v>6</v>
      </c>
      <c r="H221" s="68" t="s">
        <v>7</v>
      </c>
      <c r="I221" s="68" t="s">
        <v>9</v>
      </c>
      <c r="J221" s="68" t="s">
        <v>10</v>
      </c>
      <c r="K221" s="68" t="s">
        <v>8</v>
      </c>
      <c r="L221" s="68" t="s">
        <v>11</v>
      </c>
      <c r="M221" s="68" t="s">
        <v>12</v>
      </c>
      <c r="N221" s="68" t="s">
        <v>13</v>
      </c>
      <c r="O221" s="68" t="s">
        <v>14</v>
      </c>
      <c r="P221" s="68" t="s">
        <v>15</v>
      </c>
      <c r="Q221" s="68" t="s">
        <v>16</v>
      </c>
      <c r="R221" s="68" t="s">
        <v>36</v>
      </c>
      <c r="S221" s="68" t="s">
        <v>17</v>
      </c>
      <c r="T221" s="68" t="s">
        <v>18</v>
      </c>
      <c r="U221" s="68" t="s">
        <v>37</v>
      </c>
      <c r="V221" s="68" t="s">
        <v>19</v>
      </c>
      <c r="W221" s="68" t="s">
        <v>22</v>
      </c>
      <c r="X221" s="68" t="s">
        <v>20</v>
      </c>
      <c r="Y221" s="68" t="s">
        <v>21</v>
      </c>
      <c r="Z221" s="68" t="s">
        <v>23</v>
      </c>
      <c r="AA221" s="68" t="s">
        <v>24</v>
      </c>
      <c r="AB221" s="68" t="s">
        <v>25</v>
      </c>
      <c r="AC221" s="68" t="s">
        <v>26</v>
      </c>
      <c r="AD221" s="68" t="s">
        <v>27</v>
      </c>
      <c r="AE221" s="68" t="s">
        <v>28</v>
      </c>
      <c r="AF221" s="68" t="s">
        <v>29</v>
      </c>
      <c r="AG221" s="68" t="s">
        <v>30</v>
      </c>
      <c r="AH221" s="68" t="s">
        <v>31</v>
      </c>
      <c r="AI221" s="68" t="s">
        <v>32</v>
      </c>
      <c r="AJ221" s="68" t="s">
        <v>33</v>
      </c>
      <c r="AK221" s="68" t="s">
        <v>34</v>
      </c>
      <c r="AL221" s="68" t="s">
        <v>35</v>
      </c>
      <c r="AM221" s="69" t="s">
        <v>635</v>
      </c>
    </row>
    <row r="222" spans="1:39" x14ac:dyDescent="0.3">
      <c r="A222" s="2" t="s">
        <v>694</v>
      </c>
      <c r="B222" s="2"/>
      <c r="C222" s="2">
        <v>1</v>
      </c>
      <c r="D222" s="2">
        <v>100</v>
      </c>
      <c r="E222" s="2">
        <v>579</v>
      </c>
      <c r="F222" s="2">
        <v>4.4000000000000004</v>
      </c>
      <c r="G222" s="2">
        <v>3</v>
      </c>
      <c r="H222" s="2">
        <v>21.2</v>
      </c>
      <c r="I222" s="2">
        <v>9</v>
      </c>
      <c r="J222" s="2">
        <v>4.4000000000000004</v>
      </c>
      <c r="K222" s="2">
        <v>12.5</v>
      </c>
      <c r="L222" s="2">
        <v>49.9</v>
      </c>
      <c r="M222" s="2">
        <v>3.8</v>
      </c>
      <c r="N222" s="2">
        <v>31.55</v>
      </c>
      <c r="O222" s="2">
        <v>12.33</v>
      </c>
      <c r="P222" s="2"/>
      <c r="Q222" s="2">
        <v>0</v>
      </c>
      <c r="R222" s="2">
        <v>0</v>
      </c>
      <c r="S222" s="2">
        <v>0</v>
      </c>
      <c r="T222" s="2">
        <v>0</v>
      </c>
      <c r="U222" s="2">
        <v>25.6</v>
      </c>
      <c r="V222" s="2">
        <v>0</v>
      </c>
      <c r="W222" s="2">
        <v>0.2</v>
      </c>
      <c r="X222" s="2">
        <v>1.1000000000000001</v>
      </c>
      <c r="Y222" s="2">
        <v>3.6</v>
      </c>
      <c r="Z222" s="2">
        <v>0.1</v>
      </c>
      <c r="AA222" s="2">
        <v>0.5</v>
      </c>
      <c r="AB222" s="2">
        <v>0</v>
      </c>
      <c r="AC222" s="2">
        <v>44</v>
      </c>
      <c r="AD222" s="2">
        <v>1</v>
      </c>
      <c r="AE222" s="2">
        <v>733</v>
      </c>
      <c r="AF222" s="2">
        <v>269</v>
      </c>
      <c r="AG222" s="2">
        <v>481</v>
      </c>
      <c r="AH222" s="2">
        <v>270</v>
      </c>
      <c r="AI222" s="2">
        <v>3.7</v>
      </c>
      <c r="AJ222" s="2">
        <v>3.1</v>
      </c>
      <c r="AK222" s="2">
        <v>1</v>
      </c>
      <c r="AL222" s="2">
        <v>4.0999999999999996</v>
      </c>
      <c r="AM222" s="4">
        <v>0</v>
      </c>
    </row>
    <row r="223" spans="1:39" x14ac:dyDescent="0.3">
      <c r="A223" s="2" t="s">
        <v>695</v>
      </c>
      <c r="B223" s="22"/>
      <c r="C223" s="22">
        <v>3</v>
      </c>
      <c r="D223" s="23">
        <v>100</v>
      </c>
      <c r="E223" s="23">
        <v>578</v>
      </c>
      <c r="F223" s="23">
        <v>4.5</v>
      </c>
      <c r="G223" s="23">
        <v>3</v>
      </c>
      <c r="H223" s="23">
        <v>24</v>
      </c>
      <c r="I223" s="23">
        <v>7.3</v>
      </c>
      <c r="J223" s="23"/>
      <c r="K223" s="23">
        <v>10.9</v>
      </c>
      <c r="L223" s="23">
        <v>50.3</v>
      </c>
      <c r="M223" s="23">
        <v>4.0599999999999996</v>
      </c>
      <c r="N223" s="23">
        <v>29.7</v>
      </c>
      <c r="O223" s="23">
        <v>14.22</v>
      </c>
      <c r="P223" s="23">
        <v>0</v>
      </c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>
        <v>49</v>
      </c>
      <c r="AE223" s="23"/>
      <c r="AF223" s="23"/>
      <c r="AG223" s="23"/>
      <c r="AH223" s="23"/>
      <c r="AI223" s="23"/>
      <c r="AJ223" s="23"/>
      <c r="AK223" s="23"/>
      <c r="AL223" s="23"/>
      <c r="AM223" s="24">
        <v>0</v>
      </c>
    </row>
    <row r="224" spans="1:39" x14ac:dyDescent="0.3">
      <c r="A224" s="2" t="s">
        <v>220</v>
      </c>
      <c r="B224" s="20"/>
      <c r="C224" s="20">
        <v>1</v>
      </c>
      <c r="D224" s="2">
        <v>100</v>
      </c>
      <c r="E224" s="2">
        <v>628</v>
      </c>
      <c r="F224" s="2">
        <v>5.3</v>
      </c>
      <c r="G224" s="2">
        <v>2.2999999999999998</v>
      </c>
      <c r="H224" s="2">
        <v>15</v>
      </c>
      <c r="I224" s="2">
        <v>7</v>
      </c>
      <c r="J224" s="2">
        <v>4.3</v>
      </c>
      <c r="K224" s="2">
        <v>9.6999999999999993</v>
      </c>
      <c r="L224" s="2">
        <v>60.8</v>
      </c>
      <c r="M224" s="2">
        <v>4.46</v>
      </c>
      <c r="N224" s="2">
        <v>45.65</v>
      </c>
      <c r="O224" s="2">
        <v>7.92</v>
      </c>
      <c r="P224" s="2"/>
      <c r="Q224" s="2">
        <v>0</v>
      </c>
      <c r="R224" s="2">
        <v>1</v>
      </c>
      <c r="S224" s="2">
        <v>6.3</v>
      </c>
      <c r="T224" s="2">
        <v>0</v>
      </c>
      <c r="U224" s="2">
        <v>15</v>
      </c>
      <c r="V224" s="2">
        <v>14.2</v>
      </c>
      <c r="W224" s="2">
        <v>0.6</v>
      </c>
      <c r="X224" s="2">
        <v>0.1</v>
      </c>
      <c r="Y224" s="2">
        <v>1.8</v>
      </c>
      <c r="Z224" s="2">
        <v>0.6</v>
      </c>
      <c r="AA224" s="2">
        <v>0.9</v>
      </c>
      <c r="AB224" s="2">
        <v>0</v>
      </c>
      <c r="AC224" s="2">
        <v>113</v>
      </c>
      <c r="AD224" s="2">
        <v>0</v>
      </c>
      <c r="AE224" s="2">
        <v>680</v>
      </c>
      <c r="AF224" s="2">
        <v>114</v>
      </c>
      <c r="AG224" s="2">
        <v>290</v>
      </c>
      <c r="AH224" s="2">
        <v>163</v>
      </c>
      <c r="AI224" s="2">
        <v>4.7</v>
      </c>
      <c r="AJ224" s="2">
        <v>2.5</v>
      </c>
      <c r="AK224" s="2">
        <v>1.7</v>
      </c>
      <c r="AL224" s="2">
        <v>2.4</v>
      </c>
      <c r="AM224" s="4">
        <v>0</v>
      </c>
    </row>
    <row r="225" spans="1:39" x14ac:dyDescent="0.3">
      <c r="A225" s="2" t="s">
        <v>221</v>
      </c>
      <c r="B225" s="20"/>
      <c r="C225" s="20">
        <v>1</v>
      </c>
      <c r="D225" s="2">
        <v>100</v>
      </c>
      <c r="E225" s="2">
        <v>574</v>
      </c>
      <c r="F225" s="2">
        <v>1.7</v>
      </c>
      <c r="G225" s="2">
        <v>4</v>
      </c>
      <c r="H225" s="2">
        <v>15.3</v>
      </c>
      <c r="I225" s="2">
        <v>29.7</v>
      </c>
      <c r="J225" s="2">
        <v>5</v>
      </c>
      <c r="K225" s="2">
        <v>3</v>
      </c>
      <c r="L225" s="2">
        <v>46.4</v>
      </c>
      <c r="M225" s="2">
        <v>9.16</v>
      </c>
      <c r="N225" s="2">
        <v>27.32</v>
      </c>
      <c r="O225" s="2">
        <v>7.84</v>
      </c>
      <c r="P225" s="2"/>
      <c r="Q225" s="2">
        <v>0</v>
      </c>
      <c r="R225" s="2">
        <v>0</v>
      </c>
      <c r="S225" s="2">
        <v>0</v>
      </c>
      <c r="T225" s="2">
        <v>0</v>
      </c>
      <c r="U225" s="2">
        <v>0.9</v>
      </c>
      <c r="V225" s="2">
        <v>34.700000000000003</v>
      </c>
      <c r="W225" s="2">
        <v>0.2</v>
      </c>
      <c r="X225" s="2">
        <v>0.2</v>
      </c>
      <c r="Y225" s="2">
        <v>1.4</v>
      </c>
      <c r="Z225" s="2">
        <v>0.3</v>
      </c>
      <c r="AA225" s="2">
        <v>1.2</v>
      </c>
      <c r="AB225" s="2">
        <v>0</v>
      </c>
      <c r="AC225" s="2">
        <v>69</v>
      </c>
      <c r="AD225" s="2">
        <v>16</v>
      </c>
      <c r="AE225" s="2">
        <v>565</v>
      </c>
      <c r="AF225" s="2">
        <v>45</v>
      </c>
      <c r="AG225" s="2">
        <v>490</v>
      </c>
      <c r="AH225" s="2">
        <v>260</v>
      </c>
      <c r="AI225" s="2">
        <v>6</v>
      </c>
      <c r="AJ225" s="2">
        <v>5.6</v>
      </c>
      <c r="AK225" s="2">
        <v>2.2000000000000002</v>
      </c>
      <c r="AL225" s="2">
        <v>11.7</v>
      </c>
      <c r="AM225" s="4">
        <v>0</v>
      </c>
    </row>
    <row r="226" spans="1:39" x14ac:dyDescent="0.3">
      <c r="A226" s="2" t="s">
        <v>222</v>
      </c>
      <c r="B226" s="20"/>
      <c r="C226" s="20">
        <v>1</v>
      </c>
      <c r="D226" s="2">
        <v>100</v>
      </c>
      <c r="E226" s="2">
        <v>718</v>
      </c>
      <c r="F226" s="2">
        <v>1.4</v>
      </c>
      <c r="G226" s="2">
        <v>1.1000000000000001</v>
      </c>
      <c r="H226" s="2">
        <v>7.9</v>
      </c>
      <c r="I226" s="2">
        <v>5.2</v>
      </c>
      <c r="J226" s="2">
        <v>4.5999999999999996</v>
      </c>
      <c r="K226" s="2">
        <v>8.6</v>
      </c>
      <c r="L226" s="2">
        <v>75.8</v>
      </c>
      <c r="M226" s="2">
        <v>12.06</v>
      </c>
      <c r="N226" s="2">
        <v>58.88</v>
      </c>
      <c r="O226" s="2">
        <v>1.5</v>
      </c>
      <c r="P226" s="2"/>
      <c r="Q226" s="2">
        <v>0</v>
      </c>
      <c r="R226" s="2">
        <v>0</v>
      </c>
      <c r="S226" s="2">
        <v>1.2</v>
      </c>
      <c r="T226" s="2">
        <v>0</v>
      </c>
      <c r="U226" s="2">
        <v>0.5</v>
      </c>
      <c r="V226" s="2"/>
      <c r="W226" s="2">
        <v>1.2</v>
      </c>
      <c r="X226" s="2">
        <v>0.2</v>
      </c>
      <c r="Y226" s="2">
        <v>2.5</v>
      </c>
      <c r="Z226" s="2">
        <v>0.3</v>
      </c>
      <c r="AA226" s="2">
        <v>0.8</v>
      </c>
      <c r="AB226" s="2">
        <v>0</v>
      </c>
      <c r="AC226" s="2">
        <v>11</v>
      </c>
      <c r="AD226" s="2">
        <v>5</v>
      </c>
      <c r="AE226" s="2">
        <v>368</v>
      </c>
      <c r="AF226" s="2">
        <v>85</v>
      </c>
      <c r="AG226" s="2">
        <v>188</v>
      </c>
      <c r="AH226" s="2">
        <v>130</v>
      </c>
      <c r="AI226" s="2">
        <v>37</v>
      </c>
      <c r="AJ226" s="2">
        <v>1.3</v>
      </c>
      <c r="AK226" s="2">
        <v>0.8</v>
      </c>
      <c r="AL226" s="2">
        <v>3.6</v>
      </c>
      <c r="AM226" s="4">
        <v>0</v>
      </c>
    </row>
    <row r="227" spans="1:39" x14ac:dyDescent="0.3">
      <c r="A227" s="2" t="s">
        <v>223</v>
      </c>
      <c r="B227" s="20"/>
      <c r="C227" s="20">
        <v>1</v>
      </c>
      <c r="D227" s="2">
        <v>100</v>
      </c>
      <c r="E227" s="2">
        <v>567</v>
      </c>
      <c r="F227" s="2">
        <v>6.5</v>
      </c>
      <c r="G227" s="2">
        <v>2.2999999999999998</v>
      </c>
      <c r="H227" s="2">
        <v>25.8</v>
      </c>
      <c r="I227" s="2">
        <v>7.6</v>
      </c>
      <c r="J227" s="2">
        <v>4.7</v>
      </c>
      <c r="K227" s="2">
        <v>8.5</v>
      </c>
      <c r="L227" s="2">
        <v>49.2</v>
      </c>
      <c r="M227" s="2">
        <v>6.28</v>
      </c>
      <c r="N227" s="2">
        <v>24.43</v>
      </c>
      <c r="O227" s="2">
        <v>15.56</v>
      </c>
      <c r="P227" s="2"/>
      <c r="Q227" s="2">
        <v>0</v>
      </c>
      <c r="R227" s="2">
        <v>0</v>
      </c>
      <c r="S227" s="2">
        <v>0</v>
      </c>
      <c r="T227" s="2">
        <v>0</v>
      </c>
      <c r="U227" s="2">
        <v>8.3000000000000007</v>
      </c>
      <c r="V227" s="2">
        <v>0</v>
      </c>
      <c r="W227" s="2">
        <v>0.6</v>
      </c>
      <c r="X227" s="2">
        <v>0.1</v>
      </c>
      <c r="Y227" s="2">
        <v>12.1</v>
      </c>
      <c r="Z227" s="2">
        <v>0.3</v>
      </c>
      <c r="AA227" s="2">
        <v>1.8</v>
      </c>
      <c r="AB227" s="2">
        <v>0</v>
      </c>
      <c r="AC227" s="2">
        <v>240</v>
      </c>
      <c r="AD227" s="2">
        <v>18</v>
      </c>
      <c r="AE227" s="2">
        <v>705</v>
      </c>
      <c r="AF227" s="2">
        <v>92</v>
      </c>
      <c r="AG227" s="2">
        <v>376</v>
      </c>
      <c r="AH227" s="2">
        <v>168</v>
      </c>
      <c r="AI227" s="2">
        <v>4.5999999999999996</v>
      </c>
      <c r="AJ227" s="2">
        <v>3.3</v>
      </c>
      <c r="AK227" s="2">
        <v>1.1000000000000001</v>
      </c>
      <c r="AL227" s="2">
        <v>7.2</v>
      </c>
      <c r="AM227" s="4">
        <v>0</v>
      </c>
    </row>
    <row r="228" spans="1:39" x14ac:dyDescent="0.3">
      <c r="A228" s="2" t="s">
        <v>224</v>
      </c>
      <c r="B228" s="20"/>
      <c r="C228" s="20">
        <v>3</v>
      </c>
      <c r="D228" s="2">
        <v>100</v>
      </c>
      <c r="E228" s="2">
        <v>437</v>
      </c>
      <c r="F228" s="2">
        <v>2.4</v>
      </c>
      <c r="G228" s="2">
        <v>2.2000000000000002</v>
      </c>
      <c r="H228" s="2">
        <v>17.7</v>
      </c>
      <c r="I228" s="2">
        <v>44.2</v>
      </c>
      <c r="J228" s="2">
        <v>13.5</v>
      </c>
      <c r="K228" s="2">
        <v>12.4</v>
      </c>
      <c r="L228" s="2">
        <v>21.1</v>
      </c>
      <c r="M228" s="2">
        <v>2.5</v>
      </c>
      <c r="N228" s="2">
        <v>16.04</v>
      </c>
      <c r="O228" s="2">
        <v>1.65</v>
      </c>
      <c r="P228" s="2">
        <v>0</v>
      </c>
      <c r="Q228" s="2">
        <v>0</v>
      </c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>
        <v>438</v>
      </c>
      <c r="AE228" s="2"/>
      <c r="AF228" s="2"/>
      <c r="AG228" s="2"/>
      <c r="AH228" s="2"/>
      <c r="AI228" s="2"/>
      <c r="AJ228" s="2"/>
      <c r="AK228" s="2"/>
      <c r="AL228" s="2"/>
      <c r="AM228" s="4">
        <v>0</v>
      </c>
    </row>
    <row r="229" spans="1:39" x14ac:dyDescent="0.3">
      <c r="A229" s="2" t="s">
        <v>225</v>
      </c>
      <c r="B229" s="20"/>
      <c r="C229" s="20">
        <v>1</v>
      </c>
      <c r="D229" s="2">
        <v>100</v>
      </c>
      <c r="E229" s="2">
        <v>587</v>
      </c>
      <c r="F229" s="2">
        <v>1.8</v>
      </c>
      <c r="G229" s="2">
        <v>2.9</v>
      </c>
      <c r="H229" s="2">
        <v>24.4</v>
      </c>
      <c r="I229" s="2">
        <v>12.9</v>
      </c>
      <c r="J229" s="2">
        <v>4.9000000000000004</v>
      </c>
      <c r="K229" s="2">
        <v>8.4</v>
      </c>
      <c r="L229" s="2">
        <v>49.7</v>
      </c>
      <c r="M229" s="2">
        <v>7.72</v>
      </c>
      <c r="N229" s="2">
        <v>26.18</v>
      </c>
      <c r="O229" s="2">
        <v>9.77</v>
      </c>
      <c r="P229" s="2"/>
      <c r="Q229" s="2">
        <v>0</v>
      </c>
      <c r="R229" s="2">
        <v>0</v>
      </c>
      <c r="S229" s="2">
        <v>0</v>
      </c>
      <c r="T229" s="2">
        <v>0</v>
      </c>
      <c r="U229" s="2">
        <v>4.9000000000000004</v>
      </c>
      <c r="V229" s="2">
        <v>0</v>
      </c>
      <c r="W229" s="2">
        <v>0.2</v>
      </c>
      <c r="X229" s="2">
        <v>0.2</v>
      </c>
      <c r="Y229" s="2">
        <v>14.4</v>
      </c>
      <c r="Z229" s="2">
        <v>0.5</v>
      </c>
      <c r="AA229" s="2">
        <v>1</v>
      </c>
      <c r="AB229" s="2">
        <v>0</v>
      </c>
      <c r="AC229" s="2">
        <v>97</v>
      </c>
      <c r="AD229" s="2">
        <v>410</v>
      </c>
      <c r="AE229" s="2">
        <v>634</v>
      </c>
      <c r="AF229" s="2">
        <v>58</v>
      </c>
      <c r="AG229" s="2">
        <v>363</v>
      </c>
      <c r="AH229" s="2">
        <v>178</v>
      </c>
      <c r="AI229" s="2">
        <v>1.6</v>
      </c>
      <c r="AJ229" s="2">
        <v>2.8</v>
      </c>
      <c r="AK229" s="2">
        <v>0.4</v>
      </c>
      <c r="AL229" s="2">
        <v>9.3000000000000007</v>
      </c>
      <c r="AM229" s="4">
        <v>0</v>
      </c>
    </row>
    <row r="230" spans="1:39" x14ac:dyDescent="0.3">
      <c r="A230" s="2" t="s">
        <v>696</v>
      </c>
      <c r="B230" s="20"/>
      <c r="C230" s="20">
        <v>3</v>
      </c>
      <c r="D230" s="2">
        <v>100</v>
      </c>
      <c r="E230" s="2">
        <v>551</v>
      </c>
      <c r="F230" s="2">
        <v>3.4</v>
      </c>
      <c r="G230" s="2">
        <v>1.5</v>
      </c>
      <c r="H230" s="2">
        <v>17.5</v>
      </c>
      <c r="I230" s="2">
        <v>3.1</v>
      </c>
      <c r="J230" s="2">
        <v>3.1</v>
      </c>
      <c r="K230" s="2">
        <v>22.4</v>
      </c>
      <c r="L230" s="2">
        <v>52.1</v>
      </c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>
        <v>18</v>
      </c>
      <c r="AE230" s="2"/>
      <c r="AF230" s="2"/>
      <c r="AG230" s="2"/>
      <c r="AH230" s="2"/>
      <c r="AI230" s="2"/>
      <c r="AJ230" s="2"/>
      <c r="AK230" s="2"/>
      <c r="AL230" s="2"/>
      <c r="AM230" s="4">
        <v>0</v>
      </c>
    </row>
    <row r="231" spans="1:39" x14ac:dyDescent="0.3">
      <c r="A231" s="2" t="s">
        <v>697</v>
      </c>
      <c r="B231" s="20"/>
      <c r="C231" s="20">
        <v>1</v>
      </c>
      <c r="D231" s="2">
        <v>100</v>
      </c>
      <c r="E231" s="2">
        <v>606</v>
      </c>
      <c r="F231" s="2">
        <v>4.4000000000000004</v>
      </c>
      <c r="G231" s="2"/>
      <c r="H231" s="2">
        <v>24.3</v>
      </c>
      <c r="I231" s="2">
        <v>8.1999999999999993</v>
      </c>
      <c r="J231" s="2"/>
      <c r="K231" s="2">
        <v>5</v>
      </c>
      <c r="L231" s="2">
        <v>56.6</v>
      </c>
      <c r="M231" s="2">
        <v>3.63</v>
      </c>
      <c r="N231" s="2">
        <v>12.7</v>
      </c>
      <c r="O231" s="2">
        <v>37.5</v>
      </c>
      <c r="P231" s="2"/>
      <c r="Q231" s="2">
        <v>0</v>
      </c>
      <c r="R231" s="2">
        <v>30</v>
      </c>
      <c r="S231" s="2">
        <v>3.2</v>
      </c>
      <c r="T231" s="2"/>
      <c r="U231" s="2">
        <v>2.5</v>
      </c>
      <c r="V231" s="2"/>
      <c r="W231" s="2">
        <v>0.2</v>
      </c>
      <c r="X231" s="2">
        <v>0.1</v>
      </c>
      <c r="Y231" s="2">
        <v>0.7</v>
      </c>
      <c r="Z231" s="2">
        <v>0.6</v>
      </c>
      <c r="AA231" s="2">
        <v>0.6</v>
      </c>
      <c r="AB231" s="2">
        <v>0</v>
      </c>
      <c r="AC231" s="2">
        <v>65.5</v>
      </c>
      <c r="AD231" s="2">
        <v>1</v>
      </c>
      <c r="AE231" s="2">
        <v>524</v>
      </c>
      <c r="AF231" s="2">
        <v>58</v>
      </c>
      <c r="AG231" s="2">
        <v>564</v>
      </c>
      <c r="AH231" s="2">
        <v>202</v>
      </c>
      <c r="AI231" s="2">
        <v>3.1</v>
      </c>
      <c r="AJ231" s="2">
        <v>3.4</v>
      </c>
      <c r="AK231" s="2">
        <v>1</v>
      </c>
      <c r="AL231" s="2">
        <v>17.600000000000001</v>
      </c>
      <c r="AM231" s="4">
        <v>0</v>
      </c>
    </row>
    <row r="232" spans="1:39" x14ac:dyDescent="0.3">
      <c r="A232" s="2" t="s">
        <v>226</v>
      </c>
      <c r="B232" s="20"/>
      <c r="C232" s="20">
        <v>1</v>
      </c>
      <c r="D232" s="2">
        <v>100</v>
      </c>
      <c r="E232" s="2">
        <v>560</v>
      </c>
      <c r="F232" s="2">
        <v>4.4000000000000004</v>
      </c>
      <c r="G232" s="2">
        <v>3</v>
      </c>
      <c r="H232" s="2">
        <v>20.2</v>
      </c>
      <c r="I232" s="2">
        <v>16.600000000000001</v>
      </c>
      <c r="J232" s="2">
        <v>7.7</v>
      </c>
      <c r="K232" s="2">
        <v>10.6</v>
      </c>
      <c r="L232" s="2">
        <v>45.3</v>
      </c>
      <c r="M232" s="2">
        <v>5.91</v>
      </c>
      <c r="N232" s="2">
        <v>23.26</v>
      </c>
      <c r="O232" s="2">
        <v>14.38</v>
      </c>
      <c r="P232" s="2"/>
      <c r="Q232" s="2">
        <v>0</v>
      </c>
      <c r="R232" s="2">
        <v>26</v>
      </c>
      <c r="S232" s="2">
        <v>5.6</v>
      </c>
      <c r="T232" s="2">
        <v>0</v>
      </c>
      <c r="U232" s="2">
        <v>2.9</v>
      </c>
      <c r="V232" s="2"/>
      <c r="W232" s="2">
        <v>0.9</v>
      </c>
      <c r="X232" s="2">
        <v>0.2</v>
      </c>
      <c r="Y232" s="2">
        <v>1.3</v>
      </c>
      <c r="Z232" s="2">
        <v>1.7</v>
      </c>
      <c r="AA232" s="2">
        <v>0.5</v>
      </c>
      <c r="AB232" s="2">
        <v>0</v>
      </c>
      <c r="AC232" s="2">
        <v>51</v>
      </c>
      <c r="AD232" s="2">
        <v>1</v>
      </c>
      <c r="AE232" s="2">
        <v>1025</v>
      </c>
      <c r="AF232" s="2">
        <v>105</v>
      </c>
      <c r="AG232" s="2">
        <v>490</v>
      </c>
      <c r="AH232" s="2">
        <v>121</v>
      </c>
      <c r="AI232" s="2">
        <v>3.9</v>
      </c>
      <c r="AJ232" s="2">
        <v>2.2000000000000002</v>
      </c>
      <c r="AK232" s="2">
        <v>1.3</v>
      </c>
      <c r="AL232" s="2">
        <v>7</v>
      </c>
      <c r="AM232" s="4">
        <v>0</v>
      </c>
    </row>
    <row r="233" spans="1:39" x14ac:dyDescent="0.3">
      <c r="A233" s="2" t="s">
        <v>227</v>
      </c>
      <c r="B233" s="20"/>
      <c r="C233" s="20">
        <v>1</v>
      </c>
      <c r="D233" s="2">
        <v>100</v>
      </c>
      <c r="E233" s="2">
        <v>369</v>
      </c>
      <c r="F233" s="2">
        <v>9</v>
      </c>
      <c r="G233" s="2">
        <v>3.6</v>
      </c>
      <c r="H233" s="2">
        <v>5</v>
      </c>
      <c r="I233" s="2">
        <v>78.400000000000006</v>
      </c>
      <c r="J233" s="2"/>
      <c r="K233" s="2"/>
      <c r="L233" s="2">
        <v>3.9</v>
      </c>
      <c r="M233" s="2">
        <v>0.74</v>
      </c>
      <c r="N233" s="2">
        <v>1.35</v>
      </c>
      <c r="O233" s="2">
        <v>1.55</v>
      </c>
      <c r="P233" s="2"/>
      <c r="Q233" s="2">
        <v>0</v>
      </c>
      <c r="R233" s="2">
        <v>0</v>
      </c>
      <c r="S233" s="2">
        <v>15.1</v>
      </c>
      <c r="T233" s="2">
        <v>0</v>
      </c>
      <c r="U233" s="2"/>
      <c r="V233" s="2"/>
      <c r="W233" s="2">
        <v>0.4</v>
      </c>
      <c r="X233" s="2">
        <v>0.1</v>
      </c>
      <c r="Y233" s="2">
        <v>0.9</v>
      </c>
      <c r="Z233" s="2">
        <v>0.7</v>
      </c>
      <c r="AA233" s="2">
        <v>0.9</v>
      </c>
      <c r="AB233" s="2">
        <v>0</v>
      </c>
      <c r="AC233" s="2">
        <v>110</v>
      </c>
      <c r="AD233" s="2">
        <v>37</v>
      </c>
      <c r="AE233" s="2">
        <v>991</v>
      </c>
      <c r="AF233" s="2">
        <v>64</v>
      </c>
      <c r="AG233" s="2">
        <v>137</v>
      </c>
      <c r="AH233" s="2">
        <v>74</v>
      </c>
      <c r="AI233" s="2">
        <v>2.4</v>
      </c>
      <c r="AJ233" s="2">
        <v>0.4</v>
      </c>
      <c r="AK233" s="2">
        <v>0.7</v>
      </c>
      <c r="AL233" s="2"/>
      <c r="AM233" s="4">
        <v>0</v>
      </c>
    </row>
    <row r="234" spans="1:39" x14ac:dyDescent="0.3">
      <c r="A234" s="2" t="s">
        <v>228</v>
      </c>
      <c r="B234" s="20"/>
      <c r="C234" s="20">
        <v>2</v>
      </c>
      <c r="D234" s="2">
        <v>100</v>
      </c>
      <c r="E234" s="2">
        <v>180</v>
      </c>
      <c r="F234" s="2">
        <v>53.1</v>
      </c>
      <c r="G234" s="2">
        <v>1.1000000000000001</v>
      </c>
      <c r="H234" s="2">
        <v>4.5</v>
      </c>
      <c r="I234" s="2"/>
      <c r="J234" s="2"/>
      <c r="K234" s="2"/>
      <c r="L234" s="2">
        <v>1.1000000000000001</v>
      </c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>
        <v>0.3</v>
      </c>
      <c r="X234" s="2">
        <v>0.1</v>
      </c>
      <c r="Y234" s="2"/>
      <c r="Z234" s="2"/>
      <c r="AA234" s="2"/>
      <c r="AB234" s="2"/>
      <c r="AC234" s="2"/>
      <c r="AD234" s="2"/>
      <c r="AE234" s="2">
        <v>344</v>
      </c>
      <c r="AF234" s="2">
        <v>61</v>
      </c>
      <c r="AG234" s="2">
        <v>98</v>
      </c>
      <c r="AH234" s="2"/>
      <c r="AI234" s="2"/>
      <c r="AJ234" s="2"/>
      <c r="AK234" s="2"/>
      <c r="AL234" s="2"/>
      <c r="AM234" s="4">
        <v>0</v>
      </c>
    </row>
    <row r="235" spans="1:39" x14ac:dyDescent="0.3">
      <c r="A235" s="2" t="s">
        <v>229</v>
      </c>
      <c r="B235" s="20"/>
      <c r="C235" s="20">
        <v>1</v>
      </c>
      <c r="D235" s="2">
        <v>100</v>
      </c>
      <c r="E235" s="2">
        <v>673</v>
      </c>
      <c r="F235" s="2">
        <v>2.2999999999999998</v>
      </c>
      <c r="G235" s="2">
        <v>2.6</v>
      </c>
      <c r="H235" s="2">
        <v>13.7</v>
      </c>
      <c r="I235" s="2">
        <v>9.4</v>
      </c>
      <c r="J235" s="2">
        <v>3.6</v>
      </c>
      <c r="K235" s="2">
        <v>3.7</v>
      </c>
      <c r="L235" s="2">
        <v>68.400000000000006</v>
      </c>
      <c r="M235" s="2">
        <v>4.9000000000000004</v>
      </c>
      <c r="N235" s="2">
        <v>18.760000000000002</v>
      </c>
      <c r="O235" s="2">
        <v>34.07</v>
      </c>
      <c r="P235" s="2"/>
      <c r="Q235" s="2">
        <v>0</v>
      </c>
      <c r="R235" s="2">
        <v>1</v>
      </c>
      <c r="S235" s="2">
        <v>0.8</v>
      </c>
      <c r="T235" s="2">
        <v>0</v>
      </c>
      <c r="U235" s="2">
        <v>9.3000000000000007</v>
      </c>
      <c r="V235" s="2">
        <v>53.9</v>
      </c>
      <c r="W235" s="2">
        <v>0.4</v>
      </c>
      <c r="X235" s="2">
        <v>0.2</v>
      </c>
      <c r="Y235" s="2">
        <v>4.4000000000000004</v>
      </c>
      <c r="Z235" s="2">
        <v>0.1</v>
      </c>
      <c r="AA235" s="2">
        <v>0.3</v>
      </c>
      <c r="AB235" s="2">
        <v>0</v>
      </c>
      <c r="AC235" s="2">
        <v>34</v>
      </c>
      <c r="AD235" s="2">
        <v>2</v>
      </c>
      <c r="AE235" s="2">
        <v>597</v>
      </c>
      <c r="AF235" s="2">
        <v>16</v>
      </c>
      <c r="AG235" s="2">
        <v>575</v>
      </c>
      <c r="AH235" s="2">
        <v>251</v>
      </c>
      <c r="AI235" s="2">
        <v>5.5</v>
      </c>
      <c r="AJ235" s="2">
        <v>6.5</v>
      </c>
      <c r="AK235" s="2">
        <v>1.3</v>
      </c>
      <c r="AL235" s="2">
        <v>0.7</v>
      </c>
      <c r="AM235" s="4">
        <v>0</v>
      </c>
    </row>
    <row r="236" spans="1:39" x14ac:dyDescent="0.3">
      <c r="A236" s="2" t="s">
        <v>230</v>
      </c>
      <c r="B236" s="20"/>
      <c r="C236" s="20">
        <v>1</v>
      </c>
      <c r="D236" s="2">
        <v>100</v>
      </c>
      <c r="E236" s="2">
        <v>486</v>
      </c>
      <c r="F236" s="2">
        <v>5.8</v>
      </c>
      <c r="G236" s="2">
        <v>4.8</v>
      </c>
      <c r="H236" s="2">
        <v>16.5</v>
      </c>
      <c r="I236" s="2">
        <v>7.7</v>
      </c>
      <c r="J236" s="2"/>
      <c r="K236" s="2">
        <v>34.4</v>
      </c>
      <c r="L236" s="2">
        <v>30.7</v>
      </c>
      <c r="M236" s="2">
        <v>3.33</v>
      </c>
      <c r="N236" s="2">
        <v>2.31</v>
      </c>
      <c r="O236" s="2">
        <v>23.67</v>
      </c>
      <c r="P236" s="2"/>
      <c r="Q236" s="2">
        <v>0</v>
      </c>
      <c r="R236" s="2"/>
      <c r="S236" s="2">
        <v>1.6</v>
      </c>
      <c r="T236" s="2"/>
      <c r="U236" s="2">
        <v>0.5</v>
      </c>
      <c r="V236" s="2"/>
      <c r="W236" s="2">
        <v>0.6</v>
      </c>
      <c r="X236" s="2">
        <v>0.2</v>
      </c>
      <c r="Y236" s="2">
        <v>8.8000000000000007</v>
      </c>
      <c r="Z236" s="2"/>
      <c r="AA236" s="2"/>
      <c r="AB236" s="2">
        <v>0</v>
      </c>
      <c r="AC236" s="2">
        <v>49</v>
      </c>
      <c r="AD236" s="2">
        <v>16</v>
      </c>
      <c r="AE236" s="2">
        <v>407</v>
      </c>
      <c r="AF236" s="2">
        <v>631</v>
      </c>
      <c r="AG236" s="2">
        <v>860</v>
      </c>
      <c r="AH236" s="2">
        <v>335</v>
      </c>
      <c r="AI236" s="2">
        <v>7.7</v>
      </c>
      <c r="AJ236" s="2">
        <v>4.5999999999999996</v>
      </c>
      <c r="AK236" s="2">
        <v>0.9</v>
      </c>
      <c r="AL236" s="2">
        <v>55.2</v>
      </c>
      <c r="AM236" s="4">
        <v>0</v>
      </c>
    </row>
    <row r="237" spans="1:39" x14ac:dyDescent="0.3">
      <c r="A237" s="2" t="s">
        <v>231</v>
      </c>
      <c r="B237" s="20"/>
      <c r="C237" s="20">
        <v>1</v>
      </c>
      <c r="D237" s="2">
        <v>100</v>
      </c>
      <c r="E237" s="2">
        <v>525</v>
      </c>
      <c r="F237" s="2">
        <v>6</v>
      </c>
      <c r="G237" s="2">
        <v>6.4</v>
      </c>
      <c r="H237" s="2">
        <v>18</v>
      </c>
      <c r="I237" s="2">
        <v>8.6</v>
      </c>
      <c r="J237" s="2">
        <v>3</v>
      </c>
      <c r="K237" s="2">
        <v>19.5</v>
      </c>
      <c r="L237" s="2">
        <v>41.6</v>
      </c>
      <c r="M237" s="2">
        <v>4.5199999999999996</v>
      </c>
      <c r="N237" s="2">
        <v>5.98</v>
      </c>
      <c r="O237" s="2">
        <v>28.57</v>
      </c>
      <c r="P237" s="2"/>
      <c r="Q237" s="2">
        <v>0</v>
      </c>
      <c r="R237" s="2">
        <v>0</v>
      </c>
      <c r="S237" s="2">
        <v>1</v>
      </c>
      <c r="T237" s="2">
        <v>0</v>
      </c>
      <c r="U237" s="2">
        <v>1.8</v>
      </c>
      <c r="V237" s="2">
        <v>0</v>
      </c>
      <c r="W237" s="2">
        <v>0.9</v>
      </c>
      <c r="X237" s="2">
        <v>0.1</v>
      </c>
      <c r="Y237" s="2">
        <v>0.9</v>
      </c>
      <c r="Z237" s="2">
        <v>0.2</v>
      </c>
      <c r="AA237" s="2">
        <v>0.3</v>
      </c>
      <c r="AB237" s="2">
        <v>0</v>
      </c>
      <c r="AC237" s="2">
        <v>82</v>
      </c>
      <c r="AD237" s="2">
        <v>26</v>
      </c>
      <c r="AE237" s="2">
        <v>719</v>
      </c>
      <c r="AF237" s="2">
        <v>1438</v>
      </c>
      <c r="AG237" s="2">
        <v>870</v>
      </c>
      <c r="AH237" s="2">
        <v>347</v>
      </c>
      <c r="AI237" s="2">
        <v>9.8000000000000007</v>
      </c>
      <c r="AJ237" s="2">
        <v>7.9</v>
      </c>
      <c r="AK237" s="2">
        <v>1.6</v>
      </c>
      <c r="AL237" s="2">
        <v>13.5</v>
      </c>
      <c r="AM237" s="4">
        <v>0</v>
      </c>
    </row>
    <row r="238" spans="1:39" x14ac:dyDescent="0.3">
      <c r="A238" s="2" t="s">
        <v>232</v>
      </c>
      <c r="B238" s="20"/>
      <c r="C238" s="20">
        <v>1</v>
      </c>
      <c r="D238" s="2">
        <v>100</v>
      </c>
      <c r="E238" s="2">
        <v>565</v>
      </c>
      <c r="F238" s="2">
        <v>3.3</v>
      </c>
      <c r="G238" s="2">
        <v>6</v>
      </c>
      <c r="H238" s="2">
        <v>17</v>
      </c>
      <c r="I238" s="2">
        <v>11.7</v>
      </c>
      <c r="J238" s="2"/>
      <c r="K238" s="2">
        <v>14</v>
      </c>
      <c r="L238" s="2">
        <v>48</v>
      </c>
      <c r="M238" s="2">
        <v>6.72</v>
      </c>
      <c r="N238" s="2">
        <v>18.13</v>
      </c>
      <c r="O238" s="2">
        <v>21.04</v>
      </c>
      <c r="P238" s="2"/>
      <c r="Q238" s="2">
        <v>0</v>
      </c>
      <c r="R238" s="2">
        <v>0</v>
      </c>
      <c r="S238" s="2">
        <v>0</v>
      </c>
      <c r="T238" s="2">
        <v>0</v>
      </c>
      <c r="U238" s="2"/>
      <c r="V238" s="2"/>
      <c r="W238" s="2">
        <v>0.8</v>
      </c>
      <c r="X238" s="2">
        <v>0.3</v>
      </c>
      <c r="Y238" s="2">
        <v>4.5999999999999996</v>
      </c>
      <c r="Z238" s="2">
        <v>0.8</v>
      </c>
      <c r="AA238" s="2">
        <v>0.1</v>
      </c>
      <c r="AB238" s="2">
        <v>0</v>
      </c>
      <c r="AC238" s="2">
        <v>98</v>
      </c>
      <c r="AD238" s="2">
        <v>11</v>
      </c>
      <c r="AE238" s="2">
        <v>475</v>
      </c>
      <c r="AF238" s="2">
        <v>989</v>
      </c>
      <c r="AG238" s="2">
        <v>638</v>
      </c>
      <c r="AH238" s="2">
        <v>356</v>
      </c>
      <c r="AI238" s="2">
        <v>14.8</v>
      </c>
      <c r="AJ238" s="2">
        <v>7.2</v>
      </c>
      <c r="AK238" s="2">
        <v>2.5</v>
      </c>
      <c r="AL238" s="2">
        <v>34.4</v>
      </c>
      <c r="AM238" s="4">
        <v>0</v>
      </c>
    </row>
    <row r="239" spans="1:39" x14ac:dyDescent="0.3">
      <c r="A239" s="2" t="s">
        <v>233</v>
      </c>
      <c r="B239" s="20"/>
      <c r="C239" s="20">
        <v>1</v>
      </c>
      <c r="D239" s="2">
        <v>100</v>
      </c>
      <c r="E239" s="2">
        <v>619</v>
      </c>
      <c r="F239" s="2">
        <v>1</v>
      </c>
      <c r="G239" s="2">
        <v>4.4000000000000004</v>
      </c>
      <c r="H239" s="2">
        <v>17.2</v>
      </c>
      <c r="I239" s="2">
        <v>9.1</v>
      </c>
      <c r="J239" s="2"/>
      <c r="K239" s="2">
        <v>11.5</v>
      </c>
      <c r="L239" s="2">
        <v>56.8</v>
      </c>
      <c r="M239" s="2">
        <v>5.95</v>
      </c>
      <c r="N239" s="2">
        <v>10.84</v>
      </c>
      <c r="O239" s="2">
        <v>37.51</v>
      </c>
      <c r="P239" s="2"/>
      <c r="Q239" s="2">
        <v>0</v>
      </c>
      <c r="R239" s="2">
        <v>0</v>
      </c>
      <c r="S239" s="2">
        <v>1.4</v>
      </c>
      <c r="T239" s="2">
        <v>0</v>
      </c>
      <c r="U239" s="2"/>
      <c r="V239" s="2"/>
      <c r="W239" s="2">
        <v>0.3</v>
      </c>
      <c r="X239" s="2">
        <v>0.3</v>
      </c>
      <c r="Y239" s="2">
        <v>4.2</v>
      </c>
      <c r="Z239" s="2">
        <v>0.8</v>
      </c>
      <c r="AA239" s="2">
        <v>7.1</v>
      </c>
      <c r="AB239" s="2">
        <v>0</v>
      </c>
      <c r="AC239" s="2">
        <v>238</v>
      </c>
      <c r="AD239" s="2">
        <v>3</v>
      </c>
      <c r="AE239" s="2">
        <v>491</v>
      </c>
      <c r="AF239" s="2">
        <v>57</v>
      </c>
      <c r="AG239" s="2">
        <v>1158</v>
      </c>
      <c r="AH239" s="2">
        <v>129</v>
      </c>
      <c r="AI239" s="2">
        <v>6.8</v>
      </c>
      <c r="AJ239" s="2">
        <v>5.3</v>
      </c>
      <c r="AK239" s="2">
        <v>1.8</v>
      </c>
      <c r="AL239" s="2"/>
      <c r="AM239" s="4">
        <v>0</v>
      </c>
    </row>
    <row r="240" spans="1:39" x14ac:dyDescent="0.3">
      <c r="A240" s="2" t="s">
        <v>234</v>
      </c>
      <c r="B240" s="20"/>
      <c r="C240" s="20">
        <v>1</v>
      </c>
      <c r="D240" s="2">
        <v>100</v>
      </c>
      <c r="E240" s="2">
        <v>559</v>
      </c>
      <c r="F240" s="2">
        <v>5.2</v>
      </c>
      <c r="G240" s="2">
        <v>4.8</v>
      </c>
      <c r="H240" s="2">
        <v>30.2</v>
      </c>
      <c r="I240" s="2">
        <v>4.7</v>
      </c>
      <c r="J240" s="2">
        <v>1.4</v>
      </c>
      <c r="K240" s="2">
        <v>6</v>
      </c>
      <c r="L240" s="2">
        <v>49.1</v>
      </c>
      <c r="M240" s="2">
        <v>8.66</v>
      </c>
      <c r="N240" s="2">
        <v>16.239999999999998</v>
      </c>
      <c r="O240" s="2">
        <v>20.98</v>
      </c>
      <c r="P240" s="2"/>
      <c r="Q240" s="2">
        <v>0</v>
      </c>
      <c r="R240" s="2">
        <v>1</v>
      </c>
      <c r="S240" s="2">
        <v>1.9</v>
      </c>
      <c r="T240" s="2">
        <v>0</v>
      </c>
      <c r="U240" s="2">
        <v>2.2000000000000002</v>
      </c>
      <c r="V240" s="2">
        <v>7.3</v>
      </c>
      <c r="W240" s="2">
        <v>0.3</v>
      </c>
      <c r="X240" s="2">
        <v>0.2</v>
      </c>
      <c r="Y240" s="2">
        <v>5</v>
      </c>
      <c r="Z240" s="2">
        <v>0.1</v>
      </c>
      <c r="AA240" s="2">
        <v>0.8</v>
      </c>
      <c r="AB240" s="2">
        <v>0</v>
      </c>
      <c r="AC240" s="2">
        <v>58</v>
      </c>
      <c r="AD240" s="2">
        <v>7</v>
      </c>
      <c r="AE240" s="2">
        <v>809</v>
      </c>
      <c r="AF240" s="2">
        <v>46</v>
      </c>
      <c r="AG240" s="2">
        <v>1233</v>
      </c>
      <c r="AH240" s="2">
        <v>592</v>
      </c>
      <c r="AI240" s="2">
        <v>8.8000000000000007</v>
      </c>
      <c r="AJ240" s="2">
        <v>7.8</v>
      </c>
      <c r="AK240" s="2">
        <v>1.3</v>
      </c>
      <c r="AL240" s="2">
        <v>9.4</v>
      </c>
      <c r="AM240" s="4">
        <v>0</v>
      </c>
    </row>
    <row r="241" spans="1:39" ht="15" thickBot="1" x14ac:dyDescent="0.35">
      <c r="A241" s="10" t="s">
        <v>235</v>
      </c>
      <c r="B241" s="10"/>
      <c r="C241" s="10">
        <v>3</v>
      </c>
      <c r="D241" s="10">
        <v>100</v>
      </c>
      <c r="E241" s="10">
        <v>418</v>
      </c>
      <c r="F241" s="10">
        <v>5.0999999999999996</v>
      </c>
      <c r="G241" s="10">
        <v>5.0999999999999996</v>
      </c>
      <c r="H241" s="10">
        <v>21.9</v>
      </c>
      <c r="I241" s="10">
        <v>29.6</v>
      </c>
      <c r="J241" s="10"/>
      <c r="K241" s="10">
        <v>16.100000000000001</v>
      </c>
      <c r="L241" s="10">
        <v>22.2</v>
      </c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2">
        <v>0</v>
      </c>
    </row>
    <row r="242" spans="1:39" s="75" customFormat="1" ht="15" thickBot="1" x14ac:dyDescent="0.35">
      <c r="A242" s="76" t="s">
        <v>236</v>
      </c>
      <c r="B242" s="72" t="s">
        <v>734</v>
      </c>
      <c r="C242" s="73" t="s">
        <v>2</v>
      </c>
      <c r="D242" s="73" t="s">
        <v>637</v>
      </c>
      <c r="E242" s="73" t="s">
        <v>4</v>
      </c>
      <c r="F242" s="73" t="s">
        <v>5</v>
      </c>
      <c r="G242" s="73" t="s">
        <v>6</v>
      </c>
      <c r="H242" s="73" t="s">
        <v>7</v>
      </c>
      <c r="I242" s="73" t="s">
        <v>9</v>
      </c>
      <c r="J242" s="73" t="s">
        <v>10</v>
      </c>
      <c r="K242" s="73" t="s">
        <v>8</v>
      </c>
      <c r="L242" s="73" t="s">
        <v>11</v>
      </c>
      <c r="M242" s="73" t="s">
        <v>12</v>
      </c>
      <c r="N242" s="73" t="s">
        <v>13</v>
      </c>
      <c r="O242" s="73" t="s">
        <v>14</v>
      </c>
      <c r="P242" s="73" t="s">
        <v>15</v>
      </c>
      <c r="Q242" s="73" t="s">
        <v>16</v>
      </c>
      <c r="R242" s="73" t="s">
        <v>36</v>
      </c>
      <c r="S242" s="73" t="s">
        <v>17</v>
      </c>
      <c r="T242" s="73" t="s">
        <v>18</v>
      </c>
      <c r="U242" s="73" t="s">
        <v>37</v>
      </c>
      <c r="V242" s="73" t="s">
        <v>19</v>
      </c>
      <c r="W242" s="73" t="s">
        <v>22</v>
      </c>
      <c r="X242" s="73" t="s">
        <v>20</v>
      </c>
      <c r="Y242" s="73" t="s">
        <v>21</v>
      </c>
      <c r="Z242" s="73" t="s">
        <v>23</v>
      </c>
      <c r="AA242" s="73" t="s">
        <v>24</v>
      </c>
      <c r="AB242" s="73" t="s">
        <v>25</v>
      </c>
      <c r="AC242" s="73" t="s">
        <v>26</v>
      </c>
      <c r="AD242" s="73" t="s">
        <v>27</v>
      </c>
      <c r="AE242" s="73" t="s">
        <v>28</v>
      </c>
      <c r="AF242" s="73" t="s">
        <v>29</v>
      </c>
      <c r="AG242" s="73" t="s">
        <v>30</v>
      </c>
      <c r="AH242" s="73" t="s">
        <v>31</v>
      </c>
      <c r="AI242" s="73" t="s">
        <v>32</v>
      </c>
      <c r="AJ242" s="73" t="s">
        <v>33</v>
      </c>
      <c r="AK242" s="73" t="s">
        <v>34</v>
      </c>
      <c r="AL242" s="73" t="s">
        <v>35</v>
      </c>
      <c r="AM242" s="74" t="s">
        <v>635</v>
      </c>
    </row>
    <row r="243" spans="1:39" x14ac:dyDescent="0.3">
      <c r="A243" s="2" t="s">
        <v>237</v>
      </c>
      <c r="B243" s="2"/>
      <c r="C243" s="2">
        <v>1</v>
      </c>
      <c r="D243" s="2">
        <v>100</v>
      </c>
      <c r="E243" s="2">
        <v>407</v>
      </c>
      <c r="F243" s="2">
        <v>5.5</v>
      </c>
      <c r="G243" s="2">
        <v>2.5</v>
      </c>
      <c r="H243" s="2">
        <v>11.9</v>
      </c>
      <c r="I243" s="2">
        <v>68.400000000000006</v>
      </c>
      <c r="J243" s="2"/>
      <c r="K243" s="2">
        <v>5.0999999999999996</v>
      </c>
      <c r="L243" s="2">
        <v>6.6</v>
      </c>
      <c r="M243" s="2">
        <v>1.51</v>
      </c>
      <c r="N243" s="2">
        <v>3.06</v>
      </c>
      <c r="O243" s="2">
        <v>1.27</v>
      </c>
      <c r="P243" s="2"/>
      <c r="Q243" s="2">
        <v>0</v>
      </c>
      <c r="R243" s="2">
        <v>0</v>
      </c>
      <c r="S243" s="2">
        <v>0</v>
      </c>
      <c r="T243" s="2"/>
      <c r="U243" s="2"/>
      <c r="V243" s="2"/>
      <c r="W243" s="2">
        <v>0.6</v>
      </c>
      <c r="X243" s="2">
        <v>0.3</v>
      </c>
      <c r="Y243" s="2">
        <v>5.4</v>
      </c>
      <c r="Z243" s="2">
        <v>0</v>
      </c>
      <c r="AA243" s="2">
        <v>0.4</v>
      </c>
      <c r="AB243" s="2">
        <v>0</v>
      </c>
      <c r="AC243" s="2">
        <v>132</v>
      </c>
      <c r="AD243" s="2">
        <v>698</v>
      </c>
      <c r="AE243" s="2">
        <v>124</v>
      </c>
      <c r="AF243" s="2">
        <v>76</v>
      </c>
      <c r="AG243" s="2">
        <v>115</v>
      </c>
      <c r="AH243" s="2">
        <v>31</v>
      </c>
      <c r="AI243" s="2">
        <v>4.0999999999999996</v>
      </c>
      <c r="AJ243" s="2">
        <v>0.9</v>
      </c>
      <c r="AK243" s="2">
        <v>0.2</v>
      </c>
      <c r="AL243" s="2">
        <v>37.5</v>
      </c>
      <c r="AM243" s="4">
        <v>0</v>
      </c>
    </row>
    <row r="244" spans="1:39" x14ac:dyDescent="0.3">
      <c r="A244" s="2" t="s">
        <v>238</v>
      </c>
      <c r="B244" s="22"/>
      <c r="C244" s="22">
        <v>1</v>
      </c>
      <c r="D244" s="23">
        <v>100</v>
      </c>
      <c r="E244" s="23">
        <v>267</v>
      </c>
      <c r="F244" s="23">
        <v>36.700000000000003</v>
      </c>
      <c r="G244" s="23">
        <v>1.9</v>
      </c>
      <c r="H244" s="23">
        <v>8.1999999999999993</v>
      </c>
      <c r="I244" s="23">
        <v>47.3</v>
      </c>
      <c r="J244" s="23">
        <v>4.3</v>
      </c>
      <c r="K244" s="23">
        <v>2.2999999999999998</v>
      </c>
      <c r="L244" s="23">
        <v>3.6</v>
      </c>
      <c r="M244" s="23">
        <v>0.81</v>
      </c>
      <c r="N244" s="23">
        <v>1.61</v>
      </c>
      <c r="O244" s="23">
        <v>0.74</v>
      </c>
      <c r="P244" s="23"/>
      <c r="Q244" s="23">
        <v>1</v>
      </c>
      <c r="R244" s="23">
        <v>0</v>
      </c>
      <c r="S244" s="23">
        <v>0</v>
      </c>
      <c r="T244" s="23">
        <v>0</v>
      </c>
      <c r="U244" s="23">
        <v>0.2</v>
      </c>
      <c r="V244" s="23">
        <v>3.1</v>
      </c>
      <c r="W244" s="23">
        <v>0.5</v>
      </c>
      <c r="X244" s="23">
        <v>0.3</v>
      </c>
      <c r="Y244" s="23">
        <v>4</v>
      </c>
      <c r="Z244" s="23">
        <v>0.1</v>
      </c>
      <c r="AA244" s="23">
        <v>0.4</v>
      </c>
      <c r="AB244" s="23">
        <v>0</v>
      </c>
      <c r="AC244" s="23">
        <v>111</v>
      </c>
      <c r="AD244" s="23">
        <v>298</v>
      </c>
      <c r="AE244" s="23">
        <v>119</v>
      </c>
      <c r="AF244" s="23">
        <v>108</v>
      </c>
      <c r="AG244" s="23">
        <v>94</v>
      </c>
      <c r="AH244" s="23">
        <v>24</v>
      </c>
      <c r="AI244" s="23">
        <v>3</v>
      </c>
      <c r="AJ244" s="23">
        <v>0.6</v>
      </c>
      <c r="AK244" s="23">
        <v>0.1</v>
      </c>
      <c r="AL244" s="23">
        <v>22.6</v>
      </c>
      <c r="AM244" s="24">
        <v>0</v>
      </c>
    </row>
    <row r="245" spans="1:39" x14ac:dyDescent="0.3">
      <c r="A245" s="2" t="s">
        <v>239</v>
      </c>
      <c r="B245" s="20"/>
      <c r="C245" s="20">
        <v>1</v>
      </c>
      <c r="D245" s="2">
        <v>100</v>
      </c>
      <c r="E245" s="2">
        <v>259</v>
      </c>
      <c r="F245" s="2">
        <v>37.299999999999997</v>
      </c>
      <c r="G245" s="2">
        <v>2.5</v>
      </c>
      <c r="H245" s="2">
        <v>8.5</v>
      </c>
      <c r="I245" s="2">
        <v>42.6</v>
      </c>
      <c r="J245" s="2">
        <v>3.9</v>
      </c>
      <c r="K245" s="2">
        <v>5.8</v>
      </c>
      <c r="L245" s="2">
        <v>3.3</v>
      </c>
      <c r="M245" s="2">
        <v>0.63</v>
      </c>
      <c r="N245" s="2">
        <v>1.31</v>
      </c>
      <c r="O245" s="2">
        <v>0.8</v>
      </c>
      <c r="P245" s="2"/>
      <c r="Q245" s="2">
        <v>0</v>
      </c>
      <c r="R245" s="2">
        <v>0</v>
      </c>
      <c r="S245" s="2">
        <v>0.4</v>
      </c>
      <c r="T245" s="2">
        <v>0</v>
      </c>
      <c r="U245" s="2">
        <v>0.3</v>
      </c>
      <c r="V245" s="2">
        <v>1.2</v>
      </c>
      <c r="W245" s="2">
        <v>0.4</v>
      </c>
      <c r="X245" s="2">
        <v>0.3</v>
      </c>
      <c r="Y245" s="2">
        <v>3.8</v>
      </c>
      <c r="Z245" s="2">
        <v>0.1</v>
      </c>
      <c r="AA245" s="2">
        <v>0.4</v>
      </c>
      <c r="AB245" s="2">
        <v>0</v>
      </c>
      <c r="AC245" s="2">
        <v>110</v>
      </c>
      <c r="AD245" s="2">
        <v>603</v>
      </c>
      <c r="AE245" s="2">
        <v>166</v>
      </c>
      <c r="AF245" s="2">
        <v>73</v>
      </c>
      <c r="AG245" s="2">
        <v>125</v>
      </c>
      <c r="AH245" s="2">
        <v>40</v>
      </c>
      <c r="AI245" s="2">
        <v>2.8</v>
      </c>
      <c r="AJ245" s="2">
        <v>1.1000000000000001</v>
      </c>
      <c r="AK245" s="2">
        <v>0.2</v>
      </c>
      <c r="AL245" s="2">
        <v>30.9</v>
      </c>
      <c r="AM245" s="4">
        <v>0</v>
      </c>
    </row>
    <row r="246" spans="1:39" x14ac:dyDescent="0.3">
      <c r="A246" s="2" t="s">
        <v>240</v>
      </c>
      <c r="B246" s="20"/>
      <c r="C246" s="20">
        <v>3</v>
      </c>
      <c r="D246" s="2">
        <v>100</v>
      </c>
      <c r="E246" s="2">
        <v>250</v>
      </c>
      <c r="F246" s="2">
        <v>34.9</v>
      </c>
      <c r="G246" s="2">
        <v>1.7</v>
      </c>
      <c r="H246" s="2">
        <v>12</v>
      </c>
      <c r="I246" s="2">
        <v>44.9</v>
      </c>
      <c r="J246" s="2">
        <v>6.4</v>
      </c>
      <c r="K246" s="2">
        <v>4</v>
      </c>
      <c r="L246" s="2">
        <v>2.5</v>
      </c>
      <c r="M246" s="2">
        <v>0.4</v>
      </c>
      <c r="N246" s="2">
        <v>0.41</v>
      </c>
      <c r="O246" s="2">
        <v>0.87</v>
      </c>
      <c r="P246" s="2">
        <v>0</v>
      </c>
      <c r="Q246" s="2">
        <v>0</v>
      </c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>
        <v>289</v>
      </c>
      <c r="AE246" s="2"/>
      <c r="AF246" s="2"/>
      <c r="AG246" s="2"/>
      <c r="AH246" s="2"/>
      <c r="AI246" s="2"/>
      <c r="AJ246" s="2"/>
      <c r="AK246" s="2"/>
      <c r="AL246" s="2"/>
      <c r="AM246" s="4">
        <v>0</v>
      </c>
    </row>
    <row r="247" spans="1:39" x14ac:dyDescent="0.3">
      <c r="A247" s="2" t="s">
        <v>241</v>
      </c>
      <c r="B247" s="20"/>
      <c r="C247" s="20">
        <v>3</v>
      </c>
      <c r="D247" s="2">
        <v>100</v>
      </c>
      <c r="E247" s="2">
        <v>212</v>
      </c>
      <c r="F247" s="2">
        <v>38.9</v>
      </c>
      <c r="G247" s="2">
        <v>2.2000000000000002</v>
      </c>
      <c r="H247" s="2">
        <v>10.199999999999999</v>
      </c>
      <c r="I247" s="2">
        <v>38.4</v>
      </c>
      <c r="J247" s="2"/>
      <c r="K247" s="2">
        <v>8.4</v>
      </c>
      <c r="L247" s="2">
        <v>1.9</v>
      </c>
      <c r="M247" s="2">
        <v>0.46</v>
      </c>
      <c r="N247" s="2">
        <v>0.28999999999999998</v>
      </c>
      <c r="O247" s="2">
        <v>0.53</v>
      </c>
      <c r="P247" s="2">
        <v>0</v>
      </c>
      <c r="Q247" s="2">
        <v>0.8</v>
      </c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>
        <v>365</v>
      </c>
      <c r="AE247" s="2"/>
      <c r="AF247" s="2"/>
      <c r="AG247" s="2"/>
      <c r="AH247" s="2"/>
      <c r="AI247" s="2"/>
      <c r="AJ247" s="2"/>
      <c r="AK247" s="2"/>
      <c r="AL247" s="2"/>
      <c r="AM247" s="4">
        <v>0</v>
      </c>
    </row>
    <row r="248" spans="1:39" x14ac:dyDescent="0.3">
      <c r="A248" s="2" t="s">
        <v>242</v>
      </c>
      <c r="B248" s="20"/>
      <c r="C248" s="20">
        <v>3</v>
      </c>
      <c r="D248" s="2">
        <v>100</v>
      </c>
      <c r="E248" s="2">
        <v>363</v>
      </c>
      <c r="F248" s="2">
        <v>22.8</v>
      </c>
      <c r="G248" s="2">
        <v>2</v>
      </c>
      <c r="H248" s="2">
        <v>9.1</v>
      </c>
      <c r="I248" s="2">
        <v>53.6</v>
      </c>
      <c r="J248" s="2"/>
      <c r="K248" s="2"/>
      <c r="L248" s="2">
        <v>12.5</v>
      </c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>
        <v>564</v>
      </c>
      <c r="AE248" s="2"/>
      <c r="AF248" s="2"/>
      <c r="AG248" s="2"/>
      <c r="AH248" s="2"/>
      <c r="AI248" s="2"/>
      <c r="AJ248" s="2"/>
      <c r="AK248" s="2"/>
      <c r="AL248" s="2"/>
      <c r="AM248" s="4">
        <v>0</v>
      </c>
    </row>
    <row r="249" spans="1:39" x14ac:dyDescent="0.3">
      <c r="A249" s="2" t="s">
        <v>243</v>
      </c>
      <c r="B249" s="20"/>
      <c r="C249" s="20">
        <v>1</v>
      </c>
      <c r="D249" s="2">
        <v>100</v>
      </c>
      <c r="E249" s="2">
        <v>252</v>
      </c>
      <c r="F249" s="2">
        <v>39</v>
      </c>
      <c r="G249" s="2">
        <v>2.2999999999999998</v>
      </c>
      <c r="H249" s="2">
        <v>12.5</v>
      </c>
      <c r="I249" s="2">
        <v>36.700000000000003</v>
      </c>
      <c r="J249" s="2">
        <v>4.3</v>
      </c>
      <c r="K249" s="2">
        <v>6</v>
      </c>
      <c r="L249" s="2">
        <v>3.5</v>
      </c>
      <c r="M249" s="2">
        <v>0.72</v>
      </c>
      <c r="N249" s="2">
        <v>0.62</v>
      </c>
      <c r="O249" s="2">
        <v>1.59</v>
      </c>
      <c r="P249" s="2"/>
      <c r="Q249" s="2">
        <v>0</v>
      </c>
      <c r="R249" s="2">
        <v>0</v>
      </c>
      <c r="S249" s="2">
        <v>0</v>
      </c>
      <c r="T249" s="2">
        <v>0</v>
      </c>
      <c r="U249" s="2">
        <v>2.7</v>
      </c>
      <c r="V249" s="2">
        <v>7.8</v>
      </c>
      <c r="W249" s="2">
        <v>0.4</v>
      </c>
      <c r="X249" s="2">
        <v>0.2</v>
      </c>
      <c r="Y249" s="2">
        <v>4.4000000000000004</v>
      </c>
      <c r="Z249" s="2">
        <v>0.2</v>
      </c>
      <c r="AA249" s="2">
        <v>0.6</v>
      </c>
      <c r="AB249" s="2">
        <v>0</v>
      </c>
      <c r="AC249" s="2">
        <v>42</v>
      </c>
      <c r="AD249" s="2">
        <v>455</v>
      </c>
      <c r="AE249" s="2">
        <v>254</v>
      </c>
      <c r="AF249" s="2">
        <v>161</v>
      </c>
      <c r="AG249" s="2">
        <v>212</v>
      </c>
      <c r="AH249" s="2">
        <v>75</v>
      </c>
      <c r="AI249" s="2">
        <v>2.5</v>
      </c>
      <c r="AJ249" s="2">
        <v>1.8</v>
      </c>
      <c r="AK249" s="2">
        <v>0.2</v>
      </c>
      <c r="AL249" s="2">
        <v>25.7</v>
      </c>
      <c r="AM249" s="4">
        <v>0</v>
      </c>
    </row>
    <row r="250" spans="1:39" x14ac:dyDescent="0.3">
      <c r="A250" s="2" t="s">
        <v>244</v>
      </c>
      <c r="B250" s="20"/>
      <c r="C250" s="20">
        <v>1</v>
      </c>
      <c r="D250" s="2">
        <v>100</v>
      </c>
      <c r="E250" s="2">
        <v>272</v>
      </c>
      <c r="F250" s="2">
        <v>33</v>
      </c>
      <c r="G250" s="2">
        <v>2</v>
      </c>
      <c r="H250" s="2">
        <v>10.8</v>
      </c>
      <c r="I250" s="2">
        <v>49.7</v>
      </c>
      <c r="J250" s="2">
        <v>4.5999999999999996</v>
      </c>
      <c r="K250" s="2">
        <v>2.2000000000000002</v>
      </c>
      <c r="L250" s="2">
        <v>2.4</v>
      </c>
      <c r="M250" s="2">
        <v>0.53</v>
      </c>
      <c r="N250" s="2">
        <v>0.36</v>
      </c>
      <c r="O250" s="2">
        <v>0.86</v>
      </c>
      <c r="P250" s="2"/>
      <c r="Q250" s="2">
        <v>0</v>
      </c>
      <c r="R250" s="2">
        <v>0</v>
      </c>
      <c r="S250" s="2">
        <v>0</v>
      </c>
      <c r="T250" s="2">
        <v>0</v>
      </c>
      <c r="U250" s="2">
        <v>0.2</v>
      </c>
      <c r="V250" s="2">
        <v>0.7</v>
      </c>
      <c r="W250" s="2">
        <v>0.7</v>
      </c>
      <c r="X250" s="2">
        <v>0.4</v>
      </c>
      <c r="Y250" s="2">
        <v>4.8</v>
      </c>
      <c r="Z250" s="2">
        <v>0.1</v>
      </c>
      <c r="AA250" s="2">
        <v>0.5</v>
      </c>
      <c r="AB250" s="2">
        <v>0</v>
      </c>
      <c r="AC250" s="2">
        <v>123</v>
      </c>
      <c r="AD250" s="2">
        <v>502</v>
      </c>
      <c r="AE250" s="2">
        <v>117</v>
      </c>
      <c r="AF250" s="2">
        <v>52</v>
      </c>
      <c r="AG250" s="2">
        <v>105</v>
      </c>
      <c r="AH250" s="2">
        <v>32</v>
      </c>
      <c r="AI250" s="2">
        <v>3.9</v>
      </c>
      <c r="AJ250" s="2">
        <v>1</v>
      </c>
      <c r="AK250" s="2">
        <v>0.2</v>
      </c>
      <c r="AL250" s="2">
        <v>28.6</v>
      </c>
      <c r="AM250" s="4">
        <v>0</v>
      </c>
    </row>
    <row r="251" spans="1:39" x14ac:dyDescent="0.3">
      <c r="A251" s="2" t="s">
        <v>698</v>
      </c>
      <c r="B251" s="20"/>
      <c r="C251" s="20">
        <v>1</v>
      </c>
      <c r="D251" s="2">
        <v>100</v>
      </c>
      <c r="E251" s="2">
        <v>269</v>
      </c>
      <c r="F251" s="2">
        <v>35.6</v>
      </c>
      <c r="G251" s="2"/>
      <c r="H251" s="2">
        <v>8.6999999999999993</v>
      </c>
      <c r="I251" s="2">
        <v>48.8</v>
      </c>
      <c r="J251" s="2"/>
      <c r="K251" s="2">
        <v>1.9</v>
      </c>
      <c r="L251" s="2">
        <v>3.2</v>
      </c>
      <c r="M251" s="2">
        <v>0.73</v>
      </c>
      <c r="N251" s="2">
        <v>1.41</v>
      </c>
      <c r="O251" s="2">
        <v>0.91</v>
      </c>
      <c r="P251" s="2"/>
      <c r="Q251" s="2">
        <v>3</v>
      </c>
      <c r="R251" s="2">
        <v>0</v>
      </c>
      <c r="S251" s="2">
        <v>0</v>
      </c>
      <c r="T251" s="2"/>
      <c r="U251" s="2">
        <v>0.1</v>
      </c>
      <c r="V251" s="2"/>
      <c r="W251" s="2">
        <v>0.4</v>
      </c>
      <c r="X251" s="2">
        <v>0.2</v>
      </c>
      <c r="Y251" s="2">
        <v>3.3</v>
      </c>
      <c r="Z251" s="2">
        <v>0</v>
      </c>
      <c r="AA251" s="2">
        <v>0.4</v>
      </c>
      <c r="AB251" s="2">
        <v>0</v>
      </c>
      <c r="AC251" s="2">
        <v>34.5</v>
      </c>
      <c r="AD251" s="2">
        <v>504</v>
      </c>
      <c r="AE251" s="2">
        <v>106</v>
      </c>
      <c r="AF251" s="2">
        <v>83.8</v>
      </c>
      <c r="AG251" s="2">
        <v>96.8</v>
      </c>
      <c r="AH251" s="2">
        <v>20.7</v>
      </c>
      <c r="AI251" s="2">
        <v>2.8</v>
      </c>
      <c r="AJ251" s="2">
        <v>0.6</v>
      </c>
      <c r="AK251" s="2">
        <v>0.1</v>
      </c>
      <c r="AL251" s="2">
        <v>27.5</v>
      </c>
      <c r="AM251" s="4">
        <v>0</v>
      </c>
    </row>
    <row r="252" spans="1:39" x14ac:dyDescent="0.3">
      <c r="A252" s="2" t="s">
        <v>699</v>
      </c>
      <c r="B252" s="20"/>
      <c r="C252" s="20">
        <v>3</v>
      </c>
      <c r="D252" s="2">
        <v>100</v>
      </c>
      <c r="E252" s="2">
        <v>244</v>
      </c>
      <c r="F252" s="2">
        <v>35.5</v>
      </c>
      <c r="G252" s="2">
        <v>1.8</v>
      </c>
      <c r="H252" s="2">
        <v>8.1</v>
      </c>
      <c r="I252" s="2">
        <v>49.9</v>
      </c>
      <c r="J252" s="2"/>
      <c r="K252" s="2">
        <v>3.3</v>
      </c>
      <c r="L252" s="2">
        <v>1.4</v>
      </c>
      <c r="M252" s="2">
        <v>0.23</v>
      </c>
      <c r="N252" s="2">
        <v>0.08</v>
      </c>
      <c r="O252" s="2">
        <v>0.3</v>
      </c>
      <c r="P252" s="2">
        <v>0</v>
      </c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>
        <v>466</v>
      </c>
      <c r="AE252" s="2"/>
      <c r="AF252" s="2"/>
      <c r="AG252" s="2"/>
      <c r="AH252" s="2"/>
      <c r="AI252" s="2"/>
      <c r="AJ252" s="2"/>
      <c r="AK252" s="2"/>
      <c r="AL252" s="2"/>
      <c r="AM252" s="4">
        <v>0</v>
      </c>
    </row>
    <row r="253" spans="1:39" x14ac:dyDescent="0.3">
      <c r="A253" s="2" t="s">
        <v>245</v>
      </c>
      <c r="B253" s="20"/>
      <c r="C253" s="20">
        <v>1</v>
      </c>
      <c r="D253" s="2">
        <v>100</v>
      </c>
      <c r="E253" s="2">
        <v>275</v>
      </c>
      <c r="F253" s="2">
        <v>32.1</v>
      </c>
      <c r="G253" s="2">
        <v>1.9</v>
      </c>
      <c r="H253" s="2">
        <v>9.1</v>
      </c>
      <c r="I253" s="2">
        <v>53.5</v>
      </c>
      <c r="J253" s="2"/>
      <c r="K253" s="2">
        <v>2.2000000000000002</v>
      </c>
      <c r="L253" s="2">
        <v>1.2</v>
      </c>
      <c r="M253" s="2">
        <v>0.17</v>
      </c>
      <c r="N253" s="2">
        <v>0.11</v>
      </c>
      <c r="O253" s="2">
        <v>0.54</v>
      </c>
      <c r="P253" s="2"/>
      <c r="Q253" s="2">
        <v>0</v>
      </c>
      <c r="R253" s="2">
        <v>0</v>
      </c>
      <c r="S253" s="2">
        <v>0</v>
      </c>
      <c r="T253" s="2"/>
      <c r="U253" s="2"/>
      <c r="V253" s="2"/>
      <c r="W253" s="2">
        <v>0.3</v>
      </c>
      <c r="X253" s="2">
        <v>0.1</v>
      </c>
      <c r="Y253" s="2">
        <v>2.1</v>
      </c>
      <c r="Z253" s="2">
        <v>0</v>
      </c>
      <c r="AA253" s="2">
        <v>0.4</v>
      </c>
      <c r="AB253" s="2">
        <v>0</v>
      </c>
      <c r="AC253" s="2">
        <v>24</v>
      </c>
      <c r="AD253" s="2">
        <v>536</v>
      </c>
      <c r="AE253" s="2">
        <v>120</v>
      </c>
      <c r="AF253" s="2">
        <v>86</v>
      </c>
      <c r="AG253" s="2">
        <v>97</v>
      </c>
      <c r="AH253" s="2">
        <v>26</v>
      </c>
      <c r="AI253" s="2">
        <v>1.4</v>
      </c>
      <c r="AJ253" s="2">
        <v>0.8</v>
      </c>
      <c r="AK253" s="2">
        <v>0.2</v>
      </c>
      <c r="AL253" s="2"/>
      <c r="AM253" s="4">
        <v>0</v>
      </c>
    </row>
    <row r="254" spans="1:39" x14ac:dyDescent="0.3">
      <c r="A254" s="2" t="s">
        <v>246</v>
      </c>
      <c r="B254" s="20"/>
      <c r="C254" s="20">
        <v>1</v>
      </c>
      <c r="D254" s="2">
        <v>100</v>
      </c>
      <c r="E254" s="2">
        <v>395</v>
      </c>
      <c r="F254" s="2">
        <v>6.5</v>
      </c>
      <c r="G254" s="2">
        <v>2.9</v>
      </c>
      <c r="H254" s="2">
        <v>13.4</v>
      </c>
      <c r="I254" s="2">
        <v>67.5</v>
      </c>
      <c r="J254" s="2">
        <v>6.2</v>
      </c>
      <c r="K254" s="2">
        <v>4.5</v>
      </c>
      <c r="L254" s="2">
        <v>5.3</v>
      </c>
      <c r="M254" s="2">
        <v>1.2</v>
      </c>
      <c r="N254" s="2">
        <v>1.02</v>
      </c>
      <c r="O254" s="2">
        <v>2.06</v>
      </c>
      <c r="P254" s="2"/>
      <c r="Q254" s="2">
        <v>0</v>
      </c>
      <c r="R254" s="2">
        <v>0</v>
      </c>
      <c r="S254" s="2">
        <v>0</v>
      </c>
      <c r="T254" s="2">
        <v>0</v>
      </c>
      <c r="U254" s="2">
        <v>0.1</v>
      </c>
      <c r="V254" s="2">
        <v>6.6</v>
      </c>
      <c r="W254" s="2">
        <v>1</v>
      </c>
      <c r="X254" s="2">
        <v>0.4</v>
      </c>
      <c r="Y254" s="2">
        <v>6.6</v>
      </c>
      <c r="Z254" s="2">
        <v>0.1</v>
      </c>
      <c r="AA254" s="2">
        <v>0.6</v>
      </c>
      <c r="AB254" s="2">
        <v>0.4</v>
      </c>
      <c r="AC254" s="2">
        <v>107</v>
      </c>
      <c r="AD254" s="2">
        <v>732</v>
      </c>
      <c r="AE254" s="2">
        <v>196</v>
      </c>
      <c r="AF254" s="2">
        <v>183</v>
      </c>
      <c r="AG254" s="2">
        <v>165</v>
      </c>
      <c r="AH254" s="2">
        <v>43</v>
      </c>
      <c r="AI254" s="2">
        <v>4.8</v>
      </c>
      <c r="AJ254" s="2">
        <v>1.5</v>
      </c>
      <c r="AK254" s="2">
        <v>0.3</v>
      </c>
      <c r="AL254" s="2">
        <v>25.2</v>
      </c>
      <c r="AM254" s="4">
        <v>0</v>
      </c>
    </row>
    <row r="255" spans="1:39" x14ac:dyDescent="0.3">
      <c r="A255" s="2" t="s">
        <v>247</v>
      </c>
      <c r="B255" s="20"/>
      <c r="C255" s="20">
        <v>1</v>
      </c>
      <c r="D255" s="2">
        <v>100</v>
      </c>
      <c r="E255" s="2">
        <v>248</v>
      </c>
      <c r="F255" s="2">
        <v>37.799999999999997</v>
      </c>
      <c r="G255" s="2">
        <v>2.2000000000000002</v>
      </c>
      <c r="H255" s="2">
        <v>8.8000000000000007</v>
      </c>
      <c r="I255" s="2">
        <v>43.8</v>
      </c>
      <c r="J255" s="2">
        <v>9.6999999999999993</v>
      </c>
      <c r="K255" s="2">
        <v>4</v>
      </c>
      <c r="L255" s="2">
        <v>3.4</v>
      </c>
      <c r="M255" s="2">
        <v>0.78</v>
      </c>
      <c r="N255" s="2">
        <v>1.62</v>
      </c>
      <c r="O255" s="2">
        <v>0.65</v>
      </c>
      <c r="P255" s="2"/>
      <c r="Q255" s="2">
        <v>0</v>
      </c>
      <c r="R255" s="2">
        <v>0</v>
      </c>
      <c r="S255" s="2">
        <v>0</v>
      </c>
      <c r="T255" s="2">
        <v>0</v>
      </c>
      <c r="U255" s="2">
        <v>0.3</v>
      </c>
      <c r="V255" s="2">
        <v>1.3</v>
      </c>
      <c r="W255" s="2">
        <v>0.4</v>
      </c>
      <c r="X255" s="2">
        <v>0.3</v>
      </c>
      <c r="Y255" s="2">
        <v>4.4000000000000004</v>
      </c>
      <c r="Z255" s="2">
        <v>0.2</v>
      </c>
      <c r="AA255" s="2">
        <v>0.5</v>
      </c>
      <c r="AB255" s="2">
        <v>0</v>
      </c>
      <c r="AC255" s="2">
        <v>105</v>
      </c>
      <c r="AD255" s="2">
        <v>486</v>
      </c>
      <c r="AE255" s="2">
        <v>227</v>
      </c>
      <c r="AF255" s="2">
        <v>74</v>
      </c>
      <c r="AG255" s="2">
        <v>185</v>
      </c>
      <c r="AH255" s="2">
        <v>81</v>
      </c>
      <c r="AI255" s="2">
        <v>3.1</v>
      </c>
      <c r="AJ255" s="2">
        <v>1.4</v>
      </c>
      <c r="AK255" s="2">
        <v>0.2</v>
      </c>
      <c r="AL255" s="2">
        <v>31</v>
      </c>
      <c r="AM255" s="4">
        <v>0</v>
      </c>
    </row>
    <row r="256" spans="1:39" x14ac:dyDescent="0.3">
      <c r="A256" s="2" t="s">
        <v>248</v>
      </c>
      <c r="B256" s="20"/>
      <c r="C256" s="20">
        <v>1</v>
      </c>
      <c r="D256" s="2">
        <v>100</v>
      </c>
      <c r="E256" s="2">
        <v>260</v>
      </c>
      <c r="F256" s="2">
        <v>35.799999999999997</v>
      </c>
      <c r="G256" s="2">
        <v>2.1</v>
      </c>
      <c r="H256" s="2">
        <v>8.6999999999999993</v>
      </c>
      <c r="I256" s="2">
        <v>44</v>
      </c>
      <c r="J256" s="2"/>
      <c r="K256" s="2">
        <v>5.5</v>
      </c>
      <c r="L256" s="2">
        <v>3.9</v>
      </c>
      <c r="M256" s="2">
        <v>0.92</v>
      </c>
      <c r="N256" s="2">
        <v>1.9</v>
      </c>
      <c r="O256" s="2">
        <v>0.68</v>
      </c>
      <c r="P256" s="2"/>
      <c r="Q256" s="2">
        <v>0</v>
      </c>
      <c r="R256" s="2">
        <v>0</v>
      </c>
      <c r="S256" s="2">
        <v>0</v>
      </c>
      <c r="T256" s="2"/>
      <c r="U256" s="2"/>
      <c r="V256" s="2"/>
      <c r="W256" s="2">
        <v>0.4</v>
      </c>
      <c r="X256" s="2">
        <v>0.2</v>
      </c>
      <c r="Y256" s="2">
        <v>3.7</v>
      </c>
      <c r="Z256" s="2">
        <v>0.3</v>
      </c>
      <c r="AA256" s="2">
        <v>0.5</v>
      </c>
      <c r="AB256" s="2">
        <v>0</v>
      </c>
      <c r="AC256" s="2">
        <v>61</v>
      </c>
      <c r="AD256" s="2">
        <v>538</v>
      </c>
      <c r="AE256" s="2">
        <v>177</v>
      </c>
      <c r="AF256" s="2">
        <v>43</v>
      </c>
      <c r="AG256" s="2">
        <v>153</v>
      </c>
      <c r="AH256" s="2">
        <v>52</v>
      </c>
      <c r="AI256" s="2">
        <v>2.8</v>
      </c>
      <c r="AJ256" s="2">
        <v>1.2</v>
      </c>
      <c r="AK256" s="2">
        <v>0.2</v>
      </c>
      <c r="AL256" s="2">
        <v>25.3</v>
      </c>
      <c r="AM256" s="4">
        <v>0</v>
      </c>
    </row>
    <row r="257" spans="1:39" x14ac:dyDescent="0.3">
      <c r="A257" s="2" t="s">
        <v>249</v>
      </c>
      <c r="B257" s="20"/>
      <c r="C257" s="20">
        <v>4</v>
      </c>
      <c r="D257" s="2">
        <v>100</v>
      </c>
      <c r="E257" s="2">
        <v>269</v>
      </c>
      <c r="F257" s="2"/>
      <c r="G257" s="2"/>
      <c r="H257" s="2">
        <v>8.9</v>
      </c>
      <c r="I257" s="2">
        <v>45</v>
      </c>
      <c r="J257" s="2">
        <v>1.2</v>
      </c>
      <c r="K257" s="2"/>
      <c r="L257" s="2">
        <v>5.9</v>
      </c>
      <c r="M257" s="2">
        <v>2.8</v>
      </c>
      <c r="N257" s="2">
        <v>1.5</v>
      </c>
      <c r="O257" s="2">
        <v>1.6</v>
      </c>
      <c r="P257" s="2">
        <v>0.1</v>
      </c>
      <c r="Q257" s="2">
        <v>0</v>
      </c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>
        <v>354</v>
      </c>
      <c r="AE257" s="2"/>
      <c r="AF257" s="2"/>
      <c r="AG257" s="2"/>
      <c r="AH257" s="2"/>
      <c r="AI257" s="2"/>
      <c r="AJ257" s="2"/>
      <c r="AK257" s="2"/>
      <c r="AL257" s="2"/>
      <c r="AM257" s="4">
        <v>0</v>
      </c>
    </row>
    <row r="258" spans="1:39" x14ac:dyDescent="0.3">
      <c r="A258" s="2" t="s">
        <v>250</v>
      </c>
      <c r="B258" s="20"/>
      <c r="C258" s="20">
        <v>1</v>
      </c>
      <c r="D258" s="2">
        <v>100</v>
      </c>
      <c r="E258" s="2">
        <v>370</v>
      </c>
      <c r="F258" s="2">
        <v>10.5</v>
      </c>
      <c r="G258" s="2">
        <v>0.5</v>
      </c>
      <c r="H258" s="2">
        <v>6.8</v>
      </c>
      <c r="I258" s="2">
        <v>78.900000000000006</v>
      </c>
      <c r="J258" s="2"/>
      <c r="K258" s="2">
        <v>2.8</v>
      </c>
      <c r="L258" s="2">
        <v>0.6</v>
      </c>
      <c r="M258" s="2">
        <v>0.11</v>
      </c>
      <c r="N258" s="2">
        <v>0.2</v>
      </c>
      <c r="O258" s="2">
        <v>0.2</v>
      </c>
      <c r="P258" s="2"/>
      <c r="Q258" s="2">
        <v>0</v>
      </c>
      <c r="R258" s="2">
        <v>0</v>
      </c>
      <c r="S258" s="2">
        <v>0</v>
      </c>
      <c r="T258" s="2">
        <v>0</v>
      </c>
      <c r="U258" s="2"/>
      <c r="V258" s="2"/>
      <c r="W258" s="2">
        <v>0.2</v>
      </c>
      <c r="X258" s="2">
        <v>0.1</v>
      </c>
      <c r="Y258" s="2">
        <v>2.1</v>
      </c>
      <c r="Z258" s="2">
        <v>0.1</v>
      </c>
      <c r="AA258" s="2">
        <v>0.8</v>
      </c>
      <c r="AB258" s="2">
        <v>0</v>
      </c>
      <c r="AC258" s="2">
        <v>7</v>
      </c>
      <c r="AD258" s="2">
        <v>7</v>
      </c>
      <c r="AE258" s="2">
        <v>77</v>
      </c>
      <c r="AF258" s="2">
        <v>11</v>
      </c>
      <c r="AG258" s="2">
        <v>71</v>
      </c>
      <c r="AH258" s="2">
        <v>23</v>
      </c>
      <c r="AI258" s="2">
        <v>1.6</v>
      </c>
      <c r="AJ258" s="2">
        <v>1.2</v>
      </c>
      <c r="AK258" s="2">
        <v>0.2</v>
      </c>
      <c r="AL258" s="2">
        <v>15.1</v>
      </c>
      <c r="AM258" s="4">
        <v>0</v>
      </c>
    </row>
    <row r="259" spans="1:39" x14ac:dyDescent="0.3">
      <c r="A259" s="2" t="s">
        <v>251</v>
      </c>
      <c r="B259" s="20"/>
      <c r="C259" s="20">
        <v>1</v>
      </c>
      <c r="D259" s="2">
        <v>100</v>
      </c>
      <c r="E259" s="2">
        <v>130</v>
      </c>
      <c r="F259" s="2">
        <v>68.400000000000006</v>
      </c>
      <c r="G259" s="2">
        <v>0.4</v>
      </c>
      <c r="H259" s="2">
        <v>2.7</v>
      </c>
      <c r="I259" s="2">
        <v>27.8</v>
      </c>
      <c r="J259" s="2">
        <v>0.1</v>
      </c>
      <c r="K259" s="2">
        <v>0.4</v>
      </c>
      <c r="L259" s="2">
        <v>0.3</v>
      </c>
      <c r="M259" s="2">
        <v>0.08</v>
      </c>
      <c r="N259" s="2">
        <v>0.09</v>
      </c>
      <c r="O259" s="2">
        <v>0.08</v>
      </c>
      <c r="P259" s="2"/>
      <c r="Q259" s="2">
        <v>0</v>
      </c>
      <c r="R259" s="2">
        <v>0</v>
      </c>
      <c r="S259" s="2">
        <v>0</v>
      </c>
      <c r="T259" s="2">
        <v>0</v>
      </c>
      <c r="U259" s="2">
        <v>0</v>
      </c>
      <c r="V259" s="2">
        <v>0</v>
      </c>
      <c r="W259" s="2">
        <v>0</v>
      </c>
      <c r="X259" s="2">
        <v>0</v>
      </c>
      <c r="Y259" s="2">
        <v>0.4</v>
      </c>
      <c r="Z259" s="2">
        <v>0.1</v>
      </c>
      <c r="AA259" s="2">
        <v>0.4</v>
      </c>
      <c r="AB259" s="2">
        <v>0</v>
      </c>
      <c r="AC259" s="2">
        <v>3</v>
      </c>
      <c r="AD259" s="2">
        <v>1</v>
      </c>
      <c r="AE259" s="2">
        <v>35</v>
      </c>
      <c r="AF259" s="2">
        <v>10</v>
      </c>
      <c r="AG259" s="2">
        <v>43</v>
      </c>
      <c r="AH259" s="2">
        <v>12</v>
      </c>
      <c r="AI259" s="2">
        <v>0.2</v>
      </c>
      <c r="AJ259" s="2">
        <v>0.5</v>
      </c>
      <c r="AK259" s="2">
        <v>0.1</v>
      </c>
      <c r="AL259" s="2">
        <v>7.5</v>
      </c>
      <c r="AM259" s="4">
        <v>0</v>
      </c>
    </row>
    <row r="260" spans="1:39" x14ac:dyDescent="0.3">
      <c r="A260" s="2" t="s">
        <v>252</v>
      </c>
      <c r="B260" s="20"/>
      <c r="C260" s="20">
        <v>1</v>
      </c>
      <c r="D260" s="2">
        <v>100</v>
      </c>
      <c r="E260" s="2">
        <v>367</v>
      </c>
      <c r="F260" s="2">
        <v>11.8</v>
      </c>
      <c r="G260" s="2">
        <v>1.2</v>
      </c>
      <c r="H260" s="2">
        <v>7.5</v>
      </c>
      <c r="I260" s="2">
        <v>0.7</v>
      </c>
      <c r="J260" s="2">
        <v>3.6</v>
      </c>
      <c r="K260" s="2">
        <v>3.2</v>
      </c>
      <c r="L260" s="2">
        <v>0.59</v>
      </c>
      <c r="M260" s="2">
        <v>1.05</v>
      </c>
      <c r="N260" s="2">
        <v>1</v>
      </c>
      <c r="O260" s="2"/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0.6</v>
      </c>
      <c r="V260" s="2">
        <v>0.6</v>
      </c>
      <c r="W260" s="2">
        <v>0.5</v>
      </c>
      <c r="X260" s="2">
        <v>0.1</v>
      </c>
      <c r="Y260" s="2">
        <v>6.5</v>
      </c>
      <c r="Z260" s="2">
        <v>0.5</v>
      </c>
      <c r="AA260" s="2">
        <v>1.1000000000000001</v>
      </c>
      <c r="AB260" s="2">
        <v>0</v>
      </c>
      <c r="AC260" s="2">
        <v>23</v>
      </c>
      <c r="AD260" s="2">
        <v>5</v>
      </c>
      <c r="AE260" s="2">
        <v>250</v>
      </c>
      <c r="AF260" s="2">
        <v>9</v>
      </c>
      <c r="AG260" s="2">
        <v>311</v>
      </c>
      <c r="AH260" s="2">
        <v>116</v>
      </c>
      <c r="AI260" s="2">
        <v>1.3</v>
      </c>
      <c r="AJ260" s="2">
        <v>2.1</v>
      </c>
      <c r="AK260" s="2">
        <v>0.3</v>
      </c>
      <c r="AL260" s="2">
        <v>17.100000000000001</v>
      </c>
      <c r="AM260" s="4">
        <v>0</v>
      </c>
    </row>
    <row r="261" spans="1:39" x14ac:dyDescent="0.3">
      <c r="A261" s="2" t="s">
        <v>253</v>
      </c>
      <c r="B261" s="20"/>
      <c r="C261" s="20">
        <v>1</v>
      </c>
      <c r="D261" s="2">
        <v>100</v>
      </c>
      <c r="E261" s="2">
        <v>112</v>
      </c>
      <c r="F261" s="2">
        <v>73</v>
      </c>
      <c r="G261" s="2">
        <v>0.4</v>
      </c>
      <c r="H261" s="2">
        <v>2.2999999999999998</v>
      </c>
      <c r="I261" s="2">
        <v>21.7</v>
      </c>
      <c r="J261" s="2"/>
      <c r="K261" s="2">
        <v>1.8</v>
      </c>
      <c r="L261" s="2">
        <v>0.8</v>
      </c>
      <c r="M261" s="2">
        <v>0.17</v>
      </c>
      <c r="N261" s="2">
        <v>0.3</v>
      </c>
      <c r="O261" s="2">
        <v>0.3</v>
      </c>
      <c r="P261" s="2"/>
      <c r="Q261" s="2">
        <v>0</v>
      </c>
      <c r="R261" s="2">
        <v>0</v>
      </c>
      <c r="S261" s="2">
        <v>0</v>
      </c>
      <c r="T261" s="2">
        <v>0</v>
      </c>
      <c r="U261" s="2"/>
      <c r="V261" s="2"/>
      <c r="W261" s="2">
        <v>0.1</v>
      </c>
      <c r="X261" s="2">
        <v>0</v>
      </c>
      <c r="Y261" s="2">
        <v>1.3</v>
      </c>
      <c r="Z261" s="2">
        <v>0.1</v>
      </c>
      <c r="AA261" s="2">
        <v>0.4</v>
      </c>
      <c r="AB261" s="2">
        <v>0</v>
      </c>
      <c r="AC261" s="2">
        <v>4</v>
      </c>
      <c r="AD261" s="2">
        <v>1</v>
      </c>
      <c r="AE261" s="2">
        <v>79</v>
      </c>
      <c r="AF261" s="2">
        <v>10</v>
      </c>
      <c r="AG261" s="2">
        <v>77</v>
      </c>
      <c r="AH261" s="2">
        <v>44</v>
      </c>
      <c r="AI261" s="2">
        <v>0.5</v>
      </c>
      <c r="AJ261" s="2">
        <v>0.6</v>
      </c>
      <c r="AK261" s="2">
        <v>0.1</v>
      </c>
      <c r="AL261" s="2"/>
      <c r="AM261" s="4">
        <v>0</v>
      </c>
    </row>
    <row r="262" spans="1:39" x14ac:dyDescent="0.3">
      <c r="A262" s="2" t="s">
        <v>254</v>
      </c>
      <c r="B262" s="20"/>
      <c r="C262" s="20">
        <v>1</v>
      </c>
      <c r="D262" s="2">
        <v>100</v>
      </c>
      <c r="E262" s="2">
        <v>387</v>
      </c>
      <c r="F262" s="2">
        <v>3.3</v>
      </c>
      <c r="G262" s="2">
        <v>1.4</v>
      </c>
      <c r="H262" s="2">
        <v>12.9</v>
      </c>
      <c r="I262" s="2">
        <v>63.3</v>
      </c>
      <c r="J262" s="2">
        <v>0.9</v>
      </c>
      <c r="K262" s="2">
        <v>14.5</v>
      </c>
      <c r="L262" s="2">
        <v>4.5</v>
      </c>
      <c r="M262" s="2">
        <v>0.64</v>
      </c>
      <c r="N262" s="2">
        <v>0.95</v>
      </c>
      <c r="O262" s="2">
        <v>2.3199999999999998</v>
      </c>
      <c r="P262" s="2"/>
      <c r="Q262" s="2">
        <v>0</v>
      </c>
      <c r="R262" s="2">
        <v>10</v>
      </c>
      <c r="S262" s="2">
        <v>0</v>
      </c>
      <c r="T262" s="2">
        <v>0</v>
      </c>
      <c r="U262" s="2">
        <v>0.3</v>
      </c>
      <c r="V262" s="2">
        <v>1.2</v>
      </c>
      <c r="W262" s="2">
        <v>0.1</v>
      </c>
      <c r="X262" s="2">
        <v>0.1</v>
      </c>
      <c r="Y262" s="2">
        <v>2.2999999999999998</v>
      </c>
      <c r="Z262" s="2">
        <v>0.2</v>
      </c>
      <c r="AA262" s="2">
        <v>0.5</v>
      </c>
      <c r="AB262" s="2">
        <v>0</v>
      </c>
      <c r="AC262" s="2">
        <v>31</v>
      </c>
      <c r="AD262" s="2">
        <v>8</v>
      </c>
      <c r="AE262" s="2">
        <v>329</v>
      </c>
      <c r="AF262" s="2">
        <v>7</v>
      </c>
      <c r="AG262" s="2">
        <v>358</v>
      </c>
      <c r="AH262" s="2">
        <v>144</v>
      </c>
      <c r="AI262" s="2">
        <v>3.2</v>
      </c>
      <c r="AJ262" s="2">
        <v>3.1</v>
      </c>
      <c r="AK262" s="2">
        <v>0.3</v>
      </c>
      <c r="AL262" s="2">
        <v>0</v>
      </c>
      <c r="AM262" s="4">
        <v>0</v>
      </c>
    </row>
    <row r="263" spans="1:39" x14ac:dyDescent="0.3">
      <c r="A263" s="2" t="s">
        <v>255</v>
      </c>
      <c r="B263" s="20"/>
      <c r="C263" s="20">
        <v>1</v>
      </c>
      <c r="D263" s="2">
        <v>100</v>
      </c>
      <c r="E263" s="2">
        <v>96</v>
      </c>
      <c r="F263" s="2">
        <v>73.400000000000006</v>
      </c>
      <c r="G263" s="2">
        <v>0.7</v>
      </c>
      <c r="H263" s="2">
        <v>3.4</v>
      </c>
      <c r="I263" s="2">
        <v>18.600000000000001</v>
      </c>
      <c r="J263" s="2">
        <v>4.5</v>
      </c>
      <c r="K263" s="2">
        <v>2.4</v>
      </c>
      <c r="L263" s="2">
        <v>1.5</v>
      </c>
      <c r="M263" s="2">
        <v>0.2</v>
      </c>
      <c r="N263" s="2">
        <v>0.37</v>
      </c>
      <c r="O263" s="2">
        <v>0.6</v>
      </c>
      <c r="P263" s="2"/>
      <c r="Q263" s="2">
        <v>0</v>
      </c>
      <c r="R263" s="2">
        <v>13</v>
      </c>
      <c r="S263" s="2">
        <v>5.5</v>
      </c>
      <c r="T263" s="2">
        <v>0</v>
      </c>
      <c r="U263" s="2">
        <v>0.1</v>
      </c>
      <c r="V263" s="2">
        <v>0.4</v>
      </c>
      <c r="W263" s="2">
        <v>0.1</v>
      </c>
      <c r="X263" s="2">
        <v>0.1</v>
      </c>
      <c r="Y263" s="2">
        <v>1.7</v>
      </c>
      <c r="Z263" s="2">
        <v>0.1</v>
      </c>
      <c r="AA263" s="2">
        <v>0.8</v>
      </c>
      <c r="AB263" s="2">
        <v>0</v>
      </c>
      <c r="AC263" s="2">
        <v>23</v>
      </c>
      <c r="AD263" s="2">
        <v>1</v>
      </c>
      <c r="AE263" s="2">
        <v>218</v>
      </c>
      <c r="AF263" s="2">
        <v>3</v>
      </c>
      <c r="AG263" s="2">
        <v>77</v>
      </c>
      <c r="AH263" s="2">
        <v>26</v>
      </c>
      <c r="AI263" s="2">
        <v>0.5</v>
      </c>
      <c r="AJ263" s="2">
        <v>0.6</v>
      </c>
      <c r="AK263" s="2">
        <v>0</v>
      </c>
      <c r="AL263" s="2">
        <v>0.2</v>
      </c>
      <c r="AM263" s="4">
        <v>0</v>
      </c>
    </row>
    <row r="264" spans="1:39" x14ac:dyDescent="0.3">
      <c r="A264" s="2" t="s">
        <v>256</v>
      </c>
      <c r="B264" s="20"/>
      <c r="C264" s="20">
        <v>1</v>
      </c>
      <c r="D264" s="2">
        <v>100</v>
      </c>
      <c r="E264" s="2">
        <v>81</v>
      </c>
      <c r="F264" s="2">
        <v>77</v>
      </c>
      <c r="G264" s="2">
        <v>0.4</v>
      </c>
      <c r="H264" s="2">
        <v>2.6</v>
      </c>
      <c r="I264" s="2">
        <v>16.899999999999999</v>
      </c>
      <c r="J264" s="2">
        <v>3.1</v>
      </c>
      <c r="K264" s="2">
        <v>2.4</v>
      </c>
      <c r="L264" s="2">
        <v>0.7</v>
      </c>
      <c r="M264" s="2">
        <v>0.1</v>
      </c>
      <c r="N264" s="2">
        <v>0.2</v>
      </c>
      <c r="O264" s="2">
        <v>0.32</v>
      </c>
      <c r="P264" s="2"/>
      <c r="Q264" s="2">
        <v>0</v>
      </c>
      <c r="R264" s="2">
        <v>10</v>
      </c>
      <c r="S264" s="2">
        <v>3.5</v>
      </c>
      <c r="T264" s="2">
        <v>0</v>
      </c>
      <c r="U264" s="2">
        <v>0.1</v>
      </c>
      <c r="V264" s="2">
        <v>0.3</v>
      </c>
      <c r="W264" s="2">
        <v>0</v>
      </c>
      <c r="X264" s="2">
        <v>0.1</v>
      </c>
      <c r="Y264" s="2">
        <v>1.3</v>
      </c>
      <c r="Z264" s="2">
        <v>0.1</v>
      </c>
      <c r="AA264" s="2">
        <v>0.2</v>
      </c>
      <c r="AB264" s="2">
        <v>0</v>
      </c>
      <c r="AC264" s="2">
        <v>35</v>
      </c>
      <c r="AD264" s="2">
        <v>1</v>
      </c>
      <c r="AE264" s="2">
        <v>233</v>
      </c>
      <c r="AF264" s="2">
        <v>3</v>
      </c>
      <c r="AG264" s="2">
        <v>79</v>
      </c>
      <c r="AH264" s="2">
        <v>28</v>
      </c>
      <c r="AI264" s="2">
        <v>0.5</v>
      </c>
      <c r="AJ264" s="2">
        <v>0.6</v>
      </c>
      <c r="AK264" s="2">
        <v>0</v>
      </c>
      <c r="AL264" s="2">
        <v>0.7</v>
      </c>
      <c r="AM264" s="4">
        <v>0</v>
      </c>
    </row>
    <row r="265" spans="1:39" x14ac:dyDescent="0.3">
      <c r="A265" s="2" t="s">
        <v>257</v>
      </c>
      <c r="B265" s="20"/>
      <c r="C265" s="20">
        <v>1</v>
      </c>
      <c r="D265" s="2">
        <v>100</v>
      </c>
      <c r="E265" s="2">
        <v>86</v>
      </c>
      <c r="F265" s="2">
        <v>76.099999999999994</v>
      </c>
      <c r="G265" s="2">
        <v>0.6</v>
      </c>
      <c r="H265" s="2">
        <v>3.3</v>
      </c>
      <c r="I265" s="2">
        <v>16.7</v>
      </c>
      <c r="J265" s="2">
        <v>6.3</v>
      </c>
      <c r="K265" s="2">
        <v>2</v>
      </c>
      <c r="L265" s="2">
        <v>1.4</v>
      </c>
      <c r="M265" s="2">
        <v>0.33</v>
      </c>
      <c r="N265" s="2">
        <v>0.43</v>
      </c>
      <c r="O265" s="2">
        <v>0.49</v>
      </c>
      <c r="P265" s="2"/>
      <c r="Q265" s="2">
        <v>0</v>
      </c>
      <c r="R265" s="2">
        <v>9</v>
      </c>
      <c r="S265" s="2">
        <v>6.8</v>
      </c>
      <c r="T265" s="2">
        <v>0</v>
      </c>
      <c r="U265" s="2">
        <v>0.1</v>
      </c>
      <c r="V265" s="2">
        <v>0.3</v>
      </c>
      <c r="W265" s="2">
        <v>0.2</v>
      </c>
      <c r="X265" s="2">
        <v>0.1</v>
      </c>
      <c r="Y265" s="2">
        <v>1.8</v>
      </c>
      <c r="Z265" s="2">
        <v>0.1</v>
      </c>
      <c r="AA265" s="2">
        <v>0.7</v>
      </c>
      <c r="AB265" s="2">
        <v>0</v>
      </c>
      <c r="AC265" s="2">
        <v>42</v>
      </c>
      <c r="AD265" s="2">
        <v>15</v>
      </c>
      <c r="AE265" s="2">
        <v>270</v>
      </c>
      <c r="AF265" s="2">
        <v>2</v>
      </c>
      <c r="AG265" s="2">
        <v>89</v>
      </c>
      <c r="AH265" s="2">
        <v>37</v>
      </c>
      <c r="AI265" s="2">
        <v>0.5</v>
      </c>
      <c r="AJ265" s="2">
        <v>0.5</v>
      </c>
      <c r="AK265" s="2">
        <v>0.1</v>
      </c>
      <c r="AL265" s="2">
        <v>0.6</v>
      </c>
      <c r="AM265" s="4">
        <v>0</v>
      </c>
    </row>
    <row r="266" spans="1:39" x14ac:dyDescent="0.3">
      <c r="A266" s="2" t="s">
        <v>258</v>
      </c>
      <c r="B266" s="20"/>
      <c r="C266" s="20">
        <v>2</v>
      </c>
      <c r="D266" s="2">
        <v>100</v>
      </c>
      <c r="E266" s="2">
        <v>131</v>
      </c>
      <c r="F266" s="2">
        <v>65</v>
      </c>
      <c r="G266" s="2"/>
      <c r="H266" s="2">
        <v>3.5</v>
      </c>
      <c r="I266" s="2"/>
      <c r="J266" s="2"/>
      <c r="K266" s="2">
        <v>0</v>
      </c>
      <c r="L266" s="2">
        <v>0.4</v>
      </c>
      <c r="M266" s="2">
        <v>0.06</v>
      </c>
      <c r="N266" s="2">
        <v>0.05</v>
      </c>
      <c r="O266" s="2">
        <v>0.16</v>
      </c>
      <c r="P266" s="2"/>
      <c r="Q266" s="2">
        <v>0</v>
      </c>
      <c r="R266" s="2">
        <v>17.600000000000001</v>
      </c>
      <c r="S266" s="2">
        <v>0</v>
      </c>
      <c r="T266" s="2"/>
      <c r="U266" s="2">
        <v>0.1</v>
      </c>
      <c r="V266" s="2"/>
      <c r="W266" s="2">
        <v>0.1</v>
      </c>
      <c r="X266" s="2">
        <v>0.1</v>
      </c>
      <c r="Y266" s="2">
        <v>1.7</v>
      </c>
      <c r="Z266" s="2">
        <v>0.1</v>
      </c>
      <c r="AA266" s="2">
        <v>0.5</v>
      </c>
      <c r="AB266" s="2">
        <v>0</v>
      </c>
      <c r="AC266" s="2">
        <v>18.3</v>
      </c>
      <c r="AD266" s="2">
        <v>13.7</v>
      </c>
      <c r="AE266" s="2">
        <v>144</v>
      </c>
      <c r="AF266" s="2">
        <v>22.1</v>
      </c>
      <c r="AG266" s="2">
        <v>127</v>
      </c>
      <c r="AH266" s="2">
        <v>66.400000000000006</v>
      </c>
      <c r="AI266" s="2">
        <v>0.8</v>
      </c>
      <c r="AJ266" s="2">
        <v>1.1000000000000001</v>
      </c>
      <c r="AK266" s="2">
        <v>0.2</v>
      </c>
      <c r="AL266" s="2">
        <v>19.100000000000001</v>
      </c>
      <c r="AM266" s="4">
        <v>0</v>
      </c>
    </row>
    <row r="267" spans="1:39" x14ac:dyDescent="0.3">
      <c r="A267" s="2" t="s">
        <v>259</v>
      </c>
      <c r="B267" s="20"/>
      <c r="C267" s="20">
        <v>4</v>
      </c>
      <c r="D267" s="2">
        <v>100</v>
      </c>
      <c r="E267" s="2">
        <v>354</v>
      </c>
      <c r="F267" s="2"/>
      <c r="G267" s="2"/>
      <c r="H267" s="2">
        <v>10.5</v>
      </c>
      <c r="I267" s="2">
        <v>73.599999999999994</v>
      </c>
      <c r="J267" s="2">
        <v>1.8</v>
      </c>
      <c r="K267" s="2"/>
      <c r="L267" s="2">
        <v>2</v>
      </c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>
        <v>143</v>
      </c>
      <c r="AE267" s="2"/>
      <c r="AF267" s="2"/>
      <c r="AG267" s="2"/>
      <c r="AH267" s="2"/>
      <c r="AI267" s="2"/>
      <c r="AJ267" s="2"/>
      <c r="AK267" s="2"/>
      <c r="AL267" s="2"/>
      <c r="AM267" s="4">
        <v>0</v>
      </c>
    </row>
    <row r="268" spans="1:39" x14ac:dyDescent="0.3">
      <c r="A268" s="2" t="s">
        <v>700</v>
      </c>
      <c r="B268" s="20"/>
      <c r="C268" s="20">
        <v>1</v>
      </c>
      <c r="D268" s="2">
        <v>100</v>
      </c>
      <c r="E268" s="2">
        <v>368</v>
      </c>
      <c r="F268" s="2">
        <v>13.3</v>
      </c>
      <c r="G268" s="2">
        <v>2.4</v>
      </c>
      <c r="H268" s="2">
        <v>14.1</v>
      </c>
      <c r="I268" s="2">
        <v>57.2</v>
      </c>
      <c r="J268" s="2"/>
      <c r="K268" s="2">
        <v>7</v>
      </c>
      <c r="L268" s="2">
        <v>6.1</v>
      </c>
      <c r="M268" s="2">
        <v>0.71</v>
      </c>
      <c r="N268" s="2">
        <v>1.61</v>
      </c>
      <c r="O268" s="2">
        <v>3.29</v>
      </c>
      <c r="P268" s="2"/>
      <c r="Q268" s="2">
        <v>0</v>
      </c>
      <c r="R268" s="2">
        <v>1</v>
      </c>
      <c r="S268" s="2"/>
      <c r="T268" s="2">
        <v>0</v>
      </c>
      <c r="U268" s="2">
        <v>2.4</v>
      </c>
      <c r="V268" s="2">
        <v>0</v>
      </c>
      <c r="W268" s="2">
        <v>0.4</v>
      </c>
      <c r="X268" s="2">
        <v>0.3</v>
      </c>
      <c r="Y268" s="2">
        <v>1.5</v>
      </c>
      <c r="Z268" s="2">
        <v>0.5</v>
      </c>
      <c r="AA268" s="2">
        <v>0.8</v>
      </c>
      <c r="AB268" s="2">
        <v>0</v>
      </c>
      <c r="AC268" s="2">
        <v>184</v>
      </c>
      <c r="AD268" s="2">
        <v>5</v>
      </c>
      <c r="AE268" s="2">
        <v>563</v>
      </c>
      <c r="AF268" s="2">
        <v>47</v>
      </c>
      <c r="AG268" s="2">
        <v>457</v>
      </c>
      <c r="AH268" s="2">
        <v>197</v>
      </c>
      <c r="AI268" s="2">
        <v>4.5999999999999996</v>
      </c>
      <c r="AJ268" s="2">
        <v>3.1</v>
      </c>
      <c r="AK268" s="2">
        <v>0.6</v>
      </c>
      <c r="AL268" s="2">
        <v>8.5</v>
      </c>
      <c r="AM268" s="4">
        <v>0</v>
      </c>
    </row>
    <row r="269" spans="1:39" x14ac:dyDescent="0.3">
      <c r="A269" s="2" t="s">
        <v>701</v>
      </c>
      <c r="B269" s="20"/>
      <c r="C269" s="20">
        <v>3</v>
      </c>
      <c r="D269" s="2">
        <v>100</v>
      </c>
      <c r="E269" s="2">
        <v>351</v>
      </c>
      <c r="F269" s="2">
        <v>10.4</v>
      </c>
      <c r="G269" s="2">
        <v>1.5</v>
      </c>
      <c r="H269" s="2">
        <v>12.2</v>
      </c>
      <c r="I269" s="2">
        <v>65.599999999999994</v>
      </c>
      <c r="J269" s="2"/>
      <c r="K269" s="2">
        <v>5.9</v>
      </c>
      <c r="L269" s="2">
        <v>4.4000000000000004</v>
      </c>
      <c r="M269" s="2">
        <v>0.41</v>
      </c>
      <c r="N269" s="2">
        <v>0.69</v>
      </c>
      <c r="O269" s="2">
        <v>1.9</v>
      </c>
      <c r="P269" s="2">
        <v>0</v>
      </c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>
        <v>23</v>
      </c>
      <c r="AE269" s="2">
        <v>442</v>
      </c>
      <c r="AF269" s="2">
        <v>26</v>
      </c>
      <c r="AG269" s="2"/>
      <c r="AH269" s="2">
        <v>133</v>
      </c>
      <c r="AI269" s="2">
        <v>5.0999999999999996</v>
      </c>
      <c r="AJ269" s="2">
        <v>6.1</v>
      </c>
      <c r="AK269" s="2"/>
      <c r="AL269" s="2"/>
      <c r="AM269" s="4">
        <v>0</v>
      </c>
    </row>
    <row r="270" spans="1:39" x14ac:dyDescent="0.3">
      <c r="A270" s="2" t="s">
        <v>260</v>
      </c>
      <c r="B270" s="20"/>
      <c r="C270" s="20">
        <v>1</v>
      </c>
      <c r="D270" s="2">
        <v>100</v>
      </c>
      <c r="E270" s="2">
        <v>120</v>
      </c>
      <c r="F270" s="2">
        <v>71.599999999999994</v>
      </c>
      <c r="G270" s="2">
        <v>0.8</v>
      </c>
      <c r="H270" s="2">
        <v>4.4000000000000004</v>
      </c>
      <c r="I270" s="2">
        <v>18.5</v>
      </c>
      <c r="J270" s="2">
        <v>0.9</v>
      </c>
      <c r="K270" s="2">
        <v>2.8</v>
      </c>
      <c r="L270" s="2">
        <v>1.9</v>
      </c>
      <c r="M270" s="2">
        <v>0.23</v>
      </c>
      <c r="N270" s="2">
        <v>0.53</v>
      </c>
      <c r="O270" s="2">
        <v>1.08</v>
      </c>
      <c r="P270" s="2"/>
      <c r="Q270" s="2">
        <v>0</v>
      </c>
      <c r="R270" s="2">
        <v>0</v>
      </c>
      <c r="S270" s="2">
        <v>0</v>
      </c>
      <c r="T270" s="2">
        <v>0</v>
      </c>
      <c r="U270" s="2">
        <v>0.6</v>
      </c>
      <c r="V270" s="2">
        <v>0</v>
      </c>
      <c r="W270" s="2">
        <v>0.1</v>
      </c>
      <c r="X270" s="2">
        <v>0.1</v>
      </c>
      <c r="Y270" s="2">
        <v>0.4</v>
      </c>
      <c r="Z270" s="2">
        <v>0.1</v>
      </c>
      <c r="AA270" s="2"/>
      <c r="AB270" s="2">
        <v>0</v>
      </c>
      <c r="AC270" s="2">
        <v>42</v>
      </c>
      <c r="AD270" s="2">
        <v>7</v>
      </c>
      <c r="AE270" s="2">
        <v>172</v>
      </c>
      <c r="AF270" s="2">
        <v>17</v>
      </c>
      <c r="AG270" s="2">
        <v>152</v>
      </c>
      <c r="AH270" s="2">
        <v>64</v>
      </c>
      <c r="AI270" s="2">
        <v>1.5</v>
      </c>
      <c r="AJ270" s="2">
        <v>1.1000000000000001</v>
      </c>
      <c r="AK270" s="2">
        <v>0.2</v>
      </c>
      <c r="AL270" s="2">
        <v>2.8</v>
      </c>
      <c r="AM270" s="4">
        <v>0</v>
      </c>
    </row>
    <row r="271" spans="1:39" x14ac:dyDescent="0.3">
      <c r="A271" s="2" t="s">
        <v>261</v>
      </c>
      <c r="B271" s="20"/>
      <c r="C271" s="20">
        <v>1</v>
      </c>
      <c r="D271" s="2">
        <v>100</v>
      </c>
      <c r="E271" s="2">
        <v>246</v>
      </c>
      <c r="F271" s="2">
        <v>6.6</v>
      </c>
      <c r="G271" s="2">
        <v>2.9</v>
      </c>
      <c r="H271" s="2">
        <v>17.3</v>
      </c>
      <c r="I271" s="2">
        <v>50.8</v>
      </c>
      <c r="J271" s="2">
        <v>1.5</v>
      </c>
      <c r="K271" s="2">
        <v>15.4</v>
      </c>
      <c r="L271" s="2">
        <v>7</v>
      </c>
      <c r="M271" s="2">
        <v>1.33</v>
      </c>
      <c r="N271" s="2">
        <v>2.38</v>
      </c>
      <c r="O271" s="2">
        <v>2.77</v>
      </c>
      <c r="P271" s="2"/>
      <c r="Q271" s="2">
        <v>0</v>
      </c>
      <c r="R271" s="2">
        <v>0</v>
      </c>
      <c r="S271" s="2">
        <v>0</v>
      </c>
      <c r="T271" s="2">
        <v>0</v>
      </c>
      <c r="U271" s="2">
        <v>1</v>
      </c>
      <c r="V271" s="2">
        <v>3.2</v>
      </c>
      <c r="W271" s="2">
        <v>1.2</v>
      </c>
      <c r="X271" s="2">
        <v>0.2</v>
      </c>
      <c r="Y271" s="2">
        <v>0.9</v>
      </c>
      <c r="Z271" s="2">
        <v>0.2</v>
      </c>
      <c r="AA271" s="2">
        <v>1.5</v>
      </c>
      <c r="AB271" s="2">
        <v>0</v>
      </c>
      <c r="AC271" s="2">
        <v>52</v>
      </c>
      <c r="AD271" s="2">
        <v>4</v>
      </c>
      <c r="AE271" s="2">
        <v>566</v>
      </c>
      <c r="AF271" s="2">
        <v>58</v>
      </c>
      <c r="AG271" s="2">
        <v>734</v>
      </c>
      <c r="AH271" s="2">
        <v>235</v>
      </c>
      <c r="AI271" s="2">
        <v>5.4</v>
      </c>
      <c r="AJ271" s="2">
        <v>3.1</v>
      </c>
      <c r="AK271" s="2">
        <v>0.4</v>
      </c>
      <c r="AL271" s="2">
        <v>45.2</v>
      </c>
      <c r="AM271" s="4">
        <v>0</v>
      </c>
    </row>
    <row r="272" spans="1:39" x14ac:dyDescent="0.3">
      <c r="A272" s="2" t="s">
        <v>262</v>
      </c>
      <c r="B272" s="20"/>
      <c r="C272" s="20">
        <v>1</v>
      </c>
      <c r="D272" s="2">
        <v>100</v>
      </c>
      <c r="E272" s="2">
        <v>216</v>
      </c>
      <c r="F272" s="2">
        <v>9.9</v>
      </c>
      <c r="G272" s="2">
        <v>5.8</v>
      </c>
      <c r="H272" s="2">
        <v>15.6</v>
      </c>
      <c r="I272" s="2">
        <v>21.7</v>
      </c>
      <c r="J272" s="2">
        <v>0.4</v>
      </c>
      <c r="K272" s="2">
        <v>42.8</v>
      </c>
      <c r="L272" s="2">
        <v>4.3</v>
      </c>
      <c r="M272" s="2">
        <v>0.63</v>
      </c>
      <c r="N272" s="2">
        <v>0.64</v>
      </c>
      <c r="O272" s="2">
        <v>2.21</v>
      </c>
      <c r="P272" s="2"/>
      <c r="Q272" s="2">
        <v>0</v>
      </c>
      <c r="R272" s="2">
        <v>0</v>
      </c>
      <c r="S272" s="2">
        <v>0</v>
      </c>
      <c r="T272" s="2">
        <v>0</v>
      </c>
      <c r="U272" s="2">
        <v>1.5</v>
      </c>
      <c r="V272" s="2">
        <v>1.9</v>
      </c>
      <c r="W272" s="2">
        <v>0.5</v>
      </c>
      <c r="X272" s="2">
        <v>0.6</v>
      </c>
      <c r="Y272" s="2">
        <v>13.6</v>
      </c>
      <c r="Z272" s="2">
        <v>1.3</v>
      </c>
      <c r="AA272" s="2">
        <v>2.2000000000000002</v>
      </c>
      <c r="AB272" s="2">
        <v>0</v>
      </c>
      <c r="AC272" s="2">
        <v>79</v>
      </c>
      <c r="AD272" s="2">
        <v>2</v>
      </c>
      <c r="AE272" s="2">
        <v>1182</v>
      </c>
      <c r="AF272" s="2">
        <v>73</v>
      </c>
      <c r="AG272" s="2">
        <v>1013</v>
      </c>
      <c r="AH272" s="2">
        <v>611</v>
      </c>
      <c r="AI272" s="2">
        <v>10.6</v>
      </c>
      <c r="AJ272" s="2">
        <v>7.3</v>
      </c>
      <c r="AK272" s="2">
        <v>1</v>
      </c>
      <c r="AL272" s="2">
        <v>77.599999999999994</v>
      </c>
      <c r="AM272" s="4">
        <v>0</v>
      </c>
    </row>
    <row r="273" spans="1:39" x14ac:dyDescent="0.3">
      <c r="A273" s="2" t="s">
        <v>263</v>
      </c>
      <c r="B273" s="20"/>
      <c r="C273" s="20">
        <v>1</v>
      </c>
      <c r="D273" s="2">
        <v>100</v>
      </c>
      <c r="E273" s="2">
        <v>389</v>
      </c>
      <c r="F273" s="2">
        <v>8.1999999999999993</v>
      </c>
      <c r="G273" s="2">
        <v>1.7</v>
      </c>
      <c r="H273" s="2">
        <v>16.899999999999999</v>
      </c>
      <c r="I273" s="2">
        <v>55.7</v>
      </c>
      <c r="J273" s="2"/>
      <c r="K273" s="2">
        <v>10.6</v>
      </c>
      <c r="L273" s="2">
        <v>6.9</v>
      </c>
      <c r="M273" s="2">
        <v>1.22</v>
      </c>
      <c r="N273" s="2">
        <v>2.1800000000000002</v>
      </c>
      <c r="O273" s="2">
        <v>2.54</v>
      </c>
      <c r="P273" s="2"/>
      <c r="Q273" s="2">
        <v>0</v>
      </c>
      <c r="R273" s="2">
        <v>0</v>
      </c>
      <c r="S273" s="2">
        <v>0</v>
      </c>
      <c r="T273" s="2">
        <v>0</v>
      </c>
      <c r="U273" s="2"/>
      <c r="V273" s="2"/>
      <c r="W273" s="2">
        <v>0.8</v>
      </c>
      <c r="X273" s="2">
        <v>0.1</v>
      </c>
      <c r="Y273" s="2">
        <v>1</v>
      </c>
      <c r="Z273" s="2">
        <v>0.1</v>
      </c>
      <c r="AA273" s="2">
        <v>1.3</v>
      </c>
      <c r="AB273" s="2">
        <v>0</v>
      </c>
      <c r="AC273" s="2">
        <v>56</v>
      </c>
      <c r="AD273" s="2">
        <v>2</v>
      </c>
      <c r="AE273" s="2">
        <v>429</v>
      </c>
      <c r="AF273" s="2">
        <v>54</v>
      </c>
      <c r="AG273" s="2">
        <v>523</v>
      </c>
      <c r="AH273" s="2">
        <v>177</v>
      </c>
      <c r="AI273" s="2">
        <v>4.7</v>
      </c>
      <c r="AJ273" s="2">
        <v>4</v>
      </c>
      <c r="AK273" s="2">
        <v>0.6</v>
      </c>
      <c r="AL273" s="2"/>
      <c r="AM273" s="4">
        <v>0</v>
      </c>
    </row>
    <row r="274" spans="1:39" x14ac:dyDescent="0.3">
      <c r="A274" s="2" t="s">
        <v>702</v>
      </c>
      <c r="B274" s="20"/>
      <c r="C274" s="20">
        <v>3</v>
      </c>
      <c r="D274" s="2">
        <v>100</v>
      </c>
      <c r="E274" s="2">
        <v>358</v>
      </c>
      <c r="F274" s="2">
        <v>7.7</v>
      </c>
      <c r="G274" s="2">
        <v>0.4</v>
      </c>
      <c r="H274" s="2">
        <v>8.1</v>
      </c>
      <c r="I274" s="2">
        <v>79</v>
      </c>
      <c r="J274" s="2">
        <v>23.9</v>
      </c>
      <c r="K274" s="2">
        <v>3.7</v>
      </c>
      <c r="L274" s="2">
        <v>1.1000000000000001</v>
      </c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>
        <v>17.600000000000001</v>
      </c>
      <c r="AE274" s="2"/>
      <c r="AF274" s="2"/>
      <c r="AG274" s="2"/>
      <c r="AH274" s="2"/>
      <c r="AI274" s="2"/>
      <c r="AJ274" s="2"/>
      <c r="AK274" s="2"/>
      <c r="AL274" s="2"/>
      <c r="AM274" s="4">
        <v>0</v>
      </c>
    </row>
    <row r="275" spans="1:39" x14ac:dyDescent="0.3">
      <c r="A275" s="2" t="s">
        <v>703</v>
      </c>
      <c r="B275" s="20"/>
      <c r="C275" s="20">
        <v>1</v>
      </c>
      <c r="D275" s="2">
        <v>100</v>
      </c>
      <c r="E275" s="2">
        <v>357</v>
      </c>
      <c r="F275" s="2">
        <v>3.8</v>
      </c>
      <c r="G275" s="2">
        <v>4</v>
      </c>
      <c r="H275" s="2">
        <v>7.5</v>
      </c>
      <c r="I275" s="2">
        <v>81</v>
      </c>
      <c r="J275" s="2">
        <v>9.5</v>
      </c>
      <c r="K275" s="2">
        <v>3.3</v>
      </c>
      <c r="L275" s="2">
        <v>0.4</v>
      </c>
      <c r="M275" s="2">
        <v>0.12</v>
      </c>
      <c r="N275" s="2">
        <v>7.0000000000000007E-2</v>
      </c>
      <c r="O275" s="2">
        <v>0.2</v>
      </c>
      <c r="P275" s="2"/>
      <c r="Q275" s="2">
        <v>0</v>
      </c>
      <c r="R275" s="2">
        <v>490</v>
      </c>
      <c r="S275" s="2">
        <v>21</v>
      </c>
      <c r="T275" s="2">
        <v>3.6</v>
      </c>
      <c r="U275" s="2">
        <v>0.1</v>
      </c>
      <c r="V275" s="2">
        <v>0</v>
      </c>
      <c r="W275" s="2">
        <v>1.3</v>
      </c>
      <c r="X275" s="2">
        <v>1.5</v>
      </c>
      <c r="Y275" s="2">
        <v>17.899999999999999</v>
      </c>
      <c r="Z275" s="2">
        <v>1.8</v>
      </c>
      <c r="AA275" s="2">
        <v>0.2</v>
      </c>
      <c r="AB275" s="2">
        <v>5</v>
      </c>
      <c r="AC275" s="2">
        <v>357</v>
      </c>
      <c r="AD275" s="2">
        <v>729</v>
      </c>
      <c r="AE275" s="2">
        <v>168</v>
      </c>
      <c r="AF275" s="2">
        <v>5</v>
      </c>
      <c r="AG275" s="2">
        <v>102</v>
      </c>
      <c r="AH275" s="2">
        <v>39</v>
      </c>
      <c r="AI275" s="2">
        <v>28.9</v>
      </c>
      <c r="AJ275" s="2">
        <v>1</v>
      </c>
      <c r="AK275" s="2">
        <v>0.2</v>
      </c>
      <c r="AL275" s="2">
        <v>8.3000000000000007</v>
      </c>
      <c r="AM275" s="4">
        <v>0</v>
      </c>
    </row>
    <row r="276" spans="1:39" x14ac:dyDescent="0.3">
      <c r="A276" s="2" t="s">
        <v>264</v>
      </c>
      <c r="B276" s="20"/>
      <c r="C276" s="20">
        <v>3</v>
      </c>
      <c r="D276" s="2">
        <v>100</v>
      </c>
      <c r="E276" s="2">
        <v>442</v>
      </c>
      <c r="F276" s="2">
        <v>3.2</v>
      </c>
      <c r="G276" s="2">
        <v>1.5</v>
      </c>
      <c r="H276" s="2">
        <v>11.4</v>
      </c>
      <c r="I276" s="2">
        <v>51.1</v>
      </c>
      <c r="J276" s="2">
        <v>20.2</v>
      </c>
      <c r="K276" s="2">
        <v>11.5</v>
      </c>
      <c r="L276" s="2">
        <v>21.4</v>
      </c>
      <c r="M276" s="2">
        <v>4.54</v>
      </c>
      <c r="N276" s="2">
        <v>10.27</v>
      </c>
      <c r="O276" s="2">
        <v>2.98</v>
      </c>
      <c r="P276" s="2">
        <v>0.6</v>
      </c>
      <c r="Q276" s="2">
        <v>3.5</v>
      </c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>
        <v>44</v>
      </c>
      <c r="AE276" s="2"/>
      <c r="AF276" s="2"/>
      <c r="AG276" s="2"/>
      <c r="AH276" s="2"/>
      <c r="AI276" s="2"/>
      <c r="AJ276" s="2"/>
      <c r="AK276" s="2"/>
      <c r="AL276" s="2"/>
      <c r="AM276" s="4">
        <v>0</v>
      </c>
    </row>
    <row r="277" spans="1:39" x14ac:dyDescent="0.3">
      <c r="A277" s="2" t="s">
        <v>265</v>
      </c>
      <c r="B277" s="20"/>
      <c r="C277" s="20">
        <v>3</v>
      </c>
      <c r="D277" s="2">
        <v>100</v>
      </c>
      <c r="E277" s="2">
        <v>364</v>
      </c>
      <c r="F277" s="2">
        <v>9.3000000000000007</v>
      </c>
      <c r="G277" s="2">
        <v>1.2</v>
      </c>
      <c r="H277" s="2">
        <v>10.4</v>
      </c>
      <c r="I277" s="2">
        <v>78</v>
      </c>
      <c r="J277" s="2">
        <v>1.3</v>
      </c>
      <c r="K277" s="2" t="s">
        <v>46</v>
      </c>
      <c r="L277" s="2">
        <v>1.1000000000000001</v>
      </c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>
        <v>25</v>
      </c>
      <c r="AE277" s="2"/>
      <c r="AF277" s="2"/>
      <c r="AG277" s="2"/>
      <c r="AH277" s="2"/>
      <c r="AI277" s="2"/>
      <c r="AJ277" s="2"/>
      <c r="AK277" s="2"/>
      <c r="AL277" s="2"/>
      <c r="AM277" s="4">
        <v>0</v>
      </c>
    </row>
    <row r="278" spans="1:39" x14ac:dyDescent="0.3">
      <c r="A278" s="2" t="s">
        <v>266</v>
      </c>
      <c r="B278" s="20"/>
      <c r="C278" s="20">
        <v>1</v>
      </c>
      <c r="D278" s="2">
        <v>100</v>
      </c>
      <c r="E278" s="2">
        <v>112</v>
      </c>
      <c r="F278" s="2">
        <v>72.599999999999994</v>
      </c>
      <c r="G278" s="2">
        <v>0.3</v>
      </c>
      <c r="H278" s="2">
        <v>3.8</v>
      </c>
      <c r="I278" s="2">
        <v>21.8</v>
      </c>
      <c r="J278" s="2">
        <v>0.1</v>
      </c>
      <c r="K278" s="2">
        <v>1.4</v>
      </c>
      <c r="L278" s="2">
        <v>0.2</v>
      </c>
      <c r="M278" s="2">
        <v>0.03</v>
      </c>
      <c r="N278" s="2">
        <v>0.02</v>
      </c>
      <c r="O278" s="2">
        <v>0.06</v>
      </c>
      <c r="P278" s="2"/>
      <c r="Q278" s="2">
        <v>0</v>
      </c>
      <c r="R278" s="2">
        <v>0</v>
      </c>
      <c r="S278" s="2">
        <v>0</v>
      </c>
      <c r="T278" s="2">
        <v>0</v>
      </c>
      <c r="U278" s="2">
        <v>0.1</v>
      </c>
      <c r="V278" s="2">
        <v>0.1</v>
      </c>
      <c r="W278" s="2">
        <v>0.1</v>
      </c>
      <c r="X278" s="2">
        <v>0</v>
      </c>
      <c r="Y278" s="2">
        <v>1</v>
      </c>
      <c r="Z278" s="2">
        <v>0.1</v>
      </c>
      <c r="AA278" s="2">
        <v>0.4</v>
      </c>
      <c r="AB278" s="2">
        <v>0</v>
      </c>
      <c r="AC278" s="2">
        <v>15</v>
      </c>
      <c r="AD278" s="2">
        <v>5</v>
      </c>
      <c r="AE278" s="2">
        <v>58</v>
      </c>
      <c r="AF278" s="2">
        <v>8</v>
      </c>
      <c r="AG278" s="2">
        <v>22</v>
      </c>
      <c r="AH278" s="2">
        <v>8</v>
      </c>
      <c r="AI278" s="2">
        <v>0.4</v>
      </c>
      <c r="AJ278" s="2">
        <v>0.3</v>
      </c>
      <c r="AK278" s="2">
        <v>0</v>
      </c>
      <c r="AL278" s="2">
        <v>27.5</v>
      </c>
      <c r="AM278" s="4">
        <v>0</v>
      </c>
    </row>
    <row r="279" spans="1:39" x14ac:dyDescent="0.3">
      <c r="A279" s="2" t="s">
        <v>267</v>
      </c>
      <c r="B279" s="20"/>
      <c r="C279" s="20">
        <v>1</v>
      </c>
      <c r="D279" s="2">
        <v>100</v>
      </c>
      <c r="E279" s="2">
        <v>376</v>
      </c>
      <c r="F279" s="2">
        <v>8.6</v>
      </c>
      <c r="G279" s="2">
        <v>0.6</v>
      </c>
      <c r="H279" s="2">
        <v>12.8</v>
      </c>
      <c r="I279" s="2">
        <v>72.400000000000006</v>
      </c>
      <c r="J279" s="2"/>
      <c r="K279" s="2">
        <v>5</v>
      </c>
      <c r="L279" s="2">
        <v>0.6</v>
      </c>
      <c r="M279" s="2">
        <v>0.12</v>
      </c>
      <c r="N279" s="2">
        <v>0.09</v>
      </c>
      <c r="O279" s="2">
        <v>0.25</v>
      </c>
      <c r="P279" s="2"/>
      <c r="Q279" s="2">
        <v>0</v>
      </c>
      <c r="R279" s="2">
        <v>0</v>
      </c>
      <c r="S279" s="2">
        <v>0</v>
      </c>
      <c r="T279" s="2">
        <v>0</v>
      </c>
      <c r="U279" s="2"/>
      <c r="V279" s="2"/>
      <c r="W279" s="2">
        <v>0.2</v>
      </c>
      <c r="X279" s="2">
        <v>0.1</v>
      </c>
      <c r="Y279" s="2">
        <v>3.5</v>
      </c>
      <c r="Z279" s="2">
        <v>0.1</v>
      </c>
      <c r="AA279" s="2">
        <v>1.2</v>
      </c>
      <c r="AB279" s="2">
        <v>0</v>
      </c>
      <c r="AC279" s="2">
        <v>20</v>
      </c>
      <c r="AD279" s="2">
        <v>10</v>
      </c>
      <c r="AE279" s="2">
        <v>166</v>
      </c>
      <c r="AF279" s="2">
        <v>24</v>
      </c>
      <c r="AG279" s="2">
        <v>170</v>
      </c>
      <c r="AH279" s="2">
        <v>44</v>
      </c>
      <c r="AI279" s="2">
        <v>1.1000000000000001</v>
      </c>
      <c r="AJ279" s="2">
        <v>0.8</v>
      </c>
      <c r="AK279" s="2">
        <v>0.2</v>
      </c>
      <c r="AL279" s="2"/>
      <c r="AM279" s="4">
        <v>0</v>
      </c>
    </row>
    <row r="280" spans="1:39" x14ac:dyDescent="0.3">
      <c r="A280" s="2" t="s">
        <v>268</v>
      </c>
      <c r="B280" s="20"/>
      <c r="C280" s="20">
        <v>1</v>
      </c>
      <c r="D280" s="2">
        <v>100</v>
      </c>
      <c r="E280" s="2">
        <v>352</v>
      </c>
      <c r="F280" s="2">
        <v>8.2100000000000009</v>
      </c>
      <c r="G280" s="2">
        <v>1.62</v>
      </c>
      <c r="H280" s="2">
        <v>13.9</v>
      </c>
      <c r="I280" s="2">
        <v>64.2</v>
      </c>
      <c r="J280" s="2">
        <v>2.7</v>
      </c>
      <c r="K280" s="2">
        <v>9.1999999999999993</v>
      </c>
      <c r="L280" s="2">
        <v>2.9</v>
      </c>
      <c r="M280" s="2">
        <v>0.43</v>
      </c>
      <c r="N280" s="2">
        <v>0.36</v>
      </c>
      <c r="O280" s="2">
        <v>1.1399999999999999</v>
      </c>
      <c r="P280" s="2"/>
      <c r="Q280" s="2">
        <v>0</v>
      </c>
      <c r="R280" s="2"/>
      <c r="S280" s="2"/>
      <c r="T280" s="2">
        <v>0</v>
      </c>
      <c r="U280" s="2">
        <v>0.5</v>
      </c>
      <c r="V280" s="2">
        <v>1.4</v>
      </c>
      <c r="W280" s="2">
        <v>0.4</v>
      </c>
      <c r="X280" s="2">
        <v>0.2</v>
      </c>
      <c r="Y280" s="2">
        <v>8.6999999999999993</v>
      </c>
      <c r="Z280" s="2">
        <v>0.3</v>
      </c>
      <c r="AA280" s="2">
        <v>0.9</v>
      </c>
      <c r="AB280" s="2">
        <v>0</v>
      </c>
      <c r="AC280" s="2">
        <v>69</v>
      </c>
      <c r="AD280" s="2">
        <v>6</v>
      </c>
      <c r="AE280" s="2">
        <v>434</v>
      </c>
      <c r="AF280" s="2">
        <v>29</v>
      </c>
      <c r="AG280" s="2">
        <v>343</v>
      </c>
      <c r="AH280" s="2">
        <v>128</v>
      </c>
      <c r="AI280" s="2">
        <v>3.6</v>
      </c>
      <c r="AJ280" s="2">
        <v>3</v>
      </c>
      <c r="AK280" s="2">
        <v>0.5</v>
      </c>
      <c r="AL280" s="2">
        <v>77.599999999999994</v>
      </c>
      <c r="AM280" s="4">
        <v>0</v>
      </c>
    </row>
    <row r="281" spans="1:39" x14ac:dyDescent="0.3">
      <c r="A281" s="2" t="s">
        <v>269</v>
      </c>
      <c r="B281" s="20"/>
      <c r="C281" s="20">
        <v>1</v>
      </c>
      <c r="D281" s="2">
        <v>100</v>
      </c>
      <c r="E281" s="2">
        <v>149</v>
      </c>
      <c r="F281" s="2">
        <v>61.8</v>
      </c>
      <c r="G281" s="2">
        <v>0.4</v>
      </c>
      <c r="H281" s="2">
        <v>6</v>
      </c>
      <c r="I281" s="2">
        <v>26.2</v>
      </c>
      <c r="J281" s="2">
        <v>0.8</v>
      </c>
      <c r="K281" s="2">
        <v>3.9</v>
      </c>
      <c r="L281" s="2">
        <v>1.7</v>
      </c>
      <c r="M281" s="2">
        <v>0.24</v>
      </c>
      <c r="N281" s="2">
        <v>0.18</v>
      </c>
      <c r="O281" s="2">
        <v>0.56999999999999995</v>
      </c>
      <c r="P281" s="2"/>
      <c r="Q281" s="2">
        <v>0</v>
      </c>
      <c r="R281" s="2">
        <v>0</v>
      </c>
      <c r="S281" s="2">
        <v>0</v>
      </c>
      <c r="T281" s="2">
        <v>0</v>
      </c>
      <c r="U281" s="2">
        <v>0.2</v>
      </c>
      <c r="V281" s="2">
        <v>0.6</v>
      </c>
      <c r="W281" s="2">
        <v>0.2</v>
      </c>
      <c r="X281" s="2">
        <v>0.1</v>
      </c>
      <c r="Y281" s="2">
        <v>3.1</v>
      </c>
      <c r="Z281" s="2">
        <v>0.1</v>
      </c>
      <c r="AA281" s="2">
        <v>0.3</v>
      </c>
      <c r="AB281" s="2">
        <v>0</v>
      </c>
      <c r="AC281" s="2">
        <v>21</v>
      </c>
      <c r="AD281" s="2">
        <v>4</v>
      </c>
      <c r="AE281" s="2">
        <v>96</v>
      </c>
      <c r="AF281" s="2">
        <v>13</v>
      </c>
      <c r="AG281" s="2">
        <v>127</v>
      </c>
      <c r="AH281" s="2">
        <v>54</v>
      </c>
      <c r="AI281" s="2">
        <v>1.7</v>
      </c>
      <c r="AJ281" s="2">
        <v>1.3</v>
      </c>
      <c r="AK281" s="2">
        <v>0.2</v>
      </c>
      <c r="AL281" s="2">
        <v>36.299999999999997</v>
      </c>
      <c r="AM281" s="4">
        <v>0</v>
      </c>
    </row>
    <row r="282" spans="1:39" x14ac:dyDescent="0.3">
      <c r="A282" s="2" t="s">
        <v>270</v>
      </c>
      <c r="B282" s="20"/>
      <c r="C282" s="20">
        <v>1</v>
      </c>
      <c r="D282" s="2">
        <v>100</v>
      </c>
      <c r="E282" s="2">
        <v>108</v>
      </c>
      <c r="F282" s="2">
        <v>73.8</v>
      </c>
      <c r="G282" s="2">
        <v>0.2</v>
      </c>
      <c r="H282" s="2">
        <v>1.8</v>
      </c>
      <c r="I282" s="2">
        <v>23</v>
      </c>
      <c r="J282" s="2">
        <v>0</v>
      </c>
      <c r="K282" s="2">
        <v>1</v>
      </c>
      <c r="L282" s="2">
        <v>0.2</v>
      </c>
      <c r="M282" s="2">
        <v>0.02</v>
      </c>
      <c r="N282" s="2">
        <v>0.03</v>
      </c>
      <c r="O282" s="2">
        <v>0.02</v>
      </c>
      <c r="P282" s="2"/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0.1</v>
      </c>
      <c r="Z282" s="2">
        <v>0</v>
      </c>
      <c r="AA282" s="2">
        <v>0</v>
      </c>
      <c r="AB282" s="2">
        <v>0</v>
      </c>
      <c r="AC282" s="2">
        <v>1</v>
      </c>
      <c r="AD282" s="2">
        <v>19</v>
      </c>
      <c r="AE282" s="2">
        <v>4</v>
      </c>
      <c r="AF282" s="2">
        <v>4</v>
      </c>
      <c r="AG282" s="2">
        <v>20</v>
      </c>
      <c r="AH282" s="2">
        <v>3</v>
      </c>
      <c r="AI282" s="2">
        <v>0.1</v>
      </c>
      <c r="AJ282" s="2">
        <v>0.3</v>
      </c>
      <c r="AK282" s="2">
        <v>0</v>
      </c>
      <c r="AL282" s="2">
        <v>4.5</v>
      </c>
      <c r="AM282" s="4">
        <v>0</v>
      </c>
    </row>
    <row r="283" spans="1:39" x14ac:dyDescent="0.3">
      <c r="A283" s="2" t="s">
        <v>271</v>
      </c>
      <c r="B283" s="20"/>
      <c r="C283" s="20">
        <v>4</v>
      </c>
      <c r="D283" s="2">
        <v>100</v>
      </c>
      <c r="E283" s="2">
        <v>409</v>
      </c>
      <c r="F283" s="2"/>
      <c r="G283" s="2"/>
      <c r="H283" s="2">
        <v>5.6</v>
      </c>
      <c r="I283" s="2">
        <v>81.7</v>
      </c>
      <c r="J283" s="2">
        <v>49</v>
      </c>
      <c r="K283" s="2" t="s">
        <v>46</v>
      </c>
      <c r="L283" s="2">
        <v>6.6</v>
      </c>
      <c r="M283" s="2">
        <v>2.2000000000000002</v>
      </c>
      <c r="N283" s="2">
        <v>2.7</v>
      </c>
      <c r="O283" s="2">
        <v>1.7</v>
      </c>
      <c r="P283" s="2">
        <v>0.1</v>
      </c>
      <c r="Q283" s="2">
        <v>149</v>
      </c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>
        <v>217</v>
      </c>
      <c r="AE283" s="2"/>
      <c r="AF283" s="2"/>
      <c r="AG283" s="2"/>
      <c r="AH283" s="2"/>
      <c r="AI283" s="2"/>
      <c r="AJ283" s="2"/>
      <c r="AK283" s="2"/>
      <c r="AL283" s="2"/>
      <c r="AM283" s="4">
        <v>0</v>
      </c>
    </row>
    <row r="284" spans="1:39" x14ac:dyDescent="0.3">
      <c r="A284" s="2" t="s">
        <v>272</v>
      </c>
      <c r="B284" s="20"/>
      <c r="C284" s="20">
        <v>3</v>
      </c>
      <c r="D284" s="2">
        <v>100</v>
      </c>
      <c r="E284" s="2">
        <v>428</v>
      </c>
      <c r="F284" s="2">
        <v>3.5</v>
      </c>
      <c r="G284" s="2">
        <v>1.4</v>
      </c>
      <c r="H284" s="2">
        <v>8.6</v>
      </c>
      <c r="I284" s="2">
        <v>56.1</v>
      </c>
      <c r="J284" s="2"/>
      <c r="K284" s="2">
        <v>6.5</v>
      </c>
      <c r="L284" s="2">
        <v>17</v>
      </c>
      <c r="M284" s="2">
        <v>4.9400000000000004</v>
      </c>
      <c r="N284" s="2">
        <v>8.0500000000000007</v>
      </c>
      <c r="O284" s="2">
        <v>2.89</v>
      </c>
      <c r="P284" s="2">
        <v>0</v>
      </c>
      <c r="Q284" s="2">
        <v>0</v>
      </c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>
        <v>214</v>
      </c>
      <c r="AE284" s="2"/>
      <c r="AF284" s="2"/>
      <c r="AG284" s="2"/>
      <c r="AH284" s="2"/>
      <c r="AI284" s="2"/>
      <c r="AJ284" s="2"/>
      <c r="AK284" s="2"/>
      <c r="AL284" s="2"/>
      <c r="AM284" s="4">
        <v>0</v>
      </c>
    </row>
    <row r="285" spans="1:39" x14ac:dyDescent="0.3">
      <c r="A285" s="2" t="s">
        <v>273</v>
      </c>
      <c r="B285" s="20"/>
      <c r="C285" s="20">
        <v>3</v>
      </c>
      <c r="D285" s="2">
        <v>100</v>
      </c>
      <c r="E285" s="2">
        <v>430</v>
      </c>
      <c r="F285" s="2">
        <v>3.7</v>
      </c>
      <c r="G285" s="2">
        <v>1.3</v>
      </c>
      <c r="H285" s="2">
        <v>8.5</v>
      </c>
      <c r="I285" s="2">
        <v>57.9</v>
      </c>
      <c r="J285" s="2"/>
      <c r="K285" s="2">
        <v>5.0999999999999996</v>
      </c>
      <c r="L285" s="2">
        <v>16.399999999999999</v>
      </c>
      <c r="M285" s="2">
        <v>4.92</v>
      </c>
      <c r="N285" s="2">
        <v>7.69</v>
      </c>
      <c r="O285" s="2">
        <v>2.79</v>
      </c>
      <c r="P285" s="2">
        <v>0</v>
      </c>
      <c r="Q285" s="2">
        <v>0</v>
      </c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>
        <v>184</v>
      </c>
      <c r="AE285" s="2"/>
      <c r="AF285" s="2"/>
      <c r="AG285" s="2"/>
      <c r="AH285" s="2"/>
      <c r="AI285" s="2"/>
      <c r="AJ285" s="2"/>
      <c r="AK285" s="2"/>
      <c r="AL285" s="2"/>
      <c r="AM285" s="4">
        <v>0</v>
      </c>
    </row>
    <row r="286" spans="1:39" x14ac:dyDescent="0.3">
      <c r="A286" s="2" t="s">
        <v>274</v>
      </c>
      <c r="B286" s="20"/>
      <c r="C286" s="20">
        <v>3</v>
      </c>
      <c r="D286" s="2">
        <v>100</v>
      </c>
      <c r="E286" s="2">
        <v>427</v>
      </c>
      <c r="F286" s="2">
        <v>2.8</v>
      </c>
      <c r="G286" s="2">
        <v>1.5</v>
      </c>
      <c r="H286" s="2">
        <v>8.3000000000000007</v>
      </c>
      <c r="I286" s="2">
        <v>54.2</v>
      </c>
      <c r="J286" s="2"/>
      <c r="K286" s="2">
        <v>6.9</v>
      </c>
      <c r="L286" s="2">
        <v>17.3</v>
      </c>
      <c r="M286" s="2">
        <v>4.97</v>
      </c>
      <c r="N286" s="2">
        <v>8.27</v>
      </c>
      <c r="O286" s="2">
        <v>3</v>
      </c>
      <c r="P286" s="2">
        <v>0</v>
      </c>
      <c r="Q286" s="2">
        <v>0</v>
      </c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>
        <v>198</v>
      </c>
      <c r="AE286" s="2"/>
      <c r="AF286" s="2"/>
      <c r="AG286" s="2"/>
      <c r="AH286" s="2"/>
      <c r="AI286" s="2"/>
      <c r="AJ286" s="2"/>
      <c r="AK286" s="2"/>
      <c r="AL286" s="2"/>
      <c r="AM286" s="4">
        <v>0</v>
      </c>
    </row>
    <row r="287" spans="1:39" x14ac:dyDescent="0.3">
      <c r="A287" s="2" t="s">
        <v>275</v>
      </c>
      <c r="B287" s="20"/>
      <c r="C287" s="20">
        <v>3</v>
      </c>
      <c r="D287" s="2">
        <v>100</v>
      </c>
      <c r="E287" s="2">
        <v>430</v>
      </c>
      <c r="F287" s="2">
        <v>4.4000000000000004</v>
      </c>
      <c r="G287" s="2">
        <v>1.6</v>
      </c>
      <c r="H287" s="2">
        <v>7.6</v>
      </c>
      <c r="I287" s="2">
        <v>61.8</v>
      </c>
      <c r="J287" s="2"/>
      <c r="K287" s="2">
        <v>7.7</v>
      </c>
      <c r="L287" s="2">
        <v>16.899999999999999</v>
      </c>
      <c r="M287" s="2">
        <v>5.08</v>
      </c>
      <c r="N287" s="2">
        <v>7.73</v>
      </c>
      <c r="O287" s="2">
        <v>3.1</v>
      </c>
      <c r="P287" s="2">
        <v>0</v>
      </c>
      <c r="Q287" s="2">
        <v>0</v>
      </c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>
        <v>209</v>
      </c>
      <c r="AE287" s="2"/>
      <c r="AF287" s="2"/>
      <c r="AG287" s="2"/>
      <c r="AH287" s="2"/>
      <c r="AI287" s="2"/>
      <c r="AJ287" s="2"/>
      <c r="AK287" s="2"/>
      <c r="AL287" s="2"/>
      <c r="AM287" s="4">
        <v>0</v>
      </c>
    </row>
    <row r="288" spans="1:39" x14ac:dyDescent="0.3">
      <c r="A288" s="2" t="s">
        <v>276</v>
      </c>
      <c r="B288" s="20"/>
      <c r="C288" s="20">
        <v>3</v>
      </c>
      <c r="D288" s="2">
        <v>100</v>
      </c>
      <c r="E288" s="2">
        <v>427</v>
      </c>
      <c r="F288" s="2">
        <v>3.7</v>
      </c>
      <c r="G288" s="2">
        <v>1.8</v>
      </c>
      <c r="H288" s="2">
        <v>8.9</v>
      </c>
      <c r="I288" s="2">
        <v>54.8</v>
      </c>
      <c r="J288" s="2"/>
      <c r="K288" s="2">
        <v>11.7</v>
      </c>
      <c r="L288" s="2">
        <v>19</v>
      </c>
      <c r="M288" s="2">
        <v>5.12</v>
      </c>
      <c r="N288" s="2">
        <v>9.3800000000000008</v>
      </c>
      <c r="O288" s="2">
        <v>3.4</v>
      </c>
      <c r="P288" s="2">
        <v>0</v>
      </c>
      <c r="Q288" s="2">
        <v>0</v>
      </c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>
        <v>220</v>
      </c>
      <c r="AE288" s="2"/>
      <c r="AF288" s="2"/>
      <c r="AG288" s="2"/>
      <c r="AH288" s="2"/>
      <c r="AI288" s="2"/>
      <c r="AJ288" s="2"/>
      <c r="AK288" s="2"/>
      <c r="AL288" s="2"/>
      <c r="AM288" s="4">
        <v>0</v>
      </c>
    </row>
    <row r="289" spans="1:39" x14ac:dyDescent="0.3">
      <c r="A289" s="2" t="s">
        <v>277</v>
      </c>
      <c r="B289" s="20"/>
      <c r="C289" s="20">
        <v>1</v>
      </c>
      <c r="D289" s="2">
        <v>100</v>
      </c>
      <c r="E289" s="2">
        <v>481</v>
      </c>
      <c r="F289" s="2">
        <v>4.0999999999999996</v>
      </c>
      <c r="G289" s="2">
        <v>1.1000000000000001</v>
      </c>
      <c r="H289" s="2">
        <v>5.4</v>
      </c>
      <c r="I289" s="2">
        <v>64.3</v>
      </c>
      <c r="J289" s="2"/>
      <c r="K289" s="2">
        <v>2.5</v>
      </c>
      <c r="L289" s="2">
        <v>22.6</v>
      </c>
      <c r="M289" s="2">
        <v>7.48</v>
      </c>
      <c r="N289" s="2">
        <v>11.67</v>
      </c>
      <c r="O289" s="2">
        <v>2.37</v>
      </c>
      <c r="P289" s="2"/>
      <c r="Q289" s="2">
        <v>0</v>
      </c>
      <c r="R289" s="2">
        <v>0</v>
      </c>
      <c r="S289" s="2">
        <v>0</v>
      </c>
      <c r="T289" s="2"/>
      <c r="U289" s="2"/>
      <c r="V289" s="2"/>
      <c r="W289" s="2">
        <v>0.1</v>
      </c>
      <c r="X289" s="2">
        <v>0.1</v>
      </c>
      <c r="Y289" s="2">
        <v>0.5</v>
      </c>
      <c r="Z289" s="2">
        <v>0.1</v>
      </c>
      <c r="AA289" s="2">
        <v>0.2</v>
      </c>
      <c r="AB289" s="2">
        <v>0</v>
      </c>
      <c r="AC289" s="2">
        <v>9</v>
      </c>
      <c r="AD289" s="2">
        <v>315</v>
      </c>
      <c r="AE289" s="2">
        <v>135</v>
      </c>
      <c r="AF289" s="2">
        <v>25</v>
      </c>
      <c r="AG289" s="2">
        <v>108</v>
      </c>
      <c r="AH289" s="2">
        <v>31</v>
      </c>
      <c r="AI289" s="2">
        <v>1</v>
      </c>
      <c r="AJ289" s="2">
        <v>0.6</v>
      </c>
      <c r="AK289" s="2">
        <v>0.2</v>
      </c>
      <c r="AL289" s="2"/>
      <c r="AM289" s="4">
        <v>0</v>
      </c>
    </row>
    <row r="290" spans="1:39" x14ac:dyDescent="0.3">
      <c r="A290" s="2" t="s">
        <v>278</v>
      </c>
      <c r="B290" s="20"/>
      <c r="C290" s="20">
        <v>3</v>
      </c>
      <c r="D290" s="2">
        <v>100</v>
      </c>
      <c r="E290" s="2">
        <v>463</v>
      </c>
      <c r="F290" s="2">
        <v>3.6</v>
      </c>
      <c r="G290" s="2">
        <v>1.3</v>
      </c>
      <c r="H290" s="2">
        <v>7.1</v>
      </c>
      <c r="I290" s="2">
        <v>66</v>
      </c>
      <c r="J290" s="2"/>
      <c r="K290" s="2">
        <v>3.1</v>
      </c>
      <c r="L290" s="2">
        <v>18.899999999999999</v>
      </c>
      <c r="M290" s="2">
        <v>4.97</v>
      </c>
      <c r="N290" s="2">
        <v>10.19</v>
      </c>
      <c r="O290" s="2">
        <v>2.61</v>
      </c>
      <c r="P290" s="2">
        <v>0</v>
      </c>
      <c r="Q290" s="2">
        <v>9.5</v>
      </c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>
        <v>266</v>
      </c>
      <c r="AE290" s="2"/>
      <c r="AF290" s="2"/>
      <c r="AG290" s="2"/>
      <c r="AH290" s="2"/>
      <c r="AI290" s="2"/>
      <c r="AJ290" s="2"/>
      <c r="AK290" s="2"/>
      <c r="AL290" s="2"/>
      <c r="AM290" s="4">
        <v>0</v>
      </c>
    </row>
    <row r="291" spans="1:39" x14ac:dyDescent="0.3">
      <c r="A291" s="2" t="s">
        <v>704</v>
      </c>
      <c r="B291" s="20"/>
      <c r="C291" s="20">
        <v>3</v>
      </c>
      <c r="D291" s="2">
        <v>100</v>
      </c>
      <c r="E291" s="2">
        <v>363</v>
      </c>
      <c r="F291" s="2">
        <v>5.5</v>
      </c>
      <c r="G291" s="2">
        <v>0.4</v>
      </c>
      <c r="H291" s="2">
        <v>6.7</v>
      </c>
      <c r="I291" s="2">
        <v>83.4</v>
      </c>
      <c r="J291" s="2"/>
      <c r="K291" s="2">
        <v>3.7</v>
      </c>
      <c r="L291" s="2">
        <v>0.3</v>
      </c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>
        <v>152</v>
      </c>
      <c r="AE291" s="2"/>
      <c r="AF291" s="2"/>
      <c r="AG291" s="2"/>
      <c r="AH291" s="2"/>
      <c r="AI291" s="2"/>
      <c r="AJ291" s="2"/>
      <c r="AK291" s="2"/>
      <c r="AL291" s="2"/>
      <c r="AM291" s="4">
        <v>0</v>
      </c>
    </row>
    <row r="292" spans="1:39" x14ac:dyDescent="0.3">
      <c r="A292" s="2" t="s">
        <v>705</v>
      </c>
      <c r="B292" s="20"/>
      <c r="C292" s="20">
        <v>4</v>
      </c>
      <c r="D292" s="2">
        <v>100</v>
      </c>
      <c r="E292" s="2">
        <v>373</v>
      </c>
      <c r="F292" s="2"/>
      <c r="G292" s="2"/>
      <c r="H292" s="2">
        <v>5.2</v>
      </c>
      <c r="I292" s="2">
        <v>82.7</v>
      </c>
      <c r="J292" s="2">
        <v>0.1</v>
      </c>
      <c r="K292" s="2">
        <v>3.2</v>
      </c>
      <c r="L292" s="2">
        <v>1.3</v>
      </c>
      <c r="M292" s="2">
        <v>0.5</v>
      </c>
      <c r="N292" s="2"/>
      <c r="O292" s="2"/>
      <c r="P292" s="2">
        <v>0</v>
      </c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>
        <v>120</v>
      </c>
      <c r="AE292" s="2"/>
      <c r="AF292" s="2"/>
      <c r="AG292" s="2"/>
      <c r="AH292" s="2"/>
      <c r="AI292" s="2"/>
      <c r="AJ292" s="2"/>
      <c r="AK292" s="2"/>
      <c r="AL292" s="2"/>
      <c r="AM292" s="4">
        <v>0</v>
      </c>
    </row>
    <row r="293" spans="1:39" x14ac:dyDescent="0.3">
      <c r="A293" s="2" t="s">
        <v>279</v>
      </c>
      <c r="B293" s="20"/>
      <c r="C293" s="20">
        <v>3</v>
      </c>
      <c r="D293" s="2">
        <v>100</v>
      </c>
      <c r="E293" s="2">
        <v>371</v>
      </c>
      <c r="F293" s="2">
        <v>4.9000000000000004</v>
      </c>
      <c r="G293" s="2">
        <v>2.8</v>
      </c>
      <c r="H293" s="2">
        <v>7.5</v>
      </c>
      <c r="I293" s="2">
        <v>74.2</v>
      </c>
      <c r="J293" s="2">
        <v>1.2</v>
      </c>
      <c r="K293" s="2">
        <v>5.7</v>
      </c>
      <c r="L293" s="2">
        <v>4.9000000000000004</v>
      </c>
      <c r="M293" s="2">
        <v>1.25</v>
      </c>
      <c r="N293" s="2">
        <v>1.48</v>
      </c>
      <c r="O293" s="2">
        <v>1.43</v>
      </c>
      <c r="P293" s="2">
        <v>0</v>
      </c>
      <c r="Q293" s="2">
        <v>0</v>
      </c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>
        <v>665</v>
      </c>
      <c r="AE293" s="2"/>
      <c r="AF293" s="2"/>
      <c r="AG293" s="2"/>
      <c r="AH293" s="2"/>
      <c r="AI293" s="2"/>
      <c r="AJ293" s="2"/>
      <c r="AK293" s="2"/>
      <c r="AL293" s="2"/>
      <c r="AM293" s="4">
        <v>0</v>
      </c>
    </row>
    <row r="294" spans="1:39" x14ac:dyDescent="0.3">
      <c r="A294" s="2" t="s">
        <v>280</v>
      </c>
      <c r="B294" s="20"/>
      <c r="C294" s="20">
        <v>3</v>
      </c>
      <c r="D294" s="2">
        <v>100</v>
      </c>
      <c r="E294" s="2">
        <v>363</v>
      </c>
      <c r="F294" s="2">
        <v>5</v>
      </c>
      <c r="G294" s="2">
        <v>1.3</v>
      </c>
      <c r="H294" s="2">
        <v>7.7</v>
      </c>
      <c r="I294" s="2">
        <v>80.099999999999994</v>
      </c>
      <c r="J294" s="2">
        <v>1.2</v>
      </c>
      <c r="K294" s="2">
        <v>4.5999999999999996</v>
      </c>
      <c r="L294" s="2">
        <v>1.3</v>
      </c>
      <c r="M294" s="2">
        <v>0.24</v>
      </c>
      <c r="N294" s="2">
        <v>0.45</v>
      </c>
      <c r="O294" s="2">
        <v>0.4</v>
      </c>
      <c r="P294" s="2">
        <v>0</v>
      </c>
      <c r="Q294" s="2">
        <v>0</v>
      </c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>
        <v>18</v>
      </c>
      <c r="AE294" s="2"/>
      <c r="AF294" s="2"/>
      <c r="AG294" s="2"/>
      <c r="AH294" s="2"/>
      <c r="AI294" s="2"/>
      <c r="AJ294" s="2"/>
      <c r="AK294" s="2"/>
      <c r="AL294" s="2"/>
      <c r="AM294" s="4">
        <v>0</v>
      </c>
    </row>
    <row r="295" spans="1:39" x14ac:dyDescent="0.3">
      <c r="A295" s="2" t="s">
        <v>281</v>
      </c>
      <c r="B295" s="20"/>
      <c r="C295" s="20">
        <v>3</v>
      </c>
      <c r="D295" s="2">
        <v>100</v>
      </c>
      <c r="E295" s="2">
        <v>356</v>
      </c>
      <c r="F295" s="2">
        <v>4.0999999999999996</v>
      </c>
      <c r="G295" s="2">
        <v>2.6</v>
      </c>
      <c r="H295" s="2">
        <v>11</v>
      </c>
      <c r="I295" s="2">
        <v>72.2</v>
      </c>
      <c r="J295" s="2">
        <v>2.6</v>
      </c>
      <c r="K295" s="2">
        <v>7.5</v>
      </c>
      <c r="L295" s="2">
        <v>2.6</v>
      </c>
      <c r="M295" s="2">
        <v>0.53</v>
      </c>
      <c r="N295" s="2">
        <v>0.6</v>
      </c>
      <c r="O295" s="2">
        <v>1.08</v>
      </c>
      <c r="P295" s="2">
        <v>0</v>
      </c>
      <c r="Q295" s="2">
        <v>0</v>
      </c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>
        <v>525</v>
      </c>
      <c r="AE295" s="2"/>
      <c r="AF295" s="2"/>
      <c r="AG295" s="2"/>
      <c r="AH295" s="2"/>
      <c r="AI295" s="2"/>
      <c r="AJ295" s="2"/>
      <c r="AK295" s="2"/>
      <c r="AL295" s="2"/>
      <c r="AM295" s="4">
        <v>0</v>
      </c>
    </row>
    <row r="296" spans="1:39" x14ac:dyDescent="0.3">
      <c r="A296" s="2" t="s">
        <v>282</v>
      </c>
      <c r="B296" s="20"/>
      <c r="C296" s="20">
        <v>3</v>
      </c>
      <c r="D296" s="2">
        <v>100</v>
      </c>
      <c r="E296" s="2">
        <v>469</v>
      </c>
      <c r="F296" s="2">
        <v>2.6</v>
      </c>
      <c r="G296" s="2">
        <v>1</v>
      </c>
      <c r="H296" s="2">
        <v>5.8</v>
      </c>
      <c r="I296" s="2">
        <v>71</v>
      </c>
      <c r="J296" s="2"/>
      <c r="K296" s="2">
        <v>1.6</v>
      </c>
      <c r="L296" s="2">
        <v>18</v>
      </c>
      <c r="M296" s="2">
        <v>5.27</v>
      </c>
      <c r="N296" s="2">
        <v>9.19</v>
      </c>
      <c r="O296" s="2">
        <v>2.34</v>
      </c>
      <c r="P296" s="2">
        <v>0.1</v>
      </c>
      <c r="Q296" s="2">
        <v>16.5</v>
      </c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>
        <v>273</v>
      </c>
      <c r="AE296" s="2"/>
      <c r="AF296" s="2"/>
      <c r="AG296" s="2"/>
      <c r="AH296" s="2"/>
      <c r="AI296" s="2"/>
      <c r="AJ296" s="2"/>
      <c r="AK296" s="2"/>
      <c r="AL296" s="2"/>
      <c r="AM296" s="4">
        <v>0</v>
      </c>
    </row>
    <row r="297" spans="1:39" x14ac:dyDescent="0.3">
      <c r="A297" s="2" t="s">
        <v>283</v>
      </c>
      <c r="B297" s="20"/>
      <c r="C297" s="20">
        <v>3</v>
      </c>
      <c r="D297" s="2">
        <v>100</v>
      </c>
      <c r="E297" s="2">
        <v>483</v>
      </c>
      <c r="F297" s="2">
        <v>2.1</v>
      </c>
      <c r="G297" s="2">
        <v>0.8</v>
      </c>
      <c r="H297" s="2">
        <v>5.4</v>
      </c>
      <c r="I297" s="2">
        <v>65.5</v>
      </c>
      <c r="J297" s="2"/>
      <c r="K297" s="2">
        <v>4</v>
      </c>
      <c r="L297" s="2">
        <v>22.2</v>
      </c>
      <c r="M297" s="2">
        <v>11.97</v>
      </c>
      <c r="N297" s="2">
        <v>6.88</v>
      </c>
      <c r="O297" s="2">
        <v>2.0499999999999998</v>
      </c>
      <c r="P297" s="2">
        <v>0</v>
      </c>
      <c r="Q297" s="2">
        <v>8.1999999999999993</v>
      </c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>
        <v>162</v>
      </c>
      <c r="AE297" s="2"/>
      <c r="AF297" s="2"/>
      <c r="AG297" s="2"/>
      <c r="AH297" s="2"/>
      <c r="AI297" s="2"/>
      <c r="AJ297" s="2"/>
      <c r="AK297" s="2"/>
      <c r="AL297" s="2"/>
      <c r="AM297" s="4">
        <v>0</v>
      </c>
    </row>
    <row r="298" spans="1:39" x14ac:dyDescent="0.3">
      <c r="A298" s="2" t="s">
        <v>284</v>
      </c>
      <c r="B298" s="20"/>
      <c r="C298" s="20">
        <v>3</v>
      </c>
      <c r="D298" s="2">
        <v>100</v>
      </c>
      <c r="E298" s="2">
        <v>467</v>
      </c>
      <c r="F298" s="2">
        <v>2.9</v>
      </c>
      <c r="G298" s="2">
        <v>1.4</v>
      </c>
      <c r="H298" s="2">
        <v>7.3</v>
      </c>
      <c r="I298" s="2">
        <v>67.400000000000006</v>
      </c>
      <c r="J298" s="2"/>
      <c r="K298" s="2">
        <v>2.2000000000000002</v>
      </c>
      <c r="L298" s="2">
        <v>18.7</v>
      </c>
      <c r="M298" s="2">
        <v>4.93</v>
      </c>
      <c r="N298" s="2">
        <v>9.69</v>
      </c>
      <c r="O298" s="2">
        <v>2.91</v>
      </c>
      <c r="P298" s="2">
        <v>0</v>
      </c>
      <c r="Q298" s="2">
        <v>0</v>
      </c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>
        <v>322</v>
      </c>
      <c r="AE298" s="2"/>
      <c r="AF298" s="2"/>
      <c r="AG298" s="2"/>
      <c r="AH298" s="2"/>
      <c r="AI298" s="2"/>
      <c r="AJ298" s="2"/>
      <c r="AK298" s="2"/>
      <c r="AL298" s="2"/>
      <c r="AM298" s="4">
        <v>0</v>
      </c>
    </row>
    <row r="299" spans="1:39" x14ac:dyDescent="0.3">
      <c r="A299" s="2" t="s">
        <v>285</v>
      </c>
      <c r="B299" s="20"/>
      <c r="C299" s="20">
        <v>3</v>
      </c>
      <c r="D299" s="2">
        <v>100</v>
      </c>
      <c r="E299" s="2">
        <v>476</v>
      </c>
      <c r="F299" s="2">
        <v>2.8</v>
      </c>
      <c r="G299" s="2">
        <v>1.4</v>
      </c>
      <c r="H299" s="2">
        <v>6.5</v>
      </c>
      <c r="I299" s="2">
        <v>67.400000000000006</v>
      </c>
      <c r="J299" s="2"/>
      <c r="K299" s="2">
        <v>1.9</v>
      </c>
      <c r="L299" s="2">
        <v>20</v>
      </c>
      <c r="M299" s="2">
        <v>4.6900000000000004</v>
      </c>
      <c r="N299" s="2">
        <v>9.65</v>
      </c>
      <c r="O299" s="2">
        <v>2.5499999999999998</v>
      </c>
      <c r="P299" s="2">
        <v>0</v>
      </c>
      <c r="Q299" s="2">
        <v>5.5</v>
      </c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>
        <v>313</v>
      </c>
      <c r="AE299" s="2"/>
      <c r="AF299" s="2"/>
      <c r="AG299" s="2"/>
      <c r="AH299" s="2"/>
      <c r="AI299" s="2"/>
      <c r="AJ299" s="2"/>
      <c r="AK299" s="2"/>
      <c r="AL299" s="2"/>
      <c r="AM299" s="4">
        <v>0</v>
      </c>
    </row>
    <row r="300" spans="1:39" x14ac:dyDescent="0.3">
      <c r="A300" s="2" t="s">
        <v>286</v>
      </c>
      <c r="B300" s="20"/>
      <c r="C300" s="20">
        <v>3</v>
      </c>
      <c r="D300" s="2">
        <v>100</v>
      </c>
      <c r="E300" s="2">
        <v>409</v>
      </c>
      <c r="F300" s="2">
        <v>1.5</v>
      </c>
      <c r="G300" s="2">
        <v>1.1000000000000001</v>
      </c>
      <c r="H300" s="2">
        <v>9.6</v>
      </c>
      <c r="I300" s="2">
        <v>59.5</v>
      </c>
      <c r="J300" s="2"/>
      <c r="K300" s="2">
        <v>13.6</v>
      </c>
      <c r="L300" s="2">
        <v>13.7</v>
      </c>
      <c r="M300" s="2">
        <v>5.31</v>
      </c>
      <c r="N300" s="2">
        <v>6.39</v>
      </c>
      <c r="O300" s="2">
        <v>2.13</v>
      </c>
      <c r="P300" s="2">
        <v>0</v>
      </c>
      <c r="Q300" s="2">
        <v>0</v>
      </c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>
        <v>228</v>
      </c>
      <c r="AE300" s="2"/>
      <c r="AF300" s="2"/>
      <c r="AG300" s="2"/>
      <c r="AH300" s="2"/>
      <c r="AI300" s="2"/>
      <c r="AJ300" s="2"/>
      <c r="AK300" s="2"/>
      <c r="AL300" s="2"/>
      <c r="AM300" s="4">
        <v>0</v>
      </c>
    </row>
    <row r="301" spans="1:39" x14ac:dyDescent="0.3">
      <c r="A301" s="2" t="s">
        <v>287</v>
      </c>
      <c r="B301" s="20"/>
      <c r="C301" s="20">
        <v>4</v>
      </c>
      <c r="D301" s="2">
        <v>100</v>
      </c>
      <c r="E301" s="2">
        <v>428</v>
      </c>
      <c r="F301" s="2"/>
      <c r="G301" s="2"/>
      <c r="H301" s="2">
        <v>9</v>
      </c>
      <c r="I301" s="2">
        <v>73.400000000000006</v>
      </c>
      <c r="J301" s="2">
        <v>1.9</v>
      </c>
      <c r="K301" s="2" t="s">
        <v>46</v>
      </c>
      <c r="L301" s="2">
        <v>10.4</v>
      </c>
      <c r="M301" s="2">
        <v>4.5999999999999996</v>
      </c>
      <c r="N301" s="2">
        <v>3.4</v>
      </c>
      <c r="O301" s="2">
        <v>1.5</v>
      </c>
      <c r="P301" s="2">
        <v>0.1</v>
      </c>
      <c r="Q301" s="2">
        <v>1</v>
      </c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>
        <v>720</v>
      </c>
      <c r="AE301" s="2"/>
      <c r="AF301" s="2"/>
      <c r="AG301" s="2"/>
      <c r="AH301" s="2"/>
      <c r="AI301" s="2"/>
      <c r="AJ301" s="2"/>
      <c r="AK301" s="2"/>
      <c r="AL301" s="2"/>
      <c r="AM301" s="4">
        <v>0</v>
      </c>
    </row>
    <row r="302" spans="1:39" x14ac:dyDescent="0.3">
      <c r="A302" s="2" t="s">
        <v>288</v>
      </c>
      <c r="B302" s="20"/>
      <c r="C302" s="20">
        <v>3</v>
      </c>
      <c r="D302" s="2">
        <v>100</v>
      </c>
      <c r="E302" s="2">
        <v>453</v>
      </c>
      <c r="F302" s="2">
        <v>3.6</v>
      </c>
      <c r="G302" s="2">
        <v>0.7</v>
      </c>
      <c r="H302" s="2">
        <v>8</v>
      </c>
      <c r="I302" s="2">
        <v>69.7</v>
      </c>
      <c r="J302" s="2"/>
      <c r="K302" s="2">
        <v>2.2000000000000002</v>
      </c>
      <c r="L302" s="2">
        <v>15.8</v>
      </c>
      <c r="M302" s="2">
        <v>6.13</v>
      </c>
      <c r="N302" s="2">
        <v>4.3600000000000003</v>
      </c>
      <c r="O302" s="2">
        <v>1.25</v>
      </c>
      <c r="P302" s="2">
        <v>0</v>
      </c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>
        <v>98</v>
      </c>
      <c r="AE302" s="2"/>
      <c r="AF302" s="2"/>
      <c r="AG302" s="2"/>
      <c r="AH302" s="2"/>
      <c r="AI302" s="2"/>
      <c r="AJ302" s="2"/>
      <c r="AK302" s="2"/>
      <c r="AL302" s="2"/>
      <c r="AM302" s="4">
        <v>0</v>
      </c>
    </row>
    <row r="303" spans="1:39" x14ac:dyDescent="0.3">
      <c r="A303" s="2" t="s">
        <v>289</v>
      </c>
      <c r="B303" s="20"/>
      <c r="C303" s="20">
        <v>3</v>
      </c>
      <c r="D303" s="2">
        <v>100</v>
      </c>
      <c r="E303" s="2">
        <v>405</v>
      </c>
      <c r="F303" s="2">
        <v>1.6</v>
      </c>
      <c r="G303" s="2">
        <v>1.2</v>
      </c>
      <c r="H303" s="2">
        <v>7.4</v>
      </c>
      <c r="I303" s="2">
        <v>60.3</v>
      </c>
      <c r="J303" s="2"/>
      <c r="K303" s="2">
        <v>14.6</v>
      </c>
      <c r="L303" s="2">
        <v>14.9</v>
      </c>
      <c r="M303" s="2">
        <v>5.32</v>
      </c>
      <c r="N303" s="2">
        <v>6.46</v>
      </c>
      <c r="O303" s="2">
        <v>2.2000000000000002</v>
      </c>
      <c r="P303" s="2">
        <v>0</v>
      </c>
      <c r="Q303" s="2">
        <v>0</v>
      </c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>
        <v>235</v>
      </c>
      <c r="AE303" s="2"/>
      <c r="AF303" s="2"/>
      <c r="AG303" s="2"/>
      <c r="AH303" s="2"/>
      <c r="AI303" s="2"/>
      <c r="AJ303" s="2"/>
      <c r="AK303" s="2"/>
      <c r="AL303" s="2"/>
      <c r="AM303" s="4">
        <v>0</v>
      </c>
    </row>
    <row r="304" spans="1:39" x14ac:dyDescent="0.3">
      <c r="A304" s="2" t="s">
        <v>290</v>
      </c>
      <c r="B304" s="20"/>
      <c r="C304" s="20">
        <v>1</v>
      </c>
      <c r="D304" s="2">
        <v>100</v>
      </c>
      <c r="E304" s="2">
        <v>386</v>
      </c>
      <c r="F304" s="2">
        <v>8</v>
      </c>
      <c r="G304" s="2">
        <v>2.6</v>
      </c>
      <c r="H304" s="2">
        <v>5.7</v>
      </c>
      <c r="I304" s="2">
        <v>72.3</v>
      </c>
      <c r="J304" s="2">
        <v>22.9</v>
      </c>
      <c r="K304" s="2">
        <v>5.7</v>
      </c>
      <c r="L304" s="2">
        <v>5.7</v>
      </c>
      <c r="M304" s="2">
        <v>0</v>
      </c>
      <c r="N304" s="2">
        <v>1.72</v>
      </c>
      <c r="O304" s="2">
        <v>3.37</v>
      </c>
      <c r="P304" s="2"/>
      <c r="Q304" s="2">
        <v>0</v>
      </c>
      <c r="R304" s="2">
        <v>0</v>
      </c>
      <c r="S304" s="2">
        <v>0</v>
      </c>
      <c r="T304" s="2">
        <v>0</v>
      </c>
      <c r="U304" s="2">
        <v>0.9</v>
      </c>
      <c r="V304" s="2">
        <v>2.5</v>
      </c>
      <c r="W304" s="2">
        <v>0.5</v>
      </c>
      <c r="X304" s="2">
        <v>0.2</v>
      </c>
      <c r="Y304" s="2">
        <v>3.8</v>
      </c>
      <c r="Z304" s="2">
        <v>0.2</v>
      </c>
      <c r="AA304" s="2"/>
      <c r="AB304" s="2">
        <v>0</v>
      </c>
      <c r="AC304" s="2">
        <v>80</v>
      </c>
      <c r="AD304" s="2">
        <v>629</v>
      </c>
      <c r="AE304" s="2">
        <v>171</v>
      </c>
      <c r="AF304" s="2">
        <v>429</v>
      </c>
      <c r="AG304" s="2">
        <v>163</v>
      </c>
      <c r="AH304" s="2">
        <v>56</v>
      </c>
      <c r="AI304" s="2">
        <v>3.1</v>
      </c>
      <c r="AJ304" s="2">
        <v>1.2</v>
      </c>
      <c r="AK304" s="2">
        <v>0.2</v>
      </c>
      <c r="AL304" s="2">
        <v>33.700000000000003</v>
      </c>
      <c r="AM304" s="4">
        <v>0</v>
      </c>
    </row>
    <row r="305" spans="1:39" x14ac:dyDescent="0.3">
      <c r="A305" s="2" t="s">
        <v>291</v>
      </c>
      <c r="B305" s="20"/>
      <c r="C305" s="20">
        <v>1</v>
      </c>
      <c r="D305" s="2">
        <v>100</v>
      </c>
      <c r="E305" s="2">
        <v>384</v>
      </c>
      <c r="F305" s="2">
        <v>6.4</v>
      </c>
      <c r="G305" s="2"/>
      <c r="H305" s="2">
        <v>8</v>
      </c>
      <c r="I305" s="2">
        <v>71.099999999999994</v>
      </c>
      <c r="J305" s="2"/>
      <c r="K305" s="2">
        <v>2.5</v>
      </c>
      <c r="L305" s="2">
        <v>9.4</v>
      </c>
      <c r="M305" s="2">
        <v>2.27</v>
      </c>
      <c r="N305" s="2">
        <v>4.29</v>
      </c>
      <c r="O305" s="2">
        <v>2.86</v>
      </c>
      <c r="P305" s="2"/>
      <c r="Q305" s="2">
        <v>0</v>
      </c>
      <c r="R305" s="2">
        <v>0</v>
      </c>
      <c r="S305" s="2">
        <v>0</v>
      </c>
      <c r="T305" s="2"/>
      <c r="U305" s="2">
        <v>0</v>
      </c>
      <c r="V305" s="2"/>
      <c r="W305" s="2">
        <v>0.1</v>
      </c>
      <c r="X305" s="2">
        <v>0.6</v>
      </c>
      <c r="Y305" s="2">
        <v>3.5</v>
      </c>
      <c r="Z305" s="2">
        <v>0.1</v>
      </c>
      <c r="AA305" s="2">
        <v>0.5</v>
      </c>
      <c r="AB305" s="2">
        <v>0</v>
      </c>
      <c r="AC305" s="2">
        <v>12.9</v>
      </c>
      <c r="AD305" s="2">
        <v>670</v>
      </c>
      <c r="AE305" s="2">
        <v>384</v>
      </c>
      <c r="AF305" s="2">
        <v>40</v>
      </c>
      <c r="AG305" s="2">
        <v>149</v>
      </c>
      <c r="AH305" s="2">
        <v>42.9</v>
      </c>
      <c r="AI305" s="2">
        <v>3.5</v>
      </c>
      <c r="AJ305" s="2">
        <v>0.8</v>
      </c>
      <c r="AK305" s="2">
        <v>0.2</v>
      </c>
      <c r="AL305" s="2">
        <v>11</v>
      </c>
      <c r="AM305" s="4">
        <v>0</v>
      </c>
    </row>
    <row r="306" spans="1:39" x14ac:dyDescent="0.3">
      <c r="A306" s="2" t="s">
        <v>292</v>
      </c>
      <c r="B306" s="20"/>
      <c r="C306" s="20">
        <v>4</v>
      </c>
      <c r="D306" s="2">
        <v>100</v>
      </c>
      <c r="E306" s="2">
        <v>363</v>
      </c>
      <c r="F306" s="2"/>
      <c r="G306" s="2"/>
      <c r="H306" s="2">
        <v>8.4</v>
      </c>
      <c r="I306" s="2">
        <v>77</v>
      </c>
      <c r="J306" s="2">
        <v>0.5</v>
      </c>
      <c r="K306" s="2">
        <v>5.5</v>
      </c>
      <c r="L306" s="2">
        <v>2.4</v>
      </c>
      <c r="M306" s="2">
        <v>0.5</v>
      </c>
      <c r="N306" s="2"/>
      <c r="O306" s="2"/>
      <c r="P306" s="2">
        <v>0</v>
      </c>
      <c r="Q306" s="2">
        <v>0</v>
      </c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>
        <v>228</v>
      </c>
      <c r="AE306" s="2"/>
      <c r="AF306" s="2"/>
      <c r="AG306" s="2"/>
      <c r="AH306" s="2"/>
      <c r="AI306" s="2"/>
      <c r="AJ306" s="2"/>
      <c r="AK306" s="2"/>
      <c r="AL306" s="2"/>
      <c r="AM306" s="4">
        <v>0</v>
      </c>
    </row>
    <row r="307" spans="1:39" x14ac:dyDescent="0.3">
      <c r="A307" s="2" t="s">
        <v>293</v>
      </c>
      <c r="B307" s="20"/>
      <c r="C307" s="20">
        <v>1</v>
      </c>
      <c r="D307" s="2">
        <v>100</v>
      </c>
      <c r="E307" s="2">
        <v>349</v>
      </c>
      <c r="F307" s="2">
        <v>11</v>
      </c>
      <c r="G307" s="2">
        <v>1.2</v>
      </c>
      <c r="H307" s="2">
        <v>10.9</v>
      </c>
      <c r="I307" s="2">
        <v>63.6</v>
      </c>
      <c r="J307" s="2">
        <v>1.1000000000000001</v>
      </c>
      <c r="K307" s="2">
        <v>11.8</v>
      </c>
      <c r="L307" s="2">
        <v>1.5</v>
      </c>
      <c r="M307" s="2">
        <v>0.18</v>
      </c>
      <c r="N307" s="2">
        <v>0.19</v>
      </c>
      <c r="O307" s="2">
        <v>0.7</v>
      </c>
      <c r="P307" s="2"/>
      <c r="Q307" s="2">
        <v>0</v>
      </c>
      <c r="R307" s="2">
        <v>0</v>
      </c>
      <c r="S307" s="2">
        <v>0</v>
      </c>
      <c r="T307" s="2">
        <v>0</v>
      </c>
      <c r="U307" s="2">
        <v>1.4</v>
      </c>
      <c r="V307" s="2">
        <v>5.9</v>
      </c>
      <c r="W307" s="2">
        <v>0.3</v>
      </c>
      <c r="X307" s="2">
        <v>0.1</v>
      </c>
      <c r="Y307" s="2">
        <v>1.7</v>
      </c>
      <c r="Z307" s="2">
        <v>0.3</v>
      </c>
      <c r="AA307" s="2">
        <v>0.5</v>
      </c>
      <c r="AB307" s="2">
        <v>0</v>
      </c>
      <c r="AC307" s="2">
        <v>34</v>
      </c>
      <c r="AD307" s="2">
        <v>2</v>
      </c>
      <c r="AE307" s="2">
        <v>374</v>
      </c>
      <c r="AF307" s="2">
        <v>24</v>
      </c>
      <c r="AG307" s="2">
        <v>225</v>
      </c>
      <c r="AH307" s="2">
        <v>63</v>
      </c>
      <c r="AI307" s="2">
        <v>2.5</v>
      </c>
      <c r="AJ307" s="2">
        <v>2.2000000000000002</v>
      </c>
      <c r="AK307" s="2">
        <v>0.3</v>
      </c>
      <c r="AL307" s="2">
        <v>14.4</v>
      </c>
      <c r="AM307" s="4">
        <v>0</v>
      </c>
    </row>
    <row r="308" spans="1:39" x14ac:dyDescent="0.3">
      <c r="A308" s="2" t="s">
        <v>294</v>
      </c>
      <c r="B308" s="20"/>
      <c r="C308" s="20">
        <v>1</v>
      </c>
      <c r="D308" s="2">
        <v>100</v>
      </c>
      <c r="E308" s="2">
        <v>364</v>
      </c>
      <c r="F308" s="2">
        <v>11.9</v>
      </c>
      <c r="G308" s="2">
        <v>0.5</v>
      </c>
      <c r="H308" s="2">
        <v>10.3</v>
      </c>
      <c r="I308" s="2">
        <v>73.599999999999994</v>
      </c>
      <c r="J308" s="2">
        <v>0.3</v>
      </c>
      <c r="K308" s="2">
        <v>2.7</v>
      </c>
      <c r="L308" s="2">
        <v>1</v>
      </c>
      <c r="M308" s="2">
        <v>0.16</v>
      </c>
      <c r="N308" s="2">
        <v>0.09</v>
      </c>
      <c r="O308" s="2">
        <v>0.41</v>
      </c>
      <c r="P308" s="2"/>
      <c r="Q308" s="2">
        <v>0</v>
      </c>
      <c r="R308" s="2">
        <v>0</v>
      </c>
      <c r="S308" s="2">
        <v>0</v>
      </c>
      <c r="T308" s="2">
        <v>0</v>
      </c>
      <c r="U308" s="2">
        <v>0.1</v>
      </c>
      <c r="V308" s="2">
        <v>0.3</v>
      </c>
      <c r="W308" s="2">
        <v>0.1</v>
      </c>
      <c r="X308" s="2">
        <v>0</v>
      </c>
      <c r="Y308" s="2">
        <v>1.3</v>
      </c>
      <c r="Z308" s="2">
        <v>0</v>
      </c>
      <c r="AA308" s="2">
        <v>0.4</v>
      </c>
      <c r="AB308" s="2">
        <v>0</v>
      </c>
      <c r="AC308" s="2">
        <v>26</v>
      </c>
      <c r="AD308" s="2">
        <v>2</v>
      </c>
      <c r="AE308" s="2">
        <v>107</v>
      </c>
      <c r="AF308" s="2">
        <v>15</v>
      </c>
      <c r="AG308" s="2">
        <v>108</v>
      </c>
      <c r="AH308" s="2">
        <v>22</v>
      </c>
      <c r="AI308" s="2">
        <v>1.2</v>
      </c>
      <c r="AJ308" s="2">
        <v>0.7</v>
      </c>
      <c r="AK308" s="2">
        <v>0.1</v>
      </c>
      <c r="AL308" s="2">
        <v>33.9</v>
      </c>
      <c r="AM308" s="4">
        <v>0</v>
      </c>
    </row>
    <row r="309" spans="1:39" x14ac:dyDescent="0.3">
      <c r="A309" s="2" t="s">
        <v>295</v>
      </c>
      <c r="B309" s="20"/>
      <c r="C309" s="20">
        <v>3</v>
      </c>
      <c r="D309" s="2">
        <v>100</v>
      </c>
      <c r="E309" s="2">
        <v>333</v>
      </c>
      <c r="F309" s="2">
        <v>8.8000000000000007</v>
      </c>
      <c r="G309" s="2">
        <v>0.1</v>
      </c>
      <c r="H309" s="2">
        <v>0.3</v>
      </c>
      <c r="I309" s="2">
        <v>82.7</v>
      </c>
      <c r="J309" s="2"/>
      <c r="K309" s="2">
        <v>8</v>
      </c>
      <c r="L309" s="2">
        <v>0.1</v>
      </c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>
        <v>17</v>
      </c>
      <c r="AE309" s="2"/>
      <c r="AF309" s="2"/>
      <c r="AG309" s="2"/>
      <c r="AH309" s="2"/>
      <c r="AI309" s="2"/>
      <c r="AJ309" s="2"/>
      <c r="AK309" s="2"/>
      <c r="AL309" s="2"/>
      <c r="AM309" s="4">
        <v>0</v>
      </c>
    </row>
    <row r="310" spans="1:39" x14ac:dyDescent="0.3">
      <c r="A310" s="2" t="s">
        <v>296</v>
      </c>
      <c r="B310" s="20"/>
      <c r="C310" s="20">
        <v>2</v>
      </c>
      <c r="D310" s="2">
        <v>100</v>
      </c>
      <c r="E310" s="2">
        <v>380</v>
      </c>
      <c r="F310" s="2">
        <v>4.7</v>
      </c>
      <c r="G310" s="2">
        <v>1.7</v>
      </c>
      <c r="H310" s="2">
        <v>13.4</v>
      </c>
      <c r="I310" s="2">
        <v>77.400000000000006</v>
      </c>
      <c r="J310" s="2"/>
      <c r="K310" s="2">
        <v>0.9</v>
      </c>
      <c r="L310" s="2">
        <v>1.9</v>
      </c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>
        <v>0.3</v>
      </c>
      <c r="X310" s="2">
        <v>0.3</v>
      </c>
      <c r="Y310" s="2">
        <v>9.1</v>
      </c>
      <c r="Z310" s="2"/>
      <c r="AA310" s="2"/>
      <c r="AB310" s="2"/>
      <c r="AC310" s="2"/>
      <c r="AD310" s="2" t="s">
        <v>46</v>
      </c>
      <c r="AE310" s="2"/>
      <c r="AF310" s="2">
        <v>62</v>
      </c>
      <c r="AG310" s="2">
        <v>292</v>
      </c>
      <c r="AH310" s="2"/>
      <c r="AI310" s="2">
        <v>3.2</v>
      </c>
      <c r="AJ310" s="2"/>
      <c r="AK310" s="2"/>
      <c r="AL310" s="2"/>
      <c r="AM310" s="4">
        <v>0</v>
      </c>
    </row>
    <row r="311" spans="1:39" x14ac:dyDescent="0.3">
      <c r="A311" s="2" t="s">
        <v>297</v>
      </c>
      <c r="B311" s="20"/>
      <c r="C311" s="20">
        <v>1</v>
      </c>
      <c r="D311" s="2">
        <v>100</v>
      </c>
      <c r="E311" s="2">
        <v>361</v>
      </c>
      <c r="F311" s="2">
        <v>10.9</v>
      </c>
      <c r="G311" s="2">
        <v>1.5</v>
      </c>
      <c r="H311" s="2">
        <v>6.9</v>
      </c>
      <c r="I311" s="2">
        <v>69.599999999999994</v>
      </c>
      <c r="J311" s="2">
        <v>0.6</v>
      </c>
      <c r="K311" s="2">
        <v>7.3</v>
      </c>
      <c r="L311" s="2">
        <v>3.9</v>
      </c>
      <c r="M311" s="2">
        <v>0.54</v>
      </c>
      <c r="N311" s="2">
        <v>1.02</v>
      </c>
      <c r="O311" s="2">
        <v>1.76</v>
      </c>
      <c r="P311" s="2"/>
      <c r="Q311" s="2">
        <v>0</v>
      </c>
      <c r="R311" s="2">
        <v>11</v>
      </c>
      <c r="S311" s="2">
        <v>0</v>
      </c>
      <c r="T311" s="2">
        <v>0</v>
      </c>
      <c r="U311" s="2">
        <v>0.4</v>
      </c>
      <c r="V311" s="2">
        <v>0.3</v>
      </c>
      <c r="W311" s="2">
        <v>0.2</v>
      </c>
      <c r="X311" s="2">
        <v>0.1</v>
      </c>
      <c r="Y311" s="2">
        <v>1.9</v>
      </c>
      <c r="Z311" s="2">
        <v>0.4</v>
      </c>
      <c r="AA311" s="2">
        <v>0.7</v>
      </c>
      <c r="AB311" s="2">
        <v>0</v>
      </c>
      <c r="AC311" s="2">
        <v>25</v>
      </c>
      <c r="AD311" s="2">
        <v>5</v>
      </c>
      <c r="AE311" s="2">
        <v>315</v>
      </c>
      <c r="AF311" s="2">
        <v>7</v>
      </c>
      <c r="AG311" s="2">
        <v>272</v>
      </c>
      <c r="AH311" s="2">
        <v>93</v>
      </c>
      <c r="AI311" s="2">
        <v>2.4</v>
      </c>
      <c r="AJ311" s="2">
        <v>1.7</v>
      </c>
      <c r="AK311" s="2">
        <v>0.2</v>
      </c>
      <c r="AL311" s="2">
        <v>15.4</v>
      </c>
      <c r="AM311" s="4">
        <v>0</v>
      </c>
    </row>
    <row r="312" spans="1:39" x14ac:dyDescent="0.3">
      <c r="A312" s="2" t="s">
        <v>298</v>
      </c>
      <c r="B312" s="20"/>
      <c r="C312" s="20">
        <v>1</v>
      </c>
      <c r="D312" s="2">
        <v>100</v>
      </c>
      <c r="E312" s="2">
        <v>351</v>
      </c>
      <c r="F312" s="2">
        <v>7.6</v>
      </c>
      <c r="G312" s="2">
        <v>3.7</v>
      </c>
      <c r="H312" s="2">
        <v>8</v>
      </c>
      <c r="I312" s="2">
        <v>78.900000000000006</v>
      </c>
      <c r="J312" s="2">
        <v>0.1</v>
      </c>
      <c r="K312" s="2">
        <v>1.1000000000000001</v>
      </c>
      <c r="L312" s="2">
        <v>0.8</v>
      </c>
      <c r="M312" s="2">
        <v>0.21</v>
      </c>
      <c r="N312" s="2">
        <v>0.02</v>
      </c>
      <c r="O312" s="2">
        <v>0.35</v>
      </c>
      <c r="P312" s="2"/>
      <c r="Q312" s="2">
        <v>0</v>
      </c>
      <c r="R312" s="2">
        <v>0</v>
      </c>
      <c r="S312" s="2">
        <v>19</v>
      </c>
      <c r="T312" s="2"/>
      <c r="U312" s="2">
        <v>0.2</v>
      </c>
      <c r="V312" s="2"/>
      <c r="W312" s="2">
        <v>0.4</v>
      </c>
      <c r="X312" s="2">
        <v>0.1</v>
      </c>
      <c r="Y312" s="2">
        <v>3.4</v>
      </c>
      <c r="Z312" s="2">
        <v>0</v>
      </c>
      <c r="AA312" s="2">
        <v>1.5</v>
      </c>
      <c r="AB312" s="2">
        <v>0</v>
      </c>
      <c r="AC312" s="2">
        <v>50.6</v>
      </c>
      <c r="AD312" s="2">
        <v>34</v>
      </c>
      <c r="AE312" s="2">
        <v>1588</v>
      </c>
      <c r="AF312" s="2">
        <v>33</v>
      </c>
      <c r="AG312" s="2">
        <v>178</v>
      </c>
      <c r="AH312" s="2">
        <v>87.7</v>
      </c>
      <c r="AI312" s="2">
        <v>17.2</v>
      </c>
      <c r="AJ312" s="2">
        <v>1.6</v>
      </c>
      <c r="AK312" s="2">
        <v>1.1000000000000001</v>
      </c>
      <c r="AL312" s="2">
        <v>2.8</v>
      </c>
      <c r="AM312" s="4">
        <v>0</v>
      </c>
    </row>
    <row r="313" spans="1:39" x14ac:dyDescent="0.3">
      <c r="A313" s="2" t="s">
        <v>299</v>
      </c>
      <c r="B313" s="20"/>
      <c r="C313" s="20">
        <v>1</v>
      </c>
      <c r="D313" s="2">
        <v>100</v>
      </c>
      <c r="E313" s="2">
        <v>381</v>
      </c>
      <c r="F313" s="2">
        <v>8.3000000000000007</v>
      </c>
      <c r="G313" s="2">
        <v>0.1</v>
      </c>
      <c r="H313" s="2">
        <v>0.3</v>
      </c>
      <c r="I313" s="2">
        <v>90.4</v>
      </c>
      <c r="J313" s="2">
        <v>0</v>
      </c>
      <c r="K313" s="2">
        <v>0.9</v>
      </c>
      <c r="L313" s="2">
        <v>0.1</v>
      </c>
      <c r="M313" s="2">
        <v>0.01</v>
      </c>
      <c r="N313" s="2">
        <v>0.02</v>
      </c>
      <c r="O313" s="2">
        <v>0.03</v>
      </c>
      <c r="P313" s="2"/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9</v>
      </c>
      <c r="AE313" s="2">
        <v>3</v>
      </c>
      <c r="AF313" s="2">
        <v>2</v>
      </c>
      <c r="AG313" s="2">
        <v>13</v>
      </c>
      <c r="AH313" s="2">
        <v>3</v>
      </c>
      <c r="AI313" s="2">
        <v>0.5</v>
      </c>
      <c r="AJ313" s="2">
        <v>0.1</v>
      </c>
      <c r="AK313" s="2">
        <v>0.1</v>
      </c>
      <c r="AL313" s="2">
        <v>2.8</v>
      </c>
      <c r="AM313" s="4">
        <v>0</v>
      </c>
    </row>
    <row r="314" spans="1:39" x14ac:dyDescent="0.3">
      <c r="A314" s="2" t="s">
        <v>300</v>
      </c>
      <c r="B314" s="20"/>
      <c r="C314" s="20">
        <v>1</v>
      </c>
      <c r="D314" s="2">
        <v>100</v>
      </c>
      <c r="E314" s="2">
        <v>360</v>
      </c>
      <c r="F314" s="2">
        <v>12.7</v>
      </c>
      <c r="G314" s="2">
        <v>0.8</v>
      </c>
      <c r="H314" s="2">
        <v>12.7</v>
      </c>
      <c r="I314" s="2">
        <v>68.900000000000006</v>
      </c>
      <c r="J314" s="2"/>
      <c r="K314" s="2">
        <v>3.9</v>
      </c>
      <c r="L314" s="2">
        <v>1.1000000000000001</v>
      </c>
      <c r="M314" s="2">
        <v>0.15</v>
      </c>
      <c r="N314" s="2">
        <v>0.12</v>
      </c>
      <c r="O314" s="2">
        <v>0.43</v>
      </c>
      <c r="P314" s="2"/>
      <c r="Q314" s="2">
        <v>0</v>
      </c>
      <c r="R314" s="2">
        <v>0</v>
      </c>
      <c r="S314" s="2">
        <v>0</v>
      </c>
      <c r="T314" s="2">
        <v>0</v>
      </c>
      <c r="U314" s="2"/>
      <c r="V314" s="2"/>
      <c r="W314" s="2">
        <v>0.3</v>
      </c>
      <c r="X314" s="2">
        <v>0.1</v>
      </c>
      <c r="Y314" s="2">
        <v>3.3</v>
      </c>
      <c r="Z314" s="2">
        <v>0.1</v>
      </c>
      <c r="AA314" s="2">
        <v>0.6</v>
      </c>
      <c r="AB314" s="2">
        <v>0</v>
      </c>
      <c r="AC314" s="2">
        <v>72</v>
      </c>
      <c r="AD314" s="2">
        <v>1</v>
      </c>
      <c r="AE314" s="2">
        <v>186</v>
      </c>
      <c r="AF314" s="2">
        <v>17</v>
      </c>
      <c r="AG314" s="2">
        <v>136</v>
      </c>
      <c r="AH314" s="2">
        <v>47</v>
      </c>
      <c r="AI314" s="2">
        <v>1.2</v>
      </c>
      <c r="AJ314" s="2">
        <v>1.1000000000000001</v>
      </c>
      <c r="AK314" s="2">
        <v>0.2</v>
      </c>
      <c r="AL314" s="2"/>
      <c r="AM314" s="4">
        <v>0</v>
      </c>
    </row>
    <row r="315" spans="1:39" x14ac:dyDescent="0.3">
      <c r="A315" s="2" t="s">
        <v>300</v>
      </c>
      <c r="B315" s="20"/>
      <c r="C315" s="20">
        <v>4</v>
      </c>
      <c r="D315" s="2">
        <v>100</v>
      </c>
      <c r="E315" s="2">
        <v>342</v>
      </c>
      <c r="F315" s="2"/>
      <c r="G315" s="2"/>
      <c r="H315" s="2">
        <v>12</v>
      </c>
      <c r="I315" s="2">
        <v>69</v>
      </c>
      <c r="J315" s="2">
        <v>4</v>
      </c>
      <c r="K315" s="2"/>
      <c r="L315" s="2">
        <v>2</v>
      </c>
      <c r="M315" s="2">
        <v>0.3</v>
      </c>
      <c r="N315" s="2"/>
      <c r="O315" s="2"/>
      <c r="P315" s="2"/>
      <c r="Q315" s="2">
        <v>0</v>
      </c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>
        <v>5</v>
      </c>
      <c r="AE315" s="2"/>
      <c r="AF315" s="2"/>
      <c r="AG315" s="2"/>
      <c r="AH315" s="2"/>
      <c r="AI315" s="2"/>
      <c r="AJ315" s="2"/>
      <c r="AK315" s="2"/>
      <c r="AL315" s="2"/>
      <c r="AM315" s="4">
        <v>0</v>
      </c>
    </row>
    <row r="316" spans="1:39" ht="15" thickBot="1" x14ac:dyDescent="0.35">
      <c r="A316" s="10" t="s">
        <v>301</v>
      </c>
      <c r="B316" s="10"/>
      <c r="C316" s="10">
        <v>1</v>
      </c>
      <c r="D316" s="10">
        <v>100</v>
      </c>
      <c r="E316" s="10">
        <v>358</v>
      </c>
      <c r="F316" s="10">
        <v>11</v>
      </c>
      <c r="G316" s="10">
        <v>0.1</v>
      </c>
      <c r="H316" s="10">
        <v>0.2</v>
      </c>
      <c r="I316" s="10">
        <v>87.8</v>
      </c>
      <c r="J316" s="10">
        <v>3.4</v>
      </c>
      <c r="K316" s="10">
        <v>0.9</v>
      </c>
      <c r="L316" s="10">
        <v>0</v>
      </c>
      <c r="M316" s="10">
        <v>0.01</v>
      </c>
      <c r="N316" s="10">
        <v>0.01</v>
      </c>
      <c r="O316" s="10">
        <v>0</v>
      </c>
      <c r="P316" s="10"/>
      <c r="Q316" s="10">
        <v>0</v>
      </c>
      <c r="R316" s="10">
        <v>0</v>
      </c>
      <c r="S316" s="10">
        <v>0</v>
      </c>
      <c r="T316" s="10">
        <v>0</v>
      </c>
      <c r="U316" s="10">
        <v>0</v>
      </c>
      <c r="V316" s="10">
        <v>0</v>
      </c>
      <c r="W316" s="10">
        <v>0</v>
      </c>
      <c r="X316" s="10">
        <v>0</v>
      </c>
      <c r="Y316" s="10">
        <v>0</v>
      </c>
      <c r="Z316" s="10">
        <v>0</v>
      </c>
      <c r="AA316" s="10">
        <v>0.1</v>
      </c>
      <c r="AB316" s="10">
        <v>0</v>
      </c>
      <c r="AC316" s="10">
        <v>4</v>
      </c>
      <c r="AD316" s="10">
        <v>1</v>
      </c>
      <c r="AE316" s="10">
        <v>11</v>
      </c>
      <c r="AF316" s="10">
        <v>20</v>
      </c>
      <c r="AG316" s="10">
        <v>7</v>
      </c>
      <c r="AH316" s="10">
        <v>1</v>
      </c>
      <c r="AI316" s="10">
        <v>1.6</v>
      </c>
      <c r="AJ316" s="10">
        <v>0.1</v>
      </c>
      <c r="AK316" s="10">
        <v>0</v>
      </c>
      <c r="AL316" s="10">
        <v>0.8</v>
      </c>
      <c r="AM316" s="12">
        <v>0</v>
      </c>
    </row>
    <row r="317" spans="1:39" s="80" customFormat="1" ht="15" thickBot="1" x14ac:dyDescent="0.35">
      <c r="A317" s="81" t="s">
        <v>302</v>
      </c>
      <c r="B317" s="77" t="s">
        <v>734</v>
      </c>
      <c r="C317" s="78" t="s">
        <v>2</v>
      </c>
      <c r="D317" s="78" t="s">
        <v>637</v>
      </c>
      <c r="E317" s="78" t="s">
        <v>4</v>
      </c>
      <c r="F317" s="78" t="s">
        <v>5</v>
      </c>
      <c r="G317" s="78" t="s">
        <v>6</v>
      </c>
      <c r="H317" s="78" t="s">
        <v>7</v>
      </c>
      <c r="I317" s="78" t="s">
        <v>9</v>
      </c>
      <c r="J317" s="78" t="s">
        <v>10</v>
      </c>
      <c r="K317" s="78" t="s">
        <v>8</v>
      </c>
      <c r="L317" s="78" t="s">
        <v>11</v>
      </c>
      <c r="M317" s="78" t="s">
        <v>12</v>
      </c>
      <c r="N317" s="78" t="s">
        <v>13</v>
      </c>
      <c r="O317" s="78" t="s">
        <v>14</v>
      </c>
      <c r="P317" s="78" t="s">
        <v>15</v>
      </c>
      <c r="Q317" s="78" t="s">
        <v>16</v>
      </c>
      <c r="R317" s="78" t="s">
        <v>36</v>
      </c>
      <c r="S317" s="78" t="s">
        <v>17</v>
      </c>
      <c r="T317" s="78" t="s">
        <v>18</v>
      </c>
      <c r="U317" s="78" t="s">
        <v>37</v>
      </c>
      <c r="V317" s="78" t="s">
        <v>19</v>
      </c>
      <c r="W317" s="78" t="s">
        <v>22</v>
      </c>
      <c r="X317" s="78" t="s">
        <v>20</v>
      </c>
      <c r="Y317" s="78" t="s">
        <v>21</v>
      </c>
      <c r="Z317" s="78" t="s">
        <v>23</v>
      </c>
      <c r="AA317" s="78" t="s">
        <v>24</v>
      </c>
      <c r="AB317" s="78" t="s">
        <v>25</v>
      </c>
      <c r="AC317" s="78" t="s">
        <v>26</v>
      </c>
      <c r="AD317" s="78" t="s">
        <v>27</v>
      </c>
      <c r="AE317" s="78" t="s">
        <v>28</v>
      </c>
      <c r="AF317" s="78" t="s">
        <v>29</v>
      </c>
      <c r="AG317" s="78" t="s">
        <v>30</v>
      </c>
      <c r="AH317" s="78" t="s">
        <v>31</v>
      </c>
      <c r="AI317" s="78" t="s">
        <v>32</v>
      </c>
      <c r="AJ317" s="78" t="s">
        <v>33</v>
      </c>
      <c r="AK317" s="78" t="s">
        <v>34</v>
      </c>
      <c r="AL317" s="78" t="s">
        <v>35</v>
      </c>
      <c r="AM317" s="79" t="s">
        <v>635</v>
      </c>
    </row>
    <row r="318" spans="1:39" x14ac:dyDescent="0.3">
      <c r="A318" s="2" t="s">
        <v>303</v>
      </c>
      <c r="B318" s="2"/>
      <c r="C318" s="2">
        <v>6</v>
      </c>
      <c r="D318" s="2">
        <v>100</v>
      </c>
      <c r="E318" s="2">
        <v>131</v>
      </c>
      <c r="F318" s="2">
        <v>66.099999999999994</v>
      </c>
      <c r="G318" s="2">
        <v>1</v>
      </c>
      <c r="H318" s="2">
        <v>1.6</v>
      </c>
      <c r="I318" s="2">
        <v>30.2</v>
      </c>
      <c r="J318" s="2"/>
      <c r="K318" s="2"/>
      <c r="L318" s="2">
        <v>0.4</v>
      </c>
      <c r="M318" s="2"/>
      <c r="N318" s="2"/>
      <c r="O318" s="2"/>
      <c r="P318" s="2"/>
      <c r="Q318" s="2">
        <v>0</v>
      </c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>
        <v>41</v>
      </c>
      <c r="AG318" s="2">
        <v>21</v>
      </c>
      <c r="AH318" s="2"/>
      <c r="AI318" s="2">
        <v>8</v>
      </c>
      <c r="AJ318" s="2"/>
      <c r="AK318" s="2"/>
      <c r="AL318" s="2"/>
      <c r="AM318" s="4">
        <v>0</v>
      </c>
    </row>
    <row r="319" spans="1:39" x14ac:dyDescent="0.3">
      <c r="A319" s="2" t="s">
        <v>304</v>
      </c>
      <c r="B319" s="20"/>
      <c r="C319" s="20">
        <v>1</v>
      </c>
      <c r="D319" s="2">
        <v>100</v>
      </c>
      <c r="E319" s="2">
        <v>89</v>
      </c>
      <c r="F319" s="2">
        <v>76.7</v>
      </c>
      <c r="G319" s="2">
        <v>1.3</v>
      </c>
      <c r="H319" s="2">
        <v>2.2999999999999998</v>
      </c>
      <c r="I319" s="2">
        <v>17.8</v>
      </c>
      <c r="J319" s="2">
        <v>1.4</v>
      </c>
      <c r="K319" s="2">
        <v>1.8</v>
      </c>
      <c r="L319" s="2">
        <v>0.2</v>
      </c>
      <c r="M319" s="2">
        <v>0.03</v>
      </c>
      <c r="N319" s="2">
        <v>0</v>
      </c>
      <c r="O319" s="2">
        <v>0.04</v>
      </c>
      <c r="P319" s="2"/>
      <c r="Q319" s="2">
        <v>0</v>
      </c>
      <c r="R319" s="2">
        <v>1</v>
      </c>
      <c r="S319" s="2">
        <v>12.6</v>
      </c>
      <c r="T319" s="2">
        <v>0</v>
      </c>
      <c r="U319" s="2">
        <v>0.1</v>
      </c>
      <c r="V319" s="2">
        <v>2.8</v>
      </c>
      <c r="W319" s="2">
        <v>0.1</v>
      </c>
      <c r="X319" s="2">
        <v>0.1</v>
      </c>
      <c r="Y319" s="2">
        <v>1.6</v>
      </c>
      <c r="Z319" s="2">
        <v>0.2</v>
      </c>
      <c r="AA319" s="2">
        <v>0.3</v>
      </c>
      <c r="AB319" s="2">
        <v>0</v>
      </c>
      <c r="AC319" s="2">
        <v>27</v>
      </c>
      <c r="AD319" s="2">
        <v>12</v>
      </c>
      <c r="AE319" s="2">
        <v>545</v>
      </c>
      <c r="AF319" s="2">
        <v>9</v>
      </c>
      <c r="AG319" s="2">
        <v>72</v>
      </c>
      <c r="AH319" s="2">
        <v>28</v>
      </c>
      <c r="AI319" s="2">
        <v>0.7</v>
      </c>
      <c r="AJ319" s="2">
        <v>0.4</v>
      </c>
      <c r="AK319" s="2">
        <v>0.2</v>
      </c>
      <c r="AL319" s="2"/>
      <c r="AM319" s="4">
        <v>0</v>
      </c>
    </row>
    <row r="320" spans="1:39" x14ac:dyDescent="0.3">
      <c r="A320" s="2" t="s">
        <v>305</v>
      </c>
      <c r="B320" s="20"/>
      <c r="C320" s="20">
        <v>6</v>
      </c>
      <c r="D320" s="2">
        <v>100</v>
      </c>
      <c r="E320" s="2">
        <v>80</v>
      </c>
      <c r="F320" s="2">
        <v>78.7</v>
      </c>
      <c r="G320" s="2">
        <v>0.9</v>
      </c>
      <c r="H320" s="2">
        <v>3.1</v>
      </c>
      <c r="I320" s="2">
        <v>16.5</v>
      </c>
      <c r="J320" s="2"/>
      <c r="K320" s="2"/>
      <c r="L320" s="2">
        <v>0.2</v>
      </c>
      <c r="M320" s="2"/>
      <c r="N320" s="2"/>
      <c r="O320" s="2"/>
      <c r="P320" s="2"/>
      <c r="Q320" s="2"/>
      <c r="R320" s="2">
        <v>27.8</v>
      </c>
      <c r="S320" s="2"/>
      <c r="T320" s="2"/>
      <c r="U320" s="2"/>
      <c r="V320" s="2"/>
      <c r="W320" s="2">
        <v>0.1</v>
      </c>
      <c r="X320" s="2">
        <v>0</v>
      </c>
      <c r="Y320" s="2">
        <v>1.4</v>
      </c>
      <c r="Z320" s="2"/>
      <c r="AA320" s="2"/>
      <c r="AB320" s="2"/>
      <c r="AC320" s="2"/>
      <c r="AD320" s="2">
        <v>7</v>
      </c>
      <c r="AE320" s="2">
        <v>419</v>
      </c>
      <c r="AF320" s="2">
        <v>11</v>
      </c>
      <c r="AG320" s="2">
        <v>41</v>
      </c>
      <c r="AH320" s="2"/>
      <c r="AI320" s="2">
        <v>1.1000000000000001</v>
      </c>
      <c r="AJ320" s="2"/>
      <c r="AK320" s="2"/>
      <c r="AL320" s="2"/>
      <c r="AM320" s="4">
        <v>0</v>
      </c>
    </row>
    <row r="321" spans="1:39" ht="15" thickBot="1" x14ac:dyDescent="0.35">
      <c r="A321" s="10" t="s">
        <v>306</v>
      </c>
      <c r="B321" s="10"/>
      <c r="C321" s="10">
        <v>1</v>
      </c>
      <c r="D321" s="10">
        <v>100</v>
      </c>
      <c r="E321" s="10">
        <v>79</v>
      </c>
      <c r="F321" s="10">
        <v>78.599999999999994</v>
      </c>
      <c r="G321" s="10">
        <v>1.1000000000000001</v>
      </c>
      <c r="H321" s="10">
        <v>2.1</v>
      </c>
      <c r="I321" s="10">
        <v>16.8</v>
      </c>
      <c r="J321" s="10">
        <v>0.6</v>
      </c>
      <c r="K321" s="10">
        <v>1.4</v>
      </c>
      <c r="L321" s="10">
        <v>0.1</v>
      </c>
      <c r="M321" s="10">
        <v>0.03</v>
      </c>
      <c r="N321" s="10">
        <v>0</v>
      </c>
      <c r="O321" s="10">
        <v>0.04</v>
      </c>
      <c r="P321" s="10"/>
      <c r="Q321" s="10">
        <v>0</v>
      </c>
      <c r="R321" s="10">
        <v>0</v>
      </c>
      <c r="S321" s="10">
        <v>5.7</v>
      </c>
      <c r="T321" s="10">
        <v>0</v>
      </c>
      <c r="U321" s="10">
        <v>0</v>
      </c>
      <c r="V321" s="10">
        <v>1.8</v>
      </c>
      <c r="W321" s="10">
        <v>0.1</v>
      </c>
      <c r="X321" s="10">
        <v>0</v>
      </c>
      <c r="Y321" s="10">
        <v>1</v>
      </c>
      <c r="Z321" s="10">
        <v>0.3</v>
      </c>
      <c r="AA321" s="10">
        <v>0.3</v>
      </c>
      <c r="AB321" s="10">
        <v>0</v>
      </c>
      <c r="AC321" s="10">
        <v>14</v>
      </c>
      <c r="AD321" s="10">
        <v>5</v>
      </c>
      <c r="AE321" s="10">
        <v>417</v>
      </c>
      <c r="AF321" s="10">
        <v>13</v>
      </c>
      <c r="AG321" s="10">
        <v>55</v>
      </c>
      <c r="AH321" s="10">
        <v>23</v>
      </c>
      <c r="AI321" s="10">
        <v>0.9</v>
      </c>
      <c r="AJ321" s="10">
        <v>0.3</v>
      </c>
      <c r="AK321" s="10">
        <v>0.1</v>
      </c>
      <c r="AL321" s="10">
        <v>0.4</v>
      </c>
      <c r="AM321" s="12">
        <v>0</v>
      </c>
    </row>
    <row r="322" spans="1:39" s="84" customFormat="1" ht="15" thickBot="1" x14ac:dyDescent="0.35">
      <c r="A322" s="85" t="s">
        <v>307</v>
      </c>
      <c r="B322" s="36" t="s">
        <v>734</v>
      </c>
      <c r="C322" s="82" t="s">
        <v>2</v>
      </c>
      <c r="D322" s="82" t="s">
        <v>637</v>
      </c>
      <c r="E322" s="82" t="s">
        <v>4</v>
      </c>
      <c r="F322" s="82" t="s">
        <v>5</v>
      </c>
      <c r="G322" s="82" t="s">
        <v>6</v>
      </c>
      <c r="H322" s="82" t="s">
        <v>7</v>
      </c>
      <c r="I322" s="82" t="s">
        <v>9</v>
      </c>
      <c r="J322" s="82" t="s">
        <v>10</v>
      </c>
      <c r="K322" s="82" t="s">
        <v>8</v>
      </c>
      <c r="L322" s="82" t="s">
        <v>11</v>
      </c>
      <c r="M322" s="82" t="s">
        <v>12</v>
      </c>
      <c r="N322" s="82" t="s">
        <v>13</v>
      </c>
      <c r="O322" s="82" t="s">
        <v>14</v>
      </c>
      <c r="P322" s="82" t="s">
        <v>15</v>
      </c>
      <c r="Q322" s="82" t="s">
        <v>16</v>
      </c>
      <c r="R322" s="82" t="s">
        <v>36</v>
      </c>
      <c r="S322" s="82" t="s">
        <v>17</v>
      </c>
      <c r="T322" s="82" t="s">
        <v>18</v>
      </c>
      <c r="U322" s="82" t="s">
        <v>37</v>
      </c>
      <c r="V322" s="82" t="s">
        <v>19</v>
      </c>
      <c r="W322" s="82" t="s">
        <v>22</v>
      </c>
      <c r="X322" s="82" t="s">
        <v>20</v>
      </c>
      <c r="Y322" s="82" t="s">
        <v>21</v>
      </c>
      <c r="Z322" s="82" t="s">
        <v>23</v>
      </c>
      <c r="AA322" s="82" t="s">
        <v>24</v>
      </c>
      <c r="AB322" s="82" t="s">
        <v>25</v>
      </c>
      <c r="AC322" s="82" t="s">
        <v>26</v>
      </c>
      <c r="AD322" s="82" t="s">
        <v>27</v>
      </c>
      <c r="AE322" s="82" t="s">
        <v>28</v>
      </c>
      <c r="AF322" s="82" t="s">
        <v>29</v>
      </c>
      <c r="AG322" s="82" t="s">
        <v>30</v>
      </c>
      <c r="AH322" s="82" t="s">
        <v>31</v>
      </c>
      <c r="AI322" s="82" t="s">
        <v>32</v>
      </c>
      <c r="AJ322" s="82" t="s">
        <v>33</v>
      </c>
      <c r="AK322" s="82" t="s">
        <v>34</v>
      </c>
      <c r="AL322" s="82" t="s">
        <v>35</v>
      </c>
      <c r="AM322" s="83" t="s">
        <v>635</v>
      </c>
    </row>
    <row r="323" spans="1:39" x14ac:dyDescent="0.3">
      <c r="A323" s="2" t="s">
        <v>308</v>
      </c>
      <c r="B323" s="2"/>
      <c r="C323" s="2">
        <v>1</v>
      </c>
      <c r="D323" s="2">
        <v>100</v>
      </c>
      <c r="E323" s="2">
        <v>884</v>
      </c>
      <c r="F323" s="2">
        <v>0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100</v>
      </c>
      <c r="M323" s="2">
        <v>7.76</v>
      </c>
      <c r="N323" s="2">
        <v>61.15</v>
      </c>
      <c r="O323" s="2">
        <v>26.4</v>
      </c>
      <c r="P323" s="2"/>
      <c r="Q323" s="2">
        <v>0</v>
      </c>
      <c r="R323" s="2">
        <v>0</v>
      </c>
      <c r="S323" s="2">
        <v>0</v>
      </c>
      <c r="T323" s="2"/>
      <c r="U323" s="2">
        <v>17.5</v>
      </c>
      <c r="V323" s="2">
        <v>71.3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4">
        <v>0</v>
      </c>
    </row>
    <row r="324" spans="1:39" x14ac:dyDescent="0.3">
      <c r="A324" s="2" t="s">
        <v>309</v>
      </c>
      <c r="B324" s="22"/>
      <c r="C324" s="22">
        <v>1</v>
      </c>
      <c r="D324" s="23">
        <v>100</v>
      </c>
      <c r="E324" s="23">
        <v>892</v>
      </c>
      <c r="F324" s="23">
        <v>0</v>
      </c>
      <c r="G324" s="23">
        <v>0</v>
      </c>
      <c r="H324" s="23">
        <v>0</v>
      </c>
      <c r="I324" s="23">
        <v>0</v>
      </c>
      <c r="J324" s="23">
        <v>0</v>
      </c>
      <c r="K324" s="23">
        <v>0</v>
      </c>
      <c r="L324" s="23">
        <v>99.1</v>
      </c>
      <c r="M324" s="23">
        <v>82.48</v>
      </c>
      <c r="N324" s="23">
        <v>6.33</v>
      </c>
      <c r="O324" s="23">
        <v>1.7</v>
      </c>
      <c r="P324" s="23"/>
      <c r="Q324" s="23">
        <v>0</v>
      </c>
      <c r="R324" s="23">
        <v>0</v>
      </c>
      <c r="S324" s="23">
        <v>0</v>
      </c>
      <c r="T324" s="23">
        <v>0</v>
      </c>
      <c r="U324" s="23">
        <v>0.1</v>
      </c>
      <c r="V324" s="23">
        <v>0.6</v>
      </c>
      <c r="W324" s="23">
        <v>0</v>
      </c>
      <c r="X324" s="23">
        <v>0</v>
      </c>
      <c r="Y324" s="23">
        <v>0</v>
      </c>
      <c r="Z324" s="23">
        <v>0</v>
      </c>
      <c r="AA324" s="23">
        <v>0</v>
      </c>
      <c r="AB324" s="23">
        <v>0</v>
      </c>
      <c r="AC324" s="23">
        <v>0</v>
      </c>
      <c r="AD324" s="23">
        <v>0</v>
      </c>
      <c r="AE324" s="23">
        <v>0</v>
      </c>
      <c r="AF324" s="23">
        <v>1</v>
      </c>
      <c r="AG324" s="23">
        <v>0</v>
      </c>
      <c r="AH324" s="23">
        <v>0</v>
      </c>
      <c r="AI324" s="23">
        <v>0.1</v>
      </c>
      <c r="AJ324" s="23">
        <v>0</v>
      </c>
      <c r="AK324" s="23">
        <v>0</v>
      </c>
      <c r="AL324" s="23">
        <v>0</v>
      </c>
      <c r="AM324" s="24">
        <v>0</v>
      </c>
    </row>
    <row r="325" spans="1:39" x14ac:dyDescent="0.3">
      <c r="A325" s="2" t="s">
        <v>310</v>
      </c>
      <c r="B325" s="20"/>
      <c r="C325" s="20">
        <v>2</v>
      </c>
      <c r="D325" s="2">
        <v>100</v>
      </c>
      <c r="E325" s="2">
        <v>897</v>
      </c>
      <c r="F325" s="2">
        <v>0</v>
      </c>
      <c r="G325" s="2">
        <v>0</v>
      </c>
      <c r="H325" s="2">
        <v>0</v>
      </c>
      <c r="I325" s="2">
        <v>0.3</v>
      </c>
      <c r="J325" s="2"/>
      <c r="K325" s="2">
        <v>0</v>
      </c>
      <c r="L325" s="2">
        <v>99.7</v>
      </c>
      <c r="M325" s="2">
        <v>13.6</v>
      </c>
      <c r="N325" s="2">
        <v>26.1</v>
      </c>
      <c r="O325" s="2">
        <v>59.9</v>
      </c>
      <c r="P325" s="2"/>
      <c r="Q325" s="2">
        <v>0</v>
      </c>
      <c r="R325" s="2">
        <v>0</v>
      </c>
      <c r="S325" s="2">
        <v>0</v>
      </c>
      <c r="T325" s="2"/>
      <c r="U325" s="2">
        <v>83</v>
      </c>
      <c r="V325" s="2"/>
      <c r="W325" s="2">
        <v>0</v>
      </c>
      <c r="X325" s="2">
        <v>0</v>
      </c>
      <c r="Y325" s="2">
        <v>0</v>
      </c>
      <c r="Z325" s="2">
        <v>0</v>
      </c>
      <c r="AA325" s="2">
        <v>0</v>
      </c>
      <c r="AB325" s="2">
        <v>0</v>
      </c>
      <c r="AC325" s="2">
        <v>0</v>
      </c>
      <c r="AD325" s="2">
        <v>0</v>
      </c>
      <c r="AE325" s="2">
        <v>1.8</v>
      </c>
      <c r="AF325" s="2">
        <v>0</v>
      </c>
      <c r="AG325" s="2">
        <v>0.9</v>
      </c>
      <c r="AH325" s="2">
        <v>0</v>
      </c>
      <c r="AI325" s="2">
        <v>0</v>
      </c>
      <c r="AJ325" s="2">
        <v>0</v>
      </c>
      <c r="AK325" s="2">
        <v>0</v>
      </c>
      <c r="AL325" s="2">
        <v>0</v>
      </c>
      <c r="AM325" s="4">
        <v>0</v>
      </c>
    </row>
    <row r="326" spans="1:39" x14ac:dyDescent="0.3">
      <c r="A326" s="2" t="s">
        <v>706</v>
      </c>
      <c r="B326" s="20"/>
      <c r="C326" s="20">
        <v>1</v>
      </c>
      <c r="D326" s="2">
        <v>100</v>
      </c>
      <c r="E326" s="2">
        <v>884</v>
      </c>
      <c r="F326" s="2">
        <v>0</v>
      </c>
      <c r="G326" s="2">
        <v>0</v>
      </c>
      <c r="H326" s="2">
        <v>0</v>
      </c>
      <c r="I326" s="2">
        <v>0</v>
      </c>
      <c r="J326" s="2">
        <v>0</v>
      </c>
      <c r="K326" s="2">
        <v>0</v>
      </c>
      <c r="L326" s="2">
        <v>100</v>
      </c>
      <c r="M326" s="2">
        <v>10.3</v>
      </c>
      <c r="N326" s="2">
        <v>19.5</v>
      </c>
      <c r="O326" s="2">
        <v>65.7</v>
      </c>
      <c r="P326" s="2"/>
      <c r="Q326" s="2">
        <v>0</v>
      </c>
      <c r="R326" s="2">
        <v>0</v>
      </c>
      <c r="S326" s="2">
        <v>0</v>
      </c>
      <c r="T326" s="2">
        <v>0</v>
      </c>
      <c r="U326" s="2">
        <v>41.1</v>
      </c>
      <c r="V326" s="2">
        <v>5.4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4">
        <v>0</v>
      </c>
    </row>
    <row r="327" spans="1:39" x14ac:dyDescent="0.3">
      <c r="A327" s="2" t="s">
        <v>707</v>
      </c>
      <c r="B327" s="20"/>
      <c r="C327" s="20">
        <v>3</v>
      </c>
      <c r="D327" s="2">
        <v>100</v>
      </c>
      <c r="E327" s="2">
        <v>898</v>
      </c>
      <c r="F327" s="2">
        <v>0</v>
      </c>
      <c r="G327" s="2">
        <v>0</v>
      </c>
      <c r="H327" s="2">
        <v>0</v>
      </c>
      <c r="I327" s="2">
        <v>0.2</v>
      </c>
      <c r="J327" s="2"/>
      <c r="K327" s="2">
        <v>0</v>
      </c>
      <c r="L327" s="2">
        <v>99.8</v>
      </c>
      <c r="M327" s="2">
        <v>7.98</v>
      </c>
      <c r="N327" s="2">
        <v>25.07</v>
      </c>
      <c r="O327" s="2">
        <v>43.5</v>
      </c>
      <c r="P327" s="2">
        <v>0</v>
      </c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4">
        <v>0</v>
      </c>
    </row>
    <row r="328" spans="1:39" x14ac:dyDescent="0.3">
      <c r="A328" s="2" t="s">
        <v>708</v>
      </c>
      <c r="B328" s="20"/>
      <c r="C328" s="20">
        <v>2</v>
      </c>
      <c r="D328" s="2">
        <v>100</v>
      </c>
      <c r="E328" s="2">
        <v>897</v>
      </c>
      <c r="F328" s="2">
        <v>0</v>
      </c>
      <c r="G328" s="2">
        <v>0</v>
      </c>
      <c r="H328" s="2">
        <v>0</v>
      </c>
      <c r="I328" s="2">
        <v>0.3</v>
      </c>
      <c r="J328" s="2"/>
      <c r="K328" s="2">
        <v>0</v>
      </c>
      <c r="L328" s="2">
        <v>99.7</v>
      </c>
      <c r="M328" s="2">
        <v>11</v>
      </c>
      <c r="N328" s="2">
        <v>19.7</v>
      </c>
      <c r="O328" s="2">
        <v>69.3</v>
      </c>
      <c r="P328" s="2"/>
      <c r="Q328" s="2">
        <v>0</v>
      </c>
      <c r="R328" s="2">
        <v>0</v>
      </c>
      <c r="S328" s="2">
        <v>0</v>
      </c>
      <c r="T328" s="2"/>
      <c r="U328" s="2">
        <v>47.7</v>
      </c>
      <c r="V328" s="2"/>
      <c r="W328" s="2">
        <v>0</v>
      </c>
      <c r="X328" s="2">
        <v>0</v>
      </c>
      <c r="Y328" s="2">
        <v>0</v>
      </c>
      <c r="Z328" s="2">
        <v>0</v>
      </c>
      <c r="AA328" s="2">
        <v>0</v>
      </c>
      <c r="AB328" s="2">
        <v>0</v>
      </c>
      <c r="AC328" s="2">
        <v>0</v>
      </c>
      <c r="AD328" s="2">
        <v>0.1</v>
      </c>
      <c r="AE328" s="2">
        <v>0</v>
      </c>
      <c r="AF328" s="2">
        <v>0</v>
      </c>
      <c r="AG328" s="2">
        <v>0</v>
      </c>
      <c r="AH328" s="2">
        <v>0.2</v>
      </c>
      <c r="AI328" s="2">
        <v>0</v>
      </c>
      <c r="AJ328" s="2">
        <v>0</v>
      </c>
      <c r="AK328" s="2">
        <v>0</v>
      </c>
      <c r="AL328" s="2">
        <v>0.3</v>
      </c>
      <c r="AM328" s="4">
        <v>0</v>
      </c>
    </row>
    <row r="329" spans="1:39" x14ac:dyDescent="0.3">
      <c r="A329" s="2" t="s">
        <v>311</v>
      </c>
      <c r="B329" s="20"/>
      <c r="C329" s="20">
        <v>1</v>
      </c>
      <c r="D329" s="2">
        <v>100</v>
      </c>
      <c r="E329" s="2">
        <v>884</v>
      </c>
      <c r="F329" s="2">
        <v>0</v>
      </c>
      <c r="G329" s="2">
        <v>0</v>
      </c>
      <c r="H329" s="2">
        <v>0</v>
      </c>
      <c r="I329" s="2">
        <v>0</v>
      </c>
      <c r="J329" s="2">
        <v>0</v>
      </c>
      <c r="K329" s="2">
        <v>0</v>
      </c>
      <c r="L329" s="2">
        <v>100</v>
      </c>
      <c r="M329" s="2">
        <v>13.81</v>
      </c>
      <c r="N329" s="2">
        <v>72.959999999999994</v>
      </c>
      <c r="O329" s="2">
        <v>10.52</v>
      </c>
      <c r="P329" s="2"/>
      <c r="Q329" s="2">
        <v>0</v>
      </c>
      <c r="R329" s="2">
        <v>0</v>
      </c>
      <c r="S329" s="2">
        <v>0</v>
      </c>
      <c r="T329" s="2">
        <v>0</v>
      </c>
      <c r="U329" s="2">
        <v>14.4</v>
      </c>
      <c r="V329" s="2">
        <v>60.2</v>
      </c>
      <c r="W329" s="2">
        <v>0</v>
      </c>
      <c r="X329" s="2">
        <v>0</v>
      </c>
      <c r="Y329" s="2">
        <v>0</v>
      </c>
      <c r="Z329" s="2">
        <v>0</v>
      </c>
      <c r="AA329" s="2">
        <v>0</v>
      </c>
      <c r="AB329" s="2">
        <v>0</v>
      </c>
      <c r="AC329" s="2">
        <v>0</v>
      </c>
      <c r="AD329" s="2">
        <v>2</v>
      </c>
      <c r="AE329" s="2">
        <v>1</v>
      </c>
      <c r="AF329" s="2">
        <v>1</v>
      </c>
      <c r="AG329" s="2">
        <v>0</v>
      </c>
      <c r="AH329" s="2">
        <v>0</v>
      </c>
      <c r="AI329" s="2">
        <v>0.6</v>
      </c>
      <c r="AJ329" s="2">
        <v>0</v>
      </c>
      <c r="AK329" s="2">
        <v>0</v>
      </c>
      <c r="AL329" s="2">
        <v>0</v>
      </c>
      <c r="AM329" s="4">
        <v>0</v>
      </c>
    </row>
    <row r="330" spans="1:39" x14ac:dyDescent="0.3">
      <c r="A330" s="2" t="s">
        <v>312</v>
      </c>
      <c r="B330" s="20"/>
      <c r="C330" s="20">
        <v>3</v>
      </c>
      <c r="D330" s="2">
        <v>100</v>
      </c>
      <c r="E330" s="2">
        <v>887</v>
      </c>
      <c r="F330" s="2">
        <v>0.3</v>
      </c>
      <c r="G330" s="2">
        <v>0.2</v>
      </c>
      <c r="H330" s="2">
        <v>0.2</v>
      </c>
      <c r="I330" s="2">
        <v>0</v>
      </c>
      <c r="J330" s="2"/>
      <c r="K330" s="2"/>
      <c r="L330" s="2">
        <v>97.9</v>
      </c>
      <c r="M330" s="2">
        <v>12.13</v>
      </c>
      <c r="N330" s="2">
        <v>73.5</v>
      </c>
      <c r="O330" s="2">
        <v>6.59</v>
      </c>
      <c r="P330" s="2">
        <v>0</v>
      </c>
      <c r="Q330" s="2">
        <v>5.2</v>
      </c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>
        <v>0.3</v>
      </c>
      <c r="AE330" s="2"/>
      <c r="AF330" s="2"/>
      <c r="AG330" s="2"/>
      <c r="AH330" s="2"/>
      <c r="AI330" s="2"/>
      <c r="AJ330" s="2"/>
      <c r="AK330" s="2"/>
      <c r="AL330" s="2"/>
      <c r="AM330" s="4">
        <v>0</v>
      </c>
    </row>
    <row r="331" spans="1:39" x14ac:dyDescent="0.3">
      <c r="A331" s="2" t="s">
        <v>313</v>
      </c>
      <c r="B331" s="20"/>
      <c r="C331" s="20">
        <v>1</v>
      </c>
      <c r="D331" s="2">
        <v>100</v>
      </c>
      <c r="E331" s="2">
        <v>884</v>
      </c>
      <c r="F331" s="2">
        <v>0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100</v>
      </c>
      <c r="M331" s="2">
        <v>49.3</v>
      </c>
      <c r="N331" s="2">
        <v>37</v>
      </c>
      <c r="O331" s="2">
        <v>9.3000000000000007</v>
      </c>
      <c r="P331" s="2"/>
      <c r="Q331" s="2">
        <v>0</v>
      </c>
      <c r="R331" s="2">
        <v>0</v>
      </c>
      <c r="S331" s="2">
        <v>0</v>
      </c>
      <c r="T331" s="2"/>
      <c r="U331" s="2">
        <v>15.9</v>
      </c>
      <c r="V331" s="2">
        <v>8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4">
        <v>0</v>
      </c>
    </row>
    <row r="332" spans="1:39" x14ac:dyDescent="0.3">
      <c r="A332" s="2" t="s">
        <v>709</v>
      </c>
      <c r="B332" s="20"/>
      <c r="C332" s="20">
        <v>2</v>
      </c>
      <c r="D332" s="2">
        <v>100</v>
      </c>
      <c r="E332" s="2">
        <v>897</v>
      </c>
      <c r="F332" s="2">
        <v>0</v>
      </c>
      <c r="G332" s="2">
        <v>0</v>
      </c>
      <c r="H332" s="2">
        <v>0</v>
      </c>
      <c r="I332" s="2">
        <v>0.3</v>
      </c>
      <c r="J332" s="2"/>
      <c r="K332" s="2">
        <v>0</v>
      </c>
      <c r="L332" s="2">
        <v>99.7</v>
      </c>
      <c r="M332" s="2">
        <v>14.7</v>
      </c>
      <c r="N332" s="2">
        <v>19.7</v>
      </c>
      <c r="O332" s="2">
        <v>57.8</v>
      </c>
      <c r="P332" s="2"/>
      <c r="Q332" s="2">
        <v>0</v>
      </c>
      <c r="R332" s="2">
        <v>0</v>
      </c>
      <c r="S332" s="2">
        <v>0</v>
      </c>
      <c r="T332" s="2"/>
      <c r="U332" s="2">
        <v>93.6</v>
      </c>
      <c r="V332" s="2"/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0.3</v>
      </c>
      <c r="AH332" s="2">
        <v>0</v>
      </c>
      <c r="AI332" s="2">
        <v>0</v>
      </c>
      <c r="AJ332" s="2">
        <v>0.2</v>
      </c>
      <c r="AK332" s="2">
        <v>0.4</v>
      </c>
      <c r="AL332" s="2">
        <v>0</v>
      </c>
      <c r="AM332" s="4">
        <v>0</v>
      </c>
    </row>
    <row r="333" spans="1:39" x14ac:dyDescent="0.3">
      <c r="A333" s="2" t="s">
        <v>710</v>
      </c>
      <c r="B333" s="20"/>
      <c r="C333" s="20">
        <v>1</v>
      </c>
      <c r="D333" s="2">
        <v>100</v>
      </c>
      <c r="E333" s="2">
        <v>884</v>
      </c>
      <c r="F333" s="2">
        <v>0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100</v>
      </c>
      <c r="M333" s="2">
        <v>14.9</v>
      </c>
      <c r="N333" s="2">
        <v>43</v>
      </c>
      <c r="O333" s="2">
        <v>37.6</v>
      </c>
      <c r="P333" s="2"/>
      <c r="Q333" s="2">
        <v>0</v>
      </c>
      <c r="R333" s="2">
        <v>0</v>
      </c>
      <c r="S333" s="2">
        <v>0</v>
      </c>
      <c r="T333" s="2">
        <v>0</v>
      </c>
      <c r="U333" s="2">
        <v>8.1</v>
      </c>
      <c r="V333" s="2">
        <v>24.7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4">
        <v>0</v>
      </c>
    </row>
    <row r="334" spans="1:39" x14ac:dyDescent="0.3">
      <c r="A334" s="2" t="s">
        <v>314</v>
      </c>
      <c r="B334" s="20"/>
      <c r="C334" s="20">
        <v>3</v>
      </c>
      <c r="D334" s="2">
        <v>100</v>
      </c>
      <c r="E334" s="2">
        <v>897</v>
      </c>
      <c r="F334" s="2">
        <v>0.1</v>
      </c>
      <c r="G334" s="2">
        <v>0</v>
      </c>
      <c r="H334" s="2">
        <v>0.4</v>
      </c>
      <c r="I334" s="2">
        <v>0</v>
      </c>
      <c r="J334" s="2"/>
      <c r="K334" s="2">
        <v>0</v>
      </c>
      <c r="L334" s="2">
        <v>99.4</v>
      </c>
      <c r="M334" s="2">
        <v>14.69</v>
      </c>
      <c r="N334" s="2">
        <v>57.04</v>
      </c>
      <c r="O334" s="2">
        <v>11.1</v>
      </c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4">
        <v>0</v>
      </c>
    </row>
    <row r="335" spans="1:39" x14ac:dyDescent="0.3">
      <c r="A335" s="2" t="s">
        <v>315</v>
      </c>
      <c r="B335" s="20"/>
      <c r="C335" s="20">
        <v>2</v>
      </c>
      <c r="D335" s="2">
        <v>100</v>
      </c>
      <c r="E335" s="2">
        <v>181</v>
      </c>
      <c r="F335" s="2">
        <v>71</v>
      </c>
      <c r="G335" s="2">
        <v>0.9</v>
      </c>
      <c r="H335" s="2">
        <v>7</v>
      </c>
      <c r="I335" s="2">
        <v>7</v>
      </c>
      <c r="J335" s="2">
        <v>0.3</v>
      </c>
      <c r="K335" s="2">
        <v>0</v>
      </c>
      <c r="L335" s="2">
        <v>14.1</v>
      </c>
      <c r="M335" s="2">
        <v>8.6999999999999993</v>
      </c>
      <c r="N335" s="2">
        <v>4.0999999999999996</v>
      </c>
      <c r="O335" s="2">
        <v>0.5</v>
      </c>
      <c r="P335" s="2"/>
      <c r="Q335" s="2">
        <v>35</v>
      </c>
      <c r="R335" s="2">
        <v>119</v>
      </c>
      <c r="S335" s="2">
        <v>0.9</v>
      </c>
      <c r="T335" s="2">
        <v>0.3</v>
      </c>
      <c r="U335" s="2">
        <v>0.4</v>
      </c>
      <c r="V335" s="2">
        <v>0.7</v>
      </c>
      <c r="W335" s="2">
        <v>0</v>
      </c>
      <c r="X335" s="2">
        <v>0.2</v>
      </c>
      <c r="Y335" s="2">
        <v>0.1</v>
      </c>
      <c r="Z335" s="2">
        <v>0</v>
      </c>
      <c r="AA335" s="2"/>
      <c r="AB335" s="2">
        <v>0.3</v>
      </c>
      <c r="AC335" s="2">
        <v>11</v>
      </c>
      <c r="AD335" s="2">
        <v>70</v>
      </c>
      <c r="AE335" s="2">
        <v>211</v>
      </c>
      <c r="AF335" s="2">
        <v>141</v>
      </c>
      <c r="AG335" s="2">
        <v>85</v>
      </c>
      <c r="AH335" s="2">
        <v>11</v>
      </c>
      <c r="AI335" s="2">
        <v>0.1</v>
      </c>
      <c r="AJ335" s="2">
        <v>0.3</v>
      </c>
      <c r="AK335" s="2">
        <v>0</v>
      </c>
      <c r="AL335" s="2">
        <v>4.0999999999999996</v>
      </c>
      <c r="AM335" s="4">
        <v>0</v>
      </c>
    </row>
    <row r="336" spans="1:39" x14ac:dyDescent="0.3">
      <c r="A336" s="2" t="s">
        <v>316</v>
      </c>
      <c r="B336" s="20"/>
      <c r="C336" s="20">
        <v>1</v>
      </c>
      <c r="D336" s="2">
        <v>100</v>
      </c>
      <c r="E336" s="2">
        <v>345</v>
      </c>
      <c r="F336" s="2">
        <v>0</v>
      </c>
      <c r="G336" s="2">
        <v>0.5</v>
      </c>
      <c r="H336" s="2">
        <v>2.1</v>
      </c>
      <c r="I336" s="2">
        <v>2.8</v>
      </c>
      <c r="J336" s="2"/>
      <c r="K336" s="2">
        <v>0</v>
      </c>
      <c r="L336" s="2">
        <v>37</v>
      </c>
      <c r="M336" s="2">
        <v>23</v>
      </c>
      <c r="N336" s="2">
        <v>10.7</v>
      </c>
      <c r="O336" s="2">
        <v>1.37</v>
      </c>
      <c r="P336" s="2"/>
      <c r="Q336" s="2">
        <v>137</v>
      </c>
      <c r="R336" s="2">
        <v>442</v>
      </c>
      <c r="S336" s="2">
        <v>0.6</v>
      </c>
      <c r="T336" s="2"/>
      <c r="U336" s="2">
        <v>0.6</v>
      </c>
      <c r="V336" s="2"/>
      <c r="W336" s="2">
        <v>0</v>
      </c>
      <c r="X336" s="2">
        <v>0.1</v>
      </c>
      <c r="Y336" s="2">
        <v>0</v>
      </c>
      <c r="Z336" s="2">
        <v>0</v>
      </c>
      <c r="AA336" s="2">
        <v>0.3</v>
      </c>
      <c r="AB336" s="2">
        <v>0.2</v>
      </c>
      <c r="AC336" s="2">
        <v>3.8</v>
      </c>
      <c r="AD336" s="2">
        <v>37.4</v>
      </c>
      <c r="AE336" s="2">
        <v>75.2</v>
      </c>
      <c r="AF336" s="2">
        <v>64.7</v>
      </c>
      <c r="AG336" s="2">
        <v>62.6</v>
      </c>
      <c r="AH336" s="2">
        <v>7.1</v>
      </c>
      <c r="AI336" s="2">
        <v>0</v>
      </c>
      <c r="AJ336" s="2">
        <v>0</v>
      </c>
      <c r="AK336" s="2">
        <v>0</v>
      </c>
      <c r="AL336" s="2">
        <v>0</v>
      </c>
      <c r="AM336" s="4">
        <v>0</v>
      </c>
    </row>
    <row r="337" spans="1:39" x14ac:dyDescent="0.3">
      <c r="A337" s="2" t="s">
        <v>317</v>
      </c>
      <c r="B337" s="20"/>
      <c r="C337" s="20">
        <v>4</v>
      </c>
      <c r="D337" s="2">
        <v>100</v>
      </c>
      <c r="E337" s="2">
        <v>194</v>
      </c>
      <c r="F337" s="2">
        <v>73.7</v>
      </c>
      <c r="G337" s="2">
        <v>0.6</v>
      </c>
      <c r="H337" s="2">
        <v>2.7</v>
      </c>
      <c r="I337" s="2">
        <v>4.8</v>
      </c>
      <c r="J337" s="2"/>
      <c r="K337" s="2">
        <v>0</v>
      </c>
      <c r="L337" s="2">
        <v>18.2</v>
      </c>
      <c r="M337" s="2">
        <v>11.65</v>
      </c>
      <c r="N337" s="2">
        <v>5.48</v>
      </c>
      <c r="O337" s="2">
        <v>1.04</v>
      </c>
      <c r="P337" s="2"/>
      <c r="Q337" s="2">
        <v>32.5</v>
      </c>
      <c r="R337" s="2"/>
      <c r="S337" s="2">
        <v>0</v>
      </c>
      <c r="T337" s="2"/>
      <c r="U337" s="2">
        <v>0</v>
      </c>
      <c r="V337" s="2"/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3.3</v>
      </c>
      <c r="AK337" s="2">
        <v>0</v>
      </c>
      <c r="AL337" s="2">
        <v>22</v>
      </c>
      <c r="AM337" s="4">
        <v>0</v>
      </c>
    </row>
    <row r="338" spans="1:39" x14ac:dyDescent="0.3">
      <c r="A338" s="2" t="s">
        <v>318</v>
      </c>
      <c r="B338" s="20"/>
      <c r="C338" s="20">
        <v>1</v>
      </c>
      <c r="D338" s="2">
        <v>100</v>
      </c>
      <c r="E338" s="2">
        <v>897</v>
      </c>
      <c r="F338" s="2">
        <v>0</v>
      </c>
      <c r="G338" s="2">
        <v>0.5</v>
      </c>
      <c r="H338" s="2">
        <v>0</v>
      </c>
      <c r="I338" s="2">
        <v>0</v>
      </c>
      <c r="J338" s="2">
        <v>0</v>
      </c>
      <c r="K338" s="2">
        <v>0</v>
      </c>
      <c r="L338" s="2">
        <v>99.5</v>
      </c>
      <c r="M338" s="2">
        <v>39</v>
      </c>
      <c r="N338" s="2">
        <v>44.87</v>
      </c>
      <c r="O338" s="2">
        <v>11.14</v>
      </c>
      <c r="P338" s="2"/>
      <c r="Q338" s="2">
        <v>95</v>
      </c>
      <c r="R338" s="2">
        <v>0</v>
      </c>
      <c r="S338" s="2">
        <v>0</v>
      </c>
      <c r="T338" s="2">
        <v>2.5</v>
      </c>
      <c r="U338" s="2">
        <v>0.6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150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0.1</v>
      </c>
      <c r="AK338" s="2">
        <v>0</v>
      </c>
      <c r="AL338" s="2">
        <v>0</v>
      </c>
      <c r="AM338" s="4">
        <v>0</v>
      </c>
    </row>
    <row r="339" spans="1:39" x14ac:dyDescent="0.3">
      <c r="A339" s="2" t="s">
        <v>319</v>
      </c>
      <c r="B339" s="20"/>
      <c r="C339" s="20">
        <v>2</v>
      </c>
      <c r="D339" s="2">
        <v>100</v>
      </c>
      <c r="E339" s="2">
        <v>897</v>
      </c>
      <c r="F339" s="2">
        <v>0</v>
      </c>
      <c r="G339" s="2">
        <v>0</v>
      </c>
      <c r="H339" s="2">
        <v>0</v>
      </c>
      <c r="I339" s="2">
        <v>0.3</v>
      </c>
      <c r="J339" s="2"/>
      <c r="K339" s="2">
        <v>0</v>
      </c>
      <c r="L339" s="2">
        <v>99.7</v>
      </c>
      <c r="M339" s="2">
        <v>22.43</v>
      </c>
      <c r="N339" s="2">
        <v>56.63</v>
      </c>
      <c r="O339" s="2">
        <v>20.64</v>
      </c>
      <c r="P339" s="2"/>
      <c r="Q339" s="2">
        <v>0</v>
      </c>
      <c r="R339" s="2">
        <v>0</v>
      </c>
      <c r="S339" s="2">
        <v>0</v>
      </c>
      <c r="T339" s="2"/>
      <c r="U339" s="2">
        <v>0</v>
      </c>
      <c r="V339" s="2"/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4">
        <v>0</v>
      </c>
    </row>
    <row r="340" spans="1:39" x14ac:dyDescent="0.3">
      <c r="A340" s="2" t="s">
        <v>711</v>
      </c>
      <c r="B340" s="20"/>
      <c r="C340" s="20">
        <v>1</v>
      </c>
      <c r="D340" s="2">
        <v>100</v>
      </c>
      <c r="E340" s="2">
        <v>717</v>
      </c>
      <c r="F340" s="2">
        <v>15.9</v>
      </c>
      <c r="G340" s="2">
        <v>2.1</v>
      </c>
      <c r="H340" s="2">
        <v>0.9</v>
      </c>
      <c r="I340" s="2">
        <v>0.1</v>
      </c>
      <c r="J340" s="2">
        <v>0.1</v>
      </c>
      <c r="K340" s="2">
        <v>0</v>
      </c>
      <c r="L340" s="2">
        <v>81.099999999999994</v>
      </c>
      <c r="M340" s="2">
        <v>51.37</v>
      </c>
      <c r="N340" s="2">
        <v>21.02</v>
      </c>
      <c r="O340" s="2">
        <v>3.04</v>
      </c>
      <c r="P340" s="2"/>
      <c r="Q340" s="2">
        <v>215</v>
      </c>
      <c r="R340" s="2">
        <v>684</v>
      </c>
      <c r="S340" s="2">
        <v>0</v>
      </c>
      <c r="T340" s="2">
        <v>0</v>
      </c>
      <c r="U340" s="2">
        <v>2.2999999999999998</v>
      </c>
      <c r="V340" s="2">
        <v>7</v>
      </c>
      <c r="W340" s="2">
        <v>0</v>
      </c>
      <c r="X340" s="2">
        <v>0</v>
      </c>
      <c r="Y340" s="2">
        <v>0</v>
      </c>
      <c r="Z340" s="2">
        <v>0</v>
      </c>
      <c r="AA340" s="2">
        <v>0.1</v>
      </c>
      <c r="AB340" s="2">
        <v>0.2</v>
      </c>
      <c r="AC340" s="2">
        <v>3</v>
      </c>
      <c r="AD340" s="2">
        <v>643</v>
      </c>
      <c r="AE340" s="2">
        <v>24</v>
      </c>
      <c r="AF340" s="2">
        <v>24</v>
      </c>
      <c r="AG340" s="2">
        <v>24</v>
      </c>
      <c r="AH340" s="2">
        <v>2</v>
      </c>
      <c r="AI340" s="2">
        <v>0</v>
      </c>
      <c r="AJ340" s="2">
        <v>0.1</v>
      </c>
      <c r="AK340" s="2">
        <v>0</v>
      </c>
      <c r="AL340" s="2">
        <v>1</v>
      </c>
      <c r="AM340" s="4">
        <v>0</v>
      </c>
    </row>
    <row r="341" spans="1:39" x14ac:dyDescent="0.3">
      <c r="A341" s="2" t="s">
        <v>712</v>
      </c>
      <c r="B341" s="20"/>
      <c r="C341" s="20">
        <v>3</v>
      </c>
      <c r="D341" s="2">
        <v>100</v>
      </c>
      <c r="E341" s="2">
        <v>749</v>
      </c>
      <c r="F341" s="2">
        <v>15.3</v>
      </c>
      <c r="G341" s="2">
        <v>1.3</v>
      </c>
      <c r="H341" s="2">
        <v>0.3</v>
      </c>
      <c r="I341" s="2">
        <v>0</v>
      </c>
      <c r="J341" s="2"/>
      <c r="K341" s="2"/>
      <c r="L341" s="2">
        <v>83.1</v>
      </c>
      <c r="M341" s="2">
        <v>46.99</v>
      </c>
      <c r="N341" s="2">
        <v>27.51</v>
      </c>
      <c r="O341" s="2">
        <v>1.1399999999999999</v>
      </c>
      <c r="P341" s="2">
        <v>2.6</v>
      </c>
      <c r="Q341" s="2">
        <v>187.1</v>
      </c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>
        <v>563</v>
      </c>
      <c r="AE341" s="2"/>
      <c r="AF341" s="2">
        <v>9.1999999999999993</v>
      </c>
      <c r="AG341" s="2"/>
      <c r="AH341" s="2"/>
      <c r="AI341" s="2"/>
      <c r="AJ341" s="2"/>
      <c r="AK341" s="2"/>
      <c r="AL341" s="2"/>
      <c r="AM341" s="4">
        <v>0</v>
      </c>
    </row>
    <row r="342" spans="1:39" x14ac:dyDescent="0.3">
      <c r="A342" s="2" t="s">
        <v>713</v>
      </c>
      <c r="B342" s="20"/>
      <c r="C342" s="20">
        <v>1</v>
      </c>
      <c r="D342" s="2">
        <v>100</v>
      </c>
      <c r="E342" s="2">
        <v>717</v>
      </c>
      <c r="F342" s="2">
        <v>16.5</v>
      </c>
      <c r="G342" s="2">
        <v>1.9</v>
      </c>
      <c r="H342" s="2">
        <v>0.2</v>
      </c>
      <c r="I342" s="2">
        <v>0.7</v>
      </c>
      <c r="J342" s="2">
        <v>0</v>
      </c>
      <c r="K342" s="2">
        <v>0</v>
      </c>
      <c r="L342" s="2">
        <v>80.7</v>
      </c>
      <c r="M342" s="2">
        <v>15.19</v>
      </c>
      <c r="N342" s="2">
        <v>38.880000000000003</v>
      </c>
      <c r="O342" s="2">
        <v>24.3</v>
      </c>
      <c r="P342" s="2"/>
      <c r="Q342" s="2">
        <v>0</v>
      </c>
      <c r="R342" s="2">
        <v>819</v>
      </c>
      <c r="S342" s="2">
        <v>0.2</v>
      </c>
      <c r="T342" s="2">
        <v>0</v>
      </c>
      <c r="U342" s="2">
        <v>9</v>
      </c>
      <c r="V342" s="2">
        <v>93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0.1</v>
      </c>
      <c r="AC342" s="2">
        <v>1</v>
      </c>
      <c r="AD342" s="2">
        <v>751</v>
      </c>
      <c r="AE342" s="2">
        <v>18</v>
      </c>
      <c r="AF342" s="2">
        <v>3</v>
      </c>
      <c r="AG342" s="2">
        <v>5</v>
      </c>
      <c r="AH342" s="2">
        <v>3</v>
      </c>
      <c r="AI342" s="2">
        <v>0.1</v>
      </c>
      <c r="AJ342" s="2">
        <v>0</v>
      </c>
      <c r="AK342" s="2">
        <v>0</v>
      </c>
      <c r="AL342" s="2">
        <v>0</v>
      </c>
      <c r="AM342" s="4">
        <v>0</v>
      </c>
    </row>
    <row r="343" spans="1:39" x14ac:dyDescent="0.3">
      <c r="A343" s="2" t="s">
        <v>714</v>
      </c>
      <c r="B343" s="20"/>
      <c r="C343" s="20">
        <v>3</v>
      </c>
      <c r="D343" s="2">
        <v>100</v>
      </c>
      <c r="E343" s="2">
        <v>700</v>
      </c>
      <c r="F343" s="2">
        <v>199</v>
      </c>
      <c r="G343" s="2">
        <v>1.9</v>
      </c>
      <c r="H343" s="2">
        <v>0.6</v>
      </c>
      <c r="I343" s="2">
        <v>0.2</v>
      </c>
      <c r="J343" s="2"/>
      <c r="K343" s="2"/>
      <c r="L343" s="2">
        <v>77.400000000000006</v>
      </c>
      <c r="M343" s="2">
        <v>25.39</v>
      </c>
      <c r="N343" s="2">
        <v>25.1</v>
      </c>
      <c r="O343" s="2">
        <v>7.14</v>
      </c>
      <c r="P343" s="2">
        <v>0.4</v>
      </c>
      <c r="Q343" s="2">
        <v>85</v>
      </c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>
        <v>686</v>
      </c>
      <c r="AE343" s="2"/>
      <c r="AF343" s="2"/>
      <c r="AG343" s="2"/>
      <c r="AH343" s="2"/>
      <c r="AI343" s="2"/>
      <c r="AJ343" s="2"/>
      <c r="AK343" s="2"/>
      <c r="AL343" s="2"/>
      <c r="AM343" s="4">
        <v>0</v>
      </c>
    </row>
    <row r="344" spans="1:39" x14ac:dyDescent="0.3">
      <c r="A344" s="2" t="s">
        <v>715</v>
      </c>
      <c r="B344" s="20"/>
      <c r="C344" s="20">
        <v>1</v>
      </c>
      <c r="D344" s="2">
        <v>100</v>
      </c>
      <c r="E344" s="2">
        <v>424</v>
      </c>
      <c r="F344" s="2">
        <v>49.7</v>
      </c>
      <c r="G344" s="2">
        <v>1.8</v>
      </c>
      <c r="H344" s="2">
        <v>0.2</v>
      </c>
      <c r="I344" s="2">
        <v>0.9</v>
      </c>
      <c r="J344" s="2"/>
      <c r="K344" s="2">
        <v>0</v>
      </c>
      <c r="L344" s="2">
        <v>47.5</v>
      </c>
      <c r="M344" s="2">
        <v>8.7899999999999991</v>
      </c>
      <c r="N344" s="2">
        <v>16.420000000000002</v>
      </c>
      <c r="O344" s="2">
        <v>20.239999999999998</v>
      </c>
      <c r="P344" s="2"/>
      <c r="Q344" s="2">
        <v>1</v>
      </c>
      <c r="R344" s="2"/>
      <c r="S344" s="2">
        <v>0</v>
      </c>
      <c r="T344" s="2"/>
      <c r="U344" s="2">
        <v>3.9</v>
      </c>
      <c r="V344" s="2">
        <v>101.3</v>
      </c>
      <c r="W344" s="2">
        <v>0</v>
      </c>
      <c r="X344" s="2">
        <v>0</v>
      </c>
      <c r="Y344" s="2">
        <v>0</v>
      </c>
      <c r="Z344" s="2">
        <v>0</v>
      </c>
      <c r="AA344" s="2">
        <v>0</v>
      </c>
      <c r="AB344" s="2"/>
      <c r="AC344" s="2">
        <v>2</v>
      </c>
      <c r="AD344" s="2">
        <v>646</v>
      </c>
      <c r="AE344" s="2">
        <v>36</v>
      </c>
      <c r="AF344" s="2">
        <v>4</v>
      </c>
      <c r="AG344" s="2">
        <v>4</v>
      </c>
      <c r="AH344" s="2">
        <v>1</v>
      </c>
      <c r="AI344" s="2">
        <v>0.2</v>
      </c>
      <c r="AJ344" s="2">
        <v>0.1</v>
      </c>
      <c r="AK344" s="2">
        <v>0</v>
      </c>
      <c r="AL344" s="2">
        <v>0</v>
      </c>
      <c r="AM344" s="4">
        <v>0</v>
      </c>
    </row>
    <row r="345" spans="1:39" x14ac:dyDescent="0.3">
      <c r="A345" s="2" t="s">
        <v>716</v>
      </c>
      <c r="B345" s="20"/>
      <c r="C345" s="20">
        <v>4</v>
      </c>
      <c r="D345" s="2">
        <v>100</v>
      </c>
      <c r="E345" s="2">
        <v>192</v>
      </c>
      <c r="F345" s="2"/>
      <c r="G345" s="2"/>
      <c r="H345" s="2">
        <v>0</v>
      </c>
      <c r="I345" s="2">
        <v>0</v>
      </c>
      <c r="J345" s="2">
        <v>0</v>
      </c>
      <c r="K345" s="2">
        <v>0</v>
      </c>
      <c r="L345" s="2">
        <v>21.3</v>
      </c>
      <c r="M345" s="2">
        <v>5.8</v>
      </c>
      <c r="N345" s="2">
        <v>4.5</v>
      </c>
      <c r="O345" s="2">
        <v>11</v>
      </c>
      <c r="P345" s="2">
        <v>0.2</v>
      </c>
      <c r="Q345" s="2">
        <v>0</v>
      </c>
      <c r="R345" s="2">
        <v>1200</v>
      </c>
      <c r="S345" s="2"/>
      <c r="T345" s="2">
        <v>7.2</v>
      </c>
      <c r="U345" s="2">
        <v>29</v>
      </c>
      <c r="V345" s="2"/>
      <c r="W345" s="2"/>
      <c r="X345" s="2"/>
      <c r="Y345" s="2"/>
      <c r="Z345" s="2"/>
      <c r="AA345" s="2"/>
      <c r="AB345" s="2"/>
      <c r="AC345" s="2"/>
      <c r="AD345" s="2">
        <v>605</v>
      </c>
      <c r="AE345" s="2"/>
      <c r="AF345" s="2"/>
      <c r="AG345" s="2"/>
      <c r="AH345" s="2"/>
      <c r="AI345" s="2"/>
      <c r="AJ345" s="2"/>
      <c r="AK345" s="2"/>
      <c r="AL345" s="2"/>
      <c r="AM345" s="4">
        <v>0</v>
      </c>
    </row>
    <row r="346" spans="1:39" x14ac:dyDescent="0.3">
      <c r="A346" s="2" t="s">
        <v>320</v>
      </c>
      <c r="B346" s="20"/>
      <c r="C346" s="20">
        <v>1</v>
      </c>
      <c r="D346" s="2">
        <v>100</v>
      </c>
      <c r="E346" s="2">
        <v>717</v>
      </c>
      <c r="F346" s="2">
        <v>15.3</v>
      </c>
      <c r="G346" s="2">
        <v>0</v>
      </c>
      <c r="H346" s="2">
        <v>1.1000000000000001</v>
      </c>
      <c r="I346" s="2">
        <v>2.7</v>
      </c>
      <c r="J346" s="2"/>
      <c r="K346" s="2">
        <v>0</v>
      </c>
      <c r="L346" s="2">
        <v>79.7</v>
      </c>
      <c r="M346" s="2">
        <v>11.8</v>
      </c>
      <c r="N346" s="2">
        <v>22.7</v>
      </c>
      <c r="O346" s="2">
        <v>41.3</v>
      </c>
      <c r="P346" s="2"/>
      <c r="Q346" s="2">
        <v>59</v>
      </c>
      <c r="R346" s="2">
        <v>84.1</v>
      </c>
      <c r="S346" s="2">
        <v>0</v>
      </c>
      <c r="T346" s="2"/>
      <c r="U346" s="2">
        <v>58</v>
      </c>
      <c r="V346" s="2"/>
      <c r="W346" s="2">
        <v>0</v>
      </c>
      <c r="X346" s="2">
        <v>0</v>
      </c>
      <c r="Y346" s="2">
        <v>0</v>
      </c>
      <c r="Z346" s="2">
        <v>0.6</v>
      </c>
      <c r="AA346" s="2">
        <v>0.2</v>
      </c>
      <c r="AB346" s="2">
        <v>0.3</v>
      </c>
      <c r="AC346" s="2">
        <v>7.7</v>
      </c>
      <c r="AD346" s="2">
        <v>568</v>
      </c>
      <c r="AE346" s="2">
        <v>34</v>
      </c>
      <c r="AF346" s="2">
        <v>18</v>
      </c>
      <c r="AG346" s="2">
        <v>28</v>
      </c>
      <c r="AH346" s="2">
        <v>1</v>
      </c>
      <c r="AI346" s="2">
        <v>0.5</v>
      </c>
      <c r="AJ346" s="2">
        <v>0.2</v>
      </c>
      <c r="AK346" s="2">
        <v>0.3</v>
      </c>
      <c r="AL346" s="2">
        <v>6</v>
      </c>
      <c r="AM346" s="4">
        <v>0</v>
      </c>
    </row>
    <row r="347" spans="1:39" ht="15" thickBot="1" x14ac:dyDescent="0.35">
      <c r="A347" s="10" t="s">
        <v>321</v>
      </c>
      <c r="B347" s="10"/>
      <c r="C347" s="10">
        <v>3</v>
      </c>
      <c r="D347" s="10">
        <v>100</v>
      </c>
      <c r="E347" s="10">
        <v>761</v>
      </c>
      <c r="F347" s="10">
        <v>18.2</v>
      </c>
      <c r="G347" s="10">
        <v>2.2000000000000002</v>
      </c>
      <c r="H347" s="10">
        <v>7.2</v>
      </c>
      <c r="I347" s="10">
        <v>1.8</v>
      </c>
      <c r="J347" s="10">
        <v>0.2</v>
      </c>
      <c r="K347" s="10"/>
      <c r="L347" s="10">
        <v>70.599999999999994</v>
      </c>
      <c r="M347" s="10">
        <v>8.08</v>
      </c>
      <c r="N347" s="10">
        <v>20.98</v>
      </c>
      <c r="O347" s="10">
        <v>37.409999999999997</v>
      </c>
      <c r="P347" s="10">
        <v>0</v>
      </c>
      <c r="Q347" s="10">
        <v>221</v>
      </c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>
        <v>827</v>
      </c>
      <c r="AE347" s="10"/>
      <c r="AF347" s="10"/>
      <c r="AG347" s="10"/>
      <c r="AH347" s="10"/>
      <c r="AI347" s="10"/>
      <c r="AJ347" s="10"/>
      <c r="AK347" s="10"/>
      <c r="AL347" s="10"/>
      <c r="AM347" s="12">
        <v>0</v>
      </c>
    </row>
    <row r="348" spans="1:39" s="89" customFormat="1" ht="15" thickBot="1" x14ac:dyDescent="0.35">
      <c r="A348" s="90" t="s">
        <v>322</v>
      </c>
      <c r="B348" s="86" t="s">
        <v>734</v>
      </c>
      <c r="C348" s="87" t="s">
        <v>2</v>
      </c>
      <c r="D348" s="87" t="s">
        <v>637</v>
      </c>
      <c r="E348" s="87" t="s">
        <v>4</v>
      </c>
      <c r="F348" s="87" t="s">
        <v>5</v>
      </c>
      <c r="G348" s="87" t="s">
        <v>6</v>
      </c>
      <c r="H348" s="87" t="s">
        <v>7</v>
      </c>
      <c r="I348" s="87" t="s">
        <v>9</v>
      </c>
      <c r="J348" s="87" t="s">
        <v>10</v>
      </c>
      <c r="K348" s="87" t="s">
        <v>8</v>
      </c>
      <c r="L348" s="87" t="s">
        <v>11</v>
      </c>
      <c r="M348" s="87" t="s">
        <v>12</v>
      </c>
      <c r="N348" s="87" t="s">
        <v>13</v>
      </c>
      <c r="O348" s="87" t="s">
        <v>14</v>
      </c>
      <c r="P348" s="87" t="s">
        <v>15</v>
      </c>
      <c r="Q348" s="87" t="s">
        <v>16</v>
      </c>
      <c r="R348" s="87" t="s">
        <v>36</v>
      </c>
      <c r="S348" s="87" t="s">
        <v>17</v>
      </c>
      <c r="T348" s="87" t="s">
        <v>18</v>
      </c>
      <c r="U348" s="87" t="s">
        <v>37</v>
      </c>
      <c r="V348" s="87" t="s">
        <v>19</v>
      </c>
      <c r="W348" s="87" t="s">
        <v>22</v>
      </c>
      <c r="X348" s="87" t="s">
        <v>20</v>
      </c>
      <c r="Y348" s="87" t="s">
        <v>21</v>
      </c>
      <c r="Z348" s="87" t="s">
        <v>23</v>
      </c>
      <c r="AA348" s="87" t="s">
        <v>24</v>
      </c>
      <c r="AB348" s="87" t="s">
        <v>25</v>
      </c>
      <c r="AC348" s="87" t="s">
        <v>26</v>
      </c>
      <c r="AD348" s="87" t="s">
        <v>27</v>
      </c>
      <c r="AE348" s="87" t="s">
        <v>28</v>
      </c>
      <c r="AF348" s="87" t="s">
        <v>29</v>
      </c>
      <c r="AG348" s="87" t="s">
        <v>30</v>
      </c>
      <c r="AH348" s="87" t="s">
        <v>31</v>
      </c>
      <c r="AI348" s="87" t="s">
        <v>32</v>
      </c>
      <c r="AJ348" s="87" t="s">
        <v>33</v>
      </c>
      <c r="AK348" s="87" t="s">
        <v>34</v>
      </c>
      <c r="AL348" s="87" t="s">
        <v>35</v>
      </c>
      <c r="AM348" s="88" t="s">
        <v>635</v>
      </c>
    </row>
    <row r="349" spans="1:39" x14ac:dyDescent="0.3">
      <c r="A349" s="2" t="s">
        <v>718</v>
      </c>
      <c r="B349" s="2"/>
      <c r="C349" s="2">
        <v>3</v>
      </c>
      <c r="D349" s="2">
        <v>100</v>
      </c>
      <c r="E349" s="2">
        <v>27</v>
      </c>
      <c r="F349" s="2">
        <v>83.8</v>
      </c>
      <c r="G349" s="2">
        <v>4.5999999999999996</v>
      </c>
      <c r="H349" s="2">
        <v>4.4000000000000004</v>
      </c>
      <c r="I349" s="2">
        <v>2</v>
      </c>
      <c r="J349" s="2"/>
      <c r="K349" s="2">
        <v>5</v>
      </c>
      <c r="L349" s="2">
        <v>0.2</v>
      </c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4">
        <v>0</v>
      </c>
    </row>
    <row r="350" spans="1:39" x14ac:dyDescent="0.3">
      <c r="A350" s="2" t="s">
        <v>323</v>
      </c>
      <c r="B350" s="22"/>
      <c r="C350" s="22">
        <v>1</v>
      </c>
      <c r="D350" s="23">
        <v>100</v>
      </c>
      <c r="E350" s="23">
        <v>20</v>
      </c>
      <c r="F350" s="23">
        <v>92.7</v>
      </c>
      <c r="G350" s="23">
        <v>0.3</v>
      </c>
      <c r="H350" s="23">
        <v>1.9</v>
      </c>
      <c r="I350" s="23">
        <v>2</v>
      </c>
      <c r="J350" s="23">
        <v>1.1000000000000001</v>
      </c>
      <c r="K350" s="23">
        <v>2.1</v>
      </c>
      <c r="L350" s="23">
        <v>0.1</v>
      </c>
      <c r="M350" s="23">
        <v>0.01</v>
      </c>
      <c r="N350" s="23">
        <v>0.02</v>
      </c>
      <c r="O350" s="23">
        <v>0.03</v>
      </c>
      <c r="P350" s="23"/>
      <c r="Q350" s="23">
        <v>0</v>
      </c>
      <c r="R350" s="23">
        <v>306</v>
      </c>
      <c r="S350" s="23">
        <v>18</v>
      </c>
      <c r="T350" s="23">
        <v>0</v>
      </c>
      <c r="U350" s="23">
        <v>1.9</v>
      </c>
      <c r="V350" s="23">
        <v>327.3</v>
      </c>
      <c r="W350" s="23">
        <v>0</v>
      </c>
      <c r="X350" s="23">
        <v>0.1</v>
      </c>
      <c r="Y350" s="23">
        <v>0.4</v>
      </c>
      <c r="Z350" s="23">
        <v>0.1</v>
      </c>
      <c r="AA350" s="23">
        <v>0.2</v>
      </c>
      <c r="AB350" s="23">
        <v>0</v>
      </c>
      <c r="AC350" s="23">
        <v>9</v>
      </c>
      <c r="AD350" s="23">
        <v>179</v>
      </c>
      <c r="AE350" s="23">
        <v>549</v>
      </c>
      <c r="AF350" s="23">
        <v>58</v>
      </c>
      <c r="AG350" s="23">
        <v>33</v>
      </c>
      <c r="AH350" s="23">
        <v>86</v>
      </c>
      <c r="AI350" s="23">
        <v>2.2999999999999998</v>
      </c>
      <c r="AJ350" s="23">
        <v>0.3</v>
      </c>
      <c r="AK350" s="23">
        <v>0.2</v>
      </c>
      <c r="AL350" s="23">
        <v>0.9</v>
      </c>
      <c r="AM350" s="24">
        <v>0</v>
      </c>
    </row>
    <row r="351" spans="1:39" x14ac:dyDescent="0.3">
      <c r="A351" s="2" t="s">
        <v>717</v>
      </c>
      <c r="B351" s="20"/>
      <c r="C351" s="20">
        <v>1</v>
      </c>
      <c r="D351" s="2">
        <v>100</v>
      </c>
      <c r="E351" s="2">
        <v>19</v>
      </c>
      <c r="F351" s="2">
        <v>92.7</v>
      </c>
      <c r="G351" s="2">
        <v>1.6</v>
      </c>
      <c r="H351" s="2">
        <v>1.8</v>
      </c>
      <c r="I351" s="2">
        <v>2.1</v>
      </c>
      <c r="J351" s="2">
        <v>1.1000000000000001</v>
      </c>
      <c r="K351" s="2">
        <v>1.6</v>
      </c>
      <c r="L351" s="2">
        <v>0.2</v>
      </c>
      <c r="M351" s="2">
        <v>0.03</v>
      </c>
      <c r="N351" s="2">
        <v>0.04</v>
      </c>
      <c r="O351" s="2">
        <v>7.0000000000000007E-2</v>
      </c>
      <c r="P351" s="2"/>
      <c r="Q351" s="2">
        <v>0</v>
      </c>
      <c r="R351" s="2">
        <v>306</v>
      </c>
      <c r="S351" s="2">
        <v>30</v>
      </c>
      <c r="T351" s="2">
        <v>0</v>
      </c>
      <c r="U351" s="2">
        <v>1.9</v>
      </c>
      <c r="V351" s="2">
        <v>830</v>
      </c>
      <c r="W351" s="2">
        <v>0</v>
      </c>
      <c r="X351" s="2">
        <v>0.1</v>
      </c>
      <c r="Y351" s="2">
        <v>0.4</v>
      </c>
      <c r="Z351" s="2">
        <v>0.1</v>
      </c>
      <c r="AA351" s="2">
        <v>0.2</v>
      </c>
      <c r="AB351" s="2">
        <v>0</v>
      </c>
      <c r="AC351" s="2">
        <v>14</v>
      </c>
      <c r="AD351" s="2">
        <v>213</v>
      </c>
      <c r="AE351" s="2">
        <v>379</v>
      </c>
      <c r="AF351" s="2">
        <v>51</v>
      </c>
      <c r="AG351" s="2">
        <v>46</v>
      </c>
      <c r="AH351" s="2">
        <v>81</v>
      </c>
      <c r="AI351" s="2">
        <v>1.8</v>
      </c>
      <c r="AJ351" s="2">
        <v>0.4</v>
      </c>
      <c r="AK351" s="2">
        <v>0.2</v>
      </c>
      <c r="AL351" s="2">
        <v>0.9</v>
      </c>
      <c r="AM351" s="4">
        <v>0</v>
      </c>
    </row>
    <row r="352" spans="1:39" x14ac:dyDescent="0.3">
      <c r="A352" s="2" t="s">
        <v>324</v>
      </c>
      <c r="B352" s="20"/>
      <c r="C352" s="20">
        <v>1</v>
      </c>
      <c r="D352" s="2">
        <v>100</v>
      </c>
      <c r="E352" s="2">
        <v>23</v>
      </c>
      <c r="F352" s="2">
        <v>92</v>
      </c>
      <c r="G352" s="2">
        <v>1.3</v>
      </c>
      <c r="H352" s="2">
        <v>1.7</v>
      </c>
      <c r="I352" s="2">
        <v>0.7</v>
      </c>
      <c r="J352" s="2">
        <v>0.7</v>
      </c>
      <c r="K352" s="2">
        <v>4</v>
      </c>
      <c r="L352" s="2">
        <v>0.3</v>
      </c>
      <c r="M352" s="2">
        <v>7.0000000000000007E-2</v>
      </c>
      <c r="N352" s="2">
        <v>0.01</v>
      </c>
      <c r="O352" s="2">
        <v>0.13</v>
      </c>
      <c r="P352" s="2"/>
      <c r="Q352" s="2">
        <v>0</v>
      </c>
      <c r="R352" s="2">
        <v>286</v>
      </c>
      <c r="S352" s="2">
        <v>24</v>
      </c>
      <c r="T352" s="2">
        <v>0</v>
      </c>
      <c r="U352" s="2">
        <v>2.2999999999999998</v>
      </c>
      <c r="V352" s="2">
        <v>297.60000000000002</v>
      </c>
      <c r="W352" s="2">
        <v>0.1</v>
      </c>
      <c r="X352" s="2">
        <v>0.1</v>
      </c>
      <c r="Y352" s="2">
        <v>0.5</v>
      </c>
      <c r="Z352" s="2">
        <v>0.1</v>
      </c>
      <c r="AA352" s="2">
        <v>1.2</v>
      </c>
      <c r="AB352" s="2">
        <v>0</v>
      </c>
      <c r="AC352" s="2">
        <v>110</v>
      </c>
      <c r="AD352" s="2">
        <v>45</v>
      </c>
      <c r="AE352" s="2">
        <v>420</v>
      </c>
      <c r="AF352" s="2">
        <v>100</v>
      </c>
      <c r="AG352" s="2">
        <v>47</v>
      </c>
      <c r="AH352" s="2">
        <v>30</v>
      </c>
      <c r="AI352" s="2">
        <v>0.9</v>
      </c>
      <c r="AJ352" s="2">
        <v>0.4</v>
      </c>
      <c r="AK352" s="2">
        <v>0.3</v>
      </c>
      <c r="AL352" s="2">
        <v>0.3</v>
      </c>
      <c r="AM352" s="4">
        <v>0</v>
      </c>
    </row>
    <row r="353" spans="1:39" x14ac:dyDescent="0.3">
      <c r="A353" s="2" t="s">
        <v>325</v>
      </c>
      <c r="B353" s="20"/>
      <c r="C353" s="20">
        <v>1</v>
      </c>
      <c r="D353" s="2">
        <v>100</v>
      </c>
      <c r="E353" s="2">
        <v>149</v>
      </c>
      <c r="F353" s="2">
        <v>58.6</v>
      </c>
      <c r="G353" s="2">
        <v>1.5</v>
      </c>
      <c r="H353" s="2">
        <v>6.4</v>
      </c>
      <c r="I353" s="2">
        <v>31</v>
      </c>
      <c r="J353" s="2">
        <v>1</v>
      </c>
      <c r="K353" s="2">
        <v>2.1</v>
      </c>
      <c r="L353" s="2">
        <v>0.5</v>
      </c>
      <c r="M353" s="2">
        <v>0.09</v>
      </c>
      <c r="N353" s="2">
        <v>0.01</v>
      </c>
      <c r="O353" s="2">
        <v>0.25</v>
      </c>
      <c r="P353" s="2"/>
      <c r="Q353" s="2">
        <v>0</v>
      </c>
      <c r="R353" s="2">
        <v>0</v>
      </c>
      <c r="S353" s="2">
        <v>31.2</v>
      </c>
      <c r="T353" s="2">
        <v>0</v>
      </c>
      <c r="U353" s="2">
        <v>0.1</v>
      </c>
      <c r="V353" s="2">
        <v>1.7</v>
      </c>
      <c r="W353" s="2">
        <v>0.2</v>
      </c>
      <c r="X353" s="2">
        <v>0.1</v>
      </c>
      <c r="Y353" s="2">
        <v>0.7</v>
      </c>
      <c r="Z353" s="2">
        <v>1.2</v>
      </c>
      <c r="AA353" s="2">
        <v>0.6</v>
      </c>
      <c r="AB353" s="2">
        <v>0</v>
      </c>
      <c r="AC353" s="2">
        <v>3</v>
      </c>
      <c r="AD353" s="2">
        <v>17</v>
      </c>
      <c r="AE353" s="2">
        <v>401</v>
      </c>
      <c r="AF353" s="2">
        <v>181</v>
      </c>
      <c r="AG353" s="2">
        <v>153</v>
      </c>
      <c r="AH353" s="2">
        <v>25</v>
      </c>
      <c r="AI353" s="2">
        <v>1.7</v>
      </c>
      <c r="AJ353" s="2">
        <v>1.2</v>
      </c>
      <c r="AK353" s="2">
        <v>0.3</v>
      </c>
      <c r="AL353" s="2">
        <v>14.2</v>
      </c>
      <c r="AM353" s="4">
        <v>0</v>
      </c>
    </row>
    <row r="354" spans="1:39" x14ac:dyDescent="0.3">
      <c r="A354" s="2" t="s">
        <v>326</v>
      </c>
      <c r="B354" s="20"/>
      <c r="C354" s="20">
        <v>1</v>
      </c>
      <c r="D354" s="2">
        <v>100</v>
      </c>
      <c r="E354" s="2">
        <v>53</v>
      </c>
      <c r="F354" s="2">
        <v>84.1</v>
      </c>
      <c r="G354" s="2">
        <v>0.7</v>
      </c>
      <c r="H354" s="2">
        <v>2.9</v>
      </c>
      <c r="I354" s="2">
        <v>6.3</v>
      </c>
      <c r="J354" s="2">
        <v>1</v>
      </c>
      <c r="K354" s="2">
        <v>5.7</v>
      </c>
      <c r="L354" s="2">
        <v>0.3</v>
      </c>
      <c r="M354" s="2">
        <v>0.08</v>
      </c>
      <c r="N354" s="2">
        <v>0.01</v>
      </c>
      <c r="O354" s="2">
        <v>0.15</v>
      </c>
      <c r="P354" s="2"/>
      <c r="Q354" s="2">
        <v>0</v>
      </c>
      <c r="R354" s="2">
        <v>1</v>
      </c>
      <c r="S354" s="2">
        <v>7.4</v>
      </c>
      <c r="T354" s="2">
        <v>0</v>
      </c>
      <c r="U354" s="2">
        <v>0.2</v>
      </c>
      <c r="V354" s="2">
        <v>14.8</v>
      </c>
      <c r="W354" s="2">
        <v>0.1</v>
      </c>
      <c r="X354" s="2">
        <v>0.1</v>
      </c>
      <c r="Y354" s="2">
        <v>1.1000000000000001</v>
      </c>
      <c r="Z354" s="2">
        <v>0.1</v>
      </c>
      <c r="AA354" s="2">
        <v>0.2</v>
      </c>
      <c r="AB354" s="2">
        <v>0</v>
      </c>
      <c r="AC354" s="2">
        <v>89</v>
      </c>
      <c r="AD354" s="2">
        <v>60</v>
      </c>
      <c r="AE354" s="2">
        <v>286</v>
      </c>
      <c r="AF354" s="2">
        <v>21</v>
      </c>
      <c r="AG354" s="2">
        <v>73</v>
      </c>
      <c r="AH354" s="2">
        <v>42</v>
      </c>
      <c r="AI354" s="2">
        <v>0.6</v>
      </c>
      <c r="AJ354" s="2">
        <v>0.4</v>
      </c>
      <c r="AK354" s="2">
        <v>0.1</v>
      </c>
      <c r="AL354" s="2">
        <v>0.2</v>
      </c>
      <c r="AM354" s="4">
        <v>0</v>
      </c>
    </row>
    <row r="355" spans="1:39" x14ac:dyDescent="0.3">
      <c r="A355" s="2" t="s">
        <v>327</v>
      </c>
      <c r="B355" s="20"/>
      <c r="C355" s="20">
        <v>1</v>
      </c>
      <c r="D355" s="2">
        <v>100</v>
      </c>
      <c r="E355" s="2">
        <v>23</v>
      </c>
      <c r="F355" s="2">
        <v>92.8</v>
      </c>
      <c r="G355" s="2">
        <v>0.4</v>
      </c>
      <c r="H355" s="2">
        <v>4</v>
      </c>
      <c r="I355" s="2">
        <v>0.2</v>
      </c>
      <c r="J355" s="2">
        <v>0.2</v>
      </c>
      <c r="K355" s="2">
        <v>1.9</v>
      </c>
      <c r="L355" s="2">
        <v>0.7</v>
      </c>
      <c r="M355" s="2">
        <v>7.0000000000000007E-2</v>
      </c>
      <c r="N355" s="2">
        <v>0.06</v>
      </c>
      <c r="O355" s="2">
        <v>0.41</v>
      </c>
      <c r="P355" s="2"/>
      <c r="Q355" s="2">
        <v>0</v>
      </c>
      <c r="R355" s="2">
        <v>8</v>
      </c>
      <c r="S355" s="2">
        <v>8.1999999999999993</v>
      </c>
      <c r="T355" s="2">
        <v>0</v>
      </c>
      <c r="U355" s="2">
        <v>0</v>
      </c>
      <c r="V355" s="2">
        <v>30.5</v>
      </c>
      <c r="W355" s="2">
        <v>0.1</v>
      </c>
      <c r="X355" s="2">
        <v>0.1</v>
      </c>
      <c r="Y355" s="2">
        <v>0.5</v>
      </c>
      <c r="Z355" s="2">
        <v>0</v>
      </c>
      <c r="AA355" s="2">
        <v>0.6</v>
      </c>
      <c r="AB355" s="2">
        <v>0</v>
      </c>
      <c r="AC355" s="2">
        <v>36</v>
      </c>
      <c r="AD355" s="2">
        <v>6</v>
      </c>
      <c r="AE355" s="2">
        <v>79</v>
      </c>
      <c r="AF355" s="2">
        <v>32</v>
      </c>
      <c r="AG355" s="2">
        <v>70</v>
      </c>
      <c r="AH355" s="2">
        <v>27</v>
      </c>
      <c r="AI355" s="2">
        <v>1</v>
      </c>
      <c r="AJ355" s="2">
        <v>0.9</v>
      </c>
      <c r="AK355" s="2">
        <v>0.2</v>
      </c>
      <c r="AL355" s="2">
        <v>0.6</v>
      </c>
      <c r="AM355" s="4">
        <v>0</v>
      </c>
    </row>
    <row r="356" spans="1:39" x14ac:dyDescent="0.3">
      <c r="A356" s="2" t="s">
        <v>328</v>
      </c>
      <c r="B356" s="20"/>
      <c r="C356" s="20">
        <v>1</v>
      </c>
      <c r="D356" s="2">
        <v>100</v>
      </c>
      <c r="E356" s="2">
        <v>16</v>
      </c>
      <c r="F356" s="2">
        <v>95.4</v>
      </c>
      <c r="G356" s="2">
        <v>0.8</v>
      </c>
      <c r="H356" s="2">
        <v>0.7</v>
      </c>
      <c r="I356" s="2">
        <v>1.4</v>
      </c>
      <c r="J356" s="2">
        <v>1.3</v>
      </c>
      <c r="K356" s="2">
        <v>1.6</v>
      </c>
      <c r="L356" s="2">
        <v>0.2</v>
      </c>
      <c r="M356" s="2">
        <v>0.04</v>
      </c>
      <c r="N356" s="2">
        <v>0.03</v>
      </c>
      <c r="O356" s="2">
        <v>0.08</v>
      </c>
      <c r="P356" s="2"/>
      <c r="Q356" s="2">
        <v>0</v>
      </c>
      <c r="R356" s="2">
        <v>22</v>
      </c>
      <c r="S356" s="2">
        <v>3.1</v>
      </c>
      <c r="T356" s="2">
        <v>0</v>
      </c>
      <c r="U356" s="2">
        <v>0.3</v>
      </c>
      <c r="V356" s="2">
        <v>29.3</v>
      </c>
      <c r="W356" s="2">
        <v>0</v>
      </c>
      <c r="X356" s="2">
        <v>0.1</v>
      </c>
      <c r="Y356" s="2">
        <v>0.3</v>
      </c>
      <c r="Z356" s="2">
        <v>0.1</v>
      </c>
      <c r="AA356" s="2">
        <v>0.2</v>
      </c>
      <c r="AB356" s="2">
        <v>0</v>
      </c>
      <c r="AC356" s="2">
        <v>36</v>
      </c>
      <c r="AD356" s="2">
        <v>80</v>
      </c>
      <c r="AE356" s="2">
        <v>260</v>
      </c>
      <c r="AF356" s="2">
        <v>40</v>
      </c>
      <c r="AG356" s="2">
        <v>24</v>
      </c>
      <c r="AH356" s="2">
        <v>11</v>
      </c>
      <c r="AI356" s="2">
        <v>0.2</v>
      </c>
      <c r="AJ356" s="2">
        <v>0.1</v>
      </c>
      <c r="AK356" s="2">
        <v>0</v>
      </c>
      <c r="AL356" s="2">
        <v>0.4</v>
      </c>
      <c r="AM356" s="4">
        <v>0</v>
      </c>
    </row>
    <row r="357" spans="1:39" x14ac:dyDescent="0.3">
      <c r="A357" s="2" t="s">
        <v>329</v>
      </c>
      <c r="B357" s="20"/>
      <c r="C357" s="20">
        <v>1</v>
      </c>
      <c r="D357" s="2">
        <v>100</v>
      </c>
      <c r="E357" s="2">
        <v>35</v>
      </c>
      <c r="F357" s="2">
        <v>89.7</v>
      </c>
      <c r="G357" s="2">
        <v>0.5</v>
      </c>
      <c r="H357" s="2">
        <v>0.8</v>
      </c>
      <c r="I357" s="2">
        <v>6.2</v>
      </c>
      <c r="J357" s="2">
        <v>3.2</v>
      </c>
      <c r="K357" s="2">
        <v>2.5</v>
      </c>
      <c r="L357" s="2">
        <v>0.2</v>
      </c>
      <c r="M357" s="2">
        <v>0.04</v>
      </c>
      <c r="N357" s="2">
        <v>0.02</v>
      </c>
      <c r="O357" s="2">
        <v>0.09</v>
      </c>
      <c r="P357" s="2"/>
      <c r="Q357" s="2">
        <v>0</v>
      </c>
      <c r="R357" s="2">
        <v>2</v>
      </c>
      <c r="S357" s="2">
        <v>1.3</v>
      </c>
      <c r="T357" s="2">
        <v>0</v>
      </c>
      <c r="U357" s="2">
        <v>0.4</v>
      </c>
      <c r="V357" s="2">
        <v>2.9</v>
      </c>
      <c r="W357" s="2">
        <v>0.1</v>
      </c>
      <c r="X357" s="2">
        <v>0</v>
      </c>
      <c r="Y357" s="2">
        <v>0.5</v>
      </c>
      <c r="Z357" s="2">
        <v>0.1</v>
      </c>
      <c r="AA357" s="2">
        <v>0.1</v>
      </c>
      <c r="AB357" s="2">
        <v>0</v>
      </c>
      <c r="AC357" s="2">
        <v>14</v>
      </c>
      <c r="AD357" s="2">
        <v>1</v>
      </c>
      <c r="AE357" s="2">
        <v>123</v>
      </c>
      <c r="AF357" s="2">
        <v>6</v>
      </c>
      <c r="AG357" s="2">
        <v>15</v>
      </c>
      <c r="AH357" s="2">
        <v>11</v>
      </c>
      <c r="AI357" s="2">
        <v>0.3</v>
      </c>
      <c r="AJ357" s="2">
        <v>0.1</v>
      </c>
      <c r="AK357" s="2">
        <v>0.1</v>
      </c>
      <c r="AL357" s="2">
        <v>0.1</v>
      </c>
      <c r="AM357" s="4">
        <v>0</v>
      </c>
    </row>
    <row r="358" spans="1:39" x14ac:dyDescent="0.3">
      <c r="A358" s="2" t="s">
        <v>330</v>
      </c>
      <c r="B358" s="20"/>
      <c r="C358" s="20">
        <v>1</v>
      </c>
      <c r="D358" s="2">
        <v>100</v>
      </c>
      <c r="E358" s="2">
        <v>11</v>
      </c>
      <c r="F358" s="2">
        <v>95.1</v>
      </c>
      <c r="G358" s="2">
        <v>1.2</v>
      </c>
      <c r="H358" s="2">
        <v>2.2999999999999998</v>
      </c>
      <c r="I358" s="2">
        <v>0.8</v>
      </c>
      <c r="J358" s="2">
        <v>0.2</v>
      </c>
      <c r="K358" s="2">
        <v>0.5</v>
      </c>
      <c r="L358" s="2">
        <v>0.1</v>
      </c>
      <c r="M358" s="2">
        <v>0.03</v>
      </c>
      <c r="N358" s="2">
        <v>0.01</v>
      </c>
      <c r="O358" s="2">
        <v>0.04</v>
      </c>
      <c r="P358" s="2"/>
      <c r="Q358" s="2">
        <v>0</v>
      </c>
      <c r="R358" s="2">
        <v>160</v>
      </c>
      <c r="S358" s="2">
        <v>43</v>
      </c>
      <c r="T358" s="2">
        <v>0</v>
      </c>
      <c r="U358" s="2">
        <v>1</v>
      </c>
      <c r="V358" s="2">
        <v>250</v>
      </c>
      <c r="W358" s="2">
        <v>0.1</v>
      </c>
      <c r="X358" s="2">
        <v>0.1</v>
      </c>
      <c r="Y358" s="2">
        <v>0.2</v>
      </c>
      <c r="Z358" s="2">
        <v>0.1</v>
      </c>
      <c r="AA358" s="2">
        <v>0.3</v>
      </c>
      <c r="AB358" s="2">
        <v>0</v>
      </c>
      <c r="AC358" s="2">
        <v>9</v>
      </c>
      <c r="AD358" s="2">
        <v>41</v>
      </c>
      <c r="AE358" s="2">
        <v>330</v>
      </c>
      <c r="AF358" s="2">
        <v>120</v>
      </c>
      <c r="AG358" s="2">
        <v>60</v>
      </c>
      <c r="AH358" s="2">
        <v>21</v>
      </c>
      <c r="AI358" s="2">
        <v>0.2</v>
      </c>
      <c r="AJ358" s="2">
        <v>0.1</v>
      </c>
      <c r="AK358" s="2">
        <v>0.1</v>
      </c>
      <c r="AL358" s="2">
        <v>0.9</v>
      </c>
      <c r="AM358" s="4">
        <v>0</v>
      </c>
    </row>
    <row r="359" spans="1:39" x14ac:dyDescent="0.3">
      <c r="A359" s="2" t="s">
        <v>331</v>
      </c>
      <c r="B359" s="20"/>
      <c r="C359" s="20">
        <v>1</v>
      </c>
      <c r="D359" s="2">
        <v>100</v>
      </c>
      <c r="E359" s="2">
        <v>43</v>
      </c>
      <c r="F359" s="2">
        <v>87.6</v>
      </c>
      <c r="G359" s="2">
        <v>1.1000000000000001</v>
      </c>
      <c r="H359" s="2">
        <v>1.6</v>
      </c>
      <c r="I359" s="2">
        <v>6.8</v>
      </c>
      <c r="J359" s="2">
        <v>6.8</v>
      </c>
      <c r="K359" s="2">
        <v>2.8</v>
      </c>
      <c r="L359" s="2">
        <v>0.2</v>
      </c>
      <c r="M359" s="2">
        <v>0.03</v>
      </c>
      <c r="N359" s="2">
        <v>0.03</v>
      </c>
      <c r="O359" s="2">
        <v>0.06</v>
      </c>
      <c r="P359" s="2"/>
      <c r="Q359" s="2">
        <v>0</v>
      </c>
      <c r="R359" s="2">
        <v>2</v>
      </c>
      <c r="S359" s="2">
        <v>4.9000000000000004</v>
      </c>
      <c r="T359" s="2">
        <v>0</v>
      </c>
      <c r="U359" s="2">
        <v>0</v>
      </c>
      <c r="V359" s="2">
        <v>0.2</v>
      </c>
      <c r="W359" s="2">
        <v>0</v>
      </c>
      <c r="X359" s="2">
        <v>0</v>
      </c>
      <c r="Y359" s="2">
        <v>0.3</v>
      </c>
      <c r="Z359" s="2">
        <v>0.1</v>
      </c>
      <c r="AA359" s="2">
        <v>0.2</v>
      </c>
      <c r="AB359" s="2">
        <v>0</v>
      </c>
      <c r="AC359" s="2">
        <v>109</v>
      </c>
      <c r="AD359" s="2">
        <v>78</v>
      </c>
      <c r="AE359" s="2">
        <v>325</v>
      </c>
      <c r="AF359" s="2">
        <v>16</v>
      </c>
      <c r="AG359" s="2">
        <v>40</v>
      </c>
      <c r="AH359" s="2">
        <v>23</v>
      </c>
      <c r="AI359" s="2">
        <v>0.8</v>
      </c>
      <c r="AJ359" s="2">
        <v>0.4</v>
      </c>
      <c r="AK359" s="2">
        <v>0.1</v>
      </c>
      <c r="AL359" s="2">
        <v>0.7</v>
      </c>
      <c r="AM359" s="4">
        <v>0</v>
      </c>
    </row>
    <row r="360" spans="1:39" x14ac:dyDescent="0.3">
      <c r="A360" s="2" t="s">
        <v>332</v>
      </c>
      <c r="B360" s="20"/>
      <c r="C360" s="20">
        <v>1</v>
      </c>
      <c r="D360" s="2">
        <v>100</v>
      </c>
      <c r="E360" s="2">
        <v>28</v>
      </c>
      <c r="F360" s="2">
        <v>90.7</v>
      </c>
      <c r="G360" s="2">
        <v>0.7</v>
      </c>
      <c r="H360" s="2">
        <v>3.1</v>
      </c>
      <c r="I360" s="2">
        <v>2.4</v>
      </c>
      <c r="J360" s="2">
        <v>1.5</v>
      </c>
      <c r="K360" s="2">
        <v>3</v>
      </c>
      <c r="L360" s="2">
        <v>0.1</v>
      </c>
      <c r="M360" s="2">
        <v>0.02</v>
      </c>
      <c r="N360" s="2">
        <v>0.01</v>
      </c>
      <c r="O360" s="2">
        <v>0.06</v>
      </c>
      <c r="P360" s="2"/>
      <c r="Q360" s="2">
        <v>0</v>
      </c>
      <c r="R360" s="2">
        <v>51</v>
      </c>
      <c r="S360" s="2">
        <v>40.1</v>
      </c>
      <c r="T360" s="2">
        <v>0</v>
      </c>
      <c r="U360" s="2">
        <v>1.3</v>
      </c>
      <c r="V360" s="2">
        <v>88.1</v>
      </c>
      <c r="W360" s="2">
        <v>0.1</v>
      </c>
      <c r="X360" s="2">
        <v>0.1</v>
      </c>
      <c r="Y360" s="2">
        <v>0.5</v>
      </c>
      <c r="Z360" s="2">
        <v>0.1</v>
      </c>
      <c r="AA360" s="2">
        <v>0.3</v>
      </c>
      <c r="AB360" s="2">
        <v>0</v>
      </c>
      <c r="AC360" s="2">
        <v>30</v>
      </c>
      <c r="AD360" s="2">
        <v>24</v>
      </c>
      <c r="AE360" s="2">
        <v>180</v>
      </c>
      <c r="AF360" s="2">
        <v>51</v>
      </c>
      <c r="AG360" s="2">
        <v>55</v>
      </c>
      <c r="AH360" s="2">
        <v>20</v>
      </c>
      <c r="AI360" s="2">
        <v>0.6</v>
      </c>
      <c r="AJ360" s="2">
        <v>0.3</v>
      </c>
      <c r="AK360" s="2">
        <v>0</v>
      </c>
      <c r="AL360" s="2">
        <v>1.9</v>
      </c>
      <c r="AM360" s="4">
        <v>0</v>
      </c>
    </row>
    <row r="361" spans="1:39" x14ac:dyDescent="0.3">
      <c r="A361" s="2" t="s">
        <v>333</v>
      </c>
      <c r="B361" s="20"/>
      <c r="C361" s="20">
        <v>1</v>
      </c>
      <c r="D361" s="2">
        <v>100</v>
      </c>
      <c r="E361" s="2">
        <v>40</v>
      </c>
      <c r="F361" s="2">
        <v>89.1</v>
      </c>
      <c r="G361" s="2">
        <v>0.4</v>
      </c>
      <c r="H361" s="2">
        <v>1.1000000000000001</v>
      </c>
      <c r="I361" s="2">
        <v>7.6</v>
      </c>
      <c r="J361" s="2">
        <v>4.2</v>
      </c>
      <c r="K361" s="2">
        <v>1.7</v>
      </c>
      <c r="L361" s="2">
        <v>0.1</v>
      </c>
      <c r="M361" s="2">
        <v>0.04</v>
      </c>
      <c r="N361" s="2">
        <v>0.01</v>
      </c>
      <c r="O361" s="2">
        <v>0.02</v>
      </c>
      <c r="P361" s="2"/>
      <c r="Q361" s="2">
        <v>0</v>
      </c>
      <c r="R361" s="2">
        <v>0</v>
      </c>
      <c r="S361" s="2">
        <v>7.4</v>
      </c>
      <c r="T361" s="2">
        <v>0</v>
      </c>
      <c r="U361" s="2">
        <v>0</v>
      </c>
      <c r="V361" s="2">
        <v>0.4</v>
      </c>
      <c r="W361" s="2">
        <v>0</v>
      </c>
      <c r="X361" s="2">
        <v>0</v>
      </c>
      <c r="Y361" s="2">
        <v>0.1</v>
      </c>
      <c r="Z361" s="2">
        <v>0.1</v>
      </c>
      <c r="AA361" s="2">
        <v>0.1</v>
      </c>
      <c r="AB361" s="2">
        <v>0</v>
      </c>
      <c r="AC361" s="2">
        <v>19</v>
      </c>
      <c r="AD361" s="2">
        <v>4</v>
      </c>
      <c r="AE361" s="2">
        <v>146</v>
      </c>
      <c r="AF361" s="2">
        <v>23</v>
      </c>
      <c r="AG361" s="2">
        <v>29</v>
      </c>
      <c r="AH361" s="2">
        <v>10</v>
      </c>
      <c r="AI361" s="2">
        <v>0.2</v>
      </c>
      <c r="AJ361" s="2">
        <v>0.2</v>
      </c>
      <c r="AK361" s="2">
        <v>0</v>
      </c>
      <c r="AL361" s="2">
        <v>0.5</v>
      </c>
      <c r="AM361" s="4">
        <v>0</v>
      </c>
    </row>
    <row r="362" spans="1:39" x14ac:dyDescent="0.3">
      <c r="A362" s="2" t="s">
        <v>334</v>
      </c>
      <c r="B362" s="20"/>
      <c r="C362" s="20">
        <v>1</v>
      </c>
      <c r="D362" s="2">
        <v>100</v>
      </c>
      <c r="E362" s="2">
        <v>32</v>
      </c>
      <c r="F362" s="2">
        <v>89.8</v>
      </c>
      <c r="G362" s="2">
        <v>0.8</v>
      </c>
      <c r="H362" s="2">
        <v>1.8</v>
      </c>
      <c r="I362" s="2">
        <v>4.7</v>
      </c>
      <c r="J362" s="2">
        <v>2.2999999999999998</v>
      </c>
      <c r="K362" s="2">
        <v>2.6</v>
      </c>
      <c r="L362" s="2">
        <v>0.2</v>
      </c>
      <c r="M362" s="2">
        <v>0.03</v>
      </c>
      <c r="N362" s="2">
        <v>0.03</v>
      </c>
      <c r="O362" s="2">
        <v>7.0000000000000007E-2</v>
      </c>
      <c r="P362" s="2"/>
      <c r="Q362" s="2">
        <v>0</v>
      </c>
      <c r="R362" s="2">
        <v>50</v>
      </c>
      <c r="S362" s="2">
        <v>18.8</v>
      </c>
      <c r="T362" s="2">
        <v>0</v>
      </c>
      <c r="U362" s="2">
        <v>0.6</v>
      </c>
      <c r="V362" s="2">
        <v>207</v>
      </c>
      <c r="W362" s="2">
        <v>0.1</v>
      </c>
      <c r="X362" s="2">
        <v>0.1</v>
      </c>
      <c r="Y362" s="2">
        <v>0.5</v>
      </c>
      <c r="Z362" s="2">
        <v>0.1</v>
      </c>
      <c r="AA362" s="2">
        <v>0.1</v>
      </c>
      <c r="AB362" s="2">
        <v>0</v>
      </c>
      <c r="AC362" s="2">
        <v>64</v>
      </c>
      <c r="AD362" s="2">
        <v>16</v>
      </c>
      <c r="AE362" s="2">
        <v>276</v>
      </c>
      <c r="AF362" s="2">
        <v>72</v>
      </c>
      <c r="AG362" s="2">
        <v>37</v>
      </c>
      <c r="AH362" s="2">
        <v>20</v>
      </c>
      <c r="AI362" s="2">
        <v>1.5</v>
      </c>
      <c r="AJ362" s="2">
        <v>0.4</v>
      </c>
      <c r="AK362" s="2">
        <v>0.1</v>
      </c>
      <c r="AL362" s="2">
        <v>0.6</v>
      </c>
      <c r="AM362" s="4">
        <v>0</v>
      </c>
    </row>
    <row r="363" spans="1:39" x14ac:dyDescent="0.3">
      <c r="A363" s="2" t="s">
        <v>335</v>
      </c>
      <c r="B363" s="20"/>
      <c r="C363" s="20">
        <v>1</v>
      </c>
      <c r="D363" s="2">
        <v>100</v>
      </c>
      <c r="E363" s="2">
        <v>22</v>
      </c>
      <c r="F363" s="2">
        <v>92.5</v>
      </c>
      <c r="G363" s="2">
        <v>0.9</v>
      </c>
      <c r="H363" s="2">
        <v>3.1</v>
      </c>
      <c r="I363" s="2">
        <v>2.2999999999999998</v>
      </c>
      <c r="J363" s="2">
        <v>2</v>
      </c>
      <c r="K363" s="2">
        <v>1</v>
      </c>
      <c r="L363" s="2">
        <v>0.3</v>
      </c>
      <c r="M363" s="2">
        <v>0.05</v>
      </c>
      <c r="N363" s="2">
        <v>0</v>
      </c>
      <c r="O363" s="2">
        <v>0.15</v>
      </c>
      <c r="P363" s="2"/>
      <c r="Q363" s="2">
        <v>0</v>
      </c>
      <c r="R363" s="2">
        <v>0</v>
      </c>
      <c r="S363" s="2">
        <v>2.1</v>
      </c>
      <c r="T363" s="2">
        <v>0.2</v>
      </c>
      <c r="U363" s="2">
        <v>0</v>
      </c>
      <c r="V363" s="2">
        <v>0</v>
      </c>
      <c r="W363" s="2">
        <v>0.1</v>
      </c>
      <c r="X363" s="2">
        <v>0.4</v>
      </c>
      <c r="Y363" s="2">
        <v>3.6</v>
      </c>
      <c r="Z363" s="2">
        <v>0.1</v>
      </c>
      <c r="AA363" s="2">
        <v>1.5</v>
      </c>
      <c r="AB363" s="2">
        <v>0</v>
      </c>
      <c r="AC363" s="2">
        <v>17</v>
      </c>
      <c r="AD363" s="2">
        <v>5</v>
      </c>
      <c r="AE363" s="2">
        <v>318</v>
      </c>
      <c r="AF363" s="2">
        <v>3</v>
      </c>
      <c r="AG363" s="2">
        <v>86</v>
      </c>
      <c r="AH363" s="2">
        <v>9</v>
      </c>
      <c r="AI363" s="2">
        <v>0.5</v>
      </c>
      <c r="AJ363" s="2">
        <v>0.5</v>
      </c>
      <c r="AK363" s="2">
        <v>0.3</v>
      </c>
      <c r="AL363" s="2">
        <v>9.3000000000000007</v>
      </c>
      <c r="AM363" s="4">
        <v>0</v>
      </c>
    </row>
    <row r="364" spans="1:39" x14ac:dyDescent="0.3">
      <c r="A364" s="2" t="s">
        <v>336</v>
      </c>
      <c r="B364" s="20"/>
      <c r="C364" s="20">
        <v>1</v>
      </c>
      <c r="D364" s="2">
        <v>100</v>
      </c>
      <c r="E364" s="2">
        <v>28</v>
      </c>
      <c r="F364" s="2">
        <v>91.1</v>
      </c>
      <c r="G364" s="2">
        <v>1</v>
      </c>
      <c r="H364" s="2">
        <v>2.2000000000000002</v>
      </c>
      <c r="I364" s="2">
        <v>3.1</v>
      </c>
      <c r="J364" s="2">
        <v>2.2999999999999998</v>
      </c>
      <c r="K364" s="2">
        <v>2.2000000000000002</v>
      </c>
      <c r="L364" s="2">
        <v>0.5</v>
      </c>
      <c r="M364" s="2">
        <v>0.06</v>
      </c>
      <c r="N364" s="2">
        <v>0.01</v>
      </c>
      <c r="O364" s="2">
        <v>0.18</v>
      </c>
      <c r="P364" s="2"/>
      <c r="Q364" s="2">
        <v>0</v>
      </c>
      <c r="R364" s="2">
        <v>0</v>
      </c>
      <c r="S364" s="2">
        <v>4</v>
      </c>
      <c r="T364" s="2">
        <v>0.2</v>
      </c>
      <c r="U364" s="2">
        <v>0</v>
      </c>
      <c r="V364" s="2">
        <v>0</v>
      </c>
      <c r="W364" s="2">
        <v>0.1</v>
      </c>
      <c r="X364" s="2">
        <v>0.3</v>
      </c>
      <c r="Y364" s="2">
        <v>4.5</v>
      </c>
      <c r="Z364" s="2">
        <v>0.1</v>
      </c>
      <c r="AA364" s="2">
        <v>2.2000000000000002</v>
      </c>
      <c r="AB364" s="2">
        <v>0</v>
      </c>
      <c r="AC364" s="2">
        <v>18</v>
      </c>
      <c r="AD364" s="2">
        <v>238</v>
      </c>
      <c r="AE364" s="2">
        <v>356</v>
      </c>
      <c r="AF364" s="2">
        <v>6</v>
      </c>
      <c r="AG364" s="2">
        <v>87</v>
      </c>
      <c r="AH364" s="2">
        <v>12</v>
      </c>
      <c r="AI364" s="2">
        <v>1.7</v>
      </c>
      <c r="AJ364" s="2">
        <v>0.9</v>
      </c>
      <c r="AK364" s="2">
        <v>0.5</v>
      </c>
      <c r="AL364" s="2">
        <v>13.4</v>
      </c>
      <c r="AM364" s="4">
        <v>0</v>
      </c>
    </row>
    <row r="365" spans="1:39" x14ac:dyDescent="0.3">
      <c r="A365" s="2" t="s">
        <v>337</v>
      </c>
      <c r="B365" s="20"/>
      <c r="C365" s="20">
        <v>1</v>
      </c>
      <c r="D365" s="2">
        <v>100</v>
      </c>
      <c r="E365" s="2">
        <v>33</v>
      </c>
      <c r="F365" s="2">
        <v>89.2</v>
      </c>
      <c r="G365" s="2">
        <v>1</v>
      </c>
      <c r="H365" s="2">
        <v>3.3</v>
      </c>
      <c r="I365" s="2">
        <v>3.8</v>
      </c>
      <c r="J365" s="2">
        <v>1.1000000000000001</v>
      </c>
      <c r="K365" s="2">
        <v>2.2999999999999998</v>
      </c>
      <c r="L365" s="2">
        <v>0.4</v>
      </c>
      <c r="M365" s="2">
        <v>0.06</v>
      </c>
      <c r="N365" s="2">
        <v>0.03</v>
      </c>
      <c r="O365" s="2">
        <v>0.12</v>
      </c>
      <c r="P365" s="2"/>
      <c r="Q365" s="2">
        <v>0</v>
      </c>
      <c r="R365" s="2">
        <v>2</v>
      </c>
      <c r="S365" s="2">
        <v>0</v>
      </c>
      <c r="T365" s="2">
        <v>0.7</v>
      </c>
      <c r="U365" s="2">
        <v>0</v>
      </c>
      <c r="V365" s="2">
        <v>0</v>
      </c>
      <c r="W365" s="2">
        <v>0.1</v>
      </c>
      <c r="X365" s="2">
        <v>0.3</v>
      </c>
      <c r="Y365" s="2">
        <v>5</v>
      </c>
      <c r="Z365" s="2">
        <v>0.1</v>
      </c>
      <c r="AA365" s="2">
        <v>1.3</v>
      </c>
      <c r="AB365" s="2">
        <v>0</v>
      </c>
      <c r="AC365" s="2">
        <v>38</v>
      </c>
      <c r="AD365" s="2">
        <v>18</v>
      </c>
      <c r="AE365" s="2">
        <v>420</v>
      </c>
      <c r="AF365" s="2">
        <v>3</v>
      </c>
      <c r="AG365" s="2">
        <v>120</v>
      </c>
      <c r="AH365" s="2">
        <v>18</v>
      </c>
      <c r="AI365" s="2">
        <v>1.3</v>
      </c>
      <c r="AJ365" s="2">
        <v>0.8</v>
      </c>
      <c r="AK365" s="2">
        <v>0.2</v>
      </c>
      <c r="AL365" s="2">
        <v>2.6</v>
      </c>
      <c r="AM365" s="4">
        <v>0</v>
      </c>
    </row>
    <row r="366" spans="1:39" x14ac:dyDescent="0.3">
      <c r="A366" s="2" t="s">
        <v>338</v>
      </c>
      <c r="B366" s="20"/>
      <c r="C366" s="20">
        <v>1</v>
      </c>
      <c r="D366" s="2">
        <v>100</v>
      </c>
      <c r="E366" s="2">
        <v>22</v>
      </c>
      <c r="F366" s="2">
        <v>92.8</v>
      </c>
      <c r="G366" s="2">
        <v>0.9</v>
      </c>
      <c r="H366" s="2">
        <v>2.1</v>
      </c>
      <c r="I366" s="2">
        <v>2.6</v>
      </c>
      <c r="J366" s="2">
        <v>2.5</v>
      </c>
      <c r="K366" s="2">
        <v>1.3</v>
      </c>
      <c r="L366" s="2">
        <v>0.4</v>
      </c>
      <c r="M366" s="2">
        <v>0.06</v>
      </c>
      <c r="N366" s="2">
        <v>0.02</v>
      </c>
      <c r="O366" s="2">
        <v>0.12</v>
      </c>
      <c r="P366" s="2"/>
      <c r="Q366" s="2">
        <v>0</v>
      </c>
      <c r="R366" s="2">
        <v>0</v>
      </c>
      <c r="S366" s="2">
        <v>0</v>
      </c>
      <c r="T366" s="2">
        <v>0.3</v>
      </c>
      <c r="U366" s="2">
        <v>0</v>
      </c>
      <c r="V366" s="2">
        <v>0</v>
      </c>
      <c r="W366" s="2">
        <v>0.1</v>
      </c>
      <c r="X366" s="2">
        <v>0.1</v>
      </c>
      <c r="Y366" s="2">
        <v>4.5</v>
      </c>
      <c r="Z366" s="2">
        <v>0.1</v>
      </c>
      <c r="AA366" s="2">
        <v>1.1000000000000001</v>
      </c>
      <c r="AB366" s="2">
        <v>0.1</v>
      </c>
      <c r="AC366" s="2">
        <v>28</v>
      </c>
      <c r="AD366" s="2">
        <v>9</v>
      </c>
      <c r="AE366" s="2">
        <v>364</v>
      </c>
      <c r="AF366" s="2">
        <v>3</v>
      </c>
      <c r="AG366" s="2">
        <v>108</v>
      </c>
      <c r="AH366" s="2" t="s">
        <v>46</v>
      </c>
      <c r="AI366" s="2">
        <v>0.3</v>
      </c>
      <c r="AJ366" s="2">
        <v>0.5</v>
      </c>
      <c r="AK366" s="2">
        <v>0.3</v>
      </c>
      <c r="AL366" s="2">
        <v>18.600000000000001</v>
      </c>
      <c r="AM366" s="4">
        <v>0</v>
      </c>
    </row>
    <row r="367" spans="1:39" x14ac:dyDescent="0.3">
      <c r="A367" s="2" t="s">
        <v>339</v>
      </c>
      <c r="B367" s="20"/>
      <c r="C367" s="20">
        <v>1</v>
      </c>
      <c r="D367" s="2">
        <v>100</v>
      </c>
      <c r="E367" s="2">
        <v>34</v>
      </c>
      <c r="F367" s="2">
        <v>89.7</v>
      </c>
      <c r="G367" s="2">
        <v>0.7</v>
      </c>
      <c r="H367" s="2">
        <v>2.2000000000000002</v>
      </c>
      <c r="I367" s="2">
        <v>4.3</v>
      </c>
      <c r="J367" s="2">
        <v>2.4</v>
      </c>
      <c r="K367" s="2">
        <v>2.5</v>
      </c>
      <c r="L367" s="2">
        <v>0.5</v>
      </c>
      <c r="M367" s="2"/>
      <c r="N367" s="2"/>
      <c r="O367" s="2"/>
      <c r="P367" s="2"/>
      <c r="Q367" s="2"/>
      <c r="R367" s="2"/>
      <c r="S367" s="2"/>
      <c r="T367" s="2">
        <v>0.4</v>
      </c>
      <c r="U367" s="2"/>
      <c r="V367" s="2"/>
      <c r="W367" s="2">
        <v>0</v>
      </c>
      <c r="X367" s="2">
        <v>0.2</v>
      </c>
      <c r="Y367" s="2">
        <v>3.9</v>
      </c>
      <c r="Z367" s="2">
        <v>0.3</v>
      </c>
      <c r="AA367" s="2">
        <v>1.5</v>
      </c>
      <c r="AB367" s="2"/>
      <c r="AC367" s="2">
        <v>13</v>
      </c>
      <c r="AD367" s="2">
        <v>9</v>
      </c>
      <c r="AE367" s="2">
        <v>304</v>
      </c>
      <c r="AF367" s="2">
        <v>2</v>
      </c>
      <c r="AG367" s="2">
        <v>112</v>
      </c>
      <c r="AH367" s="2">
        <v>20</v>
      </c>
      <c r="AI367" s="2">
        <v>0.4</v>
      </c>
      <c r="AJ367" s="2">
        <v>1</v>
      </c>
      <c r="AK367" s="2">
        <v>0.1</v>
      </c>
      <c r="AL367" s="2">
        <v>5.7</v>
      </c>
      <c r="AM367" s="4">
        <v>0</v>
      </c>
    </row>
    <row r="368" spans="1:39" x14ac:dyDescent="0.3">
      <c r="A368" s="2" t="s">
        <v>340</v>
      </c>
      <c r="B368" s="20"/>
      <c r="C368" s="20">
        <v>1</v>
      </c>
      <c r="D368" s="2">
        <v>100</v>
      </c>
      <c r="E368" s="2">
        <v>56</v>
      </c>
      <c r="F368" s="2">
        <v>83.5</v>
      </c>
      <c r="G368" s="2">
        <v>0.4</v>
      </c>
      <c r="H368" s="2">
        <v>1.6</v>
      </c>
      <c r="I368" s="2">
        <v>12.3</v>
      </c>
      <c r="J368" s="2">
        <v>3.8</v>
      </c>
      <c r="K368" s="2">
        <v>2.1</v>
      </c>
      <c r="L368" s="2">
        <v>0.2</v>
      </c>
      <c r="M368" s="2">
        <v>0.05</v>
      </c>
      <c r="N368" s="2">
        <v>7.0000000000000007E-2</v>
      </c>
      <c r="O368" s="2">
        <v>0.03</v>
      </c>
      <c r="P368" s="2"/>
      <c r="Q368" s="2">
        <v>0</v>
      </c>
      <c r="R368" s="2">
        <v>0</v>
      </c>
      <c r="S368" s="2">
        <v>0.3</v>
      </c>
      <c r="T368" s="2">
        <v>0.7</v>
      </c>
      <c r="U368" s="2">
        <v>0</v>
      </c>
      <c r="V368" s="2">
        <v>0</v>
      </c>
      <c r="W368" s="2">
        <v>0</v>
      </c>
      <c r="X368" s="2">
        <v>0.2</v>
      </c>
      <c r="Y368" s="2">
        <v>1.5</v>
      </c>
      <c r="Z368" s="2">
        <v>0.2</v>
      </c>
      <c r="AA368" s="2">
        <v>3.6</v>
      </c>
      <c r="AB368" s="2">
        <v>0</v>
      </c>
      <c r="AC368" s="2">
        <v>21</v>
      </c>
      <c r="AD368" s="2">
        <v>240</v>
      </c>
      <c r="AE368" s="2">
        <v>117</v>
      </c>
      <c r="AF368" s="2">
        <v>3</v>
      </c>
      <c r="AG368" s="2">
        <v>29</v>
      </c>
      <c r="AH368" s="2">
        <v>14</v>
      </c>
      <c r="AI368" s="2">
        <v>0.4</v>
      </c>
      <c r="AJ368" s="2">
        <v>1.3</v>
      </c>
      <c r="AK368" s="2">
        <v>0.9</v>
      </c>
      <c r="AL368" s="2">
        <v>24.8</v>
      </c>
      <c r="AM368" s="4">
        <v>0</v>
      </c>
    </row>
    <row r="369" spans="1:39" x14ac:dyDescent="0.3">
      <c r="A369" s="2" t="s">
        <v>341</v>
      </c>
      <c r="B369" s="20"/>
      <c r="C369" s="20">
        <v>1</v>
      </c>
      <c r="D369" s="2">
        <v>100</v>
      </c>
      <c r="E369" s="2">
        <v>25</v>
      </c>
      <c r="F369" s="2">
        <v>91.1</v>
      </c>
      <c r="G369" s="2">
        <v>1.7</v>
      </c>
      <c r="H369" s="2">
        <v>1.9</v>
      </c>
      <c r="I369" s="2">
        <v>2.7</v>
      </c>
      <c r="J369" s="2">
        <v>2.2999999999999998</v>
      </c>
      <c r="K369" s="2">
        <v>2.4</v>
      </c>
      <c r="L369" s="2">
        <v>0.3</v>
      </c>
      <c r="M369" s="2">
        <v>0.04</v>
      </c>
      <c r="N369" s="2">
        <v>0.01</v>
      </c>
      <c r="O369" s="2">
        <v>0.11</v>
      </c>
      <c r="P369" s="2"/>
      <c r="Q369" s="2">
        <v>0</v>
      </c>
      <c r="R369" s="2">
        <v>0</v>
      </c>
      <c r="S369" s="2">
        <v>0</v>
      </c>
      <c r="T369" s="2">
        <v>0.2</v>
      </c>
      <c r="U369" s="2">
        <v>0</v>
      </c>
      <c r="V369" s="2">
        <v>0</v>
      </c>
      <c r="W369" s="2">
        <v>0.1</v>
      </c>
      <c r="X369" s="2">
        <v>0</v>
      </c>
      <c r="Y369" s="2">
        <v>1.6</v>
      </c>
      <c r="Z369" s="2">
        <v>0.1</v>
      </c>
      <c r="AA369" s="2">
        <v>0.8</v>
      </c>
      <c r="AB369" s="2">
        <v>0</v>
      </c>
      <c r="AC369" s="2">
        <v>12</v>
      </c>
      <c r="AD369" s="2">
        <v>425</v>
      </c>
      <c r="AE369" s="2">
        <v>129</v>
      </c>
      <c r="AF369" s="2">
        <v>11</v>
      </c>
      <c r="AG369" s="2">
        <v>66</v>
      </c>
      <c r="AH369" s="2">
        <v>15</v>
      </c>
      <c r="AI369" s="2">
        <v>0.8</v>
      </c>
      <c r="AJ369" s="2">
        <v>0.7</v>
      </c>
      <c r="AK369" s="2">
        <v>0.2</v>
      </c>
      <c r="AL369" s="2">
        <v>4.0999999999999996</v>
      </c>
      <c r="AM369" s="4">
        <v>0</v>
      </c>
    </row>
    <row r="370" spans="1:39" x14ac:dyDescent="0.3">
      <c r="A370" s="2" t="s">
        <v>342</v>
      </c>
      <c r="B370" s="20"/>
      <c r="C370" s="20">
        <v>2</v>
      </c>
      <c r="D370" s="2">
        <v>100</v>
      </c>
      <c r="E370" s="2">
        <v>56</v>
      </c>
      <c r="F370" s="2">
        <v>80.7</v>
      </c>
      <c r="G370" s="2">
        <v>4.3</v>
      </c>
      <c r="H370" s="2">
        <v>1.7</v>
      </c>
      <c r="I370" s="2">
        <v>6.2</v>
      </c>
      <c r="J370" s="2"/>
      <c r="K370" s="2">
        <v>6.9</v>
      </c>
      <c r="L370" s="2">
        <v>0.2</v>
      </c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4">
        <v>0</v>
      </c>
    </row>
    <row r="371" spans="1:39" x14ac:dyDescent="0.3">
      <c r="A371" s="2" t="s">
        <v>343</v>
      </c>
      <c r="B371" s="20"/>
      <c r="C371" s="20">
        <v>1</v>
      </c>
      <c r="D371" s="2">
        <v>100</v>
      </c>
      <c r="E371" s="2">
        <v>23</v>
      </c>
      <c r="F371" s="2">
        <v>93</v>
      </c>
      <c r="G371" s="2">
        <v>0.6</v>
      </c>
      <c r="H371" s="2">
        <v>1.8</v>
      </c>
      <c r="I371" s="2">
        <v>1.8</v>
      </c>
      <c r="J371" s="2">
        <v>2.1</v>
      </c>
      <c r="K371" s="2">
        <v>2.2999999999999998</v>
      </c>
      <c r="L371" s="2">
        <v>0.5</v>
      </c>
      <c r="M371" s="2">
        <v>7.0000000000000007E-2</v>
      </c>
      <c r="N371" s="2">
        <v>0.03</v>
      </c>
      <c r="O371" s="2">
        <v>0.22</v>
      </c>
      <c r="P371" s="2"/>
      <c r="Q371" s="2">
        <v>0</v>
      </c>
      <c r="R371" s="2">
        <v>1</v>
      </c>
      <c r="S371" s="2">
        <v>44.3</v>
      </c>
      <c r="T371" s="2">
        <v>0</v>
      </c>
      <c r="U371" s="2">
        <v>0.1</v>
      </c>
      <c r="V371" s="2">
        <v>13.8</v>
      </c>
      <c r="W371" s="2">
        <v>0</v>
      </c>
      <c r="X371" s="2">
        <v>0.1</v>
      </c>
      <c r="Y371" s="2">
        <v>0.4</v>
      </c>
      <c r="Z371" s="2">
        <v>0.2</v>
      </c>
      <c r="AA371" s="2">
        <v>0.5</v>
      </c>
      <c r="AB371" s="2">
        <v>0</v>
      </c>
      <c r="AC371" s="2">
        <v>44</v>
      </c>
      <c r="AD371" s="2">
        <v>15</v>
      </c>
      <c r="AE371" s="2">
        <v>142</v>
      </c>
      <c r="AF371" s="2">
        <v>16</v>
      </c>
      <c r="AG371" s="2">
        <v>32</v>
      </c>
      <c r="AH371" s="2">
        <v>9</v>
      </c>
      <c r="AI371" s="2">
        <v>0.3</v>
      </c>
      <c r="AJ371" s="2">
        <v>0.2</v>
      </c>
      <c r="AK371" s="2">
        <v>0</v>
      </c>
      <c r="AL371" s="2">
        <v>0.6</v>
      </c>
      <c r="AM371" s="4">
        <v>0</v>
      </c>
    </row>
    <row r="372" spans="1:39" x14ac:dyDescent="0.3">
      <c r="A372" s="2" t="s">
        <v>344</v>
      </c>
      <c r="B372" s="20"/>
      <c r="C372" s="20">
        <v>1</v>
      </c>
      <c r="D372" s="2">
        <v>100</v>
      </c>
      <c r="E372" s="2">
        <v>17</v>
      </c>
      <c r="F372" s="2">
        <v>93.8</v>
      </c>
      <c r="G372" s="2">
        <v>1.4</v>
      </c>
      <c r="H372" s="2">
        <v>1.3</v>
      </c>
      <c r="I372" s="2">
        <v>0.3</v>
      </c>
      <c r="J372" s="2">
        <v>0.3</v>
      </c>
      <c r="K372" s="2">
        <v>3.1</v>
      </c>
      <c r="L372" s="2">
        <v>0.2</v>
      </c>
      <c r="M372" s="2">
        <v>0.05</v>
      </c>
      <c r="N372" s="2">
        <v>0</v>
      </c>
      <c r="O372" s="2">
        <v>0.09</v>
      </c>
      <c r="P372" s="2"/>
      <c r="Q372" s="2">
        <v>0</v>
      </c>
      <c r="R372" s="2">
        <v>108</v>
      </c>
      <c r="S372" s="2">
        <v>6.5</v>
      </c>
      <c r="T372" s="2">
        <v>0</v>
      </c>
      <c r="U372" s="2">
        <v>0.4</v>
      </c>
      <c r="V372" s="2">
        <v>231</v>
      </c>
      <c r="W372" s="2">
        <v>0.1</v>
      </c>
      <c r="X372" s="2">
        <v>0.1</v>
      </c>
      <c r="Y372" s="2">
        <v>0.4</v>
      </c>
      <c r="Z372" s="2">
        <v>0</v>
      </c>
      <c r="AA372" s="2">
        <v>0.9</v>
      </c>
      <c r="AB372" s="2">
        <v>0</v>
      </c>
      <c r="AC372" s="2">
        <v>132</v>
      </c>
      <c r="AD372" s="2">
        <v>22</v>
      </c>
      <c r="AE372" s="2">
        <v>314</v>
      </c>
      <c r="AF372" s="2">
        <v>52</v>
      </c>
      <c r="AG372" s="2">
        <v>28</v>
      </c>
      <c r="AH372" s="2">
        <v>15</v>
      </c>
      <c r="AI372" s="2">
        <v>0.8</v>
      </c>
      <c r="AJ372" s="2">
        <v>0.8</v>
      </c>
      <c r="AK372" s="2">
        <v>0.1</v>
      </c>
      <c r="AL372" s="2">
        <v>0.2</v>
      </c>
      <c r="AM372" s="4">
        <v>0</v>
      </c>
    </row>
    <row r="373" spans="1:39" x14ac:dyDescent="0.3">
      <c r="A373" s="2" t="s">
        <v>345</v>
      </c>
      <c r="B373" s="20"/>
      <c r="C373" s="20">
        <v>1</v>
      </c>
      <c r="D373" s="2">
        <v>100</v>
      </c>
      <c r="E373" s="2">
        <v>22</v>
      </c>
      <c r="F373" s="2">
        <v>92.6</v>
      </c>
      <c r="G373" s="2">
        <v>0.6</v>
      </c>
      <c r="H373" s="2">
        <v>2.4</v>
      </c>
      <c r="I373" s="2">
        <v>2.1</v>
      </c>
      <c r="J373" s="2">
        <v>1.3</v>
      </c>
      <c r="K373" s="2">
        <v>2</v>
      </c>
      <c r="L373" s="2">
        <v>0.2</v>
      </c>
      <c r="M373" s="2">
        <v>0.05</v>
      </c>
      <c r="N373" s="2">
        <v>0</v>
      </c>
      <c r="O373" s="2">
        <v>0.11</v>
      </c>
      <c r="P373" s="2"/>
      <c r="Q373" s="2">
        <v>0</v>
      </c>
      <c r="R373" s="2">
        <v>50</v>
      </c>
      <c r="S373" s="2">
        <v>7.7</v>
      </c>
      <c r="T373" s="2">
        <v>0</v>
      </c>
      <c r="U373" s="2">
        <v>1.5</v>
      </c>
      <c r="V373" s="2">
        <v>50.6</v>
      </c>
      <c r="W373" s="2">
        <v>0.2</v>
      </c>
      <c r="X373" s="2">
        <v>0.1</v>
      </c>
      <c r="Y373" s="2">
        <v>1.1000000000000001</v>
      </c>
      <c r="Z373" s="2">
        <v>0.1</v>
      </c>
      <c r="AA373" s="2">
        <v>0.2</v>
      </c>
      <c r="AB373" s="2">
        <v>0</v>
      </c>
      <c r="AC373" s="2">
        <v>149</v>
      </c>
      <c r="AD373" s="2">
        <v>14</v>
      </c>
      <c r="AE373" s="2">
        <v>224</v>
      </c>
      <c r="AF373" s="2">
        <v>23</v>
      </c>
      <c r="AG373" s="2">
        <v>54</v>
      </c>
      <c r="AH373" s="2">
        <v>14</v>
      </c>
      <c r="AI373" s="2">
        <v>0.9</v>
      </c>
      <c r="AJ373" s="2">
        <v>0.6</v>
      </c>
      <c r="AK373" s="2">
        <v>0.2</v>
      </c>
      <c r="AL373" s="2">
        <v>6.1</v>
      </c>
      <c r="AM373" s="4">
        <v>0</v>
      </c>
    </row>
    <row r="374" spans="1:39" x14ac:dyDescent="0.3">
      <c r="A374" s="2" t="s">
        <v>346</v>
      </c>
      <c r="B374" s="20"/>
      <c r="C374" s="20">
        <v>1</v>
      </c>
      <c r="D374" s="2">
        <v>100</v>
      </c>
      <c r="E374" s="2">
        <v>23</v>
      </c>
      <c r="F374" s="2">
        <v>91.2</v>
      </c>
      <c r="G374" s="2">
        <v>1.8</v>
      </c>
      <c r="H374" s="2">
        <v>3</v>
      </c>
      <c r="I374" s="2">
        <v>1.4</v>
      </c>
      <c r="J374" s="2">
        <v>0.4</v>
      </c>
      <c r="K374" s="2">
        <v>2.4</v>
      </c>
      <c r="L374" s="2">
        <v>0.3</v>
      </c>
      <c r="M374" s="2">
        <v>0.04</v>
      </c>
      <c r="N374" s="2">
        <v>0.01</v>
      </c>
      <c r="O374" s="2">
        <v>0.11</v>
      </c>
      <c r="P374" s="2"/>
      <c r="Q374" s="2">
        <v>0</v>
      </c>
      <c r="R374" s="2">
        <v>524</v>
      </c>
      <c r="S374" s="2">
        <v>9.8000000000000007</v>
      </c>
      <c r="T374" s="2">
        <v>0</v>
      </c>
      <c r="U374" s="2">
        <v>2.1</v>
      </c>
      <c r="V374" s="2">
        <v>493.6</v>
      </c>
      <c r="W374" s="2">
        <v>0.1</v>
      </c>
      <c r="X374" s="2">
        <v>0.2</v>
      </c>
      <c r="Y374" s="2">
        <v>0.5</v>
      </c>
      <c r="Z374" s="2">
        <v>0.2</v>
      </c>
      <c r="AA374" s="2">
        <v>0.1</v>
      </c>
      <c r="AB374" s="2">
        <v>0</v>
      </c>
      <c r="AC374" s="2">
        <v>146</v>
      </c>
      <c r="AD374" s="2">
        <v>70</v>
      </c>
      <c r="AE374" s="2">
        <v>466</v>
      </c>
      <c r="AF374" s="2">
        <v>136</v>
      </c>
      <c r="AG374" s="2">
        <v>56</v>
      </c>
      <c r="AH374" s="2">
        <v>87</v>
      </c>
      <c r="AI374" s="2">
        <v>3.6</v>
      </c>
      <c r="AJ374" s="2">
        <v>0.8</v>
      </c>
      <c r="AK374" s="2">
        <v>0.2</v>
      </c>
      <c r="AL374" s="2">
        <v>1.5</v>
      </c>
      <c r="AM374" s="4">
        <v>0</v>
      </c>
    </row>
    <row r="375" spans="1:39" x14ac:dyDescent="0.3">
      <c r="A375" s="2" t="s">
        <v>347</v>
      </c>
      <c r="B375" s="20"/>
      <c r="C375" s="20">
        <v>1</v>
      </c>
      <c r="D375" s="2">
        <v>100</v>
      </c>
      <c r="E375" s="2">
        <v>23</v>
      </c>
      <c r="F375" s="2">
        <v>91.4</v>
      </c>
      <c r="G375" s="2">
        <v>1.7</v>
      </c>
      <c r="H375" s="2">
        <v>2.9</v>
      </c>
      <c r="I375" s="2">
        <v>1.4</v>
      </c>
      <c r="J375" s="2">
        <v>0.4</v>
      </c>
      <c r="K375" s="2">
        <v>2.2000000000000002</v>
      </c>
      <c r="L375" s="2">
        <v>0.4</v>
      </c>
      <c r="M375" s="2">
        <v>0.06</v>
      </c>
      <c r="N375" s="2">
        <v>0.01</v>
      </c>
      <c r="O375" s="2">
        <v>0.17</v>
      </c>
      <c r="P375" s="2"/>
      <c r="Q375" s="2">
        <v>0</v>
      </c>
      <c r="R375" s="2">
        <v>469</v>
      </c>
      <c r="S375" s="2">
        <v>28.1</v>
      </c>
      <c r="T375" s="2">
        <v>0</v>
      </c>
      <c r="U375" s="2">
        <v>2</v>
      </c>
      <c r="V375" s="2">
        <v>482.9</v>
      </c>
      <c r="W375" s="2">
        <v>0.1</v>
      </c>
      <c r="X375" s="2">
        <v>0.2</v>
      </c>
      <c r="Y375" s="2">
        <v>0.7</v>
      </c>
      <c r="Z375" s="2">
        <v>0.2</v>
      </c>
      <c r="AA375" s="2">
        <v>0.1</v>
      </c>
      <c r="AB375" s="2">
        <v>0</v>
      </c>
      <c r="AC375" s="2">
        <v>194</v>
      </c>
      <c r="AD375" s="2">
        <v>79</v>
      </c>
      <c r="AE375" s="2">
        <v>558</v>
      </c>
      <c r="AF375" s="2">
        <v>99</v>
      </c>
      <c r="AG375" s="2">
        <v>49</v>
      </c>
      <c r="AH375" s="2">
        <v>79</v>
      </c>
      <c r="AI375" s="2">
        <v>2.7</v>
      </c>
      <c r="AJ375" s="2">
        <v>0.5</v>
      </c>
      <c r="AK375" s="2">
        <v>0.1</v>
      </c>
      <c r="AL375" s="2">
        <v>1</v>
      </c>
      <c r="AM375" s="4">
        <v>0</v>
      </c>
    </row>
    <row r="376" spans="1:39" x14ac:dyDescent="0.3">
      <c r="A376" s="2" t="s">
        <v>348</v>
      </c>
      <c r="B376" s="20"/>
      <c r="C376" s="20">
        <v>1</v>
      </c>
      <c r="D376" s="2">
        <v>100</v>
      </c>
      <c r="E376" s="2">
        <v>31</v>
      </c>
      <c r="F376" s="2">
        <v>90.2</v>
      </c>
      <c r="G376" s="2">
        <v>1.1000000000000001</v>
      </c>
      <c r="H376" s="2">
        <v>1.2</v>
      </c>
      <c r="I376" s="2">
        <v>4.2</v>
      </c>
      <c r="J376" s="2">
        <v>3.9</v>
      </c>
      <c r="K376" s="2">
        <v>3.1</v>
      </c>
      <c r="L376" s="2">
        <v>0.2</v>
      </c>
      <c r="M376" s="2">
        <v>0.09</v>
      </c>
      <c r="N376" s="2">
        <v>7.0000000000000007E-2</v>
      </c>
      <c r="O376" s="2">
        <v>0.17</v>
      </c>
      <c r="P376" s="2"/>
      <c r="Q376" s="2">
        <v>0</v>
      </c>
      <c r="R376" s="2">
        <v>48</v>
      </c>
      <c r="S376" s="2">
        <v>12</v>
      </c>
      <c r="T376" s="2">
        <v>0</v>
      </c>
      <c r="U376" s="2">
        <v>0.6</v>
      </c>
      <c r="V376" s="2">
        <v>62.8</v>
      </c>
      <c r="W376" s="2">
        <v>0</v>
      </c>
      <c r="X376" s="2">
        <v>0</v>
      </c>
      <c r="Y376" s="2">
        <v>0.6</v>
      </c>
      <c r="Z376" s="2">
        <v>0</v>
      </c>
      <c r="AA376" s="2">
        <v>0.2</v>
      </c>
      <c r="AB376" s="2">
        <v>0</v>
      </c>
      <c r="AC376" s="2">
        <v>27</v>
      </c>
      <c r="AD376" s="2">
        <v>52</v>
      </c>
      <c r="AE376" s="2">
        <v>414</v>
      </c>
      <c r="AF376" s="2">
        <v>49</v>
      </c>
      <c r="AG376" s="2">
        <v>50</v>
      </c>
      <c r="AH376" s="2">
        <v>17</v>
      </c>
      <c r="AI376" s="2">
        <v>0.7</v>
      </c>
      <c r="AJ376" s="2">
        <v>0.2</v>
      </c>
      <c r="AK376" s="2">
        <v>0.1</v>
      </c>
      <c r="AL376" s="2">
        <v>0.7</v>
      </c>
      <c r="AM376" s="4">
        <v>0</v>
      </c>
    </row>
    <row r="377" spans="1:39" x14ac:dyDescent="0.3">
      <c r="A377" s="2" t="s">
        <v>349</v>
      </c>
      <c r="B377" s="20"/>
      <c r="C377" s="20">
        <v>1</v>
      </c>
      <c r="D377" s="2">
        <v>100</v>
      </c>
      <c r="E377" s="2">
        <v>13</v>
      </c>
      <c r="F377" s="2">
        <v>95.6</v>
      </c>
      <c r="G377" s="2">
        <v>0.6</v>
      </c>
      <c r="H377" s="2">
        <v>1.4</v>
      </c>
      <c r="I377" s="2">
        <v>1.1000000000000001</v>
      </c>
      <c r="J377" s="2">
        <v>0.9</v>
      </c>
      <c r="K377" s="2">
        <v>1.1000000000000001</v>
      </c>
      <c r="L377" s="2">
        <v>0.2</v>
      </c>
      <c r="M377" s="2">
        <v>0.03</v>
      </c>
      <c r="N377" s="2">
        <v>0.01</v>
      </c>
      <c r="O377" s="2">
        <v>0.12</v>
      </c>
      <c r="P377" s="2"/>
      <c r="Q377" s="2">
        <v>0</v>
      </c>
      <c r="R377" s="2">
        <v>166</v>
      </c>
      <c r="S377" s="2">
        <v>3.7</v>
      </c>
      <c r="T377" s="2">
        <v>0</v>
      </c>
      <c r="U377" s="2">
        <v>0.2</v>
      </c>
      <c r="V377" s="2">
        <v>102.3</v>
      </c>
      <c r="W377" s="2">
        <v>0.1</v>
      </c>
      <c r="X377" s="2">
        <v>0.1</v>
      </c>
      <c r="Y377" s="2">
        <v>0.4</v>
      </c>
      <c r="Z377" s="2">
        <v>0.1</v>
      </c>
      <c r="AA377" s="2">
        <v>0.2</v>
      </c>
      <c r="AB377" s="2">
        <v>0</v>
      </c>
      <c r="AC377" s="2">
        <v>73</v>
      </c>
      <c r="AD377" s="2">
        <v>5</v>
      </c>
      <c r="AE377" s="2">
        <v>238</v>
      </c>
      <c r="AF377" s="2">
        <v>35</v>
      </c>
      <c r="AG377" s="2">
        <v>33</v>
      </c>
      <c r="AH377" s="2">
        <v>13</v>
      </c>
      <c r="AI377" s="2">
        <v>1.2</v>
      </c>
      <c r="AJ377" s="2">
        <v>0.2</v>
      </c>
      <c r="AK377" s="2">
        <v>0</v>
      </c>
      <c r="AL377" s="2">
        <v>0.6</v>
      </c>
      <c r="AM377" s="4">
        <v>0</v>
      </c>
    </row>
    <row r="378" spans="1:39" x14ac:dyDescent="0.3">
      <c r="A378" s="2" t="s">
        <v>350</v>
      </c>
      <c r="B378" s="20"/>
      <c r="C378" s="20">
        <v>3</v>
      </c>
      <c r="D378" s="2">
        <v>100</v>
      </c>
      <c r="E378" s="2">
        <v>14</v>
      </c>
      <c r="F378" s="2">
        <v>97.1</v>
      </c>
      <c r="G378" s="2">
        <v>0.2</v>
      </c>
      <c r="H378" s="2">
        <v>0.7</v>
      </c>
      <c r="I378" s="2">
        <v>1.3</v>
      </c>
      <c r="J378" s="2"/>
      <c r="K378" s="2"/>
      <c r="L378" s="2">
        <v>0.7</v>
      </c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>
        <v>22</v>
      </c>
      <c r="AD378" s="2"/>
      <c r="AE378" s="2"/>
      <c r="AF378" s="2"/>
      <c r="AG378" s="2"/>
      <c r="AH378" s="2" t="s">
        <v>46</v>
      </c>
      <c r="AI378" s="2"/>
      <c r="AJ378" s="2"/>
      <c r="AK378" s="2"/>
      <c r="AL378" s="2"/>
      <c r="AM378" s="4">
        <v>0</v>
      </c>
    </row>
    <row r="379" spans="1:39" x14ac:dyDescent="0.3">
      <c r="A379" s="2" t="s">
        <v>351</v>
      </c>
      <c r="B379" s="20"/>
      <c r="C379" s="20">
        <v>1</v>
      </c>
      <c r="D379" s="2">
        <v>100</v>
      </c>
      <c r="E379" s="2">
        <v>16</v>
      </c>
      <c r="F379" s="2">
        <v>95.6</v>
      </c>
      <c r="G379" s="2">
        <v>0.6</v>
      </c>
      <c r="H379" s="2">
        <v>1.3</v>
      </c>
      <c r="I379" s="2">
        <v>1.4</v>
      </c>
      <c r="J379" s="2">
        <v>0.5</v>
      </c>
      <c r="K379" s="2">
        <v>0.9</v>
      </c>
      <c r="L379" s="2">
        <v>0.2</v>
      </c>
      <c r="M379" s="2">
        <v>0.02</v>
      </c>
      <c r="N379" s="2">
        <v>0.01</v>
      </c>
      <c r="O379" s="2">
        <v>7.0000000000000007E-2</v>
      </c>
      <c r="P379" s="2"/>
      <c r="Q379" s="2">
        <v>0</v>
      </c>
      <c r="R379" s="2">
        <v>375</v>
      </c>
      <c r="S379" s="2">
        <v>3.7</v>
      </c>
      <c r="T379" s="2">
        <v>0</v>
      </c>
      <c r="U379" s="2">
        <v>0.2</v>
      </c>
      <c r="V379" s="2">
        <v>140.30000000000001</v>
      </c>
      <c r="W379" s="2">
        <v>0.1</v>
      </c>
      <c r="X379" s="2">
        <v>0.1</v>
      </c>
      <c r="Y379" s="2">
        <v>0.3</v>
      </c>
      <c r="Z379" s="2">
        <v>0.1</v>
      </c>
      <c r="AA379" s="2">
        <v>0.1</v>
      </c>
      <c r="AB379" s="2">
        <v>0</v>
      </c>
      <c r="AC379" s="2">
        <v>36</v>
      </c>
      <c r="AD379" s="2">
        <v>25</v>
      </c>
      <c r="AE379" s="2">
        <v>187</v>
      </c>
      <c r="AF379" s="2">
        <v>33</v>
      </c>
      <c r="AG379" s="2">
        <v>28</v>
      </c>
      <c r="AH379" s="2">
        <v>12</v>
      </c>
      <c r="AI379" s="2">
        <v>1.2</v>
      </c>
      <c r="AJ379" s="2">
        <v>0.2</v>
      </c>
      <c r="AK379" s="2">
        <v>0</v>
      </c>
      <c r="AL379" s="2">
        <v>1.5</v>
      </c>
      <c r="AM379" s="4">
        <v>0</v>
      </c>
    </row>
    <row r="380" spans="1:39" x14ac:dyDescent="0.3">
      <c r="A380" s="2" t="s">
        <v>352</v>
      </c>
      <c r="B380" s="20"/>
      <c r="C380" s="20">
        <v>2</v>
      </c>
      <c r="D380" s="2">
        <v>100</v>
      </c>
      <c r="E380" s="2">
        <v>37</v>
      </c>
      <c r="F380" s="2">
        <v>86</v>
      </c>
      <c r="G380" s="2">
        <v>3.4</v>
      </c>
      <c r="H380" s="2">
        <v>3.3</v>
      </c>
      <c r="I380" s="2">
        <v>0</v>
      </c>
      <c r="J380" s="2">
        <v>0</v>
      </c>
      <c r="K380" s="2">
        <v>8.8000000000000007</v>
      </c>
      <c r="L380" s="2">
        <v>0.7</v>
      </c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 t="s">
        <v>46</v>
      </c>
      <c r="AI380" s="2"/>
      <c r="AJ380" s="2"/>
      <c r="AK380" s="2"/>
      <c r="AL380" s="2"/>
      <c r="AM380" s="4">
        <v>0</v>
      </c>
    </row>
    <row r="381" spans="1:39" x14ac:dyDescent="0.3">
      <c r="A381" s="2" t="s">
        <v>353</v>
      </c>
      <c r="B381" s="20"/>
      <c r="C381" s="20">
        <v>3</v>
      </c>
      <c r="D381" s="2">
        <v>100</v>
      </c>
      <c r="E381" s="2">
        <v>157</v>
      </c>
      <c r="F381" s="2">
        <v>11.1</v>
      </c>
      <c r="G381" s="2">
        <v>8.1999999999999993</v>
      </c>
      <c r="H381" s="2">
        <v>23.9</v>
      </c>
      <c r="I381" s="2">
        <v>15.1</v>
      </c>
      <c r="J381" s="2">
        <v>0.1</v>
      </c>
      <c r="K381" s="2">
        <v>41.6</v>
      </c>
      <c r="L381" s="2">
        <v>0.1</v>
      </c>
      <c r="M381" s="2"/>
      <c r="N381" s="2"/>
      <c r="O381" s="2"/>
      <c r="P381" s="2"/>
      <c r="Q381" s="2"/>
      <c r="R381" s="2"/>
      <c r="S381" s="2"/>
      <c r="T381" s="2"/>
      <c r="U381" s="2">
        <v>0.7</v>
      </c>
      <c r="V381" s="2"/>
      <c r="W381" s="2"/>
      <c r="X381" s="2"/>
      <c r="Y381" s="2"/>
      <c r="Z381" s="2"/>
      <c r="AA381" s="2"/>
      <c r="AB381" s="2"/>
      <c r="AC381" s="2"/>
      <c r="AD381" s="2">
        <v>357</v>
      </c>
      <c r="AE381" s="2"/>
      <c r="AF381" s="2">
        <v>154</v>
      </c>
      <c r="AG381" s="2">
        <v>295</v>
      </c>
      <c r="AH381" s="2">
        <v>372</v>
      </c>
      <c r="AI381" s="2">
        <v>36</v>
      </c>
      <c r="AJ381" s="2">
        <v>1.5</v>
      </c>
      <c r="AK381" s="2"/>
      <c r="AL381" s="2"/>
      <c r="AM381" s="4">
        <v>0</v>
      </c>
    </row>
    <row r="382" spans="1:39" x14ac:dyDescent="0.3">
      <c r="A382" s="2" t="s">
        <v>354</v>
      </c>
      <c r="B382" s="20"/>
      <c r="C382" s="20">
        <v>1</v>
      </c>
      <c r="D382" s="2">
        <v>100</v>
      </c>
      <c r="E382" s="2">
        <v>28</v>
      </c>
      <c r="F382" s="2">
        <v>91.9</v>
      </c>
      <c r="G382" s="2">
        <v>0.7</v>
      </c>
      <c r="H382" s="2">
        <v>0.9</v>
      </c>
      <c r="I382" s="2">
        <v>4.5999999999999996</v>
      </c>
      <c r="J382" s="2">
        <v>3.8</v>
      </c>
      <c r="K382" s="2">
        <v>1.8</v>
      </c>
      <c r="L382" s="2">
        <v>0.1</v>
      </c>
      <c r="M382" s="2">
        <v>0.01</v>
      </c>
      <c r="N382" s="2">
        <v>0.01</v>
      </c>
      <c r="O382" s="2">
        <v>0.05</v>
      </c>
      <c r="P382" s="2"/>
      <c r="Q382" s="2">
        <v>0</v>
      </c>
      <c r="R382" s="2">
        <v>0</v>
      </c>
      <c r="S382" s="2">
        <v>21</v>
      </c>
      <c r="T382" s="2">
        <v>0</v>
      </c>
      <c r="U382" s="2">
        <v>0</v>
      </c>
      <c r="V382" s="2">
        <v>0.1</v>
      </c>
      <c r="W382" s="2">
        <v>0</v>
      </c>
      <c r="X382" s="2">
        <v>0</v>
      </c>
      <c r="Y382" s="2">
        <v>0.4</v>
      </c>
      <c r="Z382" s="2">
        <v>0.1</v>
      </c>
      <c r="AA382" s="2">
        <v>0.2</v>
      </c>
      <c r="AB382" s="2">
        <v>0</v>
      </c>
      <c r="AC382" s="2">
        <v>15</v>
      </c>
      <c r="AD382" s="2">
        <v>67</v>
      </c>
      <c r="AE382" s="2">
        <v>191</v>
      </c>
      <c r="AF382" s="2">
        <v>30</v>
      </c>
      <c r="AG382" s="2">
        <v>27</v>
      </c>
      <c r="AH382" s="2">
        <v>11</v>
      </c>
      <c r="AI382" s="2">
        <v>0.3</v>
      </c>
      <c r="AJ382" s="2">
        <v>0.3</v>
      </c>
      <c r="AK382" s="2">
        <v>0.1</v>
      </c>
      <c r="AL382" s="2">
        <v>0.7</v>
      </c>
      <c r="AM382" s="4">
        <v>0</v>
      </c>
    </row>
    <row r="383" spans="1:39" x14ac:dyDescent="0.3">
      <c r="A383" s="2" t="s">
        <v>355</v>
      </c>
      <c r="B383" s="20"/>
      <c r="C383" s="20">
        <v>2</v>
      </c>
      <c r="D383" s="2">
        <v>100</v>
      </c>
      <c r="E383" s="2">
        <v>21</v>
      </c>
      <c r="F383" s="2">
        <v>92.1</v>
      </c>
      <c r="G383" s="2">
        <v>0.4</v>
      </c>
      <c r="H383" s="2">
        <v>4.4000000000000004</v>
      </c>
      <c r="I383" s="2" t="s">
        <v>46</v>
      </c>
      <c r="J383" s="2"/>
      <c r="K383" s="2">
        <v>0.2</v>
      </c>
      <c r="L383" s="2" t="s">
        <v>46</v>
      </c>
      <c r="M383" s="2"/>
      <c r="N383" s="2"/>
      <c r="O383" s="2"/>
      <c r="P383" s="2"/>
      <c r="Q383" s="2"/>
      <c r="R383" s="2"/>
      <c r="S383" s="2">
        <v>0</v>
      </c>
      <c r="T383" s="2"/>
      <c r="U383" s="2"/>
      <c r="V383" s="2"/>
      <c r="W383" s="2">
        <v>0</v>
      </c>
      <c r="X383" s="2">
        <v>0</v>
      </c>
      <c r="Y383" s="2">
        <v>0.2</v>
      </c>
      <c r="Z383" s="2"/>
      <c r="AA383" s="2"/>
      <c r="AB383" s="2"/>
      <c r="AC383" s="2"/>
      <c r="AD383" s="2"/>
      <c r="AE383" s="2"/>
      <c r="AF383" s="2">
        <v>180</v>
      </c>
      <c r="AG383" s="2">
        <v>10</v>
      </c>
      <c r="AH383" s="2" t="s">
        <v>46</v>
      </c>
      <c r="AI383" s="2">
        <v>2.1</v>
      </c>
      <c r="AJ383" s="2"/>
      <c r="AK383" s="2"/>
      <c r="AL383" s="2"/>
      <c r="AM383" s="4">
        <v>0</v>
      </c>
    </row>
    <row r="384" spans="1:39" x14ac:dyDescent="0.3">
      <c r="A384" s="2" t="s">
        <v>356</v>
      </c>
      <c r="B384" s="20"/>
      <c r="C384" s="20">
        <v>1</v>
      </c>
      <c r="D384" s="2">
        <v>100</v>
      </c>
      <c r="E384" s="2">
        <v>12</v>
      </c>
      <c r="F384" s="2">
        <v>96.7</v>
      </c>
      <c r="G384" s="2">
        <v>0.4</v>
      </c>
      <c r="H384" s="2">
        <v>0.6</v>
      </c>
      <c r="I384" s="2">
        <v>1.5</v>
      </c>
      <c r="J384" s="2">
        <v>1.4</v>
      </c>
      <c r="K384" s="2">
        <v>0.7</v>
      </c>
      <c r="L384" s="2">
        <v>0.2</v>
      </c>
      <c r="M384" s="2">
        <v>0.01</v>
      </c>
      <c r="N384" s="2">
        <v>0</v>
      </c>
      <c r="O384" s="2">
        <v>0</v>
      </c>
      <c r="P384" s="2"/>
      <c r="Q384" s="2">
        <v>0</v>
      </c>
      <c r="R384" s="2">
        <v>4</v>
      </c>
      <c r="S384" s="2">
        <v>3.2</v>
      </c>
      <c r="T384" s="2">
        <v>0</v>
      </c>
      <c r="U384" s="2">
        <v>0</v>
      </c>
      <c r="V384" s="2">
        <v>7.2</v>
      </c>
      <c r="W384" s="2">
        <v>0</v>
      </c>
      <c r="X384" s="2">
        <v>0</v>
      </c>
      <c r="Y384" s="2">
        <v>0</v>
      </c>
      <c r="Z384" s="2">
        <v>0.1</v>
      </c>
      <c r="AA384" s="2">
        <v>0.2</v>
      </c>
      <c r="AB384" s="2">
        <v>0</v>
      </c>
      <c r="AC384" s="2">
        <v>14</v>
      </c>
      <c r="AD384" s="2">
        <v>2</v>
      </c>
      <c r="AE384" s="2">
        <v>136</v>
      </c>
      <c r="AF384" s="2">
        <v>14</v>
      </c>
      <c r="AG384" s="2">
        <v>21</v>
      </c>
      <c r="AH384" s="2">
        <v>12</v>
      </c>
      <c r="AI384" s="2">
        <v>0.2</v>
      </c>
      <c r="AJ384" s="2">
        <v>0.2</v>
      </c>
      <c r="AK384" s="2">
        <v>0.1</v>
      </c>
      <c r="AL384" s="2">
        <v>0.1</v>
      </c>
      <c r="AM384" s="4">
        <v>0</v>
      </c>
    </row>
    <row r="385" spans="1:39" x14ac:dyDescent="0.3">
      <c r="A385" s="2" t="s">
        <v>357</v>
      </c>
      <c r="B385" s="20"/>
      <c r="C385" s="20">
        <v>1</v>
      </c>
      <c r="D385" s="2">
        <v>100</v>
      </c>
      <c r="E385" s="2">
        <v>12</v>
      </c>
      <c r="F385" s="2">
        <v>94.3</v>
      </c>
      <c r="G385" s="2">
        <v>2.5</v>
      </c>
      <c r="H385" s="2">
        <v>0.5</v>
      </c>
      <c r="I385" s="2">
        <v>1.4</v>
      </c>
      <c r="J385" s="2">
        <v>1.1000000000000001</v>
      </c>
      <c r="K385" s="2">
        <v>1</v>
      </c>
      <c r="L385" s="2">
        <v>0.3</v>
      </c>
      <c r="M385" s="2">
        <v>0.08</v>
      </c>
      <c r="N385" s="2">
        <v>0.01</v>
      </c>
      <c r="O385" s="2">
        <v>0.12</v>
      </c>
      <c r="P385" s="2"/>
      <c r="Q385" s="2">
        <v>0</v>
      </c>
      <c r="R385" s="2">
        <v>6</v>
      </c>
      <c r="S385" s="2">
        <v>2.2999999999999998</v>
      </c>
      <c r="T385" s="2">
        <v>0</v>
      </c>
      <c r="U385" s="2">
        <v>0</v>
      </c>
      <c r="V385" s="2">
        <v>17.3</v>
      </c>
      <c r="W385" s="2">
        <v>0</v>
      </c>
      <c r="X385" s="2">
        <v>0.1</v>
      </c>
      <c r="Y385" s="2">
        <v>0.1</v>
      </c>
      <c r="Z385" s="2">
        <v>0</v>
      </c>
      <c r="AA385" s="2">
        <v>0.2</v>
      </c>
      <c r="AB385" s="2">
        <v>0</v>
      </c>
      <c r="AC385" s="2">
        <v>8</v>
      </c>
      <c r="AD385" s="2">
        <v>809</v>
      </c>
      <c r="AE385" s="2">
        <v>117</v>
      </c>
      <c r="AF385" s="2">
        <v>57</v>
      </c>
      <c r="AG385" s="2">
        <v>16</v>
      </c>
      <c r="AH385" s="2">
        <v>7</v>
      </c>
      <c r="AI385" s="2">
        <v>0.3</v>
      </c>
      <c r="AJ385" s="2">
        <v>0.1</v>
      </c>
      <c r="AK385" s="2">
        <v>0</v>
      </c>
      <c r="AL385" s="2">
        <v>0</v>
      </c>
      <c r="AM385" s="4">
        <v>0</v>
      </c>
    </row>
    <row r="386" spans="1:39" x14ac:dyDescent="0.3">
      <c r="A386" s="2" t="s">
        <v>358</v>
      </c>
      <c r="B386" s="20"/>
      <c r="C386" s="20">
        <v>1</v>
      </c>
      <c r="D386" s="2">
        <v>100</v>
      </c>
      <c r="E386" s="2">
        <v>67</v>
      </c>
      <c r="F386" s="2">
        <v>79</v>
      </c>
      <c r="G386" s="2"/>
      <c r="H386" s="2">
        <v>0.9</v>
      </c>
      <c r="I386" s="2">
        <v>16.3</v>
      </c>
      <c r="J386" s="2"/>
      <c r="K386" s="2">
        <v>1.3</v>
      </c>
      <c r="L386" s="2">
        <v>0.2</v>
      </c>
      <c r="M386" s="2">
        <v>0.04</v>
      </c>
      <c r="N386" s="2">
        <v>0</v>
      </c>
      <c r="O386" s="2">
        <v>7.0000000000000007E-2</v>
      </c>
      <c r="P386" s="2"/>
      <c r="Q386" s="2">
        <v>0</v>
      </c>
      <c r="R386" s="2">
        <v>14</v>
      </c>
      <c r="S386" s="2">
        <v>6.7</v>
      </c>
      <c r="T386" s="2"/>
      <c r="U386" s="2">
        <v>0</v>
      </c>
      <c r="V386" s="2"/>
      <c r="W386" s="2">
        <v>0</v>
      </c>
      <c r="X386" s="2">
        <v>0</v>
      </c>
      <c r="Y386" s="2">
        <v>0</v>
      </c>
      <c r="Z386" s="2">
        <v>0</v>
      </c>
      <c r="AA386" s="2">
        <v>0.1</v>
      </c>
      <c r="AB386" s="2">
        <v>0</v>
      </c>
      <c r="AC386" s="2">
        <v>0</v>
      </c>
      <c r="AD386" s="2">
        <v>670</v>
      </c>
      <c r="AE386" s="2">
        <v>66.7</v>
      </c>
      <c r="AF386" s="2">
        <v>10</v>
      </c>
      <c r="AG386" s="2">
        <v>20</v>
      </c>
      <c r="AH386" s="2">
        <v>6</v>
      </c>
      <c r="AI386" s="2">
        <v>0.7</v>
      </c>
      <c r="AJ386" s="2">
        <v>0</v>
      </c>
      <c r="AK386" s="2">
        <v>0.1</v>
      </c>
      <c r="AL386" s="2">
        <v>1.1000000000000001</v>
      </c>
      <c r="AM386" s="4">
        <v>0</v>
      </c>
    </row>
    <row r="387" spans="1:39" x14ac:dyDescent="0.3">
      <c r="A387" s="2" t="s">
        <v>359</v>
      </c>
      <c r="B387" s="20"/>
      <c r="C387" s="20">
        <v>1</v>
      </c>
      <c r="D387" s="2">
        <v>100</v>
      </c>
      <c r="E387" s="2">
        <v>31</v>
      </c>
      <c r="F387" s="2">
        <v>92.2</v>
      </c>
      <c r="G387" s="2">
        <v>0.5</v>
      </c>
      <c r="H387" s="2">
        <v>1</v>
      </c>
      <c r="I387" s="2">
        <v>3.9</v>
      </c>
      <c r="J387" s="2">
        <v>4.2</v>
      </c>
      <c r="K387" s="2">
        <v>2.1</v>
      </c>
      <c r="L387" s="2">
        <v>0.3</v>
      </c>
      <c r="M387" s="2">
        <v>0.03</v>
      </c>
      <c r="N387" s="2">
        <v>0</v>
      </c>
      <c r="O387" s="2">
        <v>7.0000000000000007E-2</v>
      </c>
      <c r="P387" s="2"/>
      <c r="Q387" s="2">
        <v>0</v>
      </c>
      <c r="R387" s="2">
        <v>157</v>
      </c>
      <c r="S387" s="2">
        <v>127.7</v>
      </c>
      <c r="T387" s="2">
        <v>0</v>
      </c>
      <c r="U387" s="2">
        <v>1.6</v>
      </c>
      <c r="V387" s="2">
        <v>4.9000000000000004</v>
      </c>
      <c r="W387" s="2">
        <v>0.1</v>
      </c>
      <c r="X387" s="2">
        <v>0.1</v>
      </c>
      <c r="Y387" s="2">
        <v>1</v>
      </c>
      <c r="Z387" s="2">
        <v>0.3</v>
      </c>
      <c r="AA387" s="2">
        <v>0.3</v>
      </c>
      <c r="AB387" s="2">
        <v>0</v>
      </c>
      <c r="AC387" s="2">
        <v>46</v>
      </c>
      <c r="AD387" s="2">
        <v>4</v>
      </c>
      <c r="AE387" s="2">
        <v>211</v>
      </c>
      <c r="AF387" s="2">
        <v>7</v>
      </c>
      <c r="AG387" s="2">
        <v>26</v>
      </c>
      <c r="AH387" s="2">
        <v>12</v>
      </c>
      <c r="AI387" s="2">
        <v>0.4</v>
      </c>
      <c r="AJ387" s="2">
        <v>0.3</v>
      </c>
      <c r="AK387" s="2">
        <v>0</v>
      </c>
      <c r="AL387" s="2">
        <v>0.1</v>
      </c>
      <c r="AM387" s="4">
        <v>0</v>
      </c>
    </row>
    <row r="388" spans="1:39" x14ac:dyDescent="0.3">
      <c r="A388" s="2" t="s">
        <v>360</v>
      </c>
      <c r="B388" s="20"/>
      <c r="C388" s="20">
        <v>1</v>
      </c>
      <c r="D388" s="2">
        <v>100</v>
      </c>
      <c r="E388" s="2">
        <v>20</v>
      </c>
      <c r="F388" s="2">
        <v>93.9</v>
      </c>
      <c r="G388" s="2">
        <v>0.4</v>
      </c>
      <c r="H388" s="2">
        <v>0.9</v>
      </c>
      <c r="I388" s="2">
        <v>2.9</v>
      </c>
      <c r="J388" s="2">
        <v>2.4</v>
      </c>
      <c r="K388" s="2">
        <v>1.7</v>
      </c>
      <c r="L388" s="2">
        <v>0.2</v>
      </c>
      <c r="M388" s="2">
        <v>0.06</v>
      </c>
      <c r="N388" s="2">
        <v>0.01</v>
      </c>
      <c r="O388" s="2">
        <v>0.06</v>
      </c>
      <c r="P388" s="2"/>
      <c r="Q388" s="2">
        <v>0</v>
      </c>
      <c r="R388" s="2">
        <v>18</v>
      </c>
      <c r="S388" s="2">
        <v>80.400000000000006</v>
      </c>
      <c r="T388" s="2">
        <v>0</v>
      </c>
      <c r="U388" s="2">
        <v>0.4</v>
      </c>
      <c r="V388" s="2">
        <v>7.4</v>
      </c>
      <c r="W388" s="2">
        <v>0.1</v>
      </c>
      <c r="X388" s="2">
        <v>0</v>
      </c>
      <c r="Y388" s="2">
        <v>0.5</v>
      </c>
      <c r="Z388" s="2">
        <v>0.2</v>
      </c>
      <c r="AA388" s="2">
        <v>0.1</v>
      </c>
      <c r="AB388" s="2">
        <v>0</v>
      </c>
      <c r="AC388" s="2">
        <v>10</v>
      </c>
      <c r="AD388" s="2">
        <v>3</v>
      </c>
      <c r="AE388" s="2">
        <v>175</v>
      </c>
      <c r="AF388" s="2">
        <v>10</v>
      </c>
      <c r="AG388" s="2">
        <v>20</v>
      </c>
      <c r="AH388" s="2">
        <v>10</v>
      </c>
      <c r="AI388" s="2">
        <v>0.3</v>
      </c>
      <c r="AJ388" s="2">
        <v>0.1</v>
      </c>
      <c r="AK388" s="2">
        <v>0.1</v>
      </c>
      <c r="AL388" s="2">
        <v>0</v>
      </c>
      <c r="AM388" s="4">
        <v>0</v>
      </c>
    </row>
    <row r="389" spans="1:39" x14ac:dyDescent="0.3">
      <c r="A389" s="2" t="s">
        <v>361</v>
      </c>
      <c r="B389" s="20"/>
      <c r="C389" s="20">
        <v>1</v>
      </c>
      <c r="D389" s="2">
        <v>100</v>
      </c>
      <c r="E389" s="2">
        <v>21</v>
      </c>
      <c r="F389" s="2">
        <v>93.5</v>
      </c>
      <c r="G389" s="2">
        <v>0.8</v>
      </c>
      <c r="H389" s="2">
        <v>1.1000000000000001</v>
      </c>
      <c r="I389" s="2">
        <v>2.2999999999999998</v>
      </c>
      <c r="J389" s="2">
        <v>1.4</v>
      </c>
      <c r="K389" s="2">
        <v>1.9</v>
      </c>
      <c r="L389" s="2">
        <v>0.4</v>
      </c>
      <c r="M389" s="2">
        <v>0.09</v>
      </c>
      <c r="N389" s="2">
        <v>0.02</v>
      </c>
      <c r="O389" s="2">
        <v>0.21</v>
      </c>
      <c r="P389" s="2"/>
      <c r="Q389" s="2">
        <v>0</v>
      </c>
      <c r="R389" s="2">
        <v>18</v>
      </c>
      <c r="S389" s="2">
        <v>2.8</v>
      </c>
      <c r="T389" s="2">
        <v>0</v>
      </c>
      <c r="U389" s="2">
        <v>0</v>
      </c>
      <c r="V389" s="2">
        <v>38.9</v>
      </c>
      <c r="W389" s="2">
        <v>0</v>
      </c>
      <c r="X389" s="2">
        <v>0</v>
      </c>
      <c r="Y389" s="2">
        <v>0.2</v>
      </c>
      <c r="Z389" s="2">
        <v>0</v>
      </c>
      <c r="AA389" s="2">
        <v>0.2</v>
      </c>
      <c r="AB389" s="2">
        <v>0</v>
      </c>
      <c r="AC389" s="2">
        <v>24</v>
      </c>
      <c r="AD389" s="2">
        <v>268</v>
      </c>
      <c r="AE389" s="2">
        <v>96</v>
      </c>
      <c r="AF389" s="2">
        <v>37</v>
      </c>
      <c r="AG389" s="2">
        <v>22</v>
      </c>
      <c r="AH389" s="2">
        <v>13</v>
      </c>
      <c r="AI389" s="2">
        <v>0.9</v>
      </c>
      <c r="AJ389" s="2">
        <v>0.2</v>
      </c>
      <c r="AK389" s="2">
        <v>0</v>
      </c>
      <c r="AL389" s="2">
        <v>0.4</v>
      </c>
      <c r="AM389" s="4">
        <v>0</v>
      </c>
    </row>
    <row r="390" spans="1:39" x14ac:dyDescent="0.3">
      <c r="A390" s="2" t="s">
        <v>362</v>
      </c>
      <c r="B390" s="20"/>
      <c r="C390" s="20">
        <v>1</v>
      </c>
      <c r="D390" s="2">
        <v>100</v>
      </c>
      <c r="E390" s="2">
        <v>35</v>
      </c>
      <c r="F390" s="2">
        <v>89.2</v>
      </c>
      <c r="G390" s="2">
        <v>0.7</v>
      </c>
      <c r="H390" s="2">
        <v>1.9</v>
      </c>
      <c r="I390" s="2">
        <v>4.7</v>
      </c>
      <c r="J390" s="2">
        <v>3.6</v>
      </c>
      <c r="K390" s="2">
        <v>3.2</v>
      </c>
      <c r="L390" s="2">
        <v>0.3</v>
      </c>
      <c r="M390" s="2">
        <v>0.06</v>
      </c>
      <c r="N390" s="2">
        <v>0.01</v>
      </c>
      <c r="O390" s="2">
        <v>0.15</v>
      </c>
      <c r="P390" s="2"/>
      <c r="Q390" s="2">
        <v>0</v>
      </c>
      <c r="R390" s="2">
        <v>32</v>
      </c>
      <c r="S390" s="2">
        <v>9.6999999999999993</v>
      </c>
      <c r="T390" s="2">
        <v>0</v>
      </c>
      <c r="U390" s="2">
        <v>0.5</v>
      </c>
      <c r="V390" s="2">
        <v>47.9</v>
      </c>
      <c r="W390" s="2">
        <v>0.1</v>
      </c>
      <c r="X390" s="2">
        <v>0.1</v>
      </c>
      <c r="Y390" s="2">
        <v>0.6</v>
      </c>
      <c r="Z390" s="2">
        <v>0.1</v>
      </c>
      <c r="AA390" s="2">
        <v>0.1</v>
      </c>
      <c r="AB390" s="2">
        <v>0</v>
      </c>
      <c r="AC390" s="2">
        <v>33</v>
      </c>
      <c r="AD390" s="2">
        <v>1</v>
      </c>
      <c r="AE390" s="2">
        <v>146</v>
      </c>
      <c r="AF390" s="2">
        <v>44</v>
      </c>
      <c r="AG390" s="2">
        <v>29</v>
      </c>
      <c r="AH390" s="2">
        <v>18</v>
      </c>
      <c r="AI390" s="2">
        <v>0.7</v>
      </c>
      <c r="AJ390" s="2">
        <v>0.3</v>
      </c>
      <c r="AK390" s="2">
        <v>0.1</v>
      </c>
      <c r="AL390" s="2">
        <v>0.2</v>
      </c>
      <c r="AM390" s="4">
        <v>0</v>
      </c>
    </row>
    <row r="391" spans="1:39" x14ac:dyDescent="0.3">
      <c r="A391" s="2" t="s">
        <v>363</v>
      </c>
      <c r="B391" s="20"/>
      <c r="C391" s="20">
        <v>1</v>
      </c>
      <c r="D391" s="2">
        <v>100</v>
      </c>
      <c r="E391" s="2">
        <v>61</v>
      </c>
      <c r="F391" s="2">
        <v>83</v>
      </c>
      <c r="G391" s="2">
        <v>1.1000000000000001</v>
      </c>
      <c r="H391" s="2">
        <v>1.5</v>
      </c>
      <c r="I391" s="2">
        <v>12.4</v>
      </c>
      <c r="J391" s="2">
        <v>3.9</v>
      </c>
      <c r="K391" s="2">
        <v>1.8</v>
      </c>
      <c r="L391" s="2">
        <v>0.3</v>
      </c>
      <c r="M391" s="2">
        <v>0.04</v>
      </c>
      <c r="N391" s="2">
        <v>0</v>
      </c>
      <c r="O391" s="2">
        <v>0.17</v>
      </c>
      <c r="P391" s="2"/>
      <c r="Q391" s="2">
        <v>0</v>
      </c>
      <c r="R391" s="2">
        <v>83</v>
      </c>
      <c r="S391" s="2">
        <v>12</v>
      </c>
      <c r="T391" s="2">
        <v>0</v>
      </c>
      <c r="U391" s="2">
        <v>0.9</v>
      </c>
      <c r="V391" s="2">
        <v>47</v>
      </c>
      <c r="W391" s="2">
        <v>0.1</v>
      </c>
      <c r="X391" s="2">
        <v>0</v>
      </c>
      <c r="Y391" s="2">
        <v>0.4</v>
      </c>
      <c r="Z391" s="2">
        <v>0.2</v>
      </c>
      <c r="AA391" s="2">
        <v>0.1</v>
      </c>
      <c r="AB391" s="2">
        <v>0</v>
      </c>
      <c r="AC391" s="2">
        <v>64</v>
      </c>
      <c r="AD391" s="2">
        <v>20</v>
      </c>
      <c r="AE391" s="2">
        <v>180</v>
      </c>
      <c r="AF391" s="2">
        <v>59</v>
      </c>
      <c r="AG391" s="2">
        <v>35</v>
      </c>
      <c r="AH391" s="2">
        <v>28</v>
      </c>
      <c r="AI391" s="2">
        <v>2.1</v>
      </c>
      <c r="AJ391" s="2">
        <v>0.1</v>
      </c>
      <c r="AK391" s="2">
        <v>0.1</v>
      </c>
      <c r="AL391" s="2">
        <v>1</v>
      </c>
      <c r="AM391" s="4">
        <v>0</v>
      </c>
    </row>
    <row r="392" spans="1:39" x14ac:dyDescent="0.3">
      <c r="A392" s="2" t="s">
        <v>364</v>
      </c>
      <c r="B392" s="20"/>
      <c r="C392" s="20">
        <v>1</v>
      </c>
      <c r="D392" s="2">
        <v>100</v>
      </c>
      <c r="E392" s="2">
        <v>16</v>
      </c>
      <c r="F392" s="2">
        <v>95.3</v>
      </c>
      <c r="G392" s="2">
        <v>0.6</v>
      </c>
      <c r="H392" s="2">
        <v>0.7</v>
      </c>
      <c r="I392" s="2">
        <v>1.8</v>
      </c>
      <c r="J392" s="2">
        <v>1.9</v>
      </c>
      <c r="K392" s="2">
        <v>1.6</v>
      </c>
      <c r="L392" s="2">
        <v>0.1</v>
      </c>
      <c r="M392" s="2">
        <v>0.03</v>
      </c>
      <c r="N392" s="2">
        <v>0.02</v>
      </c>
      <c r="O392" s="2">
        <v>0.05</v>
      </c>
      <c r="P392" s="2"/>
      <c r="Q392" s="2">
        <v>0</v>
      </c>
      <c r="R392" s="2">
        <v>0</v>
      </c>
      <c r="S392" s="2">
        <v>14.8</v>
      </c>
      <c r="T392" s="2">
        <v>0</v>
      </c>
      <c r="U392" s="2">
        <v>0</v>
      </c>
      <c r="V392" s="2">
        <v>1.3</v>
      </c>
      <c r="W392" s="2">
        <v>0</v>
      </c>
      <c r="X392" s="2">
        <v>0</v>
      </c>
      <c r="Y392" s="2">
        <v>0.3</v>
      </c>
      <c r="Z392" s="2">
        <v>0.1</v>
      </c>
      <c r="AA392" s="2">
        <v>0.2</v>
      </c>
      <c r="AB392" s="2">
        <v>0</v>
      </c>
      <c r="AC392" s="2">
        <v>25</v>
      </c>
      <c r="AD392" s="2">
        <v>39</v>
      </c>
      <c r="AE392" s="2">
        <v>233</v>
      </c>
      <c r="AF392" s="2">
        <v>25</v>
      </c>
      <c r="AG392" s="2">
        <v>20</v>
      </c>
      <c r="AH392" s="2">
        <v>10</v>
      </c>
      <c r="AI392" s="2">
        <v>0.3</v>
      </c>
      <c r="AJ392" s="2">
        <v>0.3</v>
      </c>
      <c r="AK392" s="2">
        <v>0.1</v>
      </c>
      <c r="AL392" s="2">
        <v>0.6</v>
      </c>
      <c r="AM392" s="4">
        <v>0</v>
      </c>
    </row>
    <row r="393" spans="1:39" x14ac:dyDescent="0.3">
      <c r="A393" s="2" t="s">
        <v>365</v>
      </c>
      <c r="B393" s="20"/>
      <c r="C393" s="20">
        <v>1</v>
      </c>
      <c r="D393" s="2">
        <v>100</v>
      </c>
      <c r="E393" s="2">
        <v>36</v>
      </c>
      <c r="F393" s="2">
        <v>88.9</v>
      </c>
      <c r="G393" s="2">
        <v>1</v>
      </c>
      <c r="H393" s="2">
        <v>2.6</v>
      </c>
      <c r="I393" s="2">
        <v>4.5</v>
      </c>
      <c r="J393" s="2">
        <v>1.7</v>
      </c>
      <c r="K393" s="2">
        <v>2.6</v>
      </c>
      <c r="L393" s="2">
        <v>0.5</v>
      </c>
      <c r="M393" s="2">
        <v>0.1</v>
      </c>
      <c r="N393" s="2">
        <v>0.04</v>
      </c>
      <c r="O393" s="2">
        <v>0.26</v>
      </c>
      <c r="P393" s="2"/>
      <c r="Q393" s="2">
        <v>0</v>
      </c>
      <c r="R393" s="2">
        <v>39</v>
      </c>
      <c r="S393" s="2">
        <v>62</v>
      </c>
      <c r="T393" s="2">
        <v>0</v>
      </c>
      <c r="U393" s="2">
        <v>0.4</v>
      </c>
      <c r="V393" s="2">
        <v>140.30000000000001</v>
      </c>
      <c r="W393" s="2">
        <v>0.1</v>
      </c>
      <c r="X393" s="2">
        <v>0.1</v>
      </c>
      <c r="Y393" s="2">
        <v>0.6</v>
      </c>
      <c r="Z393" s="2">
        <v>0.2</v>
      </c>
      <c r="AA393" s="2">
        <v>0.3</v>
      </c>
      <c r="AB393" s="2">
        <v>0</v>
      </c>
      <c r="AC393" s="2">
        <v>60</v>
      </c>
      <c r="AD393" s="2">
        <v>21</v>
      </c>
      <c r="AE393" s="2">
        <v>317</v>
      </c>
      <c r="AF393" s="2">
        <v>36</v>
      </c>
      <c r="AG393" s="2">
        <v>56</v>
      </c>
      <c r="AH393" s="2">
        <v>20</v>
      </c>
      <c r="AI393" s="2">
        <v>1.2</v>
      </c>
      <c r="AJ393" s="2">
        <v>0.3</v>
      </c>
      <c r="AK393" s="2">
        <v>0.1</v>
      </c>
      <c r="AL393" s="2">
        <v>1.5</v>
      </c>
      <c r="AM393" s="4">
        <v>0</v>
      </c>
    </row>
    <row r="394" spans="1:39" x14ac:dyDescent="0.3">
      <c r="A394" s="2" t="s">
        <v>366</v>
      </c>
      <c r="B394" s="20"/>
      <c r="C394" s="20">
        <v>1</v>
      </c>
      <c r="D394" s="2">
        <v>100</v>
      </c>
      <c r="E394" s="2">
        <v>42</v>
      </c>
      <c r="F394" s="2">
        <v>86.7</v>
      </c>
      <c r="G394" s="2">
        <v>0.9</v>
      </c>
      <c r="H394" s="2">
        <v>3.6</v>
      </c>
      <c r="I394" s="2">
        <v>4.2</v>
      </c>
      <c r="J394" s="2">
        <v>2.1</v>
      </c>
      <c r="K394" s="2">
        <v>4.0999999999999996</v>
      </c>
      <c r="L394" s="2">
        <v>0.4</v>
      </c>
      <c r="M394" s="2">
        <v>0.08</v>
      </c>
      <c r="N394" s="2">
        <v>0.03</v>
      </c>
      <c r="O394" s="2">
        <v>0.2</v>
      </c>
      <c r="P394" s="2"/>
      <c r="Q394" s="2">
        <v>0</v>
      </c>
      <c r="R394" s="2">
        <v>46</v>
      </c>
      <c r="S394" s="2">
        <v>45.7</v>
      </c>
      <c r="T394" s="2">
        <v>0</v>
      </c>
      <c r="U394" s="2">
        <v>0.5</v>
      </c>
      <c r="V394" s="2">
        <v>193.5</v>
      </c>
      <c r="W394" s="2">
        <v>0.1</v>
      </c>
      <c r="X394" s="2">
        <v>0.1</v>
      </c>
      <c r="Y394" s="2">
        <v>0.5</v>
      </c>
      <c r="Z394" s="2">
        <v>0.2</v>
      </c>
      <c r="AA394" s="2">
        <v>0.2</v>
      </c>
      <c r="AB394" s="2">
        <v>0</v>
      </c>
      <c r="AC394" s="2">
        <v>101</v>
      </c>
      <c r="AD394" s="2">
        <v>259</v>
      </c>
      <c r="AE394" s="2">
        <v>290</v>
      </c>
      <c r="AF394" s="2">
        <v>26</v>
      </c>
      <c r="AG394" s="2">
        <v>56</v>
      </c>
      <c r="AH394" s="2">
        <v>18</v>
      </c>
      <c r="AI394" s="2">
        <v>0.5</v>
      </c>
      <c r="AJ394" s="2">
        <v>0.2</v>
      </c>
      <c r="AK394" s="2">
        <v>0</v>
      </c>
      <c r="AL394" s="2">
        <v>0.6</v>
      </c>
      <c r="AM394" s="4">
        <v>0</v>
      </c>
    </row>
    <row r="395" spans="1:39" x14ac:dyDescent="0.3">
      <c r="A395" s="2" t="s">
        <v>367</v>
      </c>
      <c r="B395" s="20"/>
      <c r="C395" s="20">
        <v>1</v>
      </c>
      <c r="D395" s="2">
        <v>100</v>
      </c>
      <c r="E395" s="2">
        <v>25</v>
      </c>
      <c r="F395" s="2">
        <v>92.2</v>
      </c>
      <c r="G395" s="2">
        <v>0.6</v>
      </c>
      <c r="H395" s="2">
        <v>1.3</v>
      </c>
      <c r="I395" s="2">
        <v>3.3</v>
      </c>
      <c r="J395" s="2">
        <v>3.2</v>
      </c>
      <c r="K395" s="2">
        <v>2.5</v>
      </c>
      <c r="L395" s="2">
        <v>0.1</v>
      </c>
      <c r="M395" s="2">
        <v>0.03</v>
      </c>
      <c r="N395" s="2">
        <v>0.02</v>
      </c>
      <c r="O395" s="2">
        <v>0.02</v>
      </c>
      <c r="P395" s="2"/>
      <c r="Q395" s="2">
        <v>0</v>
      </c>
      <c r="R395" s="2">
        <v>5</v>
      </c>
      <c r="S395" s="2">
        <v>36.6</v>
      </c>
      <c r="T395" s="2">
        <v>0</v>
      </c>
      <c r="U395" s="2">
        <v>0.2</v>
      </c>
      <c r="V395" s="2">
        <v>76</v>
      </c>
      <c r="W395" s="2">
        <v>0.1</v>
      </c>
      <c r="X395" s="2">
        <v>0</v>
      </c>
      <c r="Y395" s="2">
        <v>0.2</v>
      </c>
      <c r="Z395" s="2">
        <v>0.1</v>
      </c>
      <c r="AA395" s="2">
        <v>0.2</v>
      </c>
      <c r="AB395" s="2">
        <v>0</v>
      </c>
      <c r="AC395" s="2">
        <v>43</v>
      </c>
      <c r="AD395" s="2">
        <v>18</v>
      </c>
      <c r="AE395" s="2">
        <v>170</v>
      </c>
      <c r="AF395" s="2">
        <v>40</v>
      </c>
      <c r="AG395" s="2">
        <v>26</v>
      </c>
      <c r="AH395" s="2">
        <v>12</v>
      </c>
      <c r="AI395" s="2">
        <v>0.5</v>
      </c>
      <c r="AJ395" s="2">
        <v>0.2</v>
      </c>
      <c r="AK395" s="2">
        <v>0</v>
      </c>
      <c r="AL395" s="2">
        <v>0.3</v>
      </c>
      <c r="AM395" s="4">
        <v>0</v>
      </c>
    </row>
    <row r="396" spans="1:39" x14ac:dyDescent="0.3">
      <c r="A396" s="2" t="s">
        <v>368</v>
      </c>
      <c r="B396" s="20"/>
      <c r="C396" s="20">
        <v>1</v>
      </c>
      <c r="D396" s="2">
        <v>100</v>
      </c>
      <c r="E396" s="2">
        <v>31</v>
      </c>
      <c r="F396" s="2">
        <v>90.4</v>
      </c>
      <c r="G396" s="2">
        <v>0.6</v>
      </c>
      <c r="H396" s="2">
        <v>1.4</v>
      </c>
      <c r="I396" s="2">
        <v>5.3</v>
      </c>
      <c r="J396" s="2">
        <v>3.8</v>
      </c>
      <c r="K396" s="2">
        <v>2.1</v>
      </c>
      <c r="L396" s="2">
        <v>0.2</v>
      </c>
      <c r="M396" s="2">
        <v>0.02</v>
      </c>
      <c r="N396" s="2">
        <v>0.01</v>
      </c>
      <c r="O396" s="2">
        <v>0.08</v>
      </c>
      <c r="P396" s="2"/>
      <c r="Q396" s="2">
        <v>0</v>
      </c>
      <c r="R396" s="2">
        <v>56</v>
      </c>
      <c r="S396" s="2">
        <v>57</v>
      </c>
      <c r="T396" s="2">
        <v>0</v>
      </c>
      <c r="U396" s="2">
        <v>0.1</v>
      </c>
      <c r="V396" s="2">
        <v>38.200000000000003</v>
      </c>
      <c r="W396" s="2">
        <v>0.1</v>
      </c>
      <c r="X396" s="2">
        <v>0.1</v>
      </c>
      <c r="Y396" s="2">
        <v>0.4</v>
      </c>
      <c r="Z396" s="2">
        <v>0.2</v>
      </c>
      <c r="AA396" s="2">
        <v>0.1</v>
      </c>
      <c r="AB396" s="2">
        <v>0</v>
      </c>
      <c r="AC396" s="2">
        <v>18</v>
      </c>
      <c r="AD396" s="2">
        <v>27</v>
      </c>
      <c r="AE396" s="2">
        <v>243</v>
      </c>
      <c r="AF396" s="2">
        <v>45</v>
      </c>
      <c r="AG396" s="2">
        <v>30</v>
      </c>
      <c r="AH396" s="2">
        <v>16</v>
      </c>
      <c r="AI396" s="2">
        <v>0.8</v>
      </c>
      <c r="AJ396" s="2">
        <v>0.2</v>
      </c>
      <c r="AK396" s="2">
        <v>0</v>
      </c>
      <c r="AL396" s="2">
        <v>0.6</v>
      </c>
      <c r="AM396" s="4">
        <v>0</v>
      </c>
    </row>
    <row r="397" spans="1:39" x14ac:dyDescent="0.3">
      <c r="A397" s="2" t="s">
        <v>369</v>
      </c>
      <c r="B397" s="20"/>
      <c r="C397" s="20">
        <v>1</v>
      </c>
      <c r="D397" s="2">
        <v>100</v>
      </c>
      <c r="E397" s="2">
        <v>18</v>
      </c>
      <c r="F397" s="2">
        <v>94.5</v>
      </c>
      <c r="G397" s="2">
        <v>0.5</v>
      </c>
      <c r="H397" s="2">
        <v>0.9</v>
      </c>
      <c r="I397" s="2">
        <v>2.7</v>
      </c>
      <c r="J397" s="2">
        <v>2.6</v>
      </c>
      <c r="K397" s="2">
        <v>1.2</v>
      </c>
      <c r="L397" s="2">
        <v>0.2</v>
      </c>
      <c r="M397" s="2">
        <v>0.03</v>
      </c>
      <c r="N397" s="2">
        <v>0.03</v>
      </c>
      <c r="O397" s="2">
        <v>0.08</v>
      </c>
      <c r="P397" s="2"/>
      <c r="Q397" s="2">
        <v>0</v>
      </c>
      <c r="R397" s="2">
        <v>42</v>
      </c>
      <c r="S397" s="2">
        <v>13.7</v>
      </c>
      <c r="T397" s="2">
        <v>0</v>
      </c>
      <c r="U397" s="2">
        <v>0.5</v>
      </c>
      <c r="V397" s="2">
        <v>7.9</v>
      </c>
      <c r="W397" s="2">
        <v>0</v>
      </c>
      <c r="X397" s="2">
        <v>0</v>
      </c>
      <c r="Y397" s="2">
        <v>0.6</v>
      </c>
      <c r="Z397" s="2">
        <v>0.1</v>
      </c>
      <c r="AA397" s="2">
        <v>0.1</v>
      </c>
      <c r="AB397" s="2">
        <v>0</v>
      </c>
      <c r="AC397" s="2">
        <v>15</v>
      </c>
      <c r="AD397" s="2">
        <v>5</v>
      </c>
      <c r="AE397" s="2">
        <v>237</v>
      </c>
      <c r="AF397" s="2">
        <v>10</v>
      </c>
      <c r="AG397" s="2">
        <v>24</v>
      </c>
      <c r="AH397" s="2">
        <v>11</v>
      </c>
      <c r="AI397" s="2">
        <v>0.3</v>
      </c>
      <c r="AJ397" s="2">
        <v>0.2</v>
      </c>
      <c r="AK397" s="2">
        <v>0.1</v>
      </c>
      <c r="AL397" s="2">
        <v>0</v>
      </c>
      <c r="AM397" s="4">
        <v>0</v>
      </c>
    </row>
    <row r="398" spans="1:39" x14ac:dyDescent="0.3">
      <c r="A398" s="2" t="s">
        <v>370</v>
      </c>
      <c r="B398" s="20"/>
      <c r="C398" s="20">
        <v>2</v>
      </c>
      <c r="D398" s="2">
        <v>100</v>
      </c>
      <c r="E398" s="2">
        <v>29</v>
      </c>
      <c r="F398" s="2">
        <v>82.7</v>
      </c>
      <c r="G398" s="2">
        <v>4.3</v>
      </c>
      <c r="H398" s="2">
        <v>1.5</v>
      </c>
      <c r="I398" s="2">
        <v>4.7</v>
      </c>
      <c r="J398" s="2"/>
      <c r="K398" s="2">
        <v>6.4</v>
      </c>
      <c r="L398" s="2">
        <v>0.4</v>
      </c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 t="s">
        <v>46</v>
      </c>
      <c r="AI398" s="2"/>
      <c r="AJ398" s="2"/>
      <c r="AK398" s="2"/>
      <c r="AL398" s="2"/>
      <c r="AM398" s="4">
        <v>0</v>
      </c>
    </row>
    <row r="399" spans="1:39" x14ac:dyDescent="0.3">
      <c r="A399" s="2" t="s">
        <v>719</v>
      </c>
      <c r="B399" s="20"/>
      <c r="C399" s="20">
        <v>1</v>
      </c>
      <c r="D399" s="2">
        <v>100</v>
      </c>
      <c r="E399" s="2">
        <v>35</v>
      </c>
      <c r="F399" s="2">
        <v>90.2</v>
      </c>
      <c r="G399" s="2">
        <v>0.7</v>
      </c>
      <c r="H399" s="2">
        <v>0.8</v>
      </c>
      <c r="I399" s="2">
        <v>5.2</v>
      </c>
      <c r="J399" s="2">
        <v>3.5</v>
      </c>
      <c r="K399" s="2">
        <v>3</v>
      </c>
      <c r="L399" s="2">
        <v>0.2</v>
      </c>
      <c r="M399" s="2">
        <v>0.03</v>
      </c>
      <c r="N399" s="2">
        <v>0.01</v>
      </c>
      <c r="O399" s="2">
        <v>0.09</v>
      </c>
      <c r="P399" s="2"/>
      <c r="Q399" s="2">
        <v>0</v>
      </c>
      <c r="R399" s="2">
        <v>852</v>
      </c>
      <c r="S399" s="2">
        <v>3.6</v>
      </c>
      <c r="T399" s="2">
        <v>0</v>
      </c>
      <c r="U399" s="2">
        <v>1</v>
      </c>
      <c r="V399" s="2">
        <v>13.7</v>
      </c>
      <c r="W399" s="2">
        <v>0.1</v>
      </c>
      <c r="X399" s="2">
        <v>0</v>
      </c>
      <c r="Y399" s="2">
        <v>0.6</v>
      </c>
      <c r="Z399" s="2">
        <v>0.2</v>
      </c>
      <c r="AA399" s="2">
        <v>0.2</v>
      </c>
      <c r="AB399" s="2">
        <v>0</v>
      </c>
      <c r="AC399" s="2">
        <v>14</v>
      </c>
      <c r="AD399" s="2">
        <v>58</v>
      </c>
      <c r="AE399" s="2">
        <v>235</v>
      </c>
      <c r="AF399" s="2">
        <v>30</v>
      </c>
      <c r="AG399" s="2">
        <v>30</v>
      </c>
      <c r="AH399" s="2">
        <v>10</v>
      </c>
      <c r="AI399" s="2">
        <v>0.3</v>
      </c>
      <c r="AJ399" s="2">
        <v>0.2</v>
      </c>
      <c r="AK399" s="2">
        <v>0</v>
      </c>
      <c r="AL399" s="2">
        <v>0.7</v>
      </c>
      <c r="AM399" s="4">
        <v>0</v>
      </c>
    </row>
    <row r="400" spans="1:39" x14ac:dyDescent="0.3">
      <c r="A400" s="2" t="s">
        <v>720</v>
      </c>
      <c r="B400" s="20"/>
      <c r="C400" s="20">
        <v>1</v>
      </c>
      <c r="D400" s="2">
        <v>100</v>
      </c>
      <c r="E400" s="2">
        <v>41</v>
      </c>
      <c r="F400" s="2">
        <v>88.3</v>
      </c>
      <c r="G400" s="2">
        <v>1</v>
      </c>
      <c r="H400" s="2">
        <v>0.9</v>
      </c>
      <c r="I400" s="2">
        <v>6.8</v>
      </c>
      <c r="J400" s="2">
        <v>4.7</v>
      </c>
      <c r="K400" s="2">
        <v>2.8</v>
      </c>
      <c r="L400" s="2">
        <v>0.2</v>
      </c>
      <c r="M400" s="2">
        <v>0.04</v>
      </c>
      <c r="N400" s="2">
        <v>0.01</v>
      </c>
      <c r="O400" s="2">
        <v>0.12</v>
      </c>
      <c r="P400" s="2"/>
      <c r="Q400" s="2">
        <v>0</v>
      </c>
      <c r="R400" s="2">
        <v>835</v>
      </c>
      <c r="S400" s="2">
        <v>5.9</v>
      </c>
      <c r="T400" s="2">
        <v>0</v>
      </c>
      <c r="U400" s="2">
        <v>0.7</v>
      </c>
      <c r="V400" s="2">
        <v>13.2</v>
      </c>
      <c r="W400" s="2">
        <v>0.1</v>
      </c>
      <c r="X400" s="2">
        <v>0.1</v>
      </c>
      <c r="Y400" s="2">
        <v>1</v>
      </c>
      <c r="Z400" s="2">
        <v>0.1</v>
      </c>
      <c r="AA400" s="2">
        <v>0.3</v>
      </c>
      <c r="AB400" s="2">
        <v>0</v>
      </c>
      <c r="AC400" s="2">
        <v>19</v>
      </c>
      <c r="AD400" s="2">
        <v>69</v>
      </c>
      <c r="AE400" s="2">
        <v>320</v>
      </c>
      <c r="AF400" s="2">
        <v>33</v>
      </c>
      <c r="AG400" s="2">
        <v>35</v>
      </c>
      <c r="AH400" s="2">
        <v>12</v>
      </c>
      <c r="AI400" s="2">
        <v>0.3</v>
      </c>
      <c r="AJ400" s="2">
        <v>0.2</v>
      </c>
      <c r="AK400" s="2">
        <v>0</v>
      </c>
      <c r="AL400" s="2">
        <v>0.1</v>
      </c>
      <c r="AM400" s="4">
        <v>0</v>
      </c>
    </row>
    <row r="401" spans="1:39" x14ac:dyDescent="0.3">
      <c r="A401" s="2" t="s">
        <v>371</v>
      </c>
      <c r="B401" s="20"/>
      <c r="C401" s="20">
        <v>1</v>
      </c>
      <c r="D401" s="2">
        <v>100</v>
      </c>
      <c r="E401" s="2">
        <v>17</v>
      </c>
      <c r="F401" s="2">
        <v>94.8</v>
      </c>
      <c r="G401" s="2">
        <v>0.6</v>
      </c>
      <c r="H401" s="2">
        <v>1.2</v>
      </c>
      <c r="I401" s="2">
        <v>2.1</v>
      </c>
      <c r="J401" s="2">
        <v>2.5</v>
      </c>
      <c r="K401" s="2">
        <v>1</v>
      </c>
      <c r="L401" s="2">
        <v>0.3</v>
      </c>
      <c r="M401" s="2">
        <v>0.08</v>
      </c>
      <c r="N401" s="2">
        <v>0.01</v>
      </c>
      <c r="O401" s="2">
        <v>0.09</v>
      </c>
      <c r="P401" s="2"/>
      <c r="Q401" s="2">
        <v>0</v>
      </c>
      <c r="R401" s="2">
        <v>10</v>
      </c>
      <c r="S401" s="2">
        <v>17.899999999999999</v>
      </c>
      <c r="T401" s="2">
        <v>0</v>
      </c>
      <c r="U401" s="2">
        <v>0.1</v>
      </c>
      <c r="V401" s="2">
        <v>4.3</v>
      </c>
      <c r="W401" s="2">
        <v>0</v>
      </c>
      <c r="X401" s="2">
        <v>0.1</v>
      </c>
      <c r="Y401" s="2">
        <v>0.5</v>
      </c>
      <c r="Z401" s="2">
        <v>0.2</v>
      </c>
      <c r="AA401" s="2">
        <v>0.2</v>
      </c>
      <c r="AB401" s="2">
        <v>0</v>
      </c>
      <c r="AC401" s="2">
        <v>24</v>
      </c>
      <c r="AD401" s="2">
        <v>8</v>
      </c>
      <c r="AE401" s="2">
        <v>261</v>
      </c>
      <c r="AF401" s="2">
        <v>16</v>
      </c>
      <c r="AG401" s="2">
        <v>38</v>
      </c>
      <c r="AH401" s="2">
        <v>18</v>
      </c>
      <c r="AI401" s="2">
        <v>0.4</v>
      </c>
      <c r="AJ401" s="2">
        <v>0.3</v>
      </c>
      <c r="AK401" s="2">
        <v>0.1</v>
      </c>
      <c r="AL401" s="2">
        <v>0.2</v>
      </c>
      <c r="AM401" s="4">
        <v>0</v>
      </c>
    </row>
    <row r="402" spans="1:39" x14ac:dyDescent="0.3">
      <c r="A402" s="2" t="s">
        <v>372</v>
      </c>
      <c r="B402" s="20"/>
      <c r="C402" s="20">
        <v>1</v>
      </c>
      <c r="D402" s="2">
        <v>100</v>
      </c>
      <c r="E402" s="2">
        <v>15</v>
      </c>
      <c r="F402" s="2">
        <v>95.2</v>
      </c>
      <c r="G402" s="2">
        <v>0.6</v>
      </c>
      <c r="H402" s="2">
        <v>1.1000000000000001</v>
      </c>
      <c r="I402" s="2">
        <v>1.7</v>
      </c>
      <c r="J402" s="2">
        <v>1.7</v>
      </c>
      <c r="K402" s="2">
        <v>1</v>
      </c>
      <c r="L402" s="2">
        <v>0.4</v>
      </c>
      <c r="M402" s="2">
        <v>7.0000000000000007E-2</v>
      </c>
      <c r="N402" s="2">
        <v>0.03</v>
      </c>
      <c r="O402" s="2">
        <v>0.15</v>
      </c>
      <c r="P402" s="2"/>
      <c r="Q402" s="2">
        <v>0</v>
      </c>
      <c r="R402" s="2">
        <v>56</v>
      </c>
      <c r="S402" s="2">
        <v>12.9</v>
      </c>
      <c r="T402" s="2">
        <v>0</v>
      </c>
      <c r="U402" s="2">
        <v>0.1</v>
      </c>
      <c r="V402" s="2">
        <v>4.2</v>
      </c>
      <c r="W402" s="2">
        <v>0</v>
      </c>
      <c r="X402" s="2">
        <v>0</v>
      </c>
      <c r="Y402" s="2">
        <v>0.5</v>
      </c>
      <c r="Z402" s="2">
        <v>0.1</v>
      </c>
      <c r="AA402" s="2">
        <v>0.3</v>
      </c>
      <c r="AB402" s="2">
        <v>0</v>
      </c>
      <c r="AC402" s="2">
        <v>28</v>
      </c>
      <c r="AD402" s="2">
        <v>239</v>
      </c>
      <c r="AE402" s="2">
        <v>264</v>
      </c>
      <c r="AF402" s="2">
        <v>18</v>
      </c>
      <c r="AG402" s="2">
        <v>37</v>
      </c>
      <c r="AH402" s="2">
        <v>19</v>
      </c>
      <c r="AI402" s="2">
        <v>0.4</v>
      </c>
      <c r="AJ402" s="2">
        <v>0.3</v>
      </c>
      <c r="AK402" s="2">
        <v>0.1</v>
      </c>
      <c r="AL402" s="2">
        <v>0.2</v>
      </c>
      <c r="AM402" s="4">
        <v>0</v>
      </c>
    </row>
    <row r="403" spans="1:39" ht="15" thickBot="1" x14ac:dyDescent="0.35">
      <c r="A403" s="10" t="s">
        <v>373</v>
      </c>
      <c r="B403" s="10"/>
      <c r="C403" s="10">
        <v>1</v>
      </c>
      <c r="D403" s="10">
        <v>100</v>
      </c>
      <c r="E403" s="10">
        <v>20</v>
      </c>
      <c r="F403" s="10">
        <v>93.7</v>
      </c>
      <c r="G403" s="10">
        <v>0.6</v>
      </c>
      <c r="H403" s="10">
        <v>0.7</v>
      </c>
      <c r="I403" s="10">
        <v>3.8</v>
      </c>
      <c r="J403" s="10">
        <v>2.1</v>
      </c>
      <c r="K403" s="10">
        <v>1.1000000000000001</v>
      </c>
      <c r="L403" s="10">
        <v>0.1</v>
      </c>
      <c r="M403" s="10">
        <v>0.04</v>
      </c>
      <c r="N403" s="10">
        <v>0.01</v>
      </c>
      <c r="O403" s="10">
        <v>0</v>
      </c>
      <c r="P403" s="10"/>
      <c r="Q403" s="10">
        <v>0</v>
      </c>
      <c r="R403" s="10">
        <v>288</v>
      </c>
      <c r="S403" s="10">
        <v>4.7</v>
      </c>
      <c r="T403" s="10">
        <v>0</v>
      </c>
      <c r="U403" s="10">
        <v>0.8</v>
      </c>
      <c r="V403" s="10">
        <v>0.8</v>
      </c>
      <c r="W403" s="10">
        <v>0</v>
      </c>
      <c r="X403" s="10">
        <v>0.1</v>
      </c>
      <c r="Y403" s="10">
        <v>0.4</v>
      </c>
      <c r="Z403" s="10">
        <v>0</v>
      </c>
      <c r="AA403" s="10">
        <v>0.2</v>
      </c>
      <c r="AB403" s="10">
        <v>0</v>
      </c>
      <c r="AC403" s="10">
        <v>9</v>
      </c>
      <c r="AD403" s="10">
        <v>1</v>
      </c>
      <c r="AE403" s="10">
        <v>230</v>
      </c>
      <c r="AF403" s="10">
        <v>15</v>
      </c>
      <c r="AG403" s="10">
        <v>30</v>
      </c>
      <c r="AH403" s="10">
        <v>9</v>
      </c>
      <c r="AI403" s="10">
        <v>0.6</v>
      </c>
      <c r="AJ403" s="10">
        <v>0.2</v>
      </c>
      <c r="AK403" s="10">
        <v>0.1</v>
      </c>
      <c r="AL403" s="10">
        <v>0.2</v>
      </c>
      <c r="AM403" s="12">
        <v>0</v>
      </c>
    </row>
    <row r="404" spans="1:39" s="65" customFormat="1" x14ac:dyDescent="0.3">
      <c r="A404" s="91" t="s">
        <v>374</v>
      </c>
      <c r="B404" s="62" t="s">
        <v>734</v>
      </c>
      <c r="C404" s="63" t="s">
        <v>2</v>
      </c>
      <c r="D404" s="63" t="s">
        <v>637</v>
      </c>
      <c r="E404" s="63" t="s">
        <v>4</v>
      </c>
      <c r="F404" s="63" t="s">
        <v>5</v>
      </c>
      <c r="G404" s="63" t="s">
        <v>6</v>
      </c>
      <c r="H404" s="63" t="s">
        <v>7</v>
      </c>
      <c r="I404" s="63" t="s">
        <v>9</v>
      </c>
      <c r="J404" s="63" t="s">
        <v>10</v>
      </c>
      <c r="K404" s="63" t="s">
        <v>8</v>
      </c>
      <c r="L404" s="63" t="s">
        <v>11</v>
      </c>
      <c r="M404" s="63" t="s">
        <v>12</v>
      </c>
      <c r="N404" s="63" t="s">
        <v>13</v>
      </c>
      <c r="O404" s="63" t="s">
        <v>14</v>
      </c>
      <c r="P404" s="63" t="s">
        <v>15</v>
      </c>
      <c r="Q404" s="63" t="s">
        <v>16</v>
      </c>
      <c r="R404" s="63" t="s">
        <v>36</v>
      </c>
      <c r="S404" s="63" t="s">
        <v>17</v>
      </c>
      <c r="T404" s="63" t="s">
        <v>18</v>
      </c>
      <c r="U404" s="63" t="s">
        <v>37</v>
      </c>
      <c r="V404" s="63" t="s">
        <v>19</v>
      </c>
      <c r="W404" s="63" t="s">
        <v>22</v>
      </c>
      <c r="X404" s="63" t="s">
        <v>20</v>
      </c>
      <c r="Y404" s="63" t="s">
        <v>21</v>
      </c>
      <c r="Z404" s="63" t="s">
        <v>23</v>
      </c>
      <c r="AA404" s="63" t="s">
        <v>24</v>
      </c>
      <c r="AB404" s="63" t="s">
        <v>25</v>
      </c>
      <c r="AC404" s="63" t="s">
        <v>26</v>
      </c>
      <c r="AD404" s="63" t="s">
        <v>27</v>
      </c>
      <c r="AE404" s="63" t="s">
        <v>28</v>
      </c>
      <c r="AF404" s="63" t="s">
        <v>29</v>
      </c>
      <c r="AG404" s="63" t="s">
        <v>30</v>
      </c>
      <c r="AH404" s="63" t="s">
        <v>31</v>
      </c>
      <c r="AI404" s="63" t="s">
        <v>32</v>
      </c>
      <c r="AJ404" s="63" t="s">
        <v>33</v>
      </c>
      <c r="AK404" s="63" t="s">
        <v>34</v>
      </c>
      <c r="AL404" s="63" t="s">
        <v>35</v>
      </c>
      <c r="AM404" s="64" t="s">
        <v>635</v>
      </c>
    </row>
    <row r="405" spans="1:39" x14ac:dyDescent="0.3">
      <c r="A405" s="2" t="s">
        <v>375</v>
      </c>
      <c r="B405" s="2"/>
      <c r="C405" s="2">
        <v>4</v>
      </c>
      <c r="D405" s="2">
        <v>100</v>
      </c>
      <c r="E405" s="2">
        <v>232</v>
      </c>
      <c r="F405" s="2"/>
      <c r="G405" s="2"/>
      <c r="H405" s="2">
        <v>1.1000000000000001</v>
      </c>
      <c r="I405" s="2">
        <v>2.1</v>
      </c>
      <c r="J405" s="2">
        <v>1.4</v>
      </c>
      <c r="K405" s="2"/>
      <c r="L405" s="2">
        <v>24.4</v>
      </c>
      <c r="M405" s="2">
        <v>2.69</v>
      </c>
      <c r="N405" s="2">
        <v>17.68</v>
      </c>
      <c r="O405" s="2">
        <v>1.54</v>
      </c>
      <c r="P405" s="2">
        <v>0</v>
      </c>
      <c r="Q405" s="2">
        <v>0</v>
      </c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>
        <v>1588</v>
      </c>
      <c r="AE405" s="2"/>
      <c r="AF405" s="2"/>
      <c r="AG405" s="2"/>
      <c r="AH405" s="2"/>
      <c r="AI405" s="2"/>
      <c r="AJ405" s="2"/>
      <c r="AK405" s="2"/>
      <c r="AL405" s="2"/>
      <c r="AM405" s="4">
        <v>0</v>
      </c>
    </row>
    <row r="406" spans="1:39" x14ac:dyDescent="0.3">
      <c r="A406" s="2" t="s">
        <v>376</v>
      </c>
      <c r="B406" s="22"/>
      <c r="C406" s="22">
        <v>4</v>
      </c>
      <c r="D406" s="23">
        <v>100</v>
      </c>
      <c r="E406" s="23">
        <v>263</v>
      </c>
      <c r="F406" s="23"/>
      <c r="G406" s="23"/>
      <c r="H406" s="23">
        <v>1.2</v>
      </c>
      <c r="I406" s="23">
        <v>3.1</v>
      </c>
      <c r="J406" s="23">
        <v>1.4</v>
      </c>
      <c r="K406" s="23"/>
      <c r="L406" s="23">
        <v>27.3</v>
      </c>
      <c r="M406" s="23">
        <v>3.61</v>
      </c>
      <c r="N406" s="23">
        <v>20.100000000000001</v>
      </c>
      <c r="O406" s="23">
        <v>2.06</v>
      </c>
      <c r="P406" s="23">
        <v>0</v>
      </c>
      <c r="Q406" s="23">
        <v>0</v>
      </c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>
        <v>1508</v>
      </c>
      <c r="AE406" s="23"/>
      <c r="AF406" s="23"/>
      <c r="AG406" s="23"/>
      <c r="AH406" s="23"/>
      <c r="AI406" s="23"/>
      <c r="AJ406" s="23"/>
      <c r="AK406" s="23"/>
      <c r="AL406" s="23"/>
      <c r="AM406" s="24">
        <v>0</v>
      </c>
    </row>
    <row r="407" spans="1:39" x14ac:dyDescent="0.3">
      <c r="A407" s="2" t="s">
        <v>377</v>
      </c>
      <c r="B407" s="20"/>
      <c r="C407" s="20">
        <v>1</v>
      </c>
      <c r="D407" s="2">
        <v>100</v>
      </c>
      <c r="E407" s="2">
        <v>57</v>
      </c>
      <c r="F407" s="2">
        <v>84.2</v>
      </c>
      <c r="G407" s="2">
        <v>0.2</v>
      </c>
      <c r="H407" s="2">
        <v>0.7</v>
      </c>
      <c r="I407" s="2">
        <v>12.1</v>
      </c>
      <c r="J407" s="2">
        <v>10</v>
      </c>
      <c r="K407" s="2">
        <v>2.4</v>
      </c>
      <c r="L407" s="2">
        <v>0.3</v>
      </c>
      <c r="M407" s="2">
        <v>0.03</v>
      </c>
      <c r="N407" s="2">
        <v>0.05</v>
      </c>
      <c r="O407" s="2">
        <v>0.15</v>
      </c>
      <c r="P407" s="2"/>
      <c r="Q407" s="2">
        <v>0</v>
      </c>
      <c r="R407" s="2">
        <v>3</v>
      </c>
      <c r="S407" s="2">
        <v>9.6999999999999993</v>
      </c>
      <c r="T407" s="2">
        <v>0</v>
      </c>
      <c r="U407" s="2">
        <v>0.6</v>
      </c>
      <c r="V407" s="2">
        <v>19.3</v>
      </c>
      <c r="W407" s="2">
        <v>0</v>
      </c>
      <c r="X407" s="2">
        <v>0</v>
      </c>
      <c r="Y407" s="2">
        <v>0.4</v>
      </c>
      <c r="Z407" s="2">
        <v>0.1</v>
      </c>
      <c r="AA407" s="2">
        <v>0.1</v>
      </c>
      <c r="AB407" s="2">
        <v>0</v>
      </c>
      <c r="AC407" s="2">
        <v>6</v>
      </c>
      <c r="AD407" s="2">
        <v>1</v>
      </c>
      <c r="AE407" s="2">
        <v>77</v>
      </c>
      <c r="AF407" s="2">
        <v>6</v>
      </c>
      <c r="AG407" s="2">
        <v>12</v>
      </c>
      <c r="AH407" s="2">
        <v>6</v>
      </c>
      <c r="AI407" s="2">
        <v>0.3</v>
      </c>
      <c r="AJ407" s="2">
        <v>0.2</v>
      </c>
      <c r="AK407" s="2">
        <v>0.1</v>
      </c>
      <c r="AL407" s="2">
        <v>0.1</v>
      </c>
      <c r="AM407" s="4">
        <v>0</v>
      </c>
    </row>
    <row r="408" spans="1:39" x14ac:dyDescent="0.3">
      <c r="A408" s="2" t="s">
        <v>378</v>
      </c>
      <c r="B408" s="20"/>
      <c r="C408" s="20">
        <v>1</v>
      </c>
      <c r="D408" s="2">
        <v>100</v>
      </c>
      <c r="E408" s="2">
        <v>46</v>
      </c>
      <c r="F408" s="2">
        <v>87.3</v>
      </c>
      <c r="G408" s="2">
        <v>0.1</v>
      </c>
      <c r="H408" s="2">
        <v>0.5</v>
      </c>
      <c r="I408" s="2">
        <v>8.4</v>
      </c>
      <c r="J408" s="2">
        <v>4.3</v>
      </c>
      <c r="K408" s="2">
        <v>3.6</v>
      </c>
      <c r="L408" s="2">
        <v>0.1</v>
      </c>
      <c r="M408" s="2">
        <v>0.01</v>
      </c>
      <c r="N408" s="2">
        <v>0.02</v>
      </c>
      <c r="O408" s="2">
        <v>0.06</v>
      </c>
      <c r="P408" s="2"/>
      <c r="Q408" s="2">
        <v>0</v>
      </c>
      <c r="R408" s="2">
        <v>3</v>
      </c>
      <c r="S408" s="2">
        <v>14</v>
      </c>
      <c r="T408" s="2">
        <v>0</v>
      </c>
      <c r="U408" s="2">
        <v>1.3</v>
      </c>
      <c r="V408" s="2">
        <v>5</v>
      </c>
      <c r="W408" s="2">
        <v>0</v>
      </c>
      <c r="X408" s="2">
        <v>0</v>
      </c>
      <c r="Y408" s="2">
        <v>0.1</v>
      </c>
      <c r="Z408" s="2">
        <v>0.1</v>
      </c>
      <c r="AA408" s="2">
        <v>0.3</v>
      </c>
      <c r="AB408" s="2">
        <v>0</v>
      </c>
      <c r="AC408" s="2">
        <v>1</v>
      </c>
      <c r="AD408" s="2">
        <v>2</v>
      </c>
      <c r="AE408" s="2">
        <v>80</v>
      </c>
      <c r="AF408" s="2">
        <v>8</v>
      </c>
      <c r="AG408" s="2">
        <v>11</v>
      </c>
      <c r="AH408" s="2">
        <v>6</v>
      </c>
      <c r="AI408" s="2">
        <v>0.2</v>
      </c>
      <c r="AJ408" s="2">
        <v>0.1</v>
      </c>
      <c r="AK408" s="2">
        <v>0.1</v>
      </c>
      <c r="AL408" s="2">
        <v>0.1</v>
      </c>
      <c r="AM408" s="4">
        <v>0</v>
      </c>
    </row>
    <row r="409" spans="1:39" x14ac:dyDescent="0.3">
      <c r="A409" s="2" t="s">
        <v>379</v>
      </c>
      <c r="B409" s="20"/>
      <c r="C409" s="20">
        <v>1</v>
      </c>
      <c r="D409" s="2">
        <v>100</v>
      </c>
      <c r="E409" s="2">
        <v>70</v>
      </c>
      <c r="F409" s="2">
        <v>80.3</v>
      </c>
      <c r="G409" s="2">
        <v>0.3</v>
      </c>
      <c r="H409" s="2">
        <v>0.6</v>
      </c>
      <c r="I409" s="2">
        <v>16.8</v>
      </c>
      <c r="J409" s="2"/>
      <c r="K409" s="2">
        <v>1.8</v>
      </c>
      <c r="L409" s="2">
        <v>0.2</v>
      </c>
      <c r="M409" s="2">
        <v>0.01</v>
      </c>
      <c r="N409" s="2">
        <v>0.02</v>
      </c>
      <c r="O409" s="2">
        <v>0.1</v>
      </c>
      <c r="P409" s="2"/>
      <c r="Q409" s="2">
        <v>0</v>
      </c>
      <c r="R409" s="2">
        <v>217</v>
      </c>
      <c r="S409" s="2">
        <v>7.5</v>
      </c>
      <c r="T409" s="2"/>
      <c r="U409" s="2"/>
      <c r="V409" s="2"/>
      <c r="W409" s="2">
        <v>0</v>
      </c>
      <c r="X409" s="2">
        <v>0</v>
      </c>
      <c r="Y409" s="2">
        <v>0.1</v>
      </c>
      <c r="Z409" s="2"/>
      <c r="AA409" s="2"/>
      <c r="AB409" s="2">
        <v>0</v>
      </c>
      <c r="AC409" s="2">
        <v>7.5</v>
      </c>
      <c r="AD409" s="2">
        <v>1</v>
      </c>
      <c r="AE409" s="2">
        <v>161</v>
      </c>
      <c r="AF409" s="2">
        <v>8</v>
      </c>
      <c r="AG409" s="2">
        <v>17</v>
      </c>
      <c r="AH409" s="2">
        <v>9</v>
      </c>
      <c r="AI409" s="2">
        <v>0.2</v>
      </c>
      <c r="AJ409" s="2">
        <v>0.1</v>
      </c>
      <c r="AK409" s="2">
        <v>0.1</v>
      </c>
      <c r="AL409" s="2"/>
      <c r="AM409" s="4">
        <v>0</v>
      </c>
    </row>
    <row r="410" spans="1:39" x14ac:dyDescent="0.3">
      <c r="A410" s="2" t="s">
        <v>380</v>
      </c>
      <c r="B410" s="20"/>
      <c r="C410" s="20">
        <v>1</v>
      </c>
      <c r="D410" s="2">
        <v>100</v>
      </c>
      <c r="E410" s="2">
        <v>50</v>
      </c>
      <c r="F410" s="2">
        <v>86.1</v>
      </c>
      <c r="G410" s="2">
        <v>0.4</v>
      </c>
      <c r="H410" s="2">
        <v>1</v>
      </c>
      <c r="I410" s="2">
        <v>10.6</v>
      </c>
      <c r="J410" s="2">
        <v>8.5</v>
      </c>
      <c r="K410" s="2">
        <v>1.6</v>
      </c>
      <c r="L410" s="2">
        <v>0.3</v>
      </c>
      <c r="M410" s="2">
        <v>7.0000000000000007E-2</v>
      </c>
      <c r="N410" s="2">
        <v>0.08</v>
      </c>
      <c r="O410" s="2">
        <v>0.09</v>
      </c>
      <c r="P410" s="2"/>
      <c r="Q410" s="2">
        <v>0</v>
      </c>
      <c r="R410" s="2">
        <v>64</v>
      </c>
      <c r="S410" s="2">
        <v>10</v>
      </c>
      <c r="T410" s="2">
        <v>0</v>
      </c>
      <c r="U410" s="2">
        <v>0.1</v>
      </c>
      <c r="V410" s="2">
        <v>2.1</v>
      </c>
      <c r="W410" s="2">
        <v>0</v>
      </c>
      <c r="X410" s="2">
        <v>0</v>
      </c>
      <c r="Y410" s="2">
        <v>0.4</v>
      </c>
      <c r="Z410" s="2">
        <v>0</v>
      </c>
      <c r="AA410" s="2">
        <v>0.1</v>
      </c>
      <c r="AB410" s="2">
        <v>0</v>
      </c>
      <c r="AC410" s="2">
        <v>8</v>
      </c>
      <c r="AD410" s="2">
        <v>3</v>
      </c>
      <c r="AE410" s="2">
        <v>173</v>
      </c>
      <c r="AF410" s="2">
        <v>16</v>
      </c>
      <c r="AG410" s="2">
        <v>15</v>
      </c>
      <c r="AH410" s="2">
        <v>9</v>
      </c>
      <c r="AI410" s="2">
        <v>0.3</v>
      </c>
      <c r="AJ410" s="2">
        <v>0.1</v>
      </c>
      <c r="AK410" s="2">
        <v>0.1</v>
      </c>
      <c r="AL410" s="2">
        <v>0</v>
      </c>
      <c r="AM410" s="4">
        <v>0</v>
      </c>
    </row>
    <row r="411" spans="1:39" x14ac:dyDescent="0.3">
      <c r="A411" s="2" t="s">
        <v>381</v>
      </c>
      <c r="B411" s="20"/>
      <c r="C411" s="20">
        <v>1</v>
      </c>
      <c r="D411" s="2">
        <v>100</v>
      </c>
      <c r="E411" s="2">
        <v>75</v>
      </c>
      <c r="F411" s="2">
        <v>79.400000000000006</v>
      </c>
      <c r="G411" s="2">
        <v>0.7</v>
      </c>
      <c r="H411" s="2">
        <v>1.6</v>
      </c>
      <c r="I411" s="2">
        <v>14.7</v>
      </c>
      <c r="J411" s="2">
        <v>12.9</v>
      </c>
      <c r="K411" s="2">
        <v>3</v>
      </c>
      <c r="L411" s="2">
        <v>0.7</v>
      </c>
      <c r="M411" s="2">
        <v>0.23</v>
      </c>
      <c r="N411" s="2">
        <v>0.06</v>
      </c>
      <c r="O411" s="2">
        <v>0.19</v>
      </c>
      <c r="P411" s="2"/>
      <c r="Q411" s="2">
        <v>0</v>
      </c>
      <c r="R411" s="2">
        <v>0</v>
      </c>
      <c r="S411" s="2">
        <v>12.6</v>
      </c>
      <c r="T411" s="2"/>
      <c r="U411" s="2">
        <v>0.3</v>
      </c>
      <c r="V411" s="2"/>
      <c r="W411" s="2">
        <v>0.1</v>
      </c>
      <c r="X411" s="2">
        <v>0.1</v>
      </c>
      <c r="Y411" s="2">
        <v>0.6</v>
      </c>
      <c r="Z411" s="2">
        <v>0.3</v>
      </c>
      <c r="AA411" s="2">
        <v>0.3</v>
      </c>
      <c r="AB411" s="2">
        <v>0</v>
      </c>
      <c r="AC411" s="2">
        <v>23</v>
      </c>
      <c r="AD411" s="2">
        <v>7</v>
      </c>
      <c r="AE411" s="2">
        <v>287</v>
      </c>
      <c r="AF411" s="2">
        <v>10</v>
      </c>
      <c r="AG411" s="2">
        <v>26</v>
      </c>
      <c r="AH411" s="2">
        <v>17</v>
      </c>
      <c r="AI411" s="2">
        <v>0.3</v>
      </c>
      <c r="AJ411" s="2">
        <v>0.2</v>
      </c>
      <c r="AK411" s="2">
        <v>0.1</v>
      </c>
      <c r="AL411" s="2"/>
      <c r="AM411" s="4">
        <v>0</v>
      </c>
    </row>
    <row r="412" spans="1:39" x14ac:dyDescent="0.3">
      <c r="A412" s="2" t="s">
        <v>382</v>
      </c>
      <c r="B412" s="20"/>
      <c r="C412" s="20">
        <v>1</v>
      </c>
      <c r="D412" s="2">
        <v>100</v>
      </c>
      <c r="E412" s="2">
        <v>46</v>
      </c>
      <c r="F412" s="2">
        <v>87.2</v>
      </c>
      <c r="G412" s="2">
        <v>0.4</v>
      </c>
      <c r="H412" s="2">
        <v>0.7</v>
      </c>
      <c r="I412" s="2">
        <v>10</v>
      </c>
      <c r="J412" s="2">
        <v>9.9</v>
      </c>
      <c r="K412" s="2">
        <v>1.4</v>
      </c>
      <c r="L412" s="2">
        <v>0.3</v>
      </c>
      <c r="M412" s="2">
        <v>0.02</v>
      </c>
      <c r="N412" s="2">
        <v>0.13</v>
      </c>
      <c r="O412" s="2">
        <v>0.04</v>
      </c>
      <c r="P412" s="2"/>
      <c r="Q412" s="2">
        <v>0</v>
      </c>
      <c r="R412" s="2">
        <v>17</v>
      </c>
      <c r="S412" s="2">
        <v>9.5</v>
      </c>
      <c r="T412" s="2">
        <v>0</v>
      </c>
      <c r="U412" s="2">
        <v>0.3</v>
      </c>
      <c r="V412" s="2">
        <v>6.4</v>
      </c>
      <c r="W412" s="2">
        <v>0</v>
      </c>
      <c r="X412" s="2">
        <v>0</v>
      </c>
      <c r="Y412" s="2">
        <v>0.4</v>
      </c>
      <c r="Z412" s="2">
        <v>0</v>
      </c>
      <c r="AA412" s="2">
        <v>0.1</v>
      </c>
      <c r="AB412" s="2">
        <v>0</v>
      </c>
      <c r="AC412" s="2">
        <v>5</v>
      </c>
      <c r="AD412" s="2">
        <v>0</v>
      </c>
      <c r="AE412" s="2">
        <v>157</v>
      </c>
      <c r="AF412" s="2">
        <v>6</v>
      </c>
      <c r="AG412" s="2">
        <v>16</v>
      </c>
      <c r="AH412" s="2">
        <v>7</v>
      </c>
      <c r="AI412" s="2">
        <v>0.2</v>
      </c>
      <c r="AJ412" s="2">
        <v>0.1</v>
      </c>
      <c r="AK412" s="2">
        <v>0.1</v>
      </c>
      <c r="AL412" s="2">
        <v>0</v>
      </c>
      <c r="AM412" s="4">
        <v>0</v>
      </c>
    </row>
    <row r="413" spans="1:39" x14ac:dyDescent="0.3">
      <c r="A413" s="2" t="s">
        <v>383</v>
      </c>
      <c r="B413" s="20"/>
      <c r="C413" s="20">
        <v>1</v>
      </c>
      <c r="D413" s="2">
        <v>100</v>
      </c>
      <c r="E413" s="2">
        <v>240</v>
      </c>
      <c r="F413" s="2">
        <v>30.9</v>
      </c>
      <c r="G413" s="2">
        <v>2.6</v>
      </c>
      <c r="H413" s="2">
        <v>2.2000000000000002</v>
      </c>
      <c r="I413" s="2">
        <v>56.8</v>
      </c>
      <c r="J413" s="2">
        <v>38.1</v>
      </c>
      <c r="K413" s="2">
        <v>7.1</v>
      </c>
      <c r="L413" s="2">
        <v>0.4</v>
      </c>
      <c r="M413" s="2">
        <v>0.09</v>
      </c>
      <c r="N413" s="2">
        <v>0.05</v>
      </c>
      <c r="O413" s="2">
        <v>0.06</v>
      </c>
      <c r="P413" s="2"/>
      <c r="Q413" s="2">
        <v>0</v>
      </c>
      <c r="R413" s="2">
        <v>39</v>
      </c>
      <c r="S413" s="2">
        <v>0.6</v>
      </c>
      <c r="T413" s="2">
        <v>0</v>
      </c>
      <c r="U413" s="2">
        <v>0.4</v>
      </c>
      <c r="V413" s="2">
        <v>59.5</v>
      </c>
      <c r="W413" s="2">
        <v>0.1</v>
      </c>
      <c r="X413" s="2">
        <v>0.2</v>
      </c>
      <c r="Y413" s="2">
        <v>1.9</v>
      </c>
      <c r="Z413" s="2">
        <v>0.2</v>
      </c>
      <c r="AA413" s="2">
        <v>0.4</v>
      </c>
      <c r="AB413" s="2">
        <v>0</v>
      </c>
      <c r="AC413" s="2">
        <v>4</v>
      </c>
      <c r="AD413" s="2">
        <v>2</v>
      </c>
      <c r="AE413" s="2">
        <v>732</v>
      </c>
      <c r="AF413" s="2">
        <v>43</v>
      </c>
      <c r="AG413" s="2">
        <v>69</v>
      </c>
      <c r="AH413" s="2">
        <v>41</v>
      </c>
      <c r="AI413" s="2">
        <v>0.9</v>
      </c>
      <c r="AJ413" s="2">
        <v>0.4</v>
      </c>
      <c r="AK413" s="2">
        <v>0.3</v>
      </c>
      <c r="AL413" s="2">
        <v>0.3</v>
      </c>
      <c r="AM413" s="4">
        <v>0</v>
      </c>
    </row>
    <row r="414" spans="1:39" x14ac:dyDescent="0.3">
      <c r="A414" s="2" t="s">
        <v>384</v>
      </c>
      <c r="B414" s="20"/>
      <c r="C414" s="20">
        <v>1</v>
      </c>
      <c r="D414" s="2">
        <v>100</v>
      </c>
      <c r="E414" s="2">
        <v>47</v>
      </c>
      <c r="F414" s="2">
        <v>86.6</v>
      </c>
      <c r="G414" s="2">
        <v>0.4</v>
      </c>
      <c r="H414" s="2">
        <v>0.9</v>
      </c>
      <c r="I414" s="2">
        <v>10.3</v>
      </c>
      <c r="J414" s="2">
        <v>9.1999999999999993</v>
      </c>
      <c r="K414" s="2">
        <v>1.7</v>
      </c>
      <c r="L414" s="2">
        <v>0.2</v>
      </c>
      <c r="M414" s="2"/>
      <c r="N414" s="2"/>
      <c r="O414" s="2"/>
      <c r="P414" s="2"/>
      <c r="Q414" s="2"/>
      <c r="R414" s="2"/>
      <c r="S414" s="2">
        <v>48.8</v>
      </c>
      <c r="T414" s="2">
        <v>0</v>
      </c>
      <c r="U414" s="2">
        <v>0.2</v>
      </c>
      <c r="V414" s="2">
        <v>0</v>
      </c>
      <c r="W414" s="2">
        <v>0.1</v>
      </c>
      <c r="X414" s="2">
        <v>0</v>
      </c>
      <c r="Y414" s="2">
        <v>0.6</v>
      </c>
      <c r="Z414" s="2">
        <v>0.1</v>
      </c>
      <c r="AA414" s="2">
        <v>0.2</v>
      </c>
      <c r="AB414" s="2"/>
      <c r="AC414" s="2">
        <v>24</v>
      </c>
      <c r="AD414" s="2">
        <v>1</v>
      </c>
      <c r="AE414" s="2">
        <v>188</v>
      </c>
      <c r="AF414" s="2">
        <v>30</v>
      </c>
      <c r="AG414" s="2">
        <v>21</v>
      </c>
      <c r="AH414" s="2">
        <v>10</v>
      </c>
      <c r="AI414" s="2">
        <v>0.1</v>
      </c>
      <c r="AJ414" s="2">
        <v>0.1</v>
      </c>
      <c r="AK414" s="2">
        <v>0</v>
      </c>
      <c r="AL414" s="2">
        <v>0.1</v>
      </c>
      <c r="AM414" s="4">
        <v>0</v>
      </c>
    </row>
    <row r="415" spans="1:39" x14ac:dyDescent="0.3">
      <c r="A415" s="2" t="s">
        <v>385</v>
      </c>
      <c r="B415" s="20"/>
      <c r="C415" s="20">
        <v>1</v>
      </c>
      <c r="D415" s="2">
        <v>100</v>
      </c>
      <c r="E415" s="2">
        <v>48</v>
      </c>
      <c r="F415" s="2">
        <v>86.4</v>
      </c>
      <c r="G415" s="2">
        <v>0.8</v>
      </c>
      <c r="H415" s="2">
        <v>1.4</v>
      </c>
      <c r="I415" s="2">
        <v>9.1</v>
      </c>
      <c r="J415" s="2">
        <v>9.1999999999999993</v>
      </c>
      <c r="K415" s="2">
        <v>2</v>
      </c>
      <c r="L415" s="2">
        <v>0.4</v>
      </c>
      <c r="M415" s="2">
        <v>0.03</v>
      </c>
      <c r="N415" s="2">
        <v>0.17</v>
      </c>
      <c r="O415" s="2">
        <v>0.08</v>
      </c>
      <c r="P415" s="2"/>
      <c r="Q415" s="2">
        <v>0</v>
      </c>
      <c r="R415" s="2">
        <v>96</v>
      </c>
      <c r="S415" s="2">
        <v>10</v>
      </c>
      <c r="T415" s="2">
        <v>0</v>
      </c>
      <c r="U415" s="2">
        <v>0.9</v>
      </c>
      <c r="V415" s="2">
        <v>3.3</v>
      </c>
      <c r="W415" s="2">
        <v>0</v>
      </c>
      <c r="X415" s="2">
        <v>0</v>
      </c>
      <c r="Y415" s="2">
        <v>0.6</v>
      </c>
      <c r="Z415" s="2">
        <v>0.1</v>
      </c>
      <c r="AA415" s="2">
        <v>0.2</v>
      </c>
      <c r="AB415" s="2">
        <v>0</v>
      </c>
      <c r="AC415" s="2">
        <v>9</v>
      </c>
      <c r="AD415" s="2">
        <v>1</v>
      </c>
      <c r="AE415" s="2">
        <v>259</v>
      </c>
      <c r="AF415" s="2">
        <v>13</v>
      </c>
      <c r="AG415" s="2">
        <v>23</v>
      </c>
      <c r="AH415" s="2">
        <v>10</v>
      </c>
      <c r="AI415" s="2">
        <v>0.4</v>
      </c>
      <c r="AJ415" s="2">
        <v>0.2</v>
      </c>
      <c r="AK415" s="2">
        <v>0.1</v>
      </c>
      <c r="AL415" s="2">
        <v>0.1</v>
      </c>
      <c r="AM415" s="4">
        <v>0</v>
      </c>
    </row>
    <row r="416" spans="1:39" x14ac:dyDescent="0.3">
      <c r="A416" s="2" t="s">
        <v>386</v>
      </c>
      <c r="B416" s="20"/>
      <c r="C416" s="20">
        <v>3</v>
      </c>
      <c r="D416" s="2">
        <v>100</v>
      </c>
      <c r="E416" s="2">
        <v>244</v>
      </c>
      <c r="F416" s="2">
        <v>24.2</v>
      </c>
      <c r="G416" s="2">
        <v>5.9</v>
      </c>
      <c r="H416" s="2">
        <v>4.5999999999999996</v>
      </c>
      <c r="I416" s="2">
        <v>56.1</v>
      </c>
      <c r="J416" s="2">
        <v>12.8</v>
      </c>
      <c r="K416" s="2">
        <v>9.1</v>
      </c>
      <c r="L416" s="2">
        <v>0.1</v>
      </c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>
        <v>347</v>
      </c>
      <c r="AE416" s="2"/>
      <c r="AF416" s="2"/>
      <c r="AG416" s="2"/>
      <c r="AH416" s="2">
        <v>63</v>
      </c>
      <c r="AI416" s="2"/>
      <c r="AJ416" s="2"/>
      <c r="AK416" s="2">
        <v>1</v>
      </c>
      <c r="AL416" s="2"/>
      <c r="AM416" s="4">
        <v>0</v>
      </c>
    </row>
    <row r="417" spans="1:39" x14ac:dyDescent="0.3">
      <c r="A417" s="2" t="s">
        <v>387</v>
      </c>
      <c r="B417" s="20"/>
      <c r="C417" s="20">
        <v>1</v>
      </c>
      <c r="D417" s="2">
        <v>100</v>
      </c>
      <c r="E417" s="2">
        <v>39</v>
      </c>
      <c r="F417" s="2">
        <v>88.9</v>
      </c>
      <c r="G417" s="2">
        <v>0.4</v>
      </c>
      <c r="H417" s="2">
        <v>0.9</v>
      </c>
      <c r="I417" s="2">
        <v>8</v>
      </c>
      <c r="J417" s="2">
        <v>8.4</v>
      </c>
      <c r="K417" s="2">
        <v>1.5</v>
      </c>
      <c r="L417" s="2">
        <v>0.3</v>
      </c>
      <c r="M417" s="2">
        <v>0.02</v>
      </c>
      <c r="N417" s="2">
        <v>7.0000000000000007E-2</v>
      </c>
      <c r="O417" s="2">
        <v>0.09</v>
      </c>
      <c r="P417" s="2"/>
      <c r="Q417" s="2">
        <v>0</v>
      </c>
      <c r="R417" s="2">
        <v>16</v>
      </c>
      <c r="S417" s="2">
        <v>6.6</v>
      </c>
      <c r="T417" s="2">
        <v>0</v>
      </c>
      <c r="U417" s="2">
        <v>0.7</v>
      </c>
      <c r="V417" s="2">
        <v>2.6</v>
      </c>
      <c r="W417" s="2">
        <v>0</v>
      </c>
      <c r="X417" s="2">
        <v>0</v>
      </c>
      <c r="Y417" s="2">
        <v>0.8</v>
      </c>
      <c r="Z417" s="2">
        <v>0</v>
      </c>
      <c r="AA417" s="2">
        <v>0.2</v>
      </c>
      <c r="AB417" s="2">
        <v>0</v>
      </c>
      <c r="AC417" s="2">
        <v>4</v>
      </c>
      <c r="AD417" s="2">
        <v>0</v>
      </c>
      <c r="AE417" s="2">
        <v>190</v>
      </c>
      <c r="AF417" s="2">
        <v>6</v>
      </c>
      <c r="AG417" s="2">
        <v>20</v>
      </c>
      <c r="AH417" s="2">
        <v>9</v>
      </c>
      <c r="AI417" s="2">
        <v>0.3</v>
      </c>
      <c r="AJ417" s="2">
        <v>0.2</v>
      </c>
      <c r="AK417" s="2">
        <v>0.1</v>
      </c>
      <c r="AL417" s="2">
        <v>0.1</v>
      </c>
      <c r="AM417" s="4">
        <v>0</v>
      </c>
    </row>
    <row r="418" spans="1:39" x14ac:dyDescent="0.3">
      <c r="A418" s="2" t="s">
        <v>388</v>
      </c>
      <c r="B418" s="20"/>
      <c r="C418" s="20">
        <v>4</v>
      </c>
      <c r="D418" s="2">
        <v>100</v>
      </c>
      <c r="E418" s="2">
        <v>45</v>
      </c>
      <c r="F418" s="2"/>
      <c r="G418" s="2"/>
      <c r="H418" s="2">
        <v>0.6</v>
      </c>
      <c r="I418" s="2">
        <v>10</v>
      </c>
      <c r="J418" s="2">
        <v>10</v>
      </c>
      <c r="K418" s="2"/>
      <c r="L418" s="2">
        <v>0.3</v>
      </c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>
        <v>10</v>
      </c>
      <c r="AD418" s="2"/>
      <c r="AE418" s="2"/>
      <c r="AF418" s="2"/>
      <c r="AG418" s="2"/>
      <c r="AH418" s="2"/>
      <c r="AI418" s="2"/>
      <c r="AJ418" s="2"/>
      <c r="AK418" s="2"/>
      <c r="AL418" s="2"/>
      <c r="AM418" s="4">
        <v>0</v>
      </c>
    </row>
    <row r="419" spans="1:39" x14ac:dyDescent="0.3">
      <c r="A419" s="2" t="s">
        <v>389</v>
      </c>
      <c r="B419" s="20"/>
      <c r="C419" s="20">
        <v>1</v>
      </c>
      <c r="D419" s="2">
        <v>100</v>
      </c>
      <c r="E419" s="2">
        <v>52</v>
      </c>
      <c r="F419" s="2">
        <v>85.8</v>
      </c>
      <c r="G419" s="2">
        <v>0.5</v>
      </c>
      <c r="H419" s="2">
        <v>1.2</v>
      </c>
      <c r="I419" s="2">
        <v>5.4</v>
      </c>
      <c r="J419" s="2">
        <v>4.4000000000000004</v>
      </c>
      <c r="K419" s="2">
        <v>6.5</v>
      </c>
      <c r="L419" s="2">
        <v>0.7</v>
      </c>
      <c r="M419" s="2">
        <v>0.02</v>
      </c>
      <c r="N419" s="2">
        <v>0.06</v>
      </c>
      <c r="O419" s="2">
        <v>0.38</v>
      </c>
      <c r="P419" s="2"/>
      <c r="Q419" s="2">
        <v>0</v>
      </c>
      <c r="R419" s="2">
        <v>2</v>
      </c>
      <c r="S419" s="2">
        <v>26.2</v>
      </c>
      <c r="T419" s="2">
        <v>0</v>
      </c>
      <c r="U419" s="2">
        <v>0.9</v>
      </c>
      <c r="V419" s="2">
        <v>7.8</v>
      </c>
      <c r="W419" s="2">
        <v>0</v>
      </c>
      <c r="X419" s="2">
        <v>0</v>
      </c>
      <c r="Y419" s="2">
        <v>0.6</v>
      </c>
      <c r="Z419" s="2">
        <v>0.1</v>
      </c>
      <c r="AA419" s="2">
        <v>0.3</v>
      </c>
      <c r="AB419" s="2">
        <v>0</v>
      </c>
      <c r="AC419" s="2">
        <v>21</v>
      </c>
      <c r="AD419" s="2">
        <v>1</v>
      </c>
      <c r="AE419" s="2">
        <v>151</v>
      </c>
      <c r="AF419" s="2">
        <v>25</v>
      </c>
      <c r="AG419" s="2">
        <v>29</v>
      </c>
      <c r="AH419" s="2">
        <v>22</v>
      </c>
      <c r="AI419" s="2">
        <v>0.7</v>
      </c>
      <c r="AJ419" s="2">
        <v>0.4</v>
      </c>
      <c r="AK419" s="2">
        <v>0.1</v>
      </c>
      <c r="AL419" s="2">
        <v>0.2</v>
      </c>
      <c r="AM419" s="4">
        <v>0</v>
      </c>
    </row>
    <row r="420" spans="1:39" x14ac:dyDescent="0.3">
      <c r="A420" s="2" t="s">
        <v>390</v>
      </c>
      <c r="B420" s="20"/>
      <c r="C420" s="20">
        <v>1</v>
      </c>
      <c r="D420" s="2">
        <v>100</v>
      </c>
      <c r="E420" s="2">
        <v>32</v>
      </c>
      <c r="F420" s="2">
        <v>91</v>
      </c>
      <c r="G420" s="2">
        <v>0.4</v>
      </c>
      <c r="H420" s="2">
        <v>0.7</v>
      </c>
      <c r="I420" s="2">
        <v>5.7</v>
      </c>
      <c r="J420" s="2">
        <v>4.9000000000000004</v>
      </c>
      <c r="K420" s="2">
        <v>2</v>
      </c>
      <c r="L420" s="2">
        <v>0.3</v>
      </c>
      <c r="M420" s="2">
        <v>0.02</v>
      </c>
      <c r="N420" s="2">
        <v>0.04</v>
      </c>
      <c r="O420" s="2">
        <v>0.16</v>
      </c>
      <c r="P420" s="2"/>
      <c r="Q420" s="2">
        <v>0</v>
      </c>
      <c r="R420" s="2">
        <v>1</v>
      </c>
      <c r="S420" s="2">
        <v>58.8</v>
      </c>
      <c r="T420" s="2">
        <v>0</v>
      </c>
      <c r="U420" s="2">
        <v>0.3</v>
      </c>
      <c r="V420" s="2">
        <v>2.2000000000000002</v>
      </c>
      <c r="W420" s="2">
        <v>0</v>
      </c>
      <c r="X420" s="2">
        <v>0</v>
      </c>
      <c r="Y420" s="2">
        <v>0.4</v>
      </c>
      <c r="Z420" s="2">
        <v>0</v>
      </c>
      <c r="AA420" s="2">
        <v>0.1</v>
      </c>
      <c r="AB420" s="2">
        <v>0</v>
      </c>
      <c r="AC420" s="2">
        <v>24</v>
      </c>
      <c r="AD420" s="2">
        <v>1</v>
      </c>
      <c r="AE420" s="2">
        <v>153</v>
      </c>
      <c r="AF420" s="2">
        <v>16</v>
      </c>
      <c r="AG420" s="2">
        <v>24</v>
      </c>
      <c r="AH420" s="2">
        <v>13</v>
      </c>
      <c r="AI420" s="2">
        <v>0.4</v>
      </c>
      <c r="AJ420" s="2">
        <v>0.1</v>
      </c>
      <c r="AK420" s="2">
        <v>0</v>
      </c>
      <c r="AL420" s="2">
        <v>0.4</v>
      </c>
      <c r="AM420" s="4">
        <v>0</v>
      </c>
    </row>
    <row r="421" spans="1:39" x14ac:dyDescent="0.3">
      <c r="A421" s="2" t="s">
        <v>391</v>
      </c>
      <c r="B421" s="20"/>
      <c r="C421" s="20">
        <v>1</v>
      </c>
      <c r="D421" s="2">
        <v>100</v>
      </c>
      <c r="E421" s="2">
        <v>83</v>
      </c>
      <c r="F421" s="2">
        <v>77.900000000000006</v>
      </c>
      <c r="G421" s="2">
        <v>0.5</v>
      </c>
      <c r="H421" s="2">
        <v>1.7</v>
      </c>
      <c r="I421" s="2">
        <v>14.7</v>
      </c>
      <c r="J421" s="2">
        <v>13.7</v>
      </c>
      <c r="K421" s="2">
        <v>4</v>
      </c>
      <c r="L421" s="2">
        <v>1.2</v>
      </c>
      <c r="M421" s="2">
        <v>0.12</v>
      </c>
      <c r="N421" s="2">
        <v>0.09</v>
      </c>
      <c r="O421" s="2">
        <v>0.08</v>
      </c>
      <c r="P421" s="2"/>
      <c r="Q421" s="2">
        <v>0</v>
      </c>
      <c r="R421" s="2">
        <v>0</v>
      </c>
      <c r="S421" s="2">
        <v>10.199999999999999</v>
      </c>
      <c r="T421" s="2">
        <v>0</v>
      </c>
      <c r="U421" s="2">
        <v>0.6</v>
      </c>
      <c r="V421" s="2">
        <v>16.399999999999999</v>
      </c>
      <c r="W421" s="2">
        <v>0.1</v>
      </c>
      <c r="X421" s="2">
        <v>0.1</v>
      </c>
      <c r="Y421" s="2">
        <v>0.3</v>
      </c>
      <c r="Z421" s="2">
        <v>0.1</v>
      </c>
      <c r="AA421" s="2">
        <v>0.4</v>
      </c>
      <c r="AB421" s="2">
        <v>0</v>
      </c>
      <c r="AC421" s="2">
        <v>38</v>
      </c>
      <c r="AD421" s="2">
        <v>3</v>
      </c>
      <c r="AE421" s="2">
        <v>236</v>
      </c>
      <c r="AF421" s="2">
        <v>10</v>
      </c>
      <c r="AG421" s="2">
        <v>36</v>
      </c>
      <c r="AH421" s="2">
        <v>12</v>
      </c>
      <c r="AI421" s="2">
        <v>0.3</v>
      </c>
      <c r="AJ421" s="2">
        <v>0.4</v>
      </c>
      <c r="AK421" s="2">
        <v>0.2</v>
      </c>
      <c r="AL421" s="2">
        <v>0.5</v>
      </c>
      <c r="AM421" s="4">
        <v>0</v>
      </c>
    </row>
    <row r="422" spans="1:39" x14ac:dyDescent="0.3">
      <c r="A422" s="2" t="s">
        <v>394</v>
      </c>
      <c r="B422" s="20"/>
      <c r="C422" s="20">
        <v>1</v>
      </c>
      <c r="D422" s="2">
        <v>100</v>
      </c>
      <c r="E422" s="2">
        <v>56</v>
      </c>
      <c r="F422" s="2">
        <v>84</v>
      </c>
      <c r="G422" s="2">
        <v>0.7</v>
      </c>
      <c r="H422" s="2">
        <v>1.4</v>
      </c>
      <c r="I422" s="2">
        <v>9.5</v>
      </c>
      <c r="J422" s="2">
        <v>7.4</v>
      </c>
      <c r="K422" s="2">
        <v>4.3</v>
      </c>
      <c r="L422" s="2">
        <v>0.2</v>
      </c>
      <c r="M422" s="2">
        <v>0.02</v>
      </c>
      <c r="N422" s="2">
        <v>0.03</v>
      </c>
      <c r="O422" s="2">
        <v>0.09</v>
      </c>
      <c r="P422" s="2"/>
      <c r="Q422" s="2">
        <v>0</v>
      </c>
      <c r="R422" s="2">
        <v>2</v>
      </c>
      <c r="S422" s="2">
        <v>41</v>
      </c>
      <c r="T422" s="2">
        <v>0</v>
      </c>
      <c r="U422" s="2">
        <v>0.1</v>
      </c>
      <c r="V422" s="2">
        <v>11</v>
      </c>
      <c r="W422" s="2">
        <v>0</v>
      </c>
      <c r="X422" s="2">
        <v>0.1</v>
      </c>
      <c r="Y422" s="2">
        <v>0.1</v>
      </c>
      <c r="Z422" s="2">
        <v>0.1</v>
      </c>
      <c r="AA422" s="2">
        <v>0.1</v>
      </c>
      <c r="AB422" s="2">
        <v>0</v>
      </c>
      <c r="AC422" s="2">
        <v>8</v>
      </c>
      <c r="AD422" s="2">
        <v>1</v>
      </c>
      <c r="AE422" s="2">
        <v>275</v>
      </c>
      <c r="AF422" s="2">
        <v>33</v>
      </c>
      <c r="AG422" s="2">
        <v>44</v>
      </c>
      <c r="AH422" s="2">
        <v>13</v>
      </c>
      <c r="AI422" s="2">
        <v>1</v>
      </c>
      <c r="AJ422" s="2">
        <v>0.2</v>
      </c>
      <c r="AK422" s="2">
        <v>0.1</v>
      </c>
      <c r="AL422" s="2">
        <v>0.6</v>
      </c>
      <c r="AM422" s="4">
        <v>0</v>
      </c>
    </row>
    <row r="423" spans="1:39" x14ac:dyDescent="0.3">
      <c r="A423" s="2" t="s">
        <v>392</v>
      </c>
      <c r="B423" s="20"/>
      <c r="C423" s="20">
        <v>1</v>
      </c>
      <c r="D423" s="2">
        <v>100</v>
      </c>
      <c r="E423" s="2">
        <v>68</v>
      </c>
      <c r="F423" s="2">
        <v>80.8</v>
      </c>
      <c r="G423" s="2">
        <v>1.4</v>
      </c>
      <c r="H423" s="2">
        <v>2.6</v>
      </c>
      <c r="I423" s="2">
        <v>8.9</v>
      </c>
      <c r="J423" s="2">
        <v>8.9</v>
      </c>
      <c r="K423" s="2">
        <v>5.4</v>
      </c>
      <c r="L423" s="2">
        <v>1</v>
      </c>
      <c r="M423" s="2">
        <v>0.27</v>
      </c>
      <c r="N423" s="2">
        <v>0.09</v>
      </c>
      <c r="O423" s="2">
        <v>0.4</v>
      </c>
      <c r="P423" s="2"/>
      <c r="Q423" s="2">
        <v>0</v>
      </c>
      <c r="R423" s="2">
        <v>31</v>
      </c>
      <c r="S423" s="2">
        <v>228.3</v>
      </c>
      <c r="T423" s="2">
        <v>0</v>
      </c>
      <c r="U423" s="2">
        <v>0.7</v>
      </c>
      <c r="V423" s="2">
        <v>2.6</v>
      </c>
      <c r="W423" s="2">
        <v>0.1</v>
      </c>
      <c r="X423" s="2">
        <v>0</v>
      </c>
      <c r="Y423" s="2">
        <v>1.1000000000000001</v>
      </c>
      <c r="Z423" s="2">
        <v>0.1</v>
      </c>
      <c r="AA423" s="2">
        <v>0.5</v>
      </c>
      <c r="AB423" s="2">
        <v>0</v>
      </c>
      <c r="AC423" s="2">
        <v>49</v>
      </c>
      <c r="AD423" s="2">
        <v>2</v>
      </c>
      <c r="AE423" s="2">
        <v>417</v>
      </c>
      <c r="AF423" s="2">
        <v>18</v>
      </c>
      <c r="AG423" s="2">
        <v>40</v>
      </c>
      <c r="AH423" s="2">
        <v>22</v>
      </c>
      <c r="AI423" s="2">
        <v>0.3</v>
      </c>
      <c r="AJ423" s="2">
        <v>0.2</v>
      </c>
      <c r="AK423" s="2">
        <v>0.2</v>
      </c>
      <c r="AL423" s="2">
        <v>0.6</v>
      </c>
      <c r="AM423" s="4">
        <v>0</v>
      </c>
    </row>
    <row r="424" spans="1:39" x14ac:dyDescent="0.3">
      <c r="A424" s="2" t="s">
        <v>393</v>
      </c>
      <c r="B424" s="20"/>
      <c r="C424" s="20">
        <v>1</v>
      </c>
      <c r="D424" s="2">
        <v>100</v>
      </c>
      <c r="E424" s="2">
        <v>63</v>
      </c>
      <c r="F424" s="2">
        <v>82.3</v>
      </c>
      <c r="G424" s="2">
        <v>0.5</v>
      </c>
      <c r="H424" s="2">
        <v>1.1000000000000001</v>
      </c>
      <c r="I424" s="2">
        <v>13.9</v>
      </c>
      <c r="J424" s="2">
        <v>12.8</v>
      </c>
      <c r="K424" s="2">
        <v>2.1</v>
      </c>
      <c r="L424" s="2">
        <v>0.2</v>
      </c>
      <c r="M424" s="2">
        <v>0.04</v>
      </c>
      <c r="N424" s="2">
        <v>0.05</v>
      </c>
      <c r="O424" s="2">
        <v>0.05</v>
      </c>
      <c r="P424" s="2"/>
      <c r="Q424" s="2">
        <v>0</v>
      </c>
      <c r="R424" s="2">
        <v>3</v>
      </c>
      <c r="S424" s="2">
        <v>7</v>
      </c>
      <c r="T424" s="2">
        <v>0</v>
      </c>
      <c r="U424" s="2">
        <v>0.1</v>
      </c>
      <c r="V424" s="2">
        <v>2.1</v>
      </c>
      <c r="W424" s="2">
        <v>0</v>
      </c>
      <c r="X424" s="2">
        <v>0</v>
      </c>
      <c r="Y424" s="2">
        <v>0.2</v>
      </c>
      <c r="Z424" s="2">
        <v>0</v>
      </c>
      <c r="AA424" s="2">
        <v>0.2</v>
      </c>
      <c r="AB424" s="2">
        <v>0</v>
      </c>
      <c r="AC424" s="2">
        <v>4</v>
      </c>
      <c r="AD424" s="2">
        <v>0</v>
      </c>
      <c r="AE424" s="2">
        <v>222</v>
      </c>
      <c r="AF424" s="2">
        <v>13</v>
      </c>
      <c r="AG424" s="2">
        <v>21</v>
      </c>
      <c r="AH424" s="2">
        <v>11</v>
      </c>
      <c r="AI424" s="2">
        <v>0.4</v>
      </c>
      <c r="AJ424" s="2">
        <v>0.1</v>
      </c>
      <c r="AK424" s="2">
        <v>0.1</v>
      </c>
      <c r="AL424" s="2">
        <v>0</v>
      </c>
      <c r="AM424" s="4">
        <v>0</v>
      </c>
    </row>
    <row r="425" spans="1:39" x14ac:dyDescent="0.3">
      <c r="A425" s="2" t="s">
        <v>395</v>
      </c>
      <c r="B425" s="20"/>
      <c r="C425" s="20">
        <v>1</v>
      </c>
      <c r="D425" s="2">
        <v>100</v>
      </c>
      <c r="E425" s="2">
        <v>50</v>
      </c>
      <c r="F425" s="2">
        <v>86.1</v>
      </c>
      <c r="G425" s="2">
        <v>0.4</v>
      </c>
      <c r="H425" s="2">
        <v>1</v>
      </c>
      <c r="I425" s="2">
        <v>10.6</v>
      </c>
      <c r="J425" s="2">
        <v>8.5</v>
      </c>
      <c r="K425" s="2">
        <v>1.6</v>
      </c>
      <c r="L425" s="2">
        <v>0.3</v>
      </c>
      <c r="M425" s="2">
        <v>7.0000000000000007E-2</v>
      </c>
      <c r="N425" s="2">
        <v>0.08</v>
      </c>
      <c r="O425" s="2">
        <v>0.09</v>
      </c>
      <c r="P425" s="2"/>
      <c r="Q425" s="2">
        <v>0</v>
      </c>
      <c r="R425" s="2">
        <v>64</v>
      </c>
      <c r="S425" s="2">
        <v>10</v>
      </c>
      <c r="T425" s="2">
        <v>0</v>
      </c>
      <c r="U425" s="2">
        <v>0.1</v>
      </c>
      <c r="V425" s="2">
        <v>2.1</v>
      </c>
      <c r="W425" s="2">
        <v>0</v>
      </c>
      <c r="X425" s="2">
        <v>0</v>
      </c>
      <c r="Y425" s="2">
        <v>0.6</v>
      </c>
      <c r="Z425" s="2">
        <v>0</v>
      </c>
      <c r="AA425" s="2">
        <v>0.1</v>
      </c>
      <c r="AB425" s="2">
        <v>0</v>
      </c>
      <c r="AC425" s="2">
        <v>8</v>
      </c>
      <c r="AD425" s="2">
        <v>3</v>
      </c>
      <c r="AE425" s="2">
        <v>173</v>
      </c>
      <c r="AF425" s="2">
        <v>16</v>
      </c>
      <c r="AG425" s="2">
        <v>15</v>
      </c>
      <c r="AH425" s="2">
        <v>9</v>
      </c>
      <c r="AI425" s="2">
        <v>0.3</v>
      </c>
      <c r="AJ425" s="2">
        <v>0.1</v>
      </c>
      <c r="AK425" s="2">
        <v>0.1</v>
      </c>
      <c r="AL425" s="2">
        <v>0</v>
      </c>
      <c r="AM425" s="4">
        <v>0</v>
      </c>
    </row>
    <row r="426" spans="1:39" x14ac:dyDescent="0.3">
      <c r="A426" s="2" t="s">
        <v>396</v>
      </c>
      <c r="B426" s="20"/>
      <c r="C426" s="20">
        <v>1</v>
      </c>
      <c r="D426" s="2">
        <v>100</v>
      </c>
      <c r="E426" s="2">
        <v>74</v>
      </c>
      <c r="F426" s="2">
        <v>79.099999999999994</v>
      </c>
      <c r="G426" s="2">
        <v>0.7</v>
      </c>
      <c r="H426" s="2">
        <v>0.8</v>
      </c>
      <c r="I426" s="2">
        <v>16.3</v>
      </c>
      <c r="J426" s="2">
        <v>16.3</v>
      </c>
      <c r="K426" s="2">
        <v>2.9</v>
      </c>
      <c r="L426" s="2">
        <v>0.3</v>
      </c>
      <c r="M426" s="2">
        <v>0.06</v>
      </c>
      <c r="N426" s="2">
        <v>7.0000000000000007E-2</v>
      </c>
      <c r="O426" s="2">
        <v>0.14000000000000001</v>
      </c>
      <c r="P426" s="2"/>
      <c r="Q426" s="2">
        <v>0</v>
      </c>
      <c r="R426" s="2">
        <v>7</v>
      </c>
      <c r="S426" s="2">
        <v>2</v>
      </c>
      <c r="T426" s="2">
        <v>0</v>
      </c>
      <c r="U426" s="2">
        <v>0.1</v>
      </c>
      <c r="V426" s="2">
        <v>4.7</v>
      </c>
      <c r="W426" s="2">
        <v>0.1</v>
      </c>
      <c r="X426" s="2">
        <v>0.1</v>
      </c>
      <c r="Y426" s="2">
        <v>0.4</v>
      </c>
      <c r="Z426" s="2">
        <v>0.1</v>
      </c>
      <c r="AA426" s="2">
        <v>0.3</v>
      </c>
      <c r="AB426" s="2">
        <v>0</v>
      </c>
      <c r="AC426" s="2">
        <v>6</v>
      </c>
      <c r="AD426" s="2">
        <v>1</v>
      </c>
      <c r="AE426" s="2">
        <v>232</v>
      </c>
      <c r="AF426" s="2">
        <v>35</v>
      </c>
      <c r="AG426" s="2">
        <v>14</v>
      </c>
      <c r="AH426" s="2">
        <v>17</v>
      </c>
      <c r="AI426" s="2">
        <v>0.4</v>
      </c>
      <c r="AJ426" s="2">
        <v>0.2</v>
      </c>
      <c r="AK426" s="2">
        <v>0.1</v>
      </c>
      <c r="AL426" s="2">
        <v>0.2</v>
      </c>
      <c r="AM426" s="4">
        <v>0</v>
      </c>
    </row>
    <row r="427" spans="1:39" x14ac:dyDescent="0.3">
      <c r="A427" s="2" t="s">
        <v>397</v>
      </c>
      <c r="B427" s="20"/>
      <c r="C427" s="20">
        <v>1</v>
      </c>
      <c r="D427" s="2">
        <v>100</v>
      </c>
      <c r="E427" s="2">
        <v>249</v>
      </c>
      <c r="F427" s="2">
        <v>30.1</v>
      </c>
      <c r="G427" s="2">
        <v>1.9</v>
      </c>
      <c r="H427" s="2">
        <v>3.3</v>
      </c>
      <c r="I427" s="2">
        <v>54.1</v>
      </c>
      <c r="J427" s="2">
        <v>47.9</v>
      </c>
      <c r="K427" s="2">
        <v>9.8000000000000007</v>
      </c>
      <c r="L427" s="2">
        <v>0.9</v>
      </c>
      <c r="M427" s="2">
        <v>0.14000000000000001</v>
      </c>
      <c r="N427" s="2">
        <v>0.16</v>
      </c>
      <c r="O427" s="2">
        <v>0.35</v>
      </c>
      <c r="P427" s="2"/>
      <c r="Q427" s="2">
        <v>0</v>
      </c>
      <c r="R427" s="2">
        <v>0</v>
      </c>
      <c r="S427" s="2">
        <v>1.2</v>
      </c>
      <c r="T427" s="2">
        <v>0</v>
      </c>
      <c r="U427" s="2">
        <v>0.4</v>
      </c>
      <c r="V427" s="2">
        <v>15.6</v>
      </c>
      <c r="W427" s="2">
        <v>0.1</v>
      </c>
      <c r="X427" s="2">
        <v>0.1</v>
      </c>
      <c r="Y427" s="2">
        <v>0.6</v>
      </c>
      <c r="Z427" s="2">
        <v>0.1</v>
      </c>
      <c r="AA427" s="2">
        <v>0.4</v>
      </c>
      <c r="AB427" s="2">
        <v>0</v>
      </c>
      <c r="AC427" s="2">
        <v>9</v>
      </c>
      <c r="AD427" s="2">
        <v>10</v>
      </c>
      <c r="AE427" s="2">
        <v>680</v>
      </c>
      <c r="AF427" s="2">
        <v>162</v>
      </c>
      <c r="AG427" s="2">
        <v>67</v>
      </c>
      <c r="AH427" s="2">
        <v>68</v>
      </c>
      <c r="AI427" s="2">
        <v>2</v>
      </c>
      <c r="AJ427" s="2">
        <v>0.6</v>
      </c>
      <c r="AK427" s="2">
        <v>0.3</v>
      </c>
      <c r="AL427" s="2">
        <v>0.6</v>
      </c>
      <c r="AM427" s="4">
        <v>0</v>
      </c>
    </row>
    <row r="428" spans="1:39" x14ac:dyDescent="0.3">
      <c r="A428" s="2" t="s">
        <v>398</v>
      </c>
      <c r="B428" s="20"/>
      <c r="C428" s="20">
        <v>1</v>
      </c>
      <c r="D428" s="2">
        <v>100</v>
      </c>
      <c r="E428" s="2">
        <v>239</v>
      </c>
      <c r="F428" s="2">
        <v>31.8</v>
      </c>
      <c r="G428" s="2">
        <v>2.5</v>
      </c>
      <c r="H428" s="2">
        <v>3.6</v>
      </c>
      <c r="I428" s="2">
        <v>53.1</v>
      </c>
      <c r="J428" s="2">
        <v>41.7</v>
      </c>
      <c r="K428" s="2">
        <v>8.1999999999999993</v>
      </c>
      <c r="L428" s="2">
        <v>0.8</v>
      </c>
      <c r="M428" s="2">
        <v>0.08</v>
      </c>
      <c r="N428" s="2">
        <v>0.28000000000000003</v>
      </c>
      <c r="O428" s="2">
        <v>0.37</v>
      </c>
      <c r="P428" s="2"/>
      <c r="Q428" s="2">
        <v>0</v>
      </c>
      <c r="R428" s="2">
        <v>108</v>
      </c>
      <c r="S428" s="2">
        <v>4.8</v>
      </c>
      <c r="T428" s="2">
        <v>0</v>
      </c>
      <c r="U428" s="2">
        <v>0.2</v>
      </c>
      <c r="V428" s="2">
        <v>15.7</v>
      </c>
      <c r="W428" s="2">
        <v>0</v>
      </c>
      <c r="X428" s="2">
        <v>0.2</v>
      </c>
      <c r="Y428" s="2">
        <v>4.4000000000000004</v>
      </c>
      <c r="Z428" s="2">
        <v>0.1</v>
      </c>
      <c r="AA428" s="2">
        <v>0.6</v>
      </c>
      <c r="AB428" s="2">
        <v>0</v>
      </c>
      <c r="AC428" s="2">
        <v>0</v>
      </c>
      <c r="AD428" s="2">
        <v>7</v>
      </c>
      <c r="AE428" s="2">
        <v>996</v>
      </c>
      <c r="AF428" s="2">
        <v>28</v>
      </c>
      <c r="AG428" s="2">
        <v>119</v>
      </c>
      <c r="AH428" s="2">
        <v>42</v>
      </c>
      <c r="AI428" s="2">
        <v>4.0999999999999996</v>
      </c>
      <c r="AJ428" s="2">
        <v>0.6</v>
      </c>
      <c r="AK428" s="2">
        <v>0.4</v>
      </c>
      <c r="AL428" s="2">
        <v>0.5</v>
      </c>
      <c r="AM428" s="4">
        <v>0</v>
      </c>
    </row>
    <row r="429" spans="1:39" x14ac:dyDescent="0.3">
      <c r="A429" s="2" t="s">
        <v>399</v>
      </c>
      <c r="B429" s="20"/>
      <c r="C429" s="20">
        <v>1</v>
      </c>
      <c r="D429" s="2">
        <v>100</v>
      </c>
      <c r="E429" s="2">
        <v>61</v>
      </c>
      <c r="F429" s="2">
        <v>83.1</v>
      </c>
      <c r="G429" s="2">
        <v>0.6</v>
      </c>
      <c r="H429" s="2">
        <v>1.1000000000000001</v>
      </c>
      <c r="I429" s="2">
        <v>11.7</v>
      </c>
      <c r="J429" s="2">
        <v>9</v>
      </c>
      <c r="K429" s="2">
        <v>3</v>
      </c>
      <c r="L429" s="2">
        <v>0.5</v>
      </c>
      <c r="M429" s="2">
        <v>0.03</v>
      </c>
      <c r="N429" s="2">
        <v>0.05</v>
      </c>
      <c r="O429" s="2">
        <v>0.28999999999999998</v>
      </c>
      <c r="P429" s="2"/>
      <c r="Q429" s="2">
        <v>0</v>
      </c>
      <c r="R429" s="2">
        <v>4</v>
      </c>
      <c r="S429" s="2">
        <v>92.7</v>
      </c>
      <c r="T429" s="2">
        <v>0</v>
      </c>
      <c r="U429" s="2">
        <v>1.5</v>
      </c>
      <c r="V429" s="2">
        <v>40.299999999999997</v>
      </c>
      <c r="W429" s="2">
        <v>0</v>
      </c>
      <c r="X429" s="2">
        <v>0</v>
      </c>
      <c r="Y429" s="2">
        <v>0.3</v>
      </c>
      <c r="Z429" s="2">
        <v>0.1</v>
      </c>
      <c r="AA429" s="2">
        <v>0.2</v>
      </c>
      <c r="AB429" s="2">
        <v>0</v>
      </c>
      <c r="AC429" s="2">
        <v>25</v>
      </c>
      <c r="AD429" s="2">
        <v>3</v>
      </c>
      <c r="AE429" s="2">
        <v>312</v>
      </c>
      <c r="AF429" s="2">
        <v>34</v>
      </c>
      <c r="AG429" s="2">
        <v>34</v>
      </c>
      <c r="AH429" s="2">
        <v>17</v>
      </c>
      <c r="AI429" s="2">
        <v>0.3</v>
      </c>
      <c r="AJ429" s="2">
        <v>0.1</v>
      </c>
      <c r="AK429" s="2">
        <v>0.1</v>
      </c>
      <c r="AL429" s="2">
        <v>0.2</v>
      </c>
      <c r="AM429" s="4">
        <v>0</v>
      </c>
    </row>
    <row r="430" spans="1:39" x14ac:dyDescent="0.3">
      <c r="A430" s="2" t="s">
        <v>400</v>
      </c>
      <c r="B430" s="20"/>
      <c r="C430" s="20">
        <v>1</v>
      </c>
      <c r="D430" s="2">
        <v>100</v>
      </c>
      <c r="E430" s="2">
        <v>29</v>
      </c>
      <c r="F430" s="2">
        <v>89</v>
      </c>
      <c r="G430" s="2">
        <v>0.3</v>
      </c>
      <c r="H430" s="2">
        <v>1.1000000000000001</v>
      </c>
      <c r="I430" s="2">
        <v>6.5</v>
      </c>
      <c r="J430" s="2">
        <v>2.5</v>
      </c>
      <c r="K430" s="2">
        <v>2.8</v>
      </c>
      <c r="L430" s="2">
        <v>0.3</v>
      </c>
      <c r="M430" s="2">
        <v>0.04</v>
      </c>
      <c r="N430" s="2">
        <v>0.01</v>
      </c>
      <c r="O430" s="2">
        <v>0.09</v>
      </c>
      <c r="P430" s="2"/>
      <c r="Q430" s="2">
        <v>0</v>
      </c>
      <c r="R430" s="2">
        <v>1</v>
      </c>
      <c r="S430" s="2">
        <v>53</v>
      </c>
      <c r="T430" s="2">
        <v>0</v>
      </c>
      <c r="U430" s="2">
        <v>0.2</v>
      </c>
      <c r="V430" s="2">
        <v>0</v>
      </c>
      <c r="W430" s="2">
        <v>0</v>
      </c>
      <c r="X430" s="2">
        <v>0</v>
      </c>
      <c r="Y430" s="2">
        <v>0.1</v>
      </c>
      <c r="Z430" s="2">
        <v>0.1</v>
      </c>
      <c r="AA430" s="2">
        <v>0.2</v>
      </c>
      <c r="AB430" s="2">
        <v>0</v>
      </c>
      <c r="AC430" s="2">
        <v>11</v>
      </c>
      <c r="AD430" s="2">
        <v>2</v>
      </c>
      <c r="AE430" s="2">
        <v>138</v>
      </c>
      <c r="AF430" s="2">
        <v>26</v>
      </c>
      <c r="AG430" s="2">
        <v>16</v>
      </c>
      <c r="AH430" s="2">
        <v>8</v>
      </c>
      <c r="AI430" s="2">
        <v>0.6</v>
      </c>
      <c r="AJ430" s="2">
        <v>0.1</v>
      </c>
      <c r="AK430" s="2">
        <v>0</v>
      </c>
      <c r="AL430" s="2">
        <v>0.4</v>
      </c>
      <c r="AM430" s="4">
        <v>0</v>
      </c>
    </row>
    <row r="431" spans="1:39" x14ac:dyDescent="0.3">
      <c r="A431" s="2" t="s">
        <v>401</v>
      </c>
      <c r="B431" s="20"/>
      <c r="C431" s="20">
        <v>1</v>
      </c>
      <c r="D431" s="2">
        <v>100</v>
      </c>
      <c r="E431" s="2">
        <v>53</v>
      </c>
      <c r="F431" s="2">
        <v>85.2</v>
      </c>
      <c r="G431" s="2">
        <v>0.4</v>
      </c>
      <c r="H431" s="2">
        <v>0.8</v>
      </c>
      <c r="I431" s="2">
        <v>11.5</v>
      </c>
      <c r="J431" s="2">
        <v>10.6</v>
      </c>
      <c r="K431" s="2">
        <v>1.8</v>
      </c>
      <c r="L431" s="2">
        <v>0.3</v>
      </c>
      <c r="M431" s="2">
        <v>0.04</v>
      </c>
      <c r="N431" s="2">
        <v>0.06</v>
      </c>
      <c r="O431" s="2">
        <v>7.0000000000000007E-2</v>
      </c>
      <c r="P431" s="2"/>
      <c r="Q431" s="2">
        <v>0</v>
      </c>
      <c r="R431" s="2">
        <v>34</v>
      </c>
      <c r="S431" s="2">
        <v>26.7</v>
      </c>
      <c r="T431" s="2">
        <v>0</v>
      </c>
      <c r="U431" s="2">
        <v>0.2</v>
      </c>
      <c r="V431" s="2">
        <v>0</v>
      </c>
      <c r="W431" s="2">
        <v>0.1</v>
      </c>
      <c r="X431" s="2">
        <v>0</v>
      </c>
      <c r="Y431" s="2">
        <v>0.4</v>
      </c>
      <c r="Z431" s="2">
        <v>0.1</v>
      </c>
      <c r="AA431" s="2">
        <v>0.2</v>
      </c>
      <c r="AB431" s="2">
        <v>0</v>
      </c>
      <c r="AC431" s="2">
        <v>16</v>
      </c>
      <c r="AD431" s="2">
        <v>2</v>
      </c>
      <c r="AE431" s="2">
        <v>166</v>
      </c>
      <c r="AF431" s="2">
        <v>37</v>
      </c>
      <c r="AG431" s="2">
        <v>20</v>
      </c>
      <c r="AH431" s="2">
        <v>12</v>
      </c>
      <c r="AI431" s="2">
        <v>0.2</v>
      </c>
      <c r="AJ431" s="2">
        <v>0.1</v>
      </c>
      <c r="AK431" s="2">
        <v>0</v>
      </c>
      <c r="AL431" s="2">
        <v>0.1</v>
      </c>
      <c r="AM431" s="4">
        <v>0</v>
      </c>
    </row>
    <row r="432" spans="1:39" x14ac:dyDescent="0.3">
      <c r="A432" s="2" t="s">
        <v>402</v>
      </c>
      <c r="B432" s="20"/>
      <c r="C432" s="20">
        <v>1</v>
      </c>
      <c r="D432" s="2">
        <v>100</v>
      </c>
      <c r="E432" s="2">
        <v>60</v>
      </c>
      <c r="F432" s="2">
        <v>83.5</v>
      </c>
      <c r="G432" s="2">
        <v>0.4</v>
      </c>
      <c r="H432" s="2">
        <v>0.8</v>
      </c>
      <c r="I432" s="2">
        <v>13.4</v>
      </c>
      <c r="J432" s="2">
        <v>13.7</v>
      </c>
      <c r="K432" s="2">
        <v>1.6</v>
      </c>
      <c r="L432" s="2">
        <v>0.4</v>
      </c>
      <c r="M432" s="2">
        <v>0.09</v>
      </c>
      <c r="N432" s="2">
        <v>0.14000000000000001</v>
      </c>
      <c r="O432" s="2">
        <v>7.0000000000000007E-2</v>
      </c>
      <c r="P432" s="2"/>
      <c r="Q432" s="2">
        <v>0</v>
      </c>
      <c r="R432" s="2">
        <v>54</v>
      </c>
      <c r="S432" s="2">
        <v>36.4</v>
      </c>
      <c r="T432" s="2">
        <v>0</v>
      </c>
      <c r="U432" s="2">
        <v>0.9</v>
      </c>
      <c r="V432" s="2">
        <v>4.2</v>
      </c>
      <c r="W432" s="2">
        <v>0</v>
      </c>
      <c r="X432" s="2">
        <v>0</v>
      </c>
      <c r="Y432" s="2">
        <v>0.7</v>
      </c>
      <c r="Z432" s="2">
        <v>0.1</v>
      </c>
      <c r="AA432" s="2">
        <v>0.2</v>
      </c>
      <c r="AB432" s="2">
        <v>0</v>
      </c>
      <c r="AC432" s="2">
        <v>43</v>
      </c>
      <c r="AD432" s="2">
        <v>1</v>
      </c>
      <c r="AE432" s="2">
        <v>168</v>
      </c>
      <c r="AF432" s="2">
        <v>11</v>
      </c>
      <c r="AG432" s="2">
        <v>14</v>
      </c>
      <c r="AH432" s="2">
        <v>10</v>
      </c>
      <c r="AI432" s="2">
        <v>0.2</v>
      </c>
      <c r="AJ432" s="2">
        <v>0.1</v>
      </c>
      <c r="AK432" s="2">
        <v>0.1</v>
      </c>
      <c r="AL432" s="2">
        <v>0.6</v>
      </c>
      <c r="AM432" s="4">
        <v>0</v>
      </c>
    </row>
    <row r="433" spans="1:39" x14ac:dyDescent="0.3">
      <c r="A433" s="2" t="s">
        <v>403</v>
      </c>
      <c r="B433" s="20"/>
      <c r="C433" s="20">
        <v>1</v>
      </c>
      <c r="D433" s="2">
        <v>100</v>
      </c>
      <c r="E433" s="2">
        <v>52</v>
      </c>
      <c r="F433" s="2">
        <v>85.6</v>
      </c>
      <c r="G433" s="2">
        <v>0.2</v>
      </c>
      <c r="H433" s="2">
        <v>0.3</v>
      </c>
      <c r="I433" s="2">
        <v>11.4</v>
      </c>
      <c r="J433" s="2">
        <v>10.4</v>
      </c>
      <c r="K433" s="2">
        <v>2.4</v>
      </c>
      <c r="L433" s="2">
        <v>0.2</v>
      </c>
      <c r="M433" s="2">
        <v>0.03</v>
      </c>
      <c r="N433" s="2">
        <v>0.01</v>
      </c>
      <c r="O433" s="2">
        <v>0.05</v>
      </c>
      <c r="P433" s="2"/>
      <c r="Q433" s="2">
        <v>0</v>
      </c>
      <c r="R433" s="2">
        <v>3</v>
      </c>
      <c r="S433" s="2">
        <v>4.5999999999999996</v>
      </c>
      <c r="T433" s="2">
        <v>0</v>
      </c>
      <c r="U433" s="2">
        <v>0.2</v>
      </c>
      <c r="V433" s="2">
        <v>2.2000000000000002</v>
      </c>
      <c r="W433" s="2">
        <v>0</v>
      </c>
      <c r="X433" s="2">
        <v>0</v>
      </c>
      <c r="Y433" s="2">
        <v>0.1</v>
      </c>
      <c r="Z433" s="2">
        <v>0</v>
      </c>
      <c r="AA433" s="2">
        <v>0.1</v>
      </c>
      <c r="AB433" s="2">
        <v>0</v>
      </c>
      <c r="AC433" s="2">
        <v>3</v>
      </c>
      <c r="AD433" s="2">
        <v>1</v>
      </c>
      <c r="AE433" s="2">
        <v>107</v>
      </c>
      <c r="AF433" s="2">
        <v>6</v>
      </c>
      <c r="AG433" s="2">
        <v>11</v>
      </c>
      <c r="AH433" s="2">
        <v>5</v>
      </c>
      <c r="AI433" s="2">
        <v>0.1</v>
      </c>
      <c r="AJ433" s="2">
        <v>0</v>
      </c>
      <c r="AK433" s="2">
        <v>0</v>
      </c>
      <c r="AL433" s="2">
        <v>0</v>
      </c>
      <c r="AM433" s="4">
        <v>0</v>
      </c>
    </row>
    <row r="434" spans="1:39" x14ac:dyDescent="0.3">
      <c r="A434" s="2" t="s">
        <v>404</v>
      </c>
      <c r="B434" s="20"/>
      <c r="C434" s="20">
        <v>1</v>
      </c>
      <c r="D434" s="2">
        <v>100</v>
      </c>
      <c r="E434" s="2">
        <v>63</v>
      </c>
      <c r="F434" s="2">
        <v>84.2</v>
      </c>
      <c r="G434" s="2">
        <v>0.2</v>
      </c>
      <c r="H434" s="2">
        <v>0.2</v>
      </c>
      <c r="I434" s="2">
        <v>13.1</v>
      </c>
      <c r="J434" s="2">
        <v>11.7</v>
      </c>
      <c r="K434" s="2">
        <v>2.1</v>
      </c>
      <c r="L434" s="2">
        <v>0.2</v>
      </c>
      <c r="M434" s="2"/>
      <c r="N434" s="2"/>
      <c r="O434" s="2"/>
      <c r="P434" s="2"/>
      <c r="Q434" s="2"/>
      <c r="R434" s="2">
        <v>2</v>
      </c>
      <c r="S434" s="2"/>
      <c r="T434" s="2"/>
      <c r="U434" s="2">
        <v>0.2</v>
      </c>
      <c r="V434" s="2">
        <v>1</v>
      </c>
      <c r="W434" s="2">
        <v>0</v>
      </c>
      <c r="X434" s="2">
        <v>0</v>
      </c>
      <c r="Y434" s="2">
        <v>0.1</v>
      </c>
      <c r="Z434" s="2">
        <v>0</v>
      </c>
      <c r="AA434" s="2">
        <v>0.1</v>
      </c>
      <c r="AB434" s="2"/>
      <c r="AC434" s="2">
        <v>3</v>
      </c>
      <c r="AD434" s="2">
        <v>1</v>
      </c>
      <c r="AE434" s="2">
        <v>109</v>
      </c>
      <c r="AF434" s="2">
        <v>7</v>
      </c>
      <c r="AG434" s="2">
        <v>13</v>
      </c>
      <c r="AH434" s="2">
        <v>5</v>
      </c>
      <c r="AI434" s="2">
        <v>0.1</v>
      </c>
      <c r="AJ434" s="2">
        <v>0</v>
      </c>
      <c r="AK434" s="2">
        <v>0</v>
      </c>
      <c r="AL434" s="2">
        <v>0</v>
      </c>
      <c r="AM434" s="4">
        <v>0</v>
      </c>
    </row>
    <row r="435" spans="1:39" x14ac:dyDescent="0.3">
      <c r="A435" s="2" t="s">
        <v>405</v>
      </c>
      <c r="B435" s="20"/>
      <c r="C435" s="20">
        <v>1</v>
      </c>
      <c r="D435" s="2">
        <v>100</v>
      </c>
      <c r="E435" s="2">
        <v>57</v>
      </c>
      <c r="F435" s="2">
        <v>85.8</v>
      </c>
      <c r="G435" s="2">
        <v>0.2</v>
      </c>
      <c r="H435" s="2">
        <v>0.3</v>
      </c>
      <c r="I435" s="2">
        <v>11.2</v>
      </c>
      <c r="J435" s="2">
        <v>10</v>
      </c>
      <c r="K435" s="2">
        <v>2.4</v>
      </c>
      <c r="L435" s="2">
        <v>0.2</v>
      </c>
      <c r="M435" s="2"/>
      <c r="N435" s="2"/>
      <c r="O435" s="2"/>
      <c r="P435" s="2"/>
      <c r="Q435" s="2"/>
      <c r="R435" s="2">
        <v>3</v>
      </c>
      <c r="S435" s="2"/>
      <c r="T435" s="2"/>
      <c r="U435" s="2">
        <v>0.2</v>
      </c>
      <c r="V435" s="2">
        <v>1.8</v>
      </c>
      <c r="W435" s="2">
        <v>0</v>
      </c>
      <c r="X435" s="2">
        <v>0</v>
      </c>
      <c r="Y435" s="2">
        <v>0.1</v>
      </c>
      <c r="Z435" s="2">
        <v>0.1</v>
      </c>
      <c r="AA435" s="2">
        <v>0.1</v>
      </c>
      <c r="AB435" s="2"/>
      <c r="AC435" s="2">
        <v>3</v>
      </c>
      <c r="AD435" s="2">
        <v>2</v>
      </c>
      <c r="AE435" s="2">
        <v>100</v>
      </c>
      <c r="AF435" s="2">
        <v>6</v>
      </c>
      <c r="AG435" s="2">
        <v>10</v>
      </c>
      <c r="AH435" s="2">
        <v>5</v>
      </c>
      <c r="AI435" s="2">
        <v>0.1</v>
      </c>
      <c r="AJ435" s="2">
        <v>0</v>
      </c>
      <c r="AK435" s="2">
        <v>0</v>
      </c>
      <c r="AL435" s="2">
        <v>0</v>
      </c>
      <c r="AM435" s="4">
        <v>0</v>
      </c>
    </row>
    <row r="436" spans="1:39" x14ac:dyDescent="0.3">
      <c r="A436" s="2" t="s">
        <v>406</v>
      </c>
      <c r="B436" s="20"/>
      <c r="C436" s="20">
        <v>1</v>
      </c>
      <c r="D436" s="2">
        <v>100</v>
      </c>
      <c r="E436" s="2">
        <v>59</v>
      </c>
      <c r="F436" s="2">
        <v>85.3</v>
      </c>
      <c r="G436" s="2">
        <v>0.1</v>
      </c>
      <c r="H436" s="2">
        <v>0.3</v>
      </c>
      <c r="I436" s="2">
        <v>11.8</v>
      </c>
      <c r="J436" s="2">
        <v>10.5</v>
      </c>
      <c r="K436" s="2">
        <v>2.2999999999999998</v>
      </c>
      <c r="L436" s="2">
        <v>0.2</v>
      </c>
      <c r="M436" s="2"/>
      <c r="N436" s="2"/>
      <c r="O436" s="2"/>
      <c r="P436" s="2"/>
      <c r="Q436" s="2"/>
      <c r="R436" s="2">
        <v>3</v>
      </c>
      <c r="S436" s="2"/>
      <c r="T436" s="2"/>
      <c r="U436" s="2">
        <v>0.2</v>
      </c>
      <c r="V436" s="2">
        <v>2.6</v>
      </c>
      <c r="W436" s="2">
        <v>0</v>
      </c>
      <c r="X436" s="2">
        <v>0</v>
      </c>
      <c r="Y436" s="2">
        <v>0.1</v>
      </c>
      <c r="Z436" s="2">
        <v>0</v>
      </c>
      <c r="AA436" s="2">
        <v>0.1</v>
      </c>
      <c r="AB436" s="2"/>
      <c r="AC436" s="2">
        <v>3</v>
      </c>
      <c r="AD436" s="2">
        <v>1</v>
      </c>
      <c r="AE436" s="2">
        <v>104</v>
      </c>
      <c r="AF436" s="2">
        <v>6</v>
      </c>
      <c r="AG436" s="2">
        <v>12</v>
      </c>
      <c r="AH436" s="2">
        <v>5</v>
      </c>
      <c r="AI436" s="2">
        <v>0.1</v>
      </c>
      <c r="AJ436" s="2">
        <v>0</v>
      </c>
      <c r="AK436" s="2">
        <v>0</v>
      </c>
      <c r="AL436" s="2">
        <v>0</v>
      </c>
      <c r="AM436" s="4">
        <v>0</v>
      </c>
    </row>
    <row r="437" spans="1:39" x14ac:dyDescent="0.3">
      <c r="A437" s="2" t="s">
        <v>407</v>
      </c>
      <c r="B437" s="20"/>
      <c r="C437" s="20">
        <v>1</v>
      </c>
      <c r="D437" s="2">
        <v>100</v>
      </c>
      <c r="E437" s="2">
        <v>48</v>
      </c>
      <c r="F437" s="2">
        <v>86.7</v>
      </c>
      <c r="G437" s="2">
        <v>0.2</v>
      </c>
      <c r="H437" s="2">
        <v>0.3</v>
      </c>
      <c r="I437" s="2">
        <v>11.5</v>
      </c>
      <c r="J437" s="2">
        <v>10.1</v>
      </c>
      <c r="K437" s="2">
        <v>1.3</v>
      </c>
      <c r="L437" s="2">
        <v>0.1</v>
      </c>
      <c r="M437" s="2">
        <v>0.02</v>
      </c>
      <c r="N437" s="2">
        <v>0.01</v>
      </c>
      <c r="O437" s="2">
        <v>0.04</v>
      </c>
      <c r="P437" s="2"/>
      <c r="Q437" s="2">
        <v>0</v>
      </c>
      <c r="R437" s="2">
        <v>2</v>
      </c>
      <c r="S437" s="2">
        <v>4</v>
      </c>
      <c r="T437" s="2">
        <v>0</v>
      </c>
      <c r="U437" s="2">
        <v>0.1</v>
      </c>
      <c r="V437" s="2">
        <v>0.6</v>
      </c>
      <c r="W437" s="2">
        <v>0</v>
      </c>
      <c r="X437" s="2">
        <v>0</v>
      </c>
      <c r="Y437" s="2">
        <v>0.1</v>
      </c>
      <c r="Z437" s="2">
        <v>0</v>
      </c>
      <c r="AA437" s="2">
        <v>0.1</v>
      </c>
      <c r="AB437" s="2">
        <v>0</v>
      </c>
      <c r="AC437" s="2">
        <v>0</v>
      </c>
      <c r="AD437" s="2">
        <v>0</v>
      </c>
      <c r="AE437" s="2">
        <v>90</v>
      </c>
      <c r="AF437" s="2">
        <v>5</v>
      </c>
      <c r="AG437" s="2">
        <v>11</v>
      </c>
      <c r="AH437" s="2">
        <v>4</v>
      </c>
      <c r="AI437" s="2">
        <v>0.1</v>
      </c>
      <c r="AJ437" s="2">
        <v>0.1</v>
      </c>
      <c r="AK437" s="2">
        <v>0</v>
      </c>
      <c r="AL437" s="2">
        <v>0</v>
      </c>
      <c r="AM437" s="4">
        <v>0</v>
      </c>
    </row>
    <row r="438" spans="1:39" x14ac:dyDescent="0.3">
      <c r="A438" s="2" t="s">
        <v>408</v>
      </c>
      <c r="B438" s="20"/>
      <c r="C438" s="20">
        <v>1</v>
      </c>
      <c r="D438" s="2">
        <v>100</v>
      </c>
      <c r="E438" s="2">
        <v>58</v>
      </c>
      <c r="F438" s="2">
        <v>85.5</v>
      </c>
      <c r="G438" s="2">
        <v>0.3</v>
      </c>
      <c r="H438" s="2">
        <v>0.4</v>
      </c>
      <c r="I438" s="2">
        <v>10.8</v>
      </c>
      <c r="J438" s="2">
        <v>9.6</v>
      </c>
      <c r="K438" s="2">
        <v>2.8</v>
      </c>
      <c r="L438" s="2">
        <v>0.2</v>
      </c>
      <c r="M438" s="2"/>
      <c r="N438" s="2"/>
      <c r="O438" s="2"/>
      <c r="P438" s="2"/>
      <c r="Q438" s="2"/>
      <c r="R438" s="2">
        <v>5</v>
      </c>
      <c r="S438" s="2"/>
      <c r="T438" s="2"/>
      <c r="U438" s="2">
        <v>0.2</v>
      </c>
      <c r="V438" s="2">
        <v>3.2</v>
      </c>
      <c r="W438" s="2">
        <v>0</v>
      </c>
      <c r="X438" s="2">
        <v>0</v>
      </c>
      <c r="Y438" s="2">
        <v>0.1</v>
      </c>
      <c r="Z438" s="2">
        <v>0</v>
      </c>
      <c r="AA438" s="2">
        <v>0.1</v>
      </c>
      <c r="AB438" s="2"/>
      <c r="AC438" s="2">
        <v>3</v>
      </c>
      <c r="AD438" s="2">
        <v>1</v>
      </c>
      <c r="AE438" s="2">
        <v>120</v>
      </c>
      <c r="AF438" s="2">
        <v>50</v>
      </c>
      <c r="AG438" s="2">
        <v>12</v>
      </c>
      <c r="AH438" s="2">
        <v>5</v>
      </c>
      <c r="AI438" s="2">
        <v>0.2</v>
      </c>
      <c r="AJ438" s="2">
        <v>0</v>
      </c>
      <c r="AK438" s="2">
        <v>0</v>
      </c>
      <c r="AL438" s="2">
        <v>0.1</v>
      </c>
      <c r="AM438" s="4">
        <v>0</v>
      </c>
    </row>
    <row r="439" spans="1:39" x14ac:dyDescent="0.3">
      <c r="A439" s="2" t="s">
        <v>409</v>
      </c>
      <c r="B439" s="20"/>
      <c r="C439" s="20">
        <v>1</v>
      </c>
      <c r="D439" s="2">
        <v>100</v>
      </c>
      <c r="E439" s="2">
        <v>34</v>
      </c>
      <c r="F439" s="2">
        <v>90.2</v>
      </c>
      <c r="G439" s="2">
        <v>0.7</v>
      </c>
      <c r="H439" s="2">
        <v>0.8</v>
      </c>
      <c r="I439" s="2">
        <v>7.3</v>
      </c>
      <c r="J439" s="2">
        <v>7.9</v>
      </c>
      <c r="K439" s="2">
        <v>0.9</v>
      </c>
      <c r="L439" s="2">
        <v>0.2</v>
      </c>
      <c r="M439" s="2">
        <v>0.05</v>
      </c>
      <c r="N439" s="2">
        <v>0</v>
      </c>
      <c r="O439" s="2">
        <v>0.08</v>
      </c>
      <c r="P439" s="2"/>
      <c r="Q439" s="2">
        <v>0</v>
      </c>
      <c r="R439" s="2">
        <v>169</v>
      </c>
      <c r="S439" s="2">
        <v>36.700000000000003</v>
      </c>
      <c r="T439" s="2">
        <v>0</v>
      </c>
      <c r="U439" s="2">
        <v>0.1</v>
      </c>
      <c r="V439" s="2">
        <v>2.5</v>
      </c>
      <c r="W439" s="2">
        <v>0</v>
      </c>
      <c r="X439" s="2">
        <v>0</v>
      </c>
      <c r="Y439" s="2">
        <v>0.7</v>
      </c>
      <c r="Z439" s="2">
        <v>0.1</v>
      </c>
      <c r="AA439" s="2">
        <v>0.1</v>
      </c>
      <c r="AB439" s="2">
        <v>0</v>
      </c>
      <c r="AC439" s="2">
        <v>21</v>
      </c>
      <c r="AD439" s="2">
        <v>16</v>
      </c>
      <c r="AE439" s="2">
        <v>267</v>
      </c>
      <c r="AF439" s="2">
        <v>9</v>
      </c>
      <c r="AG439" s="2">
        <v>15</v>
      </c>
      <c r="AH439" s="2">
        <v>12</v>
      </c>
      <c r="AI439" s="2">
        <v>0.2</v>
      </c>
      <c r="AJ439" s="2">
        <v>0.2</v>
      </c>
      <c r="AK439" s="2">
        <v>0</v>
      </c>
      <c r="AL439" s="2">
        <v>0.4</v>
      </c>
      <c r="AM439" s="4">
        <v>0</v>
      </c>
    </row>
    <row r="440" spans="1:39" x14ac:dyDescent="0.3">
      <c r="A440" s="2" t="s">
        <v>410</v>
      </c>
      <c r="B440" s="20"/>
      <c r="C440" s="20">
        <v>1</v>
      </c>
      <c r="D440" s="2">
        <v>100</v>
      </c>
      <c r="E440" s="2">
        <v>57</v>
      </c>
      <c r="F440" s="2">
        <v>83.8</v>
      </c>
      <c r="G440" s="2">
        <v>0.1</v>
      </c>
      <c r="H440" s="2">
        <v>0.4</v>
      </c>
      <c r="I440" s="2">
        <v>13.4</v>
      </c>
      <c r="J440" s="2"/>
      <c r="K440" s="2">
        <v>1.9</v>
      </c>
      <c r="L440" s="2">
        <v>0.1</v>
      </c>
      <c r="M440" s="2">
        <v>0.01</v>
      </c>
      <c r="N440" s="2">
        <v>0.04</v>
      </c>
      <c r="O440" s="2">
        <v>0.05</v>
      </c>
      <c r="P440" s="2"/>
      <c r="Q440" s="2">
        <v>0</v>
      </c>
      <c r="R440" s="2">
        <v>2</v>
      </c>
      <c r="S440" s="2">
        <v>15</v>
      </c>
      <c r="T440" s="2"/>
      <c r="U440" s="2"/>
      <c r="V440" s="2"/>
      <c r="W440" s="2">
        <v>0</v>
      </c>
      <c r="X440" s="2">
        <v>0</v>
      </c>
      <c r="Y440" s="2">
        <v>0.2</v>
      </c>
      <c r="Z440" s="2">
        <v>0</v>
      </c>
      <c r="AA440" s="2">
        <v>0.1</v>
      </c>
      <c r="AB440" s="2">
        <v>0</v>
      </c>
      <c r="AC440" s="2">
        <v>3</v>
      </c>
      <c r="AD440" s="2">
        <v>4</v>
      </c>
      <c r="AE440" s="2">
        <v>197</v>
      </c>
      <c r="AF440" s="2">
        <v>11</v>
      </c>
      <c r="AG440" s="2">
        <v>17</v>
      </c>
      <c r="AH440" s="2">
        <v>8</v>
      </c>
      <c r="AI440" s="2">
        <v>0.7</v>
      </c>
      <c r="AJ440" s="2">
        <v>0</v>
      </c>
      <c r="AK440" s="2">
        <v>0.1</v>
      </c>
      <c r="AL440" s="2">
        <v>0.6</v>
      </c>
      <c r="AM440" s="4">
        <v>0</v>
      </c>
    </row>
    <row r="441" spans="1:39" x14ac:dyDescent="0.3">
      <c r="A441" s="2" t="s">
        <v>411</v>
      </c>
      <c r="B441" s="20"/>
      <c r="C441" s="20">
        <v>1</v>
      </c>
      <c r="D441" s="2">
        <v>100</v>
      </c>
      <c r="E441" s="2">
        <v>43</v>
      </c>
      <c r="F441" s="2">
        <v>88.2</v>
      </c>
      <c r="G441" s="2">
        <v>0.4</v>
      </c>
      <c r="H441" s="2">
        <v>1.4</v>
      </c>
      <c r="I441" s="2">
        <v>4.3</v>
      </c>
      <c r="J441" s="2">
        <v>4.9000000000000004</v>
      </c>
      <c r="K441" s="2">
        <v>5.3</v>
      </c>
      <c r="L441" s="2">
        <v>0.5</v>
      </c>
      <c r="M441" s="2">
        <v>0.01</v>
      </c>
      <c r="N441" s="2">
        <v>0.05</v>
      </c>
      <c r="O441" s="2">
        <v>0.28000000000000003</v>
      </c>
      <c r="P441" s="2"/>
      <c r="Q441" s="2">
        <v>0</v>
      </c>
      <c r="R441" s="2">
        <v>11</v>
      </c>
      <c r="S441" s="2">
        <v>21</v>
      </c>
      <c r="T441" s="2">
        <v>0</v>
      </c>
      <c r="U441" s="2">
        <v>1.2</v>
      </c>
      <c r="V441" s="2">
        <v>19.8</v>
      </c>
      <c r="W441" s="2">
        <v>0</v>
      </c>
      <c r="X441" s="2">
        <v>0</v>
      </c>
      <c r="Y441" s="2">
        <v>0.6</v>
      </c>
      <c r="Z441" s="2">
        <v>0</v>
      </c>
      <c r="AA441" s="2">
        <v>0.3</v>
      </c>
      <c r="AB441" s="2">
        <v>0</v>
      </c>
      <c r="AC441" s="2">
        <v>25</v>
      </c>
      <c r="AD441" s="2">
        <v>1</v>
      </c>
      <c r="AE441" s="2">
        <v>162</v>
      </c>
      <c r="AF441" s="2">
        <v>29</v>
      </c>
      <c r="AG441" s="2">
        <v>22</v>
      </c>
      <c r="AH441" s="2">
        <v>20</v>
      </c>
      <c r="AI441" s="2">
        <v>0.6</v>
      </c>
      <c r="AJ441" s="2">
        <v>0.5</v>
      </c>
      <c r="AK441" s="2">
        <v>0.2</v>
      </c>
      <c r="AL441" s="2">
        <v>0.4</v>
      </c>
      <c r="AM441" s="4">
        <v>0</v>
      </c>
    </row>
    <row r="442" spans="1:39" x14ac:dyDescent="0.3">
      <c r="A442" s="2" t="s">
        <v>412</v>
      </c>
      <c r="B442" s="20"/>
      <c r="C442" s="20">
        <v>1</v>
      </c>
      <c r="D442" s="2">
        <v>100</v>
      </c>
      <c r="E442" s="2">
        <v>47</v>
      </c>
      <c r="F442" s="2">
        <v>86.8</v>
      </c>
      <c r="G442" s="2">
        <v>0.4</v>
      </c>
      <c r="H442" s="2">
        <v>0.9</v>
      </c>
      <c r="I442" s="2">
        <v>9.3000000000000007</v>
      </c>
      <c r="J442" s="2">
        <v>9.4</v>
      </c>
      <c r="K442" s="2">
        <v>2.4</v>
      </c>
      <c r="L442" s="2">
        <v>0.1</v>
      </c>
      <c r="M442" s="2">
        <v>0.02</v>
      </c>
      <c r="N442" s="2">
        <v>0.02</v>
      </c>
      <c r="O442" s="2">
        <v>0.03</v>
      </c>
      <c r="P442" s="2"/>
      <c r="Q442" s="2">
        <v>0</v>
      </c>
      <c r="R442" s="2">
        <v>11</v>
      </c>
      <c r="S442" s="2">
        <v>53.2</v>
      </c>
      <c r="T442" s="2">
        <v>0</v>
      </c>
      <c r="U442" s="2">
        <v>0.2</v>
      </c>
      <c r="V442" s="2">
        <v>0</v>
      </c>
      <c r="W442" s="2">
        <v>0.1</v>
      </c>
      <c r="X442" s="2">
        <v>0</v>
      </c>
      <c r="Y442" s="2">
        <v>0.3</v>
      </c>
      <c r="Z442" s="2">
        <v>0.1</v>
      </c>
      <c r="AA442" s="2">
        <v>0.3</v>
      </c>
      <c r="AB442" s="2">
        <v>0</v>
      </c>
      <c r="AC442" s="2">
        <v>30</v>
      </c>
      <c r="AD442" s="2">
        <v>0</v>
      </c>
      <c r="AE442" s="2">
        <v>181</v>
      </c>
      <c r="AF442" s="2">
        <v>40</v>
      </c>
      <c r="AG442" s="2">
        <v>14</v>
      </c>
      <c r="AH442" s="2">
        <v>10</v>
      </c>
      <c r="AI442" s="2">
        <v>0.1</v>
      </c>
      <c r="AJ442" s="2">
        <v>0.1</v>
      </c>
      <c r="AK442" s="2">
        <v>0</v>
      </c>
      <c r="AL442" s="2">
        <v>0.5</v>
      </c>
      <c r="AM442" s="4">
        <v>0</v>
      </c>
    </row>
    <row r="443" spans="1:39" x14ac:dyDescent="0.3">
      <c r="A443" s="2" t="s">
        <v>413</v>
      </c>
      <c r="B443" s="20"/>
      <c r="C443" s="20">
        <v>1</v>
      </c>
      <c r="D443" s="2">
        <v>100</v>
      </c>
      <c r="E443" s="2">
        <v>47</v>
      </c>
      <c r="F443" s="2">
        <v>86.7</v>
      </c>
      <c r="G443" s="2">
        <v>0.5</v>
      </c>
      <c r="H443" s="2">
        <v>0.4</v>
      </c>
      <c r="I443" s="2">
        <v>8.9</v>
      </c>
      <c r="J443" s="2"/>
      <c r="K443" s="2">
        <v>3.2</v>
      </c>
      <c r="L443" s="2">
        <v>0.2</v>
      </c>
      <c r="M443" s="2">
        <v>0.04</v>
      </c>
      <c r="N443" s="2">
        <v>0.01</v>
      </c>
      <c r="O443" s="2">
        <v>0.09</v>
      </c>
      <c r="P443" s="2"/>
      <c r="Q443" s="2">
        <v>0</v>
      </c>
      <c r="R443" s="2">
        <v>153</v>
      </c>
      <c r="S443" s="2">
        <v>1</v>
      </c>
      <c r="T443" s="2"/>
      <c r="U443" s="2">
        <v>0</v>
      </c>
      <c r="V443" s="2"/>
      <c r="W443" s="2">
        <v>0</v>
      </c>
      <c r="X443" s="2">
        <v>0</v>
      </c>
      <c r="Y443" s="2">
        <v>0.2</v>
      </c>
      <c r="Z443" s="2"/>
      <c r="AA443" s="2">
        <v>0</v>
      </c>
      <c r="AB443" s="2">
        <v>0</v>
      </c>
      <c r="AC443" s="2">
        <v>0</v>
      </c>
      <c r="AD443" s="2">
        <v>1</v>
      </c>
      <c r="AE443" s="2">
        <v>266</v>
      </c>
      <c r="AF443" s="2">
        <v>16</v>
      </c>
      <c r="AG443" s="2">
        <v>27</v>
      </c>
      <c r="AH443" s="2">
        <v>13</v>
      </c>
      <c r="AI443" s="2">
        <v>0.3</v>
      </c>
      <c r="AJ443" s="2">
        <v>0.1</v>
      </c>
      <c r="AK443" s="2">
        <v>0</v>
      </c>
      <c r="AL443" s="2">
        <v>0.5</v>
      </c>
      <c r="AM443" s="4">
        <v>0</v>
      </c>
    </row>
    <row r="444" spans="1:39" x14ac:dyDescent="0.3">
      <c r="A444" s="2" t="s">
        <v>414</v>
      </c>
      <c r="B444" s="20"/>
      <c r="C444" s="20">
        <v>1</v>
      </c>
      <c r="D444" s="2">
        <v>100</v>
      </c>
      <c r="E444" s="2">
        <v>160</v>
      </c>
      <c r="F444" s="2">
        <v>73.2</v>
      </c>
      <c r="G444" s="2">
        <v>1.6</v>
      </c>
      <c r="H444" s="2">
        <v>2</v>
      </c>
      <c r="I444" s="2">
        <v>1.8</v>
      </c>
      <c r="J444" s="2">
        <v>0.7</v>
      </c>
      <c r="K444" s="2">
        <v>6.7</v>
      </c>
      <c r="L444" s="2">
        <v>14.7</v>
      </c>
      <c r="M444" s="2">
        <v>2.13</v>
      </c>
      <c r="N444" s="2">
        <v>9.8000000000000007</v>
      </c>
      <c r="O444" s="2">
        <v>1.82</v>
      </c>
      <c r="P444" s="2"/>
      <c r="Q444" s="2">
        <v>0</v>
      </c>
      <c r="R444" s="2">
        <v>7</v>
      </c>
      <c r="S444" s="2">
        <v>10</v>
      </c>
      <c r="T444" s="2">
        <v>0</v>
      </c>
      <c r="U444" s="2">
        <v>2.1</v>
      </c>
      <c r="V444" s="2">
        <v>21</v>
      </c>
      <c r="W444" s="2">
        <v>0.1</v>
      </c>
      <c r="X444" s="2">
        <v>0.1</v>
      </c>
      <c r="Y444" s="2">
        <v>1.7</v>
      </c>
      <c r="Z444" s="2">
        <v>0.3</v>
      </c>
      <c r="AA444" s="2">
        <v>1.4</v>
      </c>
      <c r="AB444" s="2">
        <v>0</v>
      </c>
      <c r="AC444" s="2">
        <v>81</v>
      </c>
      <c r="AD444" s="2">
        <v>7</v>
      </c>
      <c r="AE444" s="2">
        <v>485</v>
      </c>
      <c r="AF444" s="2">
        <v>12</v>
      </c>
      <c r="AG444" s="2">
        <v>52</v>
      </c>
      <c r="AH444" s="2">
        <v>29</v>
      </c>
      <c r="AI444" s="2">
        <v>0.6</v>
      </c>
      <c r="AJ444" s="2">
        <v>0.6</v>
      </c>
      <c r="AK444" s="2">
        <v>0.2</v>
      </c>
      <c r="AL444" s="2">
        <v>0.4</v>
      </c>
      <c r="AM444" s="4">
        <v>0</v>
      </c>
    </row>
    <row r="445" spans="1:39" x14ac:dyDescent="0.3">
      <c r="A445" s="2" t="s">
        <v>415</v>
      </c>
      <c r="B445" s="20"/>
      <c r="C445" s="20">
        <v>4</v>
      </c>
      <c r="D445" s="2">
        <v>100</v>
      </c>
      <c r="E445" s="2">
        <v>160</v>
      </c>
      <c r="F445" s="2"/>
      <c r="G445" s="2"/>
      <c r="H445" s="2">
        <v>1.7</v>
      </c>
      <c r="I445" s="2" t="s">
        <v>46</v>
      </c>
      <c r="J445" s="2">
        <v>0.3</v>
      </c>
      <c r="K445" s="2"/>
      <c r="L445" s="2">
        <v>15.4</v>
      </c>
      <c r="M445" s="2">
        <v>2.64</v>
      </c>
      <c r="N445" s="2">
        <v>10.7</v>
      </c>
      <c r="O445" s="2">
        <v>2.04</v>
      </c>
      <c r="P445" s="2">
        <v>0</v>
      </c>
      <c r="Q445" s="2">
        <v>0</v>
      </c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>
        <v>4</v>
      </c>
      <c r="AE445" s="2"/>
      <c r="AF445" s="2"/>
      <c r="AG445" s="2"/>
      <c r="AH445" s="2"/>
      <c r="AI445" s="2"/>
      <c r="AJ445" s="2"/>
      <c r="AK445" s="2"/>
      <c r="AL445" s="2"/>
      <c r="AM445" s="4">
        <v>0</v>
      </c>
    </row>
    <row r="446" spans="1:39" x14ac:dyDescent="0.3">
      <c r="A446" s="2" t="s">
        <v>416</v>
      </c>
      <c r="B446" s="20"/>
      <c r="C446" s="20">
        <v>1</v>
      </c>
      <c r="D446" s="2">
        <v>100</v>
      </c>
      <c r="E446" s="2">
        <v>43</v>
      </c>
      <c r="F446" s="2">
        <v>88.1</v>
      </c>
      <c r="G446" s="2">
        <v>0.4</v>
      </c>
      <c r="H446" s="2">
        <v>0.5</v>
      </c>
      <c r="I446" s="2">
        <v>9.1</v>
      </c>
      <c r="J446" s="2">
        <v>7.8</v>
      </c>
      <c r="K446" s="2">
        <v>1.7</v>
      </c>
      <c r="L446" s="2">
        <v>0.3</v>
      </c>
      <c r="M446" s="2">
        <v>0.08</v>
      </c>
      <c r="N446" s="2">
        <v>7.0000000000000007E-2</v>
      </c>
      <c r="O446" s="2">
        <v>0.06</v>
      </c>
      <c r="P446" s="2"/>
      <c r="Q446" s="2">
        <v>0</v>
      </c>
      <c r="R446" s="2">
        <v>47</v>
      </c>
      <c r="S446" s="2">
        <v>60.9</v>
      </c>
      <c r="T446" s="2">
        <v>0</v>
      </c>
      <c r="U446" s="2">
        <v>0.3</v>
      </c>
      <c r="V446" s="2">
        <v>2.6</v>
      </c>
      <c r="W446" s="2">
        <v>0</v>
      </c>
      <c r="X446" s="2">
        <v>0</v>
      </c>
      <c r="Y446" s="2">
        <v>0.4</v>
      </c>
      <c r="Z446" s="2">
        <v>0</v>
      </c>
      <c r="AA446" s="2">
        <v>0.2</v>
      </c>
      <c r="AB446" s="2">
        <v>0</v>
      </c>
      <c r="AC446" s="2">
        <v>37</v>
      </c>
      <c r="AD446" s="2">
        <v>8</v>
      </c>
      <c r="AE446" s="2">
        <v>182</v>
      </c>
      <c r="AF446" s="2">
        <v>20</v>
      </c>
      <c r="AG446" s="2">
        <v>10</v>
      </c>
      <c r="AH446" s="2">
        <v>21</v>
      </c>
      <c r="AI446" s="2">
        <v>0.3</v>
      </c>
      <c r="AJ446" s="2">
        <v>0.1</v>
      </c>
      <c r="AK446" s="2">
        <v>0</v>
      </c>
      <c r="AL446" s="2">
        <v>0.6</v>
      </c>
      <c r="AM446" s="4">
        <v>0</v>
      </c>
    </row>
    <row r="447" spans="1:39" x14ac:dyDescent="0.3">
      <c r="A447" s="2" t="s">
        <v>417</v>
      </c>
      <c r="B447" s="20"/>
      <c r="C447" s="20">
        <v>1</v>
      </c>
      <c r="D447" s="2">
        <v>100</v>
      </c>
      <c r="E447" s="2">
        <v>299</v>
      </c>
      <c r="F447" s="2">
        <v>15.4</v>
      </c>
      <c r="G447" s="2">
        <v>1.9</v>
      </c>
      <c r="H447" s="2">
        <v>3.1</v>
      </c>
      <c r="I447" s="2">
        <v>75.5</v>
      </c>
      <c r="J447" s="2">
        <v>59.2</v>
      </c>
      <c r="K447" s="2">
        <v>3.7</v>
      </c>
      <c r="L447" s="2">
        <v>0.5</v>
      </c>
      <c r="M447" s="2">
        <v>0.06</v>
      </c>
      <c r="N447" s="2">
        <v>0.05</v>
      </c>
      <c r="O447" s="2">
        <v>0.04</v>
      </c>
      <c r="P447" s="2"/>
      <c r="Q447" s="2">
        <v>0</v>
      </c>
      <c r="R447" s="2">
        <v>0</v>
      </c>
      <c r="S447" s="2">
        <v>2.2999999999999998</v>
      </c>
      <c r="T447" s="2">
        <v>0</v>
      </c>
      <c r="U447" s="2">
        <v>0.1</v>
      </c>
      <c r="V447" s="2">
        <v>3.5</v>
      </c>
      <c r="W447" s="2">
        <v>0.1</v>
      </c>
      <c r="X447" s="2">
        <v>0.1</v>
      </c>
      <c r="Y447" s="2">
        <v>0.8</v>
      </c>
      <c r="Z447" s="2">
        <v>0.2</v>
      </c>
      <c r="AA447" s="2">
        <v>0.1</v>
      </c>
      <c r="AB447" s="2">
        <v>0</v>
      </c>
      <c r="AC447" s="2">
        <v>5</v>
      </c>
      <c r="AD447" s="2">
        <v>11</v>
      </c>
      <c r="AE447" s="2">
        <v>749</v>
      </c>
      <c r="AF447" s="2">
        <v>50</v>
      </c>
      <c r="AG447" s="2">
        <v>101</v>
      </c>
      <c r="AH447" s="2">
        <v>32</v>
      </c>
      <c r="AI447" s="2">
        <v>1.9</v>
      </c>
      <c r="AJ447" s="2">
        <v>0.2</v>
      </c>
      <c r="AK447" s="2">
        <v>0.3</v>
      </c>
      <c r="AL447" s="2">
        <v>0.6</v>
      </c>
      <c r="AM447" s="4">
        <v>0</v>
      </c>
    </row>
    <row r="448" spans="1:39" x14ac:dyDescent="0.3">
      <c r="A448" s="10" t="s">
        <v>418</v>
      </c>
      <c r="B448" s="10"/>
      <c r="C448" s="10">
        <v>2</v>
      </c>
      <c r="D448" s="10">
        <v>100</v>
      </c>
      <c r="E448" s="10">
        <v>25</v>
      </c>
      <c r="F448" s="10">
        <v>92.4</v>
      </c>
      <c r="G448" s="10">
        <v>0.3</v>
      </c>
      <c r="H448" s="10">
        <v>0.4</v>
      </c>
      <c r="I448" s="10">
        <v>6.3</v>
      </c>
      <c r="J448" s="10"/>
      <c r="K448" s="10">
        <v>0.5</v>
      </c>
      <c r="L448" s="10">
        <v>0.1</v>
      </c>
      <c r="M448" s="10"/>
      <c r="N448" s="10"/>
      <c r="O448" s="10"/>
      <c r="P448" s="10"/>
      <c r="Q448" s="10">
        <v>0</v>
      </c>
      <c r="R448" s="10"/>
      <c r="S448" s="10">
        <v>26</v>
      </c>
      <c r="T448" s="10"/>
      <c r="U448" s="10"/>
      <c r="V448" s="10"/>
      <c r="W448" s="10">
        <v>0.1</v>
      </c>
      <c r="X448" s="10">
        <v>0</v>
      </c>
      <c r="Y448" s="10">
        <v>0.6</v>
      </c>
      <c r="Z448" s="10"/>
      <c r="AA448" s="10"/>
      <c r="AB448" s="10"/>
      <c r="AC448" s="10"/>
      <c r="AD448" s="10">
        <v>3</v>
      </c>
      <c r="AE448" s="10">
        <v>117</v>
      </c>
      <c r="AF448" s="10">
        <v>21</v>
      </c>
      <c r="AG448" s="10">
        <v>13</v>
      </c>
      <c r="AH448" s="10"/>
      <c r="AI448" s="10">
        <v>1</v>
      </c>
      <c r="AJ448" s="10"/>
      <c r="AK448" s="10"/>
      <c r="AL448" s="10"/>
      <c r="AM448" s="12">
        <v>0</v>
      </c>
    </row>
    <row r="449" spans="1:39" x14ac:dyDescent="0.3">
      <c r="A449" s="2" t="s">
        <v>741</v>
      </c>
      <c r="B449" s="20"/>
      <c r="C449" s="20">
        <v>1</v>
      </c>
      <c r="D449" s="2">
        <v>100</v>
      </c>
      <c r="E449" s="2">
        <v>57</v>
      </c>
      <c r="F449" s="2">
        <v>84</v>
      </c>
      <c r="G449" s="2">
        <v>0.3</v>
      </c>
      <c r="H449" s="2">
        <v>0.4</v>
      </c>
      <c r="I449" s="2">
        <v>12.1</v>
      </c>
      <c r="J449" s="2">
        <v>9.8000000000000007</v>
      </c>
      <c r="K449" s="2">
        <v>3.1</v>
      </c>
      <c r="L449" s="2">
        <v>0.1</v>
      </c>
      <c r="M449" s="2">
        <v>0.02</v>
      </c>
      <c r="N449" s="2">
        <v>0.08</v>
      </c>
      <c r="O449" s="2">
        <v>0.09</v>
      </c>
      <c r="P449" s="2"/>
      <c r="Q449" s="2">
        <v>0</v>
      </c>
      <c r="R449" s="2">
        <v>1</v>
      </c>
      <c r="S449" s="2">
        <v>4.3</v>
      </c>
      <c r="T449" s="2">
        <v>0</v>
      </c>
      <c r="U449" s="2">
        <v>0.1</v>
      </c>
      <c r="V449" s="2">
        <v>4.4000000000000004</v>
      </c>
      <c r="W449" s="2">
        <v>0</v>
      </c>
      <c r="X449" s="2">
        <v>0</v>
      </c>
      <c r="Y449" s="2">
        <v>0.2</v>
      </c>
      <c r="Z449" s="2">
        <v>0</v>
      </c>
      <c r="AA449" s="2">
        <v>0</v>
      </c>
      <c r="AB449" s="2">
        <v>0</v>
      </c>
      <c r="AC449" s="2">
        <v>7</v>
      </c>
      <c r="AD449" s="2">
        <v>1</v>
      </c>
      <c r="AE449" s="2">
        <v>116</v>
      </c>
      <c r="AF449" s="2">
        <v>9</v>
      </c>
      <c r="AG449" s="2">
        <v>12</v>
      </c>
      <c r="AH449" s="2">
        <v>7</v>
      </c>
      <c r="AI449" s="2">
        <v>0.2</v>
      </c>
      <c r="AJ449" s="2"/>
      <c r="AK449" s="2"/>
      <c r="AL449" s="2"/>
      <c r="AM449" s="4">
        <v>0</v>
      </c>
    </row>
    <row r="450" spans="1:39" x14ac:dyDescent="0.3">
      <c r="A450" s="2" t="s">
        <v>743</v>
      </c>
      <c r="B450" s="20"/>
      <c r="C450" s="20">
        <v>1</v>
      </c>
      <c r="D450" s="2">
        <v>100</v>
      </c>
      <c r="E450" s="2">
        <v>262</v>
      </c>
      <c r="F450" s="2">
        <v>26.7</v>
      </c>
      <c r="G450" s="2">
        <v>1.1000000000000001</v>
      </c>
      <c r="H450" s="2">
        <v>1.9</v>
      </c>
      <c r="I450" s="2">
        <v>62.2</v>
      </c>
      <c r="J450" s="2">
        <v>62.2</v>
      </c>
      <c r="K450" s="2">
        <v>7.5</v>
      </c>
      <c r="L450" s="2">
        <v>0.6</v>
      </c>
      <c r="M450" s="2">
        <v>0.04</v>
      </c>
      <c r="N450" s="2">
        <v>0.13</v>
      </c>
      <c r="O450" s="2">
        <v>0.15</v>
      </c>
      <c r="P450" s="2"/>
      <c r="Q450" s="2">
        <v>0</v>
      </c>
      <c r="R450" s="2">
        <v>0</v>
      </c>
      <c r="S450" s="2">
        <v>7</v>
      </c>
      <c r="T450" s="2">
        <v>0</v>
      </c>
      <c r="U450" s="2">
        <v>0.1</v>
      </c>
      <c r="V450" s="2">
        <v>20.399999999999999</v>
      </c>
      <c r="W450" s="2">
        <v>0</v>
      </c>
      <c r="X450" s="2">
        <v>0.1</v>
      </c>
      <c r="Y450" s="2">
        <v>1.4</v>
      </c>
      <c r="Z450" s="2">
        <v>0.1</v>
      </c>
      <c r="AA450" s="2">
        <v>0.2</v>
      </c>
      <c r="AB450" s="2">
        <v>0</v>
      </c>
      <c r="AC450" s="2">
        <v>0</v>
      </c>
      <c r="AD450" s="2">
        <v>6</v>
      </c>
      <c r="AE450" s="2">
        <v>533</v>
      </c>
      <c r="AF450" s="2">
        <v>34</v>
      </c>
      <c r="AG450" s="2">
        <v>59</v>
      </c>
      <c r="AH450" s="2">
        <v>33</v>
      </c>
      <c r="AI450" s="2">
        <v>2.1</v>
      </c>
      <c r="AJ450" s="2">
        <v>0.4</v>
      </c>
      <c r="AK450" s="2">
        <v>0.4</v>
      </c>
      <c r="AL450" s="2">
        <v>0.2</v>
      </c>
      <c r="AM450" s="4">
        <v>0</v>
      </c>
    </row>
    <row r="451" spans="1:39" x14ac:dyDescent="0.3">
      <c r="A451" s="2" t="s">
        <v>729</v>
      </c>
      <c r="B451" s="20"/>
      <c r="C451" s="20">
        <v>1</v>
      </c>
      <c r="D451" s="2">
        <v>100</v>
      </c>
      <c r="E451" s="2">
        <v>50</v>
      </c>
      <c r="F451" s="2">
        <v>86</v>
      </c>
      <c r="G451" s="2">
        <v>0.2</v>
      </c>
      <c r="H451" s="2">
        <v>0.5</v>
      </c>
      <c r="I451" s="2">
        <v>11.7</v>
      </c>
      <c r="J451" s="2">
        <v>9.9</v>
      </c>
      <c r="K451" s="2">
        <v>1.4</v>
      </c>
      <c r="L451" s="2">
        <v>0.1</v>
      </c>
      <c r="M451" s="2">
        <v>0.01</v>
      </c>
      <c r="N451" s="2">
        <v>0.01</v>
      </c>
      <c r="O451" s="2">
        <v>0.04</v>
      </c>
      <c r="P451" s="2"/>
      <c r="Q451" s="2">
        <v>0</v>
      </c>
      <c r="R451" s="2">
        <v>3</v>
      </c>
      <c r="S451" s="2">
        <v>47.8</v>
      </c>
      <c r="T451" s="2">
        <v>0</v>
      </c>
      <c r="U451" s="2">
        <v>0</v>
      </c>
      <c r="V451" s="2">
        <v>0.7</v>
      </c>
      <c r="W451" s="2">
        <v>0.1</v>
      </c>
      <c r="X451" s="2">
        <v>0</v>
      </c>
      <c r="Y451" s="2">
        <v>0.5</v>
      </c>
      <c r="Z451" s="2">
        <v>0.1</v>
      </c>
      <c r="AA451" s="2">
        <v>0.2</v>
      </c>
      <c r="AB451" s="2">
        <v>0</v>
      </c>
      <c r="AC451" s="2">
        <v>18</v>
      </c>
      <c r="AD451" s="2">
        <v>1</v>
      </c>
      <c r="AE451" s="2">
        <v>109</v>
      </c>
      <c r="AF451" s="2">
        <v>13</v>
      </c>
      <c r="AG451" s="2">
        <v>8</v>
      </c>
      <c r="AH451" s="2">
        <v>12</v>
      </c>
      <c r="AI451" s="2">
        <v>0.3</v>
      </c>
      <c r="AJ451" s="2">
        <v>0.1</v>
      </c>
      <c r="AK451" s="2">
        <v>0.1</v>
      </c>
      <c r="AL451" s="2">
        <v>0.1</v>
      </c>
      <c r="AM451" s="4">
        <v>0</v>
      </c>
    </row>
    <row r="452" spans="1:39" x14ac:dyDescent="0.3">
      <c r="A452" s="2" t="s">
        <v>744</v>
      </c>
      <c r="B452" s="20"/>
      <c r="C452" s="20">
        <v>3</v>
      </c>
      <c r="D452" s="2">
        <v>100</v>
      </c>
      <c r="E452" s="2">
        <v>61</v>
      </c>
      <c r="F452" s="2"/>
      <c r="G452" s="2"/>
      <c r="H452" s="2">
        <v>0.3</v>
      </c>
      <c r="I452" s="2">
        <v>14.8</v>
      </c>
      <c r="J452" s="2">
        <v>13.5</v>
      </c>
      <c r="K452" s="2">
        <v>1</v>
      </c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>
        <v>6</v>
      </c>
      <c r="AD452" s="2"/>
      <c r="AE452" s="2"/>
      <c r="AF452" s="2"/>
      <c r="AG452" s="2"/>
      <c r="AH452" s="2"/>
      <c r="AI452" s="2"/>
      <c r="AJ452" s="2"/>
      <c r="AK452" s="2"/>
      <c r="AL452" s="2"/>
      <c r="AM452" s="4">
        <v>0</v>
      </c>
    </row>
    <row r="453" spans="1:39" x14ac:dyDescent="0.3">
      <c r="A453" s="2" t="s">
        <v>745</v>
      </c>
      <c r="B453" s="20"/>
      <c r="C453" s="20">
        <v>1</v>
      </c>
      <c r="D453" s="2">
        <v>100</v>
      </c>
      <c r="E453" s="2">
        <v>89</v>
      </c>
      <c r="F453" s="2">
        <v>74.900000000000006</v>
      </c>
      <c r="G453" s="2">
        <v>0.8</v>
      </c>
      <c r="H453" s="2">
        <v>1.1000000000000001</v>
      </c>
      <c r="I453" s="2">
        <v>20.3</v>
      </c>
      <c r="J453" s="2">
        <v>12.2</v>
      </c>
      <c r="K453" s="2">
        <v>2.6</v>
      </c>
      <c r="L453" s="2">
        <v>0.3</v>
      </c>
      <c r="M453" s="2">
        <v>0.11</v>
      </c>
      <c r="N453" s="2">
        <v>0.03</v>
      </c>
      <c r="O453" s="2">
        <v>7.0000000000000007E-2</v>
      </c>
      <c r="P453" s="2"/>
      <c r="Q453" s="2">
        <v>0</v>
      </c>
      <c r="R453" s="2">
        <v>3</v>
      </c>
      <c r="S453" s="2">
        <v>8.6999999999999993</v>
      </c>
      <c r="T453" s="2">
        <v>0</v>
      </c>
      <c r="U453" s="2">
        <v>0.1</v>
      </c>
      <c r="V453" s="2">
        <v>0.5</v>
      </c>
      <c r="W453" s="2">
        <v>0</v>
      </c>
      <c r="X453" s="2">
        <v>0.1</v>
      </c>
      <c r="Y453" s="2">
        <v>0.7</v>
      </c>
      <c r="Z453" s="2">
        <v>0.4</v>
      </c>
      <c r="AA453" s="2">
        <v>0.3</v>
      </c>
      <c r="AB453" s="2">
        <v>0</v>
      </c>
      <c r="AC453" s="2">
        <v>20</v>
      </c>
      <c r="AD453" s="2">
        <v>1</v>
      </c>
      <c r="AE453" s="2">
        <v>358</v>
      </c>
      <c r="AF453" s="2">
        <v>5</v>
      </c>
      <c r="AG453" s="2">
        <v>22</v>
      </c>
      <c r="AH453" s="2">
        <v>27</v>
      </c>
      <c r="AI453" s="2">
        <v>0.3</v>
      </c>
      <c r="AJ453" s="2">
        <v>0.2</v>
      </c>
      <c r="AK453" s="2">
        <v>0.1</v>
      </c>
      <c r="AL453" s="2">
        <v>1</v>
      </c>
      <c r="AM453" s="4">
        <v>0</v>
      </c>
    </row>
    <row r="454" spans="1:39" x14ac:dyDescent="0.3">
      <c r="A454" s="2" t="s">
        <v>746</v>
      </c>
      <c r="B454" s="20"/>
      <c r="C454" s="20">
        <v>1</v>
      </c>
      <c r="D454" s="2">
        <v>100</v>
      </c>
      <c r="E454" s="2">
        <v>32</v>
      </c>
      <c r="F454" s="2">
        <v>90.9</v>
      </c>
      <c r="G454" s="2">
        <v>0.3</v>
      </c>
      <c r="H454" s="2">
        <v>0.6</v>
      </c>
      <c r="I454" s="2">
        <v>7</v>
      </c>
      <c r="J454" s="2">
        <v>7</v>
      </c>
      <c r="K454" s="2">
        <v>1.1000000000000001</v>
      </c>
      <c r="L454" s="2">
        <v>0.1</v>
      </c>
      <c r="M454" s="2">
        <v>0.01</v>
      </c>
      <c r="N454" s="2">
        <v>0.01</v>
      </c>
      <c r="O454" s="2">
        <v>0.02</v>
      </c>
      <c r="P454" s="2"/>
      <c r="Q454" s="2">
        <v>0</v>
      </c>
      <c r="R454" s="2">
        <v>46</v>
      </c>
      <c r="S454" s="2">
        <v>34.4</v>
      </c>
      <c r="T454" s="2">
        <v>0</v>
      </c>
      <c r="U454" s="2">
        <v>0.1</v>
      </c>
      <c r="V454" s="2">
        <v>0</v>
      </c>
      <c r="W454" s="2">
        <v>0</v>
      </c>
      <c r="X454" s="2">
        <v>0</v>
      </c>
      <c r="Y454" s="2">
        <v>0.3</v>
      </c>
      <c r="Z454" s="2">
        <v>0</v>
      </c>
      <c r="AA454" s="2">
        <v>0.3</v>
      </c>
      <c r="AB454" s="2">
        <v>0</v>
      </c>
      <c r="AC454" s="2">
        <v>10</v>
      </c>
      <c r="AD454" s="2">
        <v>0</v>
      </c>
      <c r="AE454" s="2">
        <v>139</v>
      </c>
      <c r="AF454" s="2">
        <v>12</v>
      </c>
      <c r="AG454" s="2">
        <v>8</v>
      </c>
      <c r="AH454" s="2">
        <v>8</v>
      </c>
      <c r="AI454" s="2">
        <v>0.1</v>
      </c>
      <c r="AJ454" s="2">
        <v>0.1</v>
      </c>
      <c r="AK454" s="2">
        <v>0</v>
      </c>
      <c r="AL454" s="2">
        <v>0.3</v>
      </c>
      <c r="AM454" s="4">
        <v>0</v>
      </c>
    </row>
    <row r="455" spans="1:39" x14ac:dyDescent="0.3">
      <c r="A455" s="2" t="s">
        <v>730</v>
      </c>
      <c r="B455" s="20"/>
      <c r="C455" s="20">
        <v>1</v>
      </c>
      <c r="D455" s="2">
        <v>100</v>
      </c>
      <c r="E455" s="2">
        <v>30</v>
      </c>
      <c r="F455" s="2">
        <v>91.5</v>
      </c>
      <c r="G455" s="2">
        <v>0.3</v>
      </c>
      <c r="H455" s="2">
        <v>0.6</v>
      </c>
      <c r="I455" s="2">
        <v>7.1</v>
      </c>
      <c r="J455" s="2">
        <v>6.2</v>
      </c>
      <c r="K455" s="2">
        <v>0.4</v>
      </c>
      <c r="L455" s="2">
        <v>0.2</v>
      </c>
      <c r="M455" s="2">
        <v>0.02</v>
      </c>
      <c r="N455" s="2">
        <v>0.04</v>
      </c>
      <c r="O455" s="2">
        <v>0.05</v>
      </c>
      <c r="P455" s="2"/>
      <c r="Q455" s="2">
        <v>0</v>
      </c>
      <c r="R455" s="2">
        <v>28</v>
      </c>
      <c r="S455" s="2">
        <v>8.1</v>
      </c>
      <c r="T455" s="2">
        <v>0</v>
      </c>
      <c r="U455" s="2">
        <v>0.1</v>
      </c>
      <c r="V455" s="2">
        <v>0.1</v>
      </c>
      <c r="W455" s="2">
        <v>0</v>
      </c>
      <c r="X455" s="2">
        <v>0</v>
      </c>
      <c r="Y455" s="2">
        <v>0.2</v>
      </c>
      <c r="Z455" s="2">
        <v>0</v>
      </c>
      <c r="AA455" s="2">
        <v>0.2</v>
      </c>
      <c r="AB455" s="2">
        <v>0</v>
      </c>
      <c r="AC455" s="2">
        <v>3</v>
      </c>
      <c r="AD455" s="2">
        <v>1</v>
      </c>
      <c r="AE455" s="2">
        <v>112</v>
      </c>
      <c r="AF455" s="2">
        <v>7</v>
      </c>
      <c r="AG455" s="2">
        <v>11</v>
      </c>
      <c r="AH455" s="2">
        <v>10</v>
      </c>
      <c r="AI455" s="2">
        <v>0.2</v>
      </c>
      <c r="AJ455" s="2">
        <v>0.1</v>
      </c>
      <c r="AK455" s="2">
        <v>0</v>
      </c>
      <c r="AL455" s="2">
        <v>0.4</v>
      </c>
      <c r="AM455" s="4">
        <v>0</v>
      </c>
    </row>
    <row r="456" spans="1:39" x14ac:dyDescent="0.3">
      <c r="A456" s="2" t="s">
        <v>747</v>
      </c>
      <c r="B456" s="20"/>
      <c r="C456" s="20">
        <v>3</v>
      </c>
      <c r="D456" s="2">
        <v>100</v>
      </c>
      <c r="E456" s="2">
        <v>59</v>
      </c>
      <c r="F456" s="2">
        <v>76.900000000000006</v>
      </c>
      <c r="G456" s="2">
        <v>0.7</v>
      </c>
      <c r="H456" s="2">
        <v>2.2000000000000002</v>
      </c>
      <c r="I456" s="2">
        <v>12.2</v>
      </c>
      <c r="J456" s="2"/>
      <c r="K456" s="2">
        <v>7.8</v>
      </c>
      <c r="L456" s="2">
        <v>0.2</v>
      </c>
      <c r="M456" s="2"/>
      <c r="N456" s="2"/>
      <c r="O456" s="2"/>
      <c r="P456" s="2"/>
      <c r="Q456" s="2"/>
      <c r="R456" s="2">
        <v>28</v>
      </c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4">
        <v>0</v>
      </c>
    </row>
    <row r="457" spans="1:39" x14ac:dyDescent="0.3">
      <c r="A457" s="2" t="s">
        <v>748</v>
      </c>
      <c r="B457" s="20"/>
      <c r="C457" s="20">
        <v>1</v>
      </c>
      <c r="D457" s="2">
        <v>100</v>
      </c>
      <c r="E457" s="2">
        <v>56</v>
      </c>
      <c r="F457" s="2">
        <v>81.400000000000006</v>
      </c>
      <c r="G457" s="2">
        <v>0.5</v>
      </c>
      <c r="H457" s="2">
        <v>1.1000000000000001</v>
      </c>
      <c r="I457" s="2">
        <v>13.5</v>
      </c>
      <c r="J457" s="2"/>
      <c r="K457" s="2">
        <v>3.1</v>
      </c>
      <c r="L457" s="2">
        <v>0.4</v>
      </c>
      <c r="M457" s="2">
        <v>0</v>
      </c>
      <c r="N457" s="2">
        <v>0</v>
      </c>
      <c r="O457" s="2">
        <v>0</v>
      </c>
      <c r="P457" s="2"/>
      <c r="Q457" s="2">
        <v>0</v>
      </c>
      <c r="R457" s="2"/>
      <c r="S457" s="2">
        <v>18</v>
      </c>
      <c r="T457" s="2"/>
      <c r="U457" s="2"/>
      <c r="V457" s="2"/>
      <c r="W457" s="2">
        <v>0</v>
      </c>
      <c r="X457" s="2">
        <v>0</v>
      </c>
      <c r="Y457" s="2">
        <v>0.3</v>
      </c>
      <c r="Z457" s="2"/>
      <c r="AA457" s="2"/>
      <c r="AB457" s="2"/>
      <c r="AC457" s="2"/>
      <c r="AD457" s="2"/>
      <c r="AE457" s="2"/>
      <c r="AF457" s="2">
        <v>57</v>
      </c>
      <c r="AG457" s="2">
        <v>32</v>
      </c>
      <c r="AH457" s="2"/>
      <c r="AI457" s="2">
        <v>1.2</v>
      </c>
      <c r="AJ457" s="2"/>
      <c r="AK457" s="2"/>
      <c r="AL457" s="2"/>
      <c r="AM457" s="4">
        <v>0</v>
      </c>
    </row>
    <row r="458" spans="1:39" ht="15" thickBot="1" x14ac:dyDescent="0.35">
      <c r="A458" s="2" t="s">
        <v>749</v>
      </c>
      <c r="B458" s="20"/>
      <c r="C458" s="20">
        <v>1</v>
      </c>
      <c r="D458" s="2">
        <v>100</v>
      </c>
      <c r="E458" s="2">
        <v>57</v>
      </c>
      <c r="F458" s="2">
        <v>84.3</v>
      </c>
      <c r="G458" s="2">
        <v>0.5</v>
      </c>
      <c r="H458" s="2">
        <v>0.8</v>
      </c>
      <c r="I458" s="2">
        <v>10</v>
      </c>
      <c r="J458" s="2"/>
      <c r="K458" s="2">
        <v>3.9</v>
      </c>
      <c r="L458" s="2">
        <v>0.5</v>
      </c>
      <c r="M458" s="2"/>
      <c r="N458" s="2"/>
      <c r="O458" s="2"/>
      <c r="P458" s="2"/>
      <c r="Q458" s="2"/>
      <c r="R458" s="2">
        <v>3</v>
      </c>
      <c r="S458" s="2">
        <v>6.5</v>
      </c>
      <c r="T458" s="2"/>
      <c r="U458" s="2"/>
      <c r="V458" s="2"/>
      <c r="W458" s="2">
        <v>1.5</v>
      </c>
      <c r="X458" s="2"/>
      <c r="Y458" s="2"/>
      <c r="Z458" s="2"/>
      <c r="AA458" s="2"/>
      <c r="AB458" s="2"/>
      <c r="AC458" s="2">
        <v>2</v>
      </c>
      <c r="AD458" s="2">
        <v>1</v>
      </c>
      <c r="AE458" s="2">
        <v>203</v>
      </c>
      <c r="AF458" s="2">
        <v>37</v>
      </c>
      <c r="AG458" s="2">
        <v>24</v>
      </c>
      <c r="AH458" s="2">
        <v>13</v>
      </c>
      <c r="AI458" s="2">
        <v>0.3</v>
      </c>
      <c r="AJ458" s="2">
        <v>0.1</v>
      </c>
      <c r="AK458" s="2">
        <v>0.1</v>
      </c>
      <c r="AL458" s="2"/>
      <c r="AM458" s="4">
        <v>0</v>
      </c>
    </row>
    <row r="459" spans="1:39" s="95" customFormat="1" x14ac:dyDescent="0.3">
      <c r="A459" s="41" t="s">
        <v>419</v>
      </c>
      <c r="B459" s="92" t="s">
        <v>734</v>
      </c>
      <c r="C459" s="93" t="s">
        <v>2</v>
      </c>
      <c r="D459" s="93" t="s">
        <v>637</v>
      </c>
      <c r="E459" s="93" t="s">
        <v>4</v>
      </c>
      <c r="F459" s="93" t="s">
        <v>5</v>
      </c>
      <c r="G459" s="93" t="s">
        <v>6</v>
      </c>
      <c r="H459" s="93" t="s">
        <v>7</v>
      </c>
      <c r="I459" s="93" t="s">
        <v>9</v>
      </c>
      <c r="J459" s="93" t="s">
        <v>10</v>
      </c>
      <c r="K459" s="93" t="s">
        <v>8</v>
      </c>
      <c r="L459" s="93" t="s">
        <v>11</v>
      </c>
      <c r="M459" s="93" t="s">
        <v>12</v>
      </c>
      <c r="N459" s="93" t="s">
        <v>13</v>
      </c>
      <c r="O459" s="93" t="s">
        <v>14</v>
      </c>
      <c r="P459" s="93" t="s">
        <v>15</v>
      </c>
      <c r="Q459" s="93" t="s">
        <v>16</v>
      </c>
      <c r="R459" s="93" t="s">
        <v>36</v>
      </c>
      <c r="S459" s="93" t="s">
        <v>17</v>
      </c>
      <c r="T459" s="93" t="s">
        <v>18</v>
      </c>
      <c r="U459" s="93" t="s">
        <v>37</v>
      </c>
      <c r="V459" s="93" t="s">
        <v>19</v>
      </c>
      <c r="W459" s="93" t="s">
        <v>22</v>
      </c>
      <c r="X459" s="93" t="s">
        <v>20</v>
      </c>
      <c r="Y459" s="93" t="s">
        <v>21</v>
      </c>
      <c r="Z459" s="93" t="s">
        <v>23</v>
      </c>
      <c r="AA459" s="93" t="s">
        <v>24</v>
      </c>
      <c r="AB459" s="93" t="s">
        <v>25</v>
      </c>
      <c r="AC459" s="93" t="s">
        <v>26</v>
      </c>
      <c r="AD459" s="93" t="s">
        <v>27</v>
      </c>
      <c r="AE459" s="93" t="s">
        <v>28</v>
      </c>
      <c r="AF459" s="93" t="s">
        <v>29</v>
      </c>
      <c r="AG459" s="93" t="s">
        <v>30</v>
      </c>
      <c r="AH459" s="93" t="s">
        <v>31</v>
      </c>
      <c r="AI459" s="93" t="s">
        <v>32</v>
      </c>
      <c r="AJ459" s="93" t="s">
        <v>33</v>
      </c>
      <c r="AK459" s="93" t="s">
        <v>34</v>
      </c>
      <c r="AL459" s="93" t="s">
        <v>35</v>
      </c>
      <c r="AM459" s="94" t="s">
        <v>635</v>
      </c>
    </row>
    <row r="460" spans="1:39" x14ac:dyDescent="0.3">
      <c r="A460" s="2" t="s">
        <v>721</v>
      </c>
      <c r="B460" s="2"/>
      <c r="C460" s="2">
        <v>1</v>
      </c>
      <c r="D460" s="2">
        <v>100</v>
      </c>
      <c r="E460" s="2">
        <v>387</v>
      </c>
      <c r="F460" s="2">
        <v>0</v>
      </c>
      <c r="G460" s="2">
        <v>0</v>
      </c>
      <c r="H460" s="2">
        <v>0</v>
      </c>
      <c r="I460" s="2">
        <v>100</v>
      </c>
      <c r="J460" s="2">
        <v>99.8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/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1</v>
      </c>
      <c r="AE460" s="2">
        <v>2</v>
      </c>
      <c r="AF460" s="2">
        <v>1</v>
      </c>
      <c r="AG460" s="2">
        <v>0</v>
      </c>
      <c r="AH460" s="2">
        <v>0</v>
      </c>
      <c r="AI460" s="2">
        <v>0.1</v>
      </c>
      <c r="AJ460" s="2">
        <v>0</v>
      </c>
      <c r="AK460" s="2">
        <v>0</v>
      </c>
      <c r="AL460" s="2">
        <v>0.6</v>
      </c>
      <c r="AM460" s="4">
        <v>0</v>
      </c>
    </row>
    <row r="461" spans="1:39" x14ac:dyDescent="0.3">
      <c r="A461" s="2" t="s">
        <v>722</v>
      </c>
      <c r="B461" s="22"/>
      <c r="C461" s="22">
        <v>3</v>
      </c>
      <c r="D461" s="23">
        <v>100</v>
      </c>
      <c r="E461" s="23">
        <v>399</v>
      </c>
      <c r="F461" s="23">
        <v>0.1</v>
      </c>
      <c r="G461" s="23">
        <v>0.1</v>
      </c>
      <c r="H461" s="23">
        <v>0.1</v>
      </c>
      <c r="I461" s="23">
        <v>99.6</v>
      </c>
      <c r="J461" s="23"/>
      <c r="K461" s="23">
        <v>0.1</v>
      </c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  <c r="AE461" s="23"/>
      <c r="AF461" s="23"/>
      <c r="AG461" s="23"/>
      <c r="AH461" s="23"/>
      <c r="AI461" s="23"/>
      <c r="AJ461" s="23"/>
      <c r="AK461" s="23"/>
      <c r="AL461" s="23"/>
      <c r="AM461" s="24">
        <v>0</v>
      </c>
    </row>
    <row r="462" spans="1:39" x14ac:dyDescent="0.3">
      <c r="A462" s="2" t="s">
        <v>420</v>
      </c>
      <c r="B462" s="20"/>
      <c r="C462" s="20">
        <v>1</v>
      </c>
      <c r="D462" s="2">
        <v>100</v>
      </c>
      <c r="E462" s="2">
        <v>389</v>
      </c>
      <c r="F462" s="2">
        <v>0.2</v>
      </c>
      <c r="G462" s="2">
        <v>0</v>
      </c>
      <c r="H462" s="2">
        <v>0</v>
      </c>
      <c r="I462" s="2">
        <v>99.8</v>
      </c>
      <c r="J462" s="2">
        <v>97.8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/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2</v>
      </c>
      <c r="AE462" s="2">
        <v>2</v>
      </c>
      <c r="AF462" s="2">
        <v>1</v>
      </c>
      <c r="AG462" s="2">
        <v>0</v>
      </c>
      <c r="AH462" s="2">
        <v>0</v>
      </c>
      <c r="AI462" s="2">
        <v>0.1</v>
      </c>
      <c r="AJ462" s="2">
        <v>0</v>
      </c>
      <c r="AK462" s="2">
        <v>0</v>
      </c>
      <c r="AL462" s="2">
        <v>0.6</v>
      </c>
      <c r="AM462" s="4">
        <v>0</v>
      </c>
    </row>
    <row r="463" spans="1:39" x14ac:dyDescent="0.3">
      <c r="A463" s="2" t="s">
        <v>421</v>
      </c>
      <c r="B463" s="20"/>
      <c r="C463" s="20">
        <v>3</v>
      </c>
      <c r="D463" s="2">
        <v>100</v>
      </c>
      <c r="E463" s="2">
        <v>400</v>
      </c>
      <c r="F463" s="2">
        <v>0.1</v>
      </c>
      <c r="G463" s="2">
        <v>0</v>
      </c>
      <c r="H463" s="2">
        <v>0</v>
      </c>
      <c r="I463" s="2">
        <v>99.9</v>
      </c>
      <c r="J463" s="2"/>
      <c r="K463" s="2"/>
      <c r="L463" s="2">
        <v>0</v>
      </c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4">
        <v>0</v>
      </c>
    </row>
    <row r="464" spans="1:39" x14ac:dyDescent="0.3">
      <c r="A464" s="2" t="s">
        <v>422</v>
      </c>
      <c r="B464" s="20"/>
      <c r="C464" s="20">
        <v>3</v>
      </c>
      <c r="D464" s="2">
        <v>100</v>
      </c>
      <c r="E464" s="2">
        <v>400</v>
      </c>
      <c r="F464" s="2">
        <v>0.1</v>
      </c>
      <c r="G464" s="2">
        <v>0</v>
      </c>
      <c r="H464" s="2">
        <v>0</v>
      </c>
      <c r="I464" s="2">
        <v>99.9</v>
      </c>
      <c r="J464" s="2"/>
      <c r="K464" s="2"/>
      <c r="L464" s="2">
        <v>0</v>
      </c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4">
        <v>0</v>
      </c>
    </row>
    <row r="465" spans="1:39" x14ac:dyDescent="0.3">
      <c r="A465" s="2" t="s">
        <v>723</v>
      </c>
      <c r="B465" s="20"/>
      <c r="C465" s="20">
        <v>3</v>
      </c>
      <c r="D465" s="2">
        <v>100</v>
      </c>
      <c r="E465" s="2">
        <v>334</v>
      </c>
      <c r="F465" s="2">
        <v>16.5</v>
      </c>
      <c r="G465" s="2">
        <v>0.1</v>
      </c>
      <c r="H465" s="2">
        <v>0.6</v>
      </c>
      <c r="I465" s="2">
        <v>82.7</v>
      </c>
      <c r="J465" s="2">
        <v>82.7</v>
      </c>
      <c r="K465" s="2">
        <v>0</v>
      </c>
      <c r="L465" s="2">
        <v>0.1</v>
      </c>
      <c r="M465" s="2">
        <v>0</v>
      </c>
      <c r="N465" s="2">
        <v>0</v>
      </c>
      <c r="O465" s="2">
        <v>0</v>
      </c>
      <c r="P465" s="2">
        <v>0</v>
      </c>
      <c r="Q465" s="2">
        <v>0</v>
      </c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>
        <v>7.4</v>
      </c>
      <c r="AE465" s="2"/>
      <c r="AF465" s="2"/>
      <c r="AG465" s="2"/>
      <c r="AH465" s="2"/>
      <c r="AI465" s="2"/>
      <c r="AJ465" s="2"/>
      <c r="AK465" s="2"/>
      <c r="AL465" s="2"/>
      <c r="AM465" s="4">
        <v>0</v>
      </c>
    </row>
    <row r="466" spans="1:39" x14ac:dyDescent="0.3">
      <c r="A466" s="2" t="s">
        <v>724</v>
      </c>
      <c r="B466" s="20"/>
      <c r="C466" s="20">
        <v>2</v>
      </c>
      <c r="D466" s="2">
        <v>100</v>
      </c>
      <c r="E466" s="2">
        <v>318</v>
      </c>
      <c r="F466" s="2">
        <v>20.6</v>
      </c>
      <c r="G466" s="2">
        <v>0.3</v>
      </c>
      <c r="H466" s="2">
        <v>0.3</v>
      </c>
      <c r="I466" s="2">
        <v>78.8</v>
      </c>
      <c r="J466" s="2">
        <v>78.8</v>
      </c>
      <c r="K466" s="2">
        <v>0</v>
      </c>
      <c r="L466" s="2">
        <v>0</v>
      </c>
      <c r="M466" s="2">
        <v>0</v>
      </c>
      <c r="N466" s="2">
        <v>0</v>
      </c>
      <c r="O466" s="2">
        <v>0</v>
      </c>
      <c r="P466" s="2"/>
      <c r="Q466" s="2">
        <v>0</v>
      </c>
      <c r="R466" s="2">
        <v>0</v>
      </c>
      <c r="S466" s="2">
        <v>3.3</v>
      </c>
      <c r="T466" s="2"/>
      <c r="U466" s="2">
        <v>0</v>
      </c>
      <c r="V466" s="2"/>
      <c r="W466" s="2">
        <v>0</v>
      </c>
      <c r="X466" s="2">
        <v>0.1</v>
      </c>
      <c r="Y466" s="2">
        <v>0.2</v>
      </c>
      <c r="Z466" s="2">
        <v>0</v>
      </c>
      <c r="AA466" s="2">
        <v>0.2</v>
      </c>
      <c r="AB466" s="2">
        <v>0</v>
      </c>
      <c r="AC466" s="2">
        <v>9.4</v>
      </c>
      <c r="AD466" s="2">
        <v>5</v>
      </c>
      <c r="AE466" s="2">
        <v>50.7</v>
      </c>
      <c r="AF466" s="2">
        <v>29</v>
      </c>
      <c r="AG466" s="2">
        <v>19</v>
      </c>
      <c r="AH466" s="2">
        <v>2.1</v>
      </c>
      <c r="AI466" s="2">
        <v>0.9</v>
      </c>
      <c r="AJ466" s="2">
        <v>0.1</v>
      </c>
      <c r="AK466" s="2">
        <v>0</v>
      </c>
      <c r="AL466" s="2">
        <v>0.8</v>
      </c>
      <c r="AM466" s="4">
        <v>0</v>
      </c>
    </row>
    <row r="467" spans="1:39" ht="15" thickBot="1" x14ac:dyDescent="0.35">
      <c r="A467" s="10" t="s">
        <v>423</v>
      </c>
      <c r="B467" s="10"/>
      <c r="C467" s="10">
        <v>2</v>
      </c>
      <c r="D467" s="10">
        <v>100</v>
      </c>
      <c r="E467" s="10">
        <v>254</v>
      </c>
      <c r="F467" s="10">
        <v>35.9</v>
      </c>
      <c r="G467" s="10">
        <v>0.5</v>
      </c>
      <c r="H467" s="10">
        <v>0</v>
      </c>
      <c r="I467" s="10">
        <v>63.6</v>
      </c>
      <c r="J467" s="10">
        <v>63.6</v>
      </c>
      <c r="K467" s="10">
        <v>0</v>
      </c>
      <c r="L467" s="10">
        <v>0</v>
      </c>
      <c r="M467" s="10">
        <v>0</v>
      </c>
      <c r="N467" s="10">
        <v>0</v>
      </c>
      <c r="O467" s="10">
        <v>0</v>
      </c>
      <c r="P467" s="10"/>
      <c r="Q467" s="10">
        <v>0</v>
      </c>
      <c r="R467" s="10">
        <v>0</v>
      </c>
      <c r="S467" s="10">
        <v>0</v>
      </c>
      <c r="T467" s="10"/>
      <c r="U467" s="10">
        <v>0</v>
      </c>
      <c r="V467" s="10"/>
      <c r="W467" s="10">
        <v>0</v>
      </c>
      <c r="X467" s="10">
        <v>0</v>
      </c>
      <c r="Y467" s="10">
        <v>0</v>
      </c>
      <c r="Z467" s="10">
        <v>0</v>
      </c>
      <c r="AA467" s="10">
        <v>0</v>
      </c>
      <c r="AB467" s="10">
        <v>0</v>
      </c>
      <c r="AC467" s="10">
        <v>0</v>
      </c>
      <c r="AD467" s="10">
        <v>0</v>
      </c>
      <c r="AE467" s="10">
        <v>0</v>
      </c>
      <c r="AF467" s="10">
        <v>0</v>
      </c>
      <c r="AG467" s="10">
        <v>0</v>
      </c>
      <c r="AH467" s="10">
        <v>0</v>
      </c>
      <c r="AI467" s="10">
        <v>0</v>
      </c>
      <c r="AJ467" s="10">
        <v>0</v>
      </c>
      <c r="AK467" s="10">
        <v>0</v>
      </c>
      <c r="AL467" s="10">
        <v>0</v>
      </c>
      <c r="AM467" s="12">
        <v>0</v>
      </c>
    </row>
    <row r="468" spans="1:39" s="55" customFormat="1" x14ac:dyDescent="0.3">
      <c r="A468" s="40" t="s">
        <v>424</v>
      </c>
      <c r="B468" s="96" t="s">
        <v>734</v>
      </c>
      <c r="C468" s="54" t="s">
        <v>2</v>
      </c>
      <c r="D468" s="54" t="s">
        <v>637</v>
      </c>
      <c r="E468" s="54" t="s">
        <v>4</v>
      </c>
      <c r="F468" s="54" t="s">
        <v>5</v>
      </c>
      <c r="G468" s="54" t="s">
        <v>6</v>
      </c>
      <c r="H468" s="54" t="s">
        <v>7</v>
      </c>
      <c r="I468" s="54" t="s">
        <v>9</v>
      </c>
      <c r="J468" s="54" t="s">
        <v>10</v>
      </c>
      <c r="K468" s="54" t="s">
        <v>8</v>
      </c>
      <c r="L468" s="54" t="s">
        <v>11</v>
      </c>
      <c r="M468" s="54" t="s">
        <v>12</v>
      </c>
      <c r="N468" s="54" t="s">
        <v>13</v>
      </c>
      <c r="O468" s="54" t="s">
        <v>14</v>
      </c>
      <c r="P468" s="54" t="s">
        <v>15</v>
      </c>
      <c r="Q468" s="54" t="s">
        <v>16</v>
      </c>
      <c r="R468" s="54" t="s">
        <v>36</v>
      </c>
      <c r="S468" s="54" t="s">
        <v>17</v>
      </c>
      <c r="T468" s="54" t="s">
        <v>18</v>
      </c>
      <c r="U468" s="54" t="s">
        <v>37</v>
      </c>
      <c r="V468" s="54" t="s">
        <v>19</v>
      </c>
      <c r="W468" s="54" t="s">
        <v>22</v>
      </c>
      <c r="X468" s="54" t="s">
        <v>20</v>
      </c>
      <c r="Y468" s="54" t="s">
        <v>21</v>
      </c>
      <c r="Z468" s="54" t="s">
        <v>23</v>
      </c>
      <c r="AA468" s="54" t="s">
        <v>24</v>
      </c>
      <c r="AB468" s="54" t="s">
        <v>25</v>
      </c>
      <c r="AC468" s="54" t="s">
        <v>26</v>
      </c>
      <c r="AD468" s="54" t="s">
        <v>27</v>
      </c>
      <c r="AE468" s="54" t="s">
        <v>28</v>
      </c>
      <c r="AF468" s="54" t="s">
        <v>29</v>
      </c>
      <c r="AG468" s="54" t="s">
        <v>30</v>
      </c>
      <c r="AH468" s="54" t="s">
        <v>31</v>
      </c>
      <c r="AI468" s="54" t="s">
        <v>32</v>
      </c>
      <c r="AJ468" s="54" t="s">
        <v>33</v>
      </c>
      <c r="AK468" s="54" t="s">
        <v>34</v>
      </c>
      <c r="AL468" s="54" t="s">
        <v>35</v>
      </c>
      <c r="AM468" s="97" t="s">
        <v>635</v>
      </c>
    </row>
    <row r="469" spans="1:39" x14ac:dyDescent="0.3">
      <c r="A469" s="2" t="s">
        <v>425</v>
      </c>
      <c r="B469" s="2"/>
      <c r="C469" s="2">
        <v>3</v>
      </c>
      <c r="D469" s="2">
        <v>100</v>
      </c>
      <c r="E469" s="2">
        <v>407</v>
      </c>
      <c r="F469" s="2">
        <v>10.9</v>
      </c>
      <c r="G469" s="2">
        <v>1.5</v>
      </c>
      <c r="H469" s="2">
        <v>2.2999999999999998</v>
      </c>
      <c r="I469" s="2">
        <v>69</v>
      </c>
      <c r="J469" s="2"/>
      <c r="K469" s="2">
        <v>1.8</v>
      </c>
      <c r="L469" s="2">
        <v>13.2</v>
      </c>
      <c r="M469" s="2">
        <v>9.48</v>
      </c>
      <c r="N469" s="2">
        <v>2.17</v>
      </c>
      <c r="O469" s="2">
        <v>0.76</v>
      </c>
      <c r="P469" s="2">
        <v>0</v>
      </c>
      <c r="Q469" s="2">
        <v>7.3</v>
      </c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>
        <v>212</v>
      </c>
      <c r="AE469" s="2"/>
      <c r="AF469" s="2"/>
      <c r="AG469" s="2"/>
      <c r="AH469" s="2"/>
      <c r="AI469" s="2"/>
      <c r="AJ469" s="2"/>
      <c r="AK469" s="2"/>
      <c r="AL469" s="2"/>
      <c r="AM469" s="4">
        <v>0</v>
      </c>
    </row>
    <row r="470" spans="1:39" x14ac:dyDescent="0.3">
      <c r="A470" s="2" t="s">
        <v>426</v>
      </c>
      <c r="B470" s="22"/>
      <c r="C470" s="22">
        <v>3</v>
      </c>
      <c r="D470" s="23">
        <v>100</v>
      </c>
      <c r="E470" s="23">
        <v>254</v>
      </c>
      <c r="F470" s="23">
        <v>8.1999999999999993</v>
      </c>
      <c r="G470" s="23">
        <v>1.8</v>
      </c>
      <c r="H470" s="23">
        <v>11.6</v>
      </c>
      <c r="I470" s="23">
        <v>59.9</v>
      </c>
      <c r="J470" s="23"/>
      <c r="K470" s="23">
        <v>11</v>
      </c>
      <c r="L470" s="23">
        <v>7.5</v>
      </c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>
        <v>93</v>
      </c>
      <c r="AE470" s="23"/>
      <c r="AF470" s="23"/>
      <c r="AG470" s="23"/>
      <c r="AH470" s="23"/>
      <c r="AI470" s="23"/>
      <c r="AJ470" s="23"/>
      <c r="AK470" s="23"/>
      <c r="AL470" s="23"/>
      <c r="AM470" s="24">
        <v>0</v>
      </c>
    </row>
    <row r="471" spans="1:39" x14ac:dyDescent="0.3">
      <c r="A471" s="2" t="s">
        <v>427</v>
      </c>
      <c r="B471" s="20"/>
      <c r="C471" s="20">
        <v>4</v>
      </c>
      <c r="D471" s="2">
        <v>100</v>
      </c>
      <c r="E471" s="2">
        <v>487</v>
      </c>
      <c r="F471" s="2"/>
      <c r="G471" s="2"/>
      <c r="H471" s="2">
        <v>3</v>
      </c>
      <c r="I471" s="2">
        <v>69.2</v>
      </c>
      <c r="J471" s="2">
        <v>66</v>
      </c>
      <c r="K471" s="2"/>
      <c r="L471" s="2">
        <v>22</v>
      </c>
      <c r="M471" s="2">
        <v>15.4</v>
      </c>
      <c r="N471" s="2">
        <v>4.5</v>
      </c>
      <c r="O471" s="2">
        <v>0.66</v>
      </c>
      <c r="P471" s="2">
        <v>0.3</v>
      </c>
      <c r="Q471" s="2">
        <v>5</v>
      </c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>
        <v>50</v>
      </c>
      <c r="AE471" s="2"/>
      <c r="AF471" s="2"/>
      <c r="AG471" s="2"/>
      <c r="AH471" s="2"/>
      <c r="AI471" s="2"/>
      <c r="AJ471" s="2"/>
      <c r="AK471" s="2"/>
      <c r="AL471" s="2"/>
      <c r="AM471" s="4">
        <v>0</v>
      </c>
    </row>
    <row r="472" spans="1:39" x14ac:dyDescent="0.3">
      <c r="A472" s="3" t="s">
        <v>428</v>
      </c>
      <c r="B472" s="38"/>
      <c r="C472" s="20">
        <v>2</v>
      </c>
      <c r="D472" s="2">
        <v>100</v>
      </c>
      <c r="E472" s="2">
        <v>307</v>
      </c>
      <c r="F472" s="2">
        <v>35.6</v>
      </c>
      <c r="G472" s="2">
        <v>0.5</v>
      </c>
      <c r="H472" s="2">
        <v>6.2</v>
      </c>
      <c r="I472" s="2">
        <v>47.4</v>
      </c>
      <c r="J472" s="2"/>
      <c r="K472" s="2">
        <v>0</v>
      </c>
      <c r="L472" s="2">
        <v>10.3</v>
      </c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>
        <v>0.1</v>
      </c>
      <c r="X472" s="2">
        <v>0.1</v>
      </c>
      <c r="Y472" s="2"/>
      <c r="Z472" s="2"/>
      <c r="AA472" s="2"/>
      <c r="AB472" s="2"/>
      <c r="AC472" s="2"/>
      <c r="AD472" s="2">
        <v>38</v>
      </c>
      <c r="AE472" s="2">
        <v>104</v>
      </c>
      <c r="AF472" s="2">
        <v>36</v>
      </c>
      <c r="AG472" s="2">
        <v>50</v>
      </c>
      <c r="AH472" s="2"/>
      <c r="AI472" s="2">
        <v>1.4</v>
      </c>
      <c r="AJ472" s="2"/>
      <c r="AK472" s="2"/>
      <c r="AL472" s="2"/>
      <c r="AM472" s="4">
        <v>0</v>
      </c>
    </row>
    <row r="473" spans="1:39" x14ac:dyDescent="0.3">
      <c r="A473" s="2" t="s">
        <v>429</v>
      </c>
      <c r="B473" s="20"/>
      <c r="C473" s="20">
        <v>2</v>
      </c>
      <c r="D473" s="2">
        <v>100</v>
      </c>
      <c r="E473" s="2">
        <v>381</v>
      </c>
      <c r="F473" s="2">
        <v>25.2</v>
      </c>
      <c r="G473" s="2">
        <v>1.5</v>
      </c>
      <c r="H473" s="2">
        <v>4.2</v>
      </c>
      <c r="I473" s="2">
        <v>51.7</v>
      </c>
      <c r="J473" s="2"/>
      <c r="K473" s="2">
        <v>0.1</v>
      </c>
      <c r="L473" s="2">
        <v>17.399999999999999</v>
      </c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>
        <v>0</v>
      </c>
      <c r="X473" s="2">
        <v>0.1</v>
      </c>
      <c r="Y473" s="2"/>
      <c r="Z473" s="2"/>
      <c r="AA473" s="2"/>
      <c r="AB473" s="2"/>
      <c r="AC473" s="2"/>
      <c r="AD473" s="2">
        <v>412</v>
      </c>
      <c r="AE473" s="2">
        <v>98</v>
      </c>
      <c r="AF473" s="2">
        <v>67</v>
      </c>
      <c r="AG473" s="2">
        <v>193</v>
      </c>
      <c r="AH473" s="2"/>
      <c r="AI473" s="2">
        <v>0.9</v>
      </c>
      <c r="AJ473" s="2"/>
      <c r="AK473" s="2"/>
      <c r="AL473" s="2"/>
      <c r="AM473" s="4">
        <v>0</v>
      </c>
    </row>
    <row r="474" spans="1:39" x14ac:dyDescent="0.3">
      <c r="A474" s="2" t="s">
        <v>430</v>
      </c>
      <c r="B474" s="20"/>
      <c r="C474" s="20">
        <v>1</v>
      </c>
      <c r="D474" s="2">
        <v>100</v>
      </c>
      <c r="E474" s="2">
        <v>228</v>
      </c>
      <c r="F474" s="2">
        <v>3</v>
      </c>
      <c r="G474" s="2">
        <v>5.8</v>
      </c>
      <c r="H474" s="2">
        <v>19.600000000000001</v>
      </c>
      <c r="I474" s="2">
        <v>20.9</v>
      </c>
      <c r="J474" s="2">
        <v>1.8</v>
      </c>
      <c r="K474" s="2">
        <v>37</v>
      </c>
      <c r="L474" s="2">
        <v>13.7</v>
      </c>
      <c r="M474" s="2">
        <v>8.07</v>
      </c>
      <c r="N474" s="2">
        <v>4.57</v>
      </c>
      <c r="O474" s="2">
        <v>0.44</v>
      </c>
      <c r="P474" s="2"/>
      <c r="Q474" s="2">
        <v>0</v>
      </c>
      <c r="R474" s="2">
        <v>0</v>
      </c>
      <c r="S474" s="2">
        <v>0</v>
      </c>
      <c r="T474" s="2">
        <v>0</v>
      </c>
      <c r="U474" s="2">
        <v>0.1</v>
      </c>
      <c r="V474" s="2">
        <v>2.5</v>
      </c>
      <c r="W474" s="2">
        <v>0.1</v>
      </c>
      <c r="X474" s="2">
        <v>0.2</v>
      </c>
      <c r="Y474" s="2">
        <v>2.2000000000000002</v>
      </c>
      <c r="Z474" s="2">
        <v>0.1</v>
      </c>
      <c r="AA474" s="2">
        <v>0.3</v>
      </c>
      <c r="AB474" s="2">
        <v>0</v>
      </c>
      <c r="AC474" s="2">
        <v>32</v>
      </c>
      <c r="AD474" s="2">
        <v>21</v>
      </c>
      <c r="AE474" s="2">
        <v>1524</v>
      </c>
      <c r="AF474" s="2">
        <v>128</v>
      </c>
      <c r="AG474" s="2">
        <v>734</v>
      </c>
      <c r="AH474" s="2">
        <v>499</v>
      </c>
      <c r="AI474" s="2">
        <v>13.9</v>
      </c>
      <c r="AJ474" s="2">
        <v>6.8</v>
      </c>
      <c r="AK474" s="2">
        <v>3.8</v>
      </c>
      <c r="AL474" s="2">
        <v>14.3</v>
      </c>
      <c r="AM474" s="4">
        <v>0</v>
      </c>
    </row>
    <row r="475" spans="1:39" x14ac:dyDescent="0.3">
      <c r="A475" s="2" t="s">
        <v>431</v>
      </c>
      <c r="B475" s="20"/>
      <c r="C475" s="20">
        <v>3</v>
      </c>
      <c r="D475" s="2">
        <v>100</v>
      </c>
      <c r="E475" s="2">
        <v>367</v>
      </c>
      <c r="F475" s="2">
        <v>7.3</v>
      </c>
      <c r="G475" s="2">
        <v>0.9</v>
      </c>
      <c r="H475" s="2">
        <v>0.8</v>
      </c>
      <c r="I475" s="2">
        <v>91</v>
      </c>
      <c r="J475" s="2">
        <v>91</v>
      </c>
      <c r="K475" s="2"/>
      <c r="L475" s="2">
        <v>0</v>
      </c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>
        <v>108</v>
      </c>
      <c r="AE475" s="2"/>
      <c r="AF475" s="2"/>
      <c r="AG475" s="2"/>
      <c r="AH475" s="2"/>
      <c r="AI475" s="2"/>
      <c r="AJ475" s="2"/>
      <c r="AK475" s="2"/>
      <c r="AL475" s="2"/>
      <c r="AM475" s="4">
        <v>0</v>
      </c>
    </row>
    <row r="476" spans="1:39" x14ac:dyDescent="0.3">
      <c r="A476" s="2" t="s">
        <v>432</v>
      </c>
      <c r="B476" s="20"/>
      <c r="C476" s="20">
        <v>4</v>
      </c>
      <c r="D476" s="2">
        <v>100</v>
      </c>
      <c r="E476" s="2">
        <v>559</v>
      </c>
      <c r="F476" s="2"/>
      <c r="G476" s="2"/>
      <c r="H476" s="2">
        <v>11.3</v>
      </c>
      <c r="I476" s="2">
        <v>46.9</v>
      </c>
      <c r="J476" s="2">
        <v>44</v>
      </c>
      <c r="K476" s="2"/>
      <c r="L476" s="2">
        <v>36.200000000000003</v>
      </c>
      <c r="M476" s="2">
        <v>15.6</v>
      </c>
      <c r="N476" s="2">
        <v>16</v>
      </c>
      <c r="O476" s="2">
        <v>2.6</v>
      </c>
      <c r="P476" s="2">
        <v>0.5</v>
      </c>
      <c r="Q476" s="2">
        <v>17</v>
      </c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>
        <v>84</v>
      </c>
      <c r="AE476" s="2"/>
      <c r="AF476" s="2"/>
      <c r="AG476" s="2"/>
      <c r="AH476" s="2"/>
      <c r="AI476" s="2"/>
      <c r="AJ476" s="2"/>
      <c r="AK476" s="2"/>
      <c r="AL476" s="2"/>
      <c r="AM476" s="4">
        <v>0</v>
      </c>
    </row>
    <row r="477" spans="1:39" x14ac:dyDescent="0.3">
      <c r="A477" s="2" t="s">
        <v>433</v>
      </c>
      <c r="B477" s="20"/>
      <c r="C477" s="20">
        <v>1</v>
      </c>
      <c r="D477" s="2">
        <v>100</v>
      </c>
      <c r="E477" s="2">
        <v>579</v>
      </c>
      <c r="F477" s="2">
        <v>1.3</v>
      </c>
      <c r="G477" s="2">
        <v>1.9</v>
      </c>
      <c r="H477" s="2">
        <v>6.1</v>
      </c>
      <c r="I477" s="2">
        <v>44.4</v>
      </c>
      <c r="J477" s="2">
        <v>36.700000000000003</v>
      </c>
      <c r="K477" s="2">
        <v>8</v>
      </c>
      <c r="L477" s="2">
        <v>38.299999999999997</v>
      </c>
      <c r="M477" s="2">
        <v>22.03</v>
      </c>
      <c r="N477" s="2">
        <v>11.52</v>
      </c>
      <c r="O477" s="2">
        <v>1.22</v>
      </c>
      <c r="P477" s="2"/>
      <c r="Q477" s="2">
        <v>6</v>
      </c>
      <c r="R477" s="2">
        <v>3</v>
      </c>
      <c r="S477" s="2"/>
      <c r="T477" s="2"/>
      <c r="U477" s="2">
        <v>0.6</v>
      </c>
      <c r="V477" s="2">
        <v>7.2</v>
      </c>
      <c r="W477" s="2">
        <v>0</v>
      </c>
      <c r="X477" s="2">
        <v>0</v>
      </c>
      <c r="Y477" s="2">
        <v>0.8</v>
      </c>
      <c r="Z477" s="2">
        <v>0</v>
      </c>
      <c r="AA477" s="2">
        <v>0.3</v>
      </c>
      <c r="AB477" s="2">
        <v>0.2</v>
      </c>
      <c r="AC477" s="2"/>
      <c r="AD477" s="2">
        <v>10</v>
      </c>
      <c r="AE477" s="2">
        <v>567</v>
      </c>
      <c r="AF477" s="2">
        <v>62</v>
      </c>
      <c r="AG477" s="2">
        <v>260</v>
      </c>
      <c r="AH477" s="2">
        <v>176</v>
      </c>
      <c r="AI477" s="2">
        <v>6.3</v>
      </c>
      <c r="AJ477" s="2">
        <v>2.7</v>
      </c>
      <c r="AK477" s="2">
        <v>1.2</v>
      </c>
      <c r="AL477" s="2">
        <v>8.4</v>
      </c>
      <c r="AM477" s="4">
        <v>0</v>
      </c>
    </row>
    <row r="478" spans="1:39" x14ac:dyDescent="0.3">
      <c r="A478" s="2" t="s">
        <v>434</v>
      </c>
      <c r="B478" s="20"/>
      <c r="C478" s="20">
        <v>1</v>
      </c>
      <c r="D478" s="2">
        <v>100</v>
      </c>
      <c r="E478" s="2">
        <v>598</v>
      </c>
      <c r="F478" s="2">
        <v>1.4</v>
      </c>
      <c r="G478" s="2">
        <v>2.2999999999999998</v>
      </c>
      <c r="H478" s="2">
        <v>7.8</v>
      </c>
      <c r="I478" s="2">
        <v>35</v>
      </c>
      <c r="J478" s="2">
        <v>24</v>
      </c>
      <c r="K478" s="2">
        <v>10.9</v>
      </c>
      <c r="L478" s="2">
        <v>42.6</v>
      </c>
      <c r="M478" s="2">
        <v>24.5</v>
      </c>
      <c r="N478" s="2">
        <v>12.8</v>
      </c>
      <c r="O478" s="2">
        <v>1.3</v>
      </c>
      <c r="P478" s="2"/>
      <c r="Q478" s="2">
        <v>3</v>
      </c>
      <c r="R478" s="2">
        <v>2</v>
      </c>
      <c r="S478" s="2"/>
      <c r="T478" s="2"/>
      <c r="U478" s="2">
        <v>0.6</v>
      </c>
      <c r="V478" s="2">
        <v>7.3</v>
      </c>
      <c r="W478" s="2">
        <v>0</v>
      </c>
      <c r="X478" s="2">
        <v>0.1</v>
      </c>
      <c r="Y478" s="2">
        <v>1.1000000000000001</v>
      </c>
      <c r="Z478" s="2">
        <v>0</v>
      </c>
      <c r="AA478" s="2">
        <v>0.4</v>
      </c>
      <c r="AB478" s="2">
        <v>0.3</v>
      </c>
      <c r="AC478" s="2"/>
      <c r="AD478" s="2">
        <v>20</v>
      </c>
      <c r="AE478" s="2">
        <v>715</v>
      </c>
      <c r="AF478" s="2">
        <v>73</v>
      </c>
      <c r="AG478" s="2">
        <v>308</v>
      </c>
      <c r="AH478" s="2">
        <v>228</v>
      </c>
      <c r="AI478" s="2">
        <v>11.9</v>
      </c>
      <c r="AJ478" s="2">
        <v>3.3</v>
      </c>
      <c r="AK478" s="2">
        <v>1.8</v>
      </c>
      <c r="AL478" s="2">
        <v>6.8</v>
      </c>
      <c r="AM478" s="4">
        <v>0</v>
      </c>
    </row>
    <row r="479" spans="1:39" x14ac:dyDescent="0.3">
      <c r="A479" s="2" t="s">
        <v>435</v>
      </c>
      <c r="B479" s="20"/>
      <c r="C479" s="20">
        <v>4</v>
      </c>
      <c r="D479" s="2">
        <v>100</v>
      </c>
      <c r="E479" s="2">
        <v>548</v>
      </c>
      <c r="F479" s="2"/>
      <c r="G479" s="2"/>
      <c r="H479" s="2">
        <v>8.3000000000000007</v>
      </c>
      <c r="I479" s="2">
        <v>60</v>
      </c>
      <c r="J479" s="2">
        <v>52.3</v>
      </c>
      <c r="K479" s="2"/>
      <c r="L479" s="2">
        <v>30.5</v>
      </c>
      <c r="M479" s="2">
        <v>19</v>
      </c>
      <c r="N479" s="2">
        <v>9.6</v>
      </c>
      <c r="O479" s="2">
        <v>1.1000000000000001</v>
      </c>
      <c r="P479" s="2">
        <v>0.6</v>
      </c>
      <c r="Q479" s="2">
        <v>22</v>
      </c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>
        <v>108</v>
      </c>
      <c r="AE479" s="2"/>
      <c r="AF479" s="2"/>
      <c r="AG479" s="2"/>
      <c r="AH479" s="2"/>
      <c r="AI479" s="2"/>
      <c r="AJ479" s="2"/>
      <c r="AK479" s="2"/>
      <c r="AL479" s="2"/>
      <c r="AM479" s="4">
        <v>0</v>
      </c>
    </row>
    <row r="480" spans="1:39" x14ac:dyDescent="0.3">
      <c r="A480" s="2" t="s">
        <v>436</v>
      </c>
      <c r="B480" s="20"/>
      <c r="C480" s="20">
        <v>1</v>
      </c>
      <c r="D480" s="2">
        <v>100</v>
      </c>
      <c r="E480" s="2">
        <v>393</v>
      </c>
      <c r="F480" s="2">
        <v>1.7</v>
      </c>
      <c r="G480" s="2">
        <v>3.5</v>
      </c>
      <c r="H480" s="2">
        <v>8</v>
      </c>
      <c r="I480" s="2">
        <v>80.5</v>
      </c>
      <c r="J480" s="2"/>
      <c r="K480" s="2">
        <v>2.2999999999999998</v>
      </c>
      <c r="L480" s="2">
        <v>4</v>
      </c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4">
        <v>0</v>
      </c>
    </row>
    <row r="481" spans="1:39" x14ac:dyDescent="0.3">
      <c r="A481" s="2" t="s">
        <v>437</v>
      </c>
      <c r="B481" s="20"/>
      <c r="C481" s="20">
        <v>1</v>
      </c>
      <c r="D481" s="2">
        <v>100</v>
      </c>
      <c r="E481" s="2">
        <v>322</v>
      </c>
      <c r="F481" s="2">
        <v>16.7</v>
      </c>
      <c r="G481" s="2">
        <v>0.1</v>
      </c>
      <c r="H481" s="2">
        <v>0.3</v>
      </c>
      <c r="I481" s="2">
        <v>81.3</v>
      </c>
      <c r="J481" s="2">
        <v>80.7</v>
      </c>
      <c r="K481" s="2">
        <v>1.6</v>
      </c>
      <c r="L481" s="2">
        <v>0.1</v>
      </c>
      <c r="M481" s="2">
        <v>0.01</v>
      </c>
      <c r="N481" s="2">
        <v>0.01</v>
      </c>
      <c r="O481" s="2">
        <v>0.02</v>
      </c>
      <c r="P481" s="2"/>
      <c r="Q481" s="2">
        <v>0</v>
      </c>
      <c r="R481" s="2">
        <v>1</v>
      </c>
      <c r="S481" s="2">
        <v>0</v>
      </c>
      <c r="T481" s="2">
        <v>0</v>
      </c>
      <c r="U481" s="2">
        <v>0</v>
      </c>
      <c r="V481" s="2">
        <v>0.3</v>
      </c>
      <c r="W481" s="2">
        <v>0</v>
      </c>
      <c r="X481" s="2">
        <v>0</v>
      </c>
      <c r="Y481" s="2">
        <v>0</v>
      </c>
      <c r="Z481" s="2">
        <v>0</v>
      </c>
      <c r="AA481" s="2"/>
      <c r="AB481" s="2">
        <v>0</v>
      </c>
      <c r="AC481" s="2">
        <v>0</v>
      </c>
      <c r="AD481" s="2">
        <v>98</v>
      </c>
      <c r="AE481" s="2">
        <v>56</v>
      </c>
      <c r="AF481" s="2">
        <v>18</v>
      </c>
      <c r="AG481" s="2">
        <v>5</v>
      </c>
      <c r="AH481" s="2">
        <v>4</v>
      </c>
      <c r="AI481" s="2">
        <v>0.2</v>
      </c>
      <c r="AJ481" s="2">
        <v>0.1</v>
      </c>
      <c r="AK481" s="2">
        <v>0</v>
      </c>
      <c r="AL481" s="2">
        <v>0.6</v>
      </c>
      <c r="AM481" s="4">
        <v>0</v>
      </c>
    </row>
    <row r="482" spans="1:39" x14ac:dyDescent="0.3">
      <c r="A482" s="2" t="s">
        <v>438</v>
      </c>
      <c r="B482" s="20"/>
      <c r="C482" s="20">
        <v>1</v>
      </c>
      <c r="D482" s="2">
        <v>100</v>
      </c>
      <c r="E482" s="2">
        <v>381</v>
      </c>
      <c r="F482" s="2">
        <v>1</v>
      </c>
      <c r="G482" s="2">
        <v>0.7</v>
      </c>
      <c r="H482" s="2">
        <v>7.8</v>
      </c>
      <c r="I482" s="2">
        <v>90.5</v>
      </c>
      <c r="J482" s="2">
        <v>86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/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3</v>
      </c>
      <c r="AD482" s="2">
        <v>466</v>
      </c>
      <c r="AE482" s="2">
        <v>7</v>
      </c>
      <c r="AF482" s="2">
        <v>3</v>
      </c>
      <c r="AG482" s="2">
        <v>141</v>
      </c>
      <c r="AH482" s="2">
        <v>2</v>
      </c>
      <c r="AI482" s="2">
        <v>0.1</v>
      </c>
      <c r="AJ482" s="2">
        <v>0</v>
      </c>
      <c r="AK482" s="2">
        <v>0.1</v>
      </c>
      <c r="AL482" s="2">
        <v>6.7</v>
      </c>
      <c r="AM482" s="4">
        <v>0</v>
      </c>
    </row>
    <row r="483" spans="1:39" x14ac:dyDescent="0.3">
      <c r="A483" s="2" t="s">
        <v>725</v>
      </c>
      <c r="B483" s="20"/>
      <c r="C483" s="20">
        <v>1</v>
      </c>
      <c r="D483" s="2">
        <v>100</v>
      </c>
      <c r="E483" s="2">
        <v>62</v>
      </c>
      <c r="F483" s="2">
        <v>84.4</v>
      </c>
      <c r="G483" s="2">
        <v>0.2</v>
      </c>
      <c r="H483" s="2">
        <v>1.2</v>
      </c>
      <c r="I483" s="2">
        <v>14.2</v>
      </c>
      <c r="J483" s="2">
        <v>13.5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/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1</v>
      </c>
      <c r="AD483" s="2">
        <v>75</v>
      </c>
      <c r="AE483" s="2">
        <v>1</v>
      </c>
      <c r="AF483" s="2">
        <v>3</v>
      </c>
      <c r="AG483" s="2">
        <v>22</v>
      </c>
      <c r="AH483" s="2">
        <v>1</v>
      </c>
      <c r="AI483" s="2">
        <v>0</v>
      </c>
      <c r="AJ483" s="2">
        <v>0</v>
      </c>
      <c r="AK483" s="2">
        <v>0</v>
      </c>
      <c r="AL483" s="2">
        <v>1.1000000000000001</v>
      </c>
      <c r="AM483" s="4">
        <v>0</v>
      </c>
    </row>
    <row r="484" spans="1:39" x14ac:dyDescent="0.3">
      <c r="A484" s="2" t="s">
        <v>726</v>
      </c>
      <c r="B484" s="20"/>
      <c r="C484" s="20">
        <v>3</v>
      </c>
      <c r="D484" s="2">
        <v>100</v>
      </c>
      <c r="E484" s="2">
        <v>28</v>
      </c>
      <c r="F484" s="2">
        <v>92.7</v>
      </c>
      <c r="G484" s="2">
        <v>0.2</v>
      </c>
      <c r="H484" s="2">
        <v>0</v>
      </c>
      <c r="I484" s="2">
        <v>71</v>
      </c>
      <c r="J484" s="2">
        <v>5.4</v>
      </c>
      <c r="K484" s="2"/>
      <c r="L484" s="2">
        <v>0</v>
      </c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4">
        <v>0</v>
      </c>
    </row>
    <row r="485" spans="1:39" x14ac:dyDescent="0.3">
      <c r="A485" s="2" t="s">
        <v>439</v>
      </c>
      <c r="B485" s="20"/>
      <c r="C485" s="20">
        <v>4</v>
      </c>
      <c r="D485" s="2">
        <v>100</v>
      </c>
      <c r="E485" s="2">
        <v>318</v>
      </c>
      <c r="F485" s="2"/>
      <c r="G485" s="2"/>
      <c r="H485" s="2">
        <v>62</v>
      </c>
      <c r="I485" s="2">
        <v>9</v>
      </c>
      <c r="J485" s="2">
        <v>0</v>
      </c>
      <c r="K485" s="2"/>
      <c r="L485" s="2">
        <v>0</v>
      </c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>
        <v>480</v>
      </c>
      <c r="AE485" s="2"/>
      <c r="AF485" s="2"/>
      <c r="AG485" s="2"/>
      <c r="AH485" s="2"/>
      <c r="AI485" s="2"/>
      <c r="AJ485" s="2"/>
      <c r="AK485" s="2"/>
      <c r="AL485" s="2"/>
      <c r="AM485" s="4">
        <v>0</v>
      </c>
    </row>
    <row r="486" spans="1:39" x14ac:dyDescent="0.3">
      <c r="A486" s="2" t="s">
        <v>440</v>
      </c>
      <c r="B486" s="20"/>
      <c r="C486" s="20">
        <v>3</v>
      </c>
      <c r="D486" s="2">
        <v>100</v>
      </c>
      <c r="E486" s="2">
        <v>290</v>
      </c>
      <c r="F486" s="2">
        <v>36.5</v>
      </c>
      <c r="G486" s="2">
        <v>1.5</v>
      </c>
      <c r="H486" s="2">
        <v>6.2</v>
      </c>
      <c r="I486" s="2">
        <v>47.4</v>
      </c>
      <c r="J486" s="2">
        <v>38.799999999999997</v>
      </c>
      <c r="K486" s="2"/>
      <c r="L486" s="2">
        <v>8.4</v>
      </c>
      <c r="M486" s="2">
        <v>5.09</v>
      </c>
      <c r="N486" s="2">
        <v>2.2999999999999998</v>
      </c>
      <c r="O486" s="2">
        <v>0.17</v>
      </c>
      <c r="P486" s="2">
        <v>0.3</v>
      </c>
      <c r="Q486" s="2">
        <v>27.7</v>
      </c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>
        <v>130</v>
      </c>
      <c r="AE486" s="2"/>
      <c r="AF486" s="2"/>
      <c r="AG486" s="2"/>
      <c r="AH486" s="2"/>
      <c r="AI486" s="2"/>
      <c r="AJ486" s="2"/>
      <c r="AK486" s="2"/>
      <c r="AL486" s="2"/>
      <c r="AM486" s="4">
        <v>0</v>
      </c>
    </row>
    <row r="487" spans="1:39" x14ac:dyDescent="0.3">
      <c r="A487" s="2" t="s">
        <v>441</v>
      </c>
      <c r="B487" s="20"/>
      <c r="C487" s="20">
        <v>3</v>
      </c>
      <c r="D487" s="2">
        <v>100</v>
      </c>
      <c r="E487" s="2">
        <v>232</v>
      </c>
      <c r="F487" s="2">
        <v>39.6</v>
      </c>
      <c r="G487" s="2">
        <v>0.3</v>
      </c>
      <c r="H487" s="2">
        <v>0.4</v>
      </c>
      <c r="I487" s="2">
        <v>57.6</v>
      </c>
      <c r="J487" s="2">
        <v>48.2</v>
      </c>
      <c r="K487" s="2">
        <v>2</v>
      </c>
      <c r="L487" s="2">
        <v>0</v>
      </c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>
        <v>34</v>
      </c>
      <c r="AE487" s="2"/>
      <c r="AF487" s="2"/>
      <c r="AG487" s="2"/>
      <c r="AH487" s="2"/>
      <c r="AI487" s="2"/>
      <c r="AJ487" s="2"/>
      <c r="AK487" s="2"/>
      <c r="AL487" s="2"/>
      <c r="AM487" s="4">
        <v>0</v>
      </c>
    </row>
    <row r="488" spans="1:39" x14ac:dyDescent="0.3">
      <c r="A488" s="2" t="s">
        <v>442</v>
      </c>
      <c r="B488" s="20"/>
      <c r="C488" s="20">
        <v>3</v>
      </c>
      <c r="D488" s="2">
        <v>100</v>
      </c>
      <c r="E488" s="2">
        <v>199</v>
      </c>
      <c r="F488" s="2">
        <v>48.4</v>
      </c>
      <c r="G488" s="2">
        <v>0</v>
      </c>
      <c r="H488" s="2">
        <v>0.2</v>
      </c>
      <c r="I488" s="2">
        <v>49.6</v>
      </c>
      <c r="J488" s="2">
        <v>41.8</v>
      </c>
      <c r="K488" s="2">
        <v>1.8</v>
      </c>
      <c r="L488" s="2">
        <v>0</v>
      </c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>
        <v>12</v>
      </c>
      <c r="AE488" s="2"/>
      <c r="AF488" s="2"/>
      <c r="AG488" s="2"/>
      <c r="AH488" s="2"/>
      <c r="AI488" s="2"/>
      <c r="AJ488" s="2"/>
      <c r="AK488" s="2"/>
      <c r="AL488" s="2"/>
      <c r="AM488" s="4">
        <v>0</v>
      </c>
    </row>
    <row r="489" spans="1:39" x14ac:dyDescent="0.3">
      <c r="A489" s="2" t="s">
        <v>443</v>
      </c>
      <c r="B489" s="20"/>
      <c r="C489" s="20">
        <v>4</v>
      </c>
      <c r="D489" s="2">
        <v>100</v>
      </c>
      <c r="E489" s="2">
        <v>56</v>
      </c>
      <c r="F489" s="2"/>
      <c r="G489" s="2"/>
      <c r="H489" s="2">
        <v>0.7</v>
      </c>
      <c r="I489" s="2">
        <v>17</v>
      </c>
      <c r="J489" s="2">
        <v>8.8000000000000007</v>
      </c>
      <c r="K489" s="2">
        <v>17</v>
      </c>
      <c r="L489" s="2">
        <v>0.2</v>
      </c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>
        <v>19</v>
      </c>
      <c r="AE489" s="2"/>
      <c r="AF489" s="2"/>
      <c r="AG489" s="2"/>
      <c r="AH489" s="2"/>
      <c r="AI489" s="2"/>
      <c r="AJ489" s="2"/>
      <c r="AK489" s="2"/>
      <c r="AL489" s="2"/>
      <c r="AM489" s="4">
        <v>0</v>
      </c>
    </row>
    <row r="490" spans="1:39" x14ac:dyDescent="0.3">
      <c r="A490" s="2" t="s">
        <v>444</v>
      </c>
      <c r="B490" s="20"/>
      <c r="C490" s="20">
        <v>4</v>
      </c>
      <c r="D490" s="2">
        <v>100</v>
      </c>
      <c r="E490" s="2">
        <v>237</v>
      </c>
      <c r="F490" s="2">
        <v>2.1</v>
      </c>
      <c r="G490" s="2">
        <v>0.2</v>
      </c>
      <c r="H490" s="2">
        <v>58.7</v>
      </c>
      <c r="I490" s="2">
        <v>58.7</v>
      </c>
      <c r="J490" s="2">
        <v>0.9</v>
      </c>
      <c r="K490" s="2">
        <v>0.1</v>
      </c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>
        <v>17</v>
      </c>
      <c r="AE490" s="2"/>
      <c r="AF490" s="2"/>
      <c r="AG490" s="2"/>
      <c r="AH490" s="2"/>
      <c r="AI490" s="2"/>
      <c r="AJ490" s="2"/>
      <c r="AK490" s="2"/>
      <c r="AL490" s="2"/>
      <c r="AM490" s="4">
        <v>0</v>
      </c>
    </row>
    <row r="491" spans="1:39" x14ac:dyDescent="0.3">
      <c r="A491" s="2" t="s">
        <v>445</v>
      </c>
      <c r="B491" s="20"/>
      <c r="C491" s="20">
        <v>2</v>
      </c>
      <c r="D491" s="2">
        <v>100</v>
      </c>
      <c r="E491" s="2">
        <v>149</v>
      </c>
      <c r="F491" s="2">
        <v>68.8</v>
      </c>
      <c r="G491" s="2">
        <v>1.1000000000000001</v>
      </c>
      <c r="H491" s="2">
        <v>6.2</v>
      </c>
      <c r="I491" s="2">
        <v>18.2</v>
      </c>
      <c r="J491" s="2">
        <v>18.2</v>
      </c>
      <c r="K491" s="2">
        <v>0</v>
      </c>
      <c r="L491" s="2">
        <v>5.7</v>
      </c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>
        <v>0</v>
      </c>
      <c r="X491" s="2">
        <v>0.2</v>
      </c>
      <c r="Y491" s="2"/>
      <c r="Z491" s="2"/>
      <c r="AA491" s="2"/>
      <c r="AB491" s="2"/>
      <c r="AC491" s="2"/>
      <c r="AD491" s="2"/>
      <c r="AE491" s="2"/>
      <c r="AF491" s="2">
        <v>117</v>
      </c>
      <c r="AG491" s="2">
        <v>131</v>
      </c>
      <c r="AH491" s="2"/>
      <c r="AI491" s="2"/>
      <c r="AJ491" s="2"/>
      <c r="AK491" s="2"/>
      <c r="AL491" s="2"/>
      <c r="AM491" s="4">
        <v>0</v>
      </c>
    </row>
    <row r="492" spans="1:39" x14ac:dyDescent="0.3">
      <c r="A492" s="2" t="s">
        <v>446</v>
      </c>
      <c r="B492" s="20"/>
      <c r="C492" s="20">
        <v>1</v>
      </c>
      <c r="D492" s="2">
        <v>100</v>
      </c>
      <c r="E492" s="2">
        <v>333</v>
      </c>
      <c r="F492" s="2">
        <v>26.4</v>
      </c>
      <c r="G492" s="2">
        <v>1.9</v>
      </c>
      <c r="H492" s="2">
        <v>4.9000000000000004</v>
      </c>
      <c r="I492" s="2">
        <v>54.8</v>
      </c>
      <c r="J492" s="2">
        <v>13</v>
      </c>
      <c r="K492" s="2">
        <v>1.9</v>
      </c>
      <c r="L492" s="2">
        <v>10.1</v>
      </c>
      <c r="M492" s="2">
        <v>1.55</v>
      </c>
      <c r="N492" s="2">
        <v>2.37</v>
      </c>
      <c r="O492" s="2">
        <v>5.48</v>
      </c>
      <c r="P492" s="2"/>
      <c r="Q492" s="2">
        <v>5</v>
      </c>
      <c r="R492" s="2">
        <v>101</v>
      </c>
      <c r="S492" s="2">
        <v>0</v>
      </c>
      <c r="T492" s="2">
        <v>0</v>
      </c>
      <c r="U492" s="2">
        <v>1</v>
      </c>
      <c r="V492" s="2">
        <v>20.8</v>
      </c>
      <c r="W492" s="2">
        <v>0.2</v>
      </c>
      <c r="X492" s="2">
        <v>0.3</v>
      </c>
      <c r="Y492" s="2">
        <v>1.9</v>
      </c>
      <c r="Z492" s="2">
        <v>0</v>
      </c>
      <c r="AA492" s="2">
        <v>0.2</v>
      </c>
      <c r="AB492" s="2">
        <v>0</v>
      </c>
      <c r="AC492" s="2">
        <v>59</v>
      </c>
      <c r="AD492" s="2">
        <v>444</v>
      </c>
      <c r="AE492" s="2">
        <v>88</v>
      </c>
      <c r="AF492" s="2">
        <v>14</v>
      </c>
      <c r="AG492" s="2">
        <v>192</v>
      </c>
      <c r="AH492" s="2">
        <v>15</v>
      </c>
      <c r="AI492" s="2">
        <v>0.5</v>
      </c>
      <c r="AJ492" s="2">
        <v>0.5</v>
      </c>
      <c r="AK492" s="2">
        <v>0.1</v>
      </c>
      <c r="AL492" s="2">
        <v>18.7</v>
      </c>
      <c r="AM492" s="4">
        <v>0</v>
      </c>
    </row>
    <row r="493" spans="1:39" x14ac:dyDescent="0.3">
      <c r="A493" s="2" t="s">
        <v>447</v>
      </c>
      <c r="B493" s="20"/>
      <c r="C493" s="20">
        <v>4</v>
      </c>
      <c r="D493" s="2">
        <v>100</v>
      </c>
      <c r="E493" s="2">
        <v>503</v>
      </c>
      <c r="F493" s="2"/>
      <c r="G493" s="2"/>
      <c r="H493" s="2">
        <v>4</v>
      </c>
      <c r="I493" s="2">
        <v>68</v>
      </c>
      <c r="J493" s="2">
        <v>60</v>
      </c>
      <c r="K493" s="2"/>
      <c r="L493" s="2">
        <v>23.9</v>
      </c>
      <c r="M493" s="2">
        <v>18</v>
      </c>
      <c r="N493" s="2">
        <v>4</v>
      </c>
      <c r="O493" s="2">
        <v>1.4</v>
      </c>
      <c r="P493" s="2">
        <v>0.3</v>
      </c>
      <c r="Q493" s="2">
        <v>4</v>
      </c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>
        <v>150</v>
      </c>
      <c r="AE493" s="2"/>
      <c r="AF493" s="2"/>
      <c r="AG493" s="2"/>
      <c r="AH493" s="2"/>
      <c r="AI493" s="2"/>
      <c r="AJ493" s="2"/>
      <c r="AK493" s="2"/>
      <c r="AL493" s="2"/>
      <c r="AM493" s="4">
        <v>0</v>
      </c>
    </row>
    <row r="494" spans="1:39" x14ac:dyDescent="0.3">
      <c r="A494" s="2" t="s">
        <v>448</v>
      </c>
      <c r="B494" s="20"/>
      <c r="C494" s="20">
        <v>1</v>
      </c>
      <c r="D494" s="2">
        <v>100</v>
      </c>
      <c r="E494" s="2">
        <v>402</v>
      </c>
      <c r="F494" s="2">
        <v>3</v>
      </c>
      <c r="G494" s="2">
        <v>1.1000000000000001</v>
      </c>
      <c r="H494" s="2">
        <v>7.9</v>
      </c>
      <c r="I494" s="2">
        <v>82.5</v>
      </c>
      <c r="J494" s="2">
        <v>25.7</v>
      </c>
      <c r="K494" s="2">
        <v>1.7</v>
      </c>
      <c r="L494" s="2">
        <v>3.8</v>
      </c>
      <c r="M494" s="2">
        <v>0.56999999999999995</v>
      </c>
      <c r="N494" s="2">
        <v>1.47</v>
      </c>
      <c r="O494" s="2">
        <v>1.45</v>
      </c>
      <c r="P494" s="2"/>
      <c r="Q494" s="2">
        <v>0</v>
      </c>
      <c r="R494" s="2">
        <v>0</v>
      </c>
      <c r="S494" s="2">
        <v>0</v>
      </c>
      <c r="T494" s="2">
        <v>0</v>
      </c>
      <c r="U494" s="2">
        <v>0.1</v>
      </c>
      <c r="V494" s="2">
        <v>1.5</v>
      </c>
      <c r="W494" s="2">
        <v>0.5</v>
      </c>
      <c r="X494" s="2">
        <v>0.4</v>
      </c>
      <c r="Y494" s="2">
        <v>5.0999999999999996</v>
      </c>
      <c r="Z494" s="2">
        <v>0.1</v>
      </c>
      <c r="AA494" s="2">
        <v>0.4</v>
      </c>
      <c r="AB494" s="2">
        <v>0</v>
      </c>
      <c r="AC494" s="2">
        <v>140</v>
      </c>
      <c r="AD494" s="2">
        <v>298</v>
      </c>
      <c r="AE494" s="2">
        <v>145</v>
      </c>
      <c r="AF494" s="2">
        <v>44</v>
      </c>
      <c r="AG494" s="2">
        <v>103</v>
      </c>
      <c r="AH494" s="2">
        <v>31</v>
      </c>
      <c r="AI494" s="2">
        <v>4.4000000000000004</v>
      </c>
      <c r="AJ494" s="2">
        <v>0.8</v>
      </c>
      <c r="AK494" s="2">
        <v>0.3</v>
      </c>
      <c r="AL494" s="2">
        <v>4.8</v>
      </c>
      <c r="AM494" s="4">
        <v>0</v>
      </c>
    </row>
    <row r="495" spans="1:39" x14ac:dyDescent="0.3">
      <c r="A495" s="2" t="s">
        <v>449</v>
      </c>
      <c r="B495" s="20"/>
      <c r="C495" s="20">
        <v>1</v>
      </c>
      <c r="D495" s="2">
        <v>100</v>
      </c>
      <c r="E495" s="2">
        <v>268</v>
      </c>
      <c r="F495" s="2">
        <v>41.7</v>
      </c>
      <c r="G495" s="2">
        <v>0.9</v>
      </c>
      <c r="H495" s="2">
        <v>1.5</v>
      </c>
      <c r="I495" s="2">
        <v>46</v>
      </c>
      <c r="J495" s="2">
        <v>23.9</v>
      </c>
      <c r="K495" s="2">
        <v>1.2</v>
      </c>
      <c r="L495" s="2">
        <v>8.6999999999999993</v>
      </c>
      <c r="M495" s="2">
        <v>1.77</v>
      </c>
      <c r="N495" s="2">
        <v>2.69</v>
      </c>
      <c r="O495" s="2">
        <v>3.65</v>
      </c>
      <c r="P495" s="2"/>
      <c r="Q495" s="2">
        <v>45</v>
      </c>
      <c r="R495" s="2">
        <v>51</v>
      </c>
      <c r="S495" s="2">
        <v>3.2</v>
      </c>
      <c r="T495" s="2">
        <v>0.2</v>
      </c>
      <c r="U495" s="2">
        <v>1.1000000000000001</v>
      </c>
      <c r="V495" s="2">
        <v>2.1</v>
      </c>
      <c r="W495" s="2">
        <v>0.1</v>
      </c>
      <c r="X495" s="2">
        <v>0.2</v>
      </c>
      <c r="Y495" s="2">
        <v>0.6</v>
      </c>
      <c r="Z495" s="2">
        <v>0</v>
      </c>
      <c r="AA495" s="2">
        <v>0.8</v>
      </c>
      <c r="AB495" s="2">
        <v>0.2</v>
      </c>
      <c r="AC495" s="2">
        <v>24</v>
      </c>
      <c r="AD495" s="2">
        <v>172</v>
      </c>
      <c r="AE495" s="2">
        <v>89</v>
      </c>
      <c r="AF495" s="2">
        <v>56</v>
      </c>
      <c r="AG495" s="2">
        <v>105</v>
      </c>
      <c r="AH495" s="2">
        <v>15</v>
      </c>
      <c r="AI495" s="2">
        <v>0.6</v>
      </c>
      <c r="AJ495" s="2">
        <v>0.5</v>
      </c>
      <c r="AK495" s="2">
        <v>0</v>
      </c>
      <c r="AL495" s="2">
        <v>3</v>
      </c>
      <c r="AM495" s="4">
        <v>0</v>
      </c>
    </row>
    <row r="496" spans="1:39" x14ac:dyDescent="0.3">
      <c r="A496" s="2" t="s">
        <v>450</v>
      </c>
      <c r="B496" s="20"/>
      <c r="C496" s="20">
        <v>1</v>
      </c>
      <c r="D496" s="2">
        <v>100</v>
      </c>
      <c r="E496" s="2">
        <v>274</v>
      </c>
      <c r="F496" s="2">
        <v>43.5</v>
      </c>
      <c r="G496" s="2">
        <v>0.8</v>
      </c>
      <c r="H496" s="2">
        <v>3.3</v>
      </c>
      <c r="I496" s="2">
        <v>39</v>
      </c>
      <c r="J496" s="2">
        <v>25.8</v>
      </c>
      <c r="K496" s="2">
        <v>2.2000000000000002</v>
      </c>
      <c r="L496" s="2">
        <v>11.2</v>
      </c>
      <c r="M496" s="2">
        <v>2.04</v>
      </c>
      <c r="N496" s="2">
        <v>3.27</v>
      </c>
      <c r="O496" s="2">
        <v>5.32</v>
      </c>
      <c r="P496" s="2"/>
      <c r="Q496" s="2">
        <v>6</v>
      </c>
      <c r="R496" s="2">
        <v>6</v>
      </c>
      <c r="S496" s="2">
        <v>1.7</v>
      </c>
      <c r="T496" s="2">
        <v>0</v>
      </c>
      <c r="U496" s="2">
        <v>1.4</v>
      </c>
      <c r="V496" s="2">
        <v>2.9</v>
      </c>
      <c r="W496" s="2">
        <v>0</v>
      </c>
      <c r="X496" s="2">
        <v>0</v>
      </c>
      <c r="Y496" s="2">
        <v>0.3</v>
      </c>
      <c r="Z496" s="2">
        <v>0</v>
      </c>
      <c r="AA496" s="2">
        <v>0.3</v>
      </c>
      <c r="AB496" s="2">
        <v>0.2</v>
      </c>
      <c r="AC496" s="2">
        <v>28</v>
      </c>
      <c r="AD496" s="2">
        <v>135</v>
      </c>
      <c r="AE496" s="2">
        <v>149</v>
      </c>
      <c r="AF496" s="2">
        <v>15</v>
      </c>
      <c r="AG496" s="2">
        <v>33</v>
      </c>
      <c r="AH496" s="2">
        <v>9</v>
      </c>
      <c r="AI496" s="2">
        <v>0.4</v>
      </c>
      <c r="AJ496" s="2">
        <v>0.2</v>
      </c>
      <c r="AK496" s="2">
        <v>0</v>
      </c>
      <c r="AL496" s="2">
        <v>6.1</v>
      </c>
      <c r="AM496" s="4">
        <v>0</v>
      </c>
    </row>
    <row r="497" spans="1:39" x14ac:dyDescent="0.3">
      <c r="A497" s="2" t="s">
        <v>451</v>
      </c>
      <c r="B497" s="20"/>
      <c r="C497" s="20">
        <v>3</v>
      </c>
      <c r="D497" s="2">
        <v>100</v>
      </c>
      <c r="E497" s="2">
        <v>338</v>
      </c>
      <c r="F497" s="2">
        <v>15.4</v>
      </c>
      <c r="G497" s="2">
        <v>0.1</v>
      </c>
      <c r="H497" s="2">
        <v>4.3</v>
      </c>
      <c r="I497" s="2">
        <v>80.2</v>
      </c>
      <c r="J497" s="2">
        <v>80.2</v>
      </c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>
        <v>32</v>
      </c>
      <c r="AE497" s="2"/>
      <c r="AF497" s="2"/>
      <c r="AG497" s="2"/>
      <c r="AH497" s="2"/>
      <c r="AI497" s="2"/>
      <c r="AJ497" s="2"/>
      <c r="AK497" s="2"/>
      <c r="AL497" s="2"/>
      <c r="AM497" s="4">
        <v>0</v>
      </c>
    </row>
    <row r="498" spans="1:39" x14ac:dyDescent="0.3">
      <c r="A498" s="2" t="s">
        <v>452</v>
      </c>
      <c r="B498" s="20"/>
      <c r="C498" s="20">
        <v>2</v>
      </c>
      <c r="D498" s="2">
        <v>100</v>
      </c>
      <c r="E498" s="2">
        <v>349</v>
      </c>
      <c r="F498" s="2">
        <v>13.1</v>
      </c>
      <c r="G498" s="2">
        <v>0.2</v>
      </c>
      <c r="H498" s="2">
        <v>2.1</v>
      </c>
      <c r="I498" s="2">
        <v>84.1</v>
      </c>
      <c r="J498" s="2">
        <v>84.1</v>
      </c>
      <c r="K498" s="2">
        <v>0</v>
      </c>
      <c r="L498" s="2">
        <v>0.5</v>
      </c>
      <c r="M498" s="2">
        <v>0</v>
      </c>
      <c r="N498" s="2">
        <v>0</v>
      </c>
      <c r="O498" s="2">
        <v>0</v>
      </c>
      <c r="P498" s="2"/>
      <c r="Q498" s="2">
        <v>0</v>
      </c>
      <c r="R498" s="2">
        <v>0</v>
      </c>
      <c r="S498" s="2">
        <v>0</v>
      </c>
      <c r="T498" s="2"/>
      <c r="U498" s="2">
        <v>0</v>
      </c>
      <c r="V498" s="2"/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40</v>
      </c>
      <c r="AE498" s="2">
        <v>9</v>
      </c>
      <c r="AF498" s="2">
        <v>24</v>
      </c>
      <c r="AG498" s="2">
        <v>11</v>
      </c>
      <c r="AH498" s="2">
        <v>0</v>
      </c>
      <c r="AI498" s="2">
        <v>0.9</v>
      </c>
      <c r="AJ498" s="2"/>
      <c r="AK498" s="2">
        <v>0</v>
      </c>
      <c r="AL498" s="2"/>
      <c r="AM498" s="4">
        <v>0</v>
      </c>
    </row>
    <row r="499" spans="1:39" ht="15" thickBot="1" x14ac:dyDescent="0.35">
      <c r="A499" s="10" t="s">
        <v>453</v>
      </c>
      <c r="B499" s="10"/>
      <c r="C499" s="10">
        <v>2</v>
      </c>
      <c r="D499" s="10">
        <v>100</v>
      </c>
      <c r="E499" s="10">
        <v>464</v>
      </c>
      <c r="F499" s="10">
        <v>6.1</v>
      </c>
      <c r="G499" s="10">
        <v>1.2</v>
      </c>
      <c r="H499" s="10">
        <v>4.4000000000000004</v>
      </c>
      <c r="I499" s="10">
        <v>69.900000000000006</v>
      </c>
      <c r="J499" s="10">
        <v>69.900000000000006</v>
      </c>
      <c r="K499" s="10">
        <v>0</v>
      </c>
      <c r="L499" s="10">
        <v>18.399999999999999</v>
      </c>
      <c r="M499" s="10">
        <v>0</v>
      </c>
      <c r="N499" s="10">
        <v>0</v>
      </c>
      <c r="O499" s="10">
        <v>0</v>
      </c>
      <c r="P499" s="10"/>
      <c r="Q499" s="10">
        <v>0</v>
      </c>
      <c r="R499" s="10">
        <v>0</v>
      </c>
      <c r="S499" s="10">
        <v>0</v>
      </c>
      <c r="T499" s="10"/>
      <c r="U499" s="10">
        <v>0</v>
      </c>
      <c r="V499" s="10"/>
      <c r="W499" s="10">
        <v>0</v>
      </c>
      <c r="X499" s="10">
        <v>0.1</v>
      </c>
      <c r="Y499" s="10">
        <v>0</v>
      </c>
      <c r="Z499" s="10">
        <v>0</v>
      </c>
      <c r="AA499" s="10">
        <v>0</v>
      </c>
      <c r="AB499" s="10">
        <v>0</v>
      </c>
      <c r="AC499" s="10">
        <v>0</v>
      </c>
      <c r="AD499" s="10">
        <v>162</v>
      </c>
      <c r="AE499" s="10">
        <v>186</v>
      </c>
      <c r="AF499" s="10">
        <v>90</v>
      </c>
      <c r="AG499" s="10">
        <v>139</v>
      </c>
      <c r="AH499" s="10">
        <v>0</v>
      </c>
      <c r="AI499" s="10">
        <v>1.8</v>
      </c>
      <c r="AJ499" s="10"/>
      <c r="AK499" s="10">
        <v>0</v>
      </c>
      <c r="AL499" s="10"/>
      <c r="AM499" s="12">
        <v>0</v>
      </c>
    </row>
    <row r="500" spans="1:39" s="60" customFormat="1" x14ac:dyDescent="0.3">
      <c r="A500" s="41" t="s">
        <v>537</v>
      </c>
      <c r="B500" s="57" t="s">
        <v>734</v>
      </c>
      <c r="C500" s="58" t="s">
        <v>2</v>
      </c>
      <c r="D500" s="58" t="s">
        <v>637</v>
      </c>
      <c r="E500" s="58" t="s">
        <v>4</v>
      </c>
      <c r="F500" s="58" t="s">
        <v>5</v>
      </c>
      <c r="G500" s="58" t="s">
        <v>6</v>
      </c>
      <c r="H500" s="58" t="s">
        <v>7</v>
      </c>
      <c r="I500" s="58" t="s">
        <v>9</v>
      </c>
      <c r="J500" s="58" t="s">
        <v>10</v>
      </c>
      <c r="K500" s="58" t="s">
        <v>8</v>
      </c>
      <c r="L500" s="58" t="s">
        <v>11</v>
      </c>
      <c r="M500" s="58" t="s">
        <v>12</v>
      </c>
      <c r="N500" s="58" t="s">
        <v>13</v>
      </c>
      <c r="O500" s="58" t="s">
        <v>14</v>
      </c>
      <c r="P500" s="58" t="s">
        <v>15</v>
      </c>
      <c r="Q500" s="58" t="s">
        <v>16</v>
      </c>
      <c r="R500" s="58" t="s">
        <v>36</v>
      </c>
      <c r="S500" s="58" t="s">
        <v>17</v>
      </c>
      <c r="T500" s="58" t="s">
        <v>18</v>
      </c>
      <c r="U500" s="58" t="s">
        <v>37</v>
      </c>
      <c r="V500" s="58" t="s">
        <v>19</v>
      </c>
      <c r="W500" s="58" t="s">
        <v>22</v>
      </c>
      <c r="X500" s="58" t="s">
        <v>20</v>
      </c>
      <c r="Y500" s="58" t="s">
        <v>21</v>
      </c>
      <c r="Z500" s="58" t="s">
        <v>23</v>
      </c>
      <c r="AA500" s="58" t="s">
        <v>24</v>
      </c>
      <c r="AB500" s="58" t="s">
        <v>25</v>
      </c>
      <c r="AC500" s="58" t="s">
        <v>26</v>
      </c>
      <c r="AD500" s="58" t="s">
        <v>27</v>
      </c>
      <c r="AE500" s="58" t="s">
        <v>28</v>
      </c>
      <c r="AF500" s="58" t="s">
        <v>29</v>
      </c>
      <c r="AG500" s="58" t="s">
        <v>30</v>
      </c>
      <c r="AH500" s="58" t="s">
        <v>31</v>
      </c>
      <c r="AI500" s="58" t="s">
        <v>32</v>
      </c>
      <c r="AJ500" s="58" t="s">
        <v>33</v>
      </c>
      <c r="AK500" s="58" t="s">
        <v>34</v>
      </c>
      <c r="AL500" s="58" t="s">
        <v>35</v>
      </c>
      <c r="AM500" s="59" t="s">
        <v>635</v>
      </c>
    </row>
    <row r="501" spans="1:39" x14ac:dyDescent="0.3">
      <c r="A501" s="2" t="s">
        <v>454</v>
      </c>
      <c r="B501" s="2"/>
      <c r="C501" s="2">
        <v>4</v>
      </c>
      <c r="D501" s="2">
        <v>100</v>
      </c>
      <c r="E501" s="2">
        <v>85</v>
      </c>
      <c r="F501" s="2"/>
      <c r="G501" s="2"/>
      <c r="H501" s="2">
        <v>3.5</v>
      </c>
      <c r="I501" s="2">
        <v>14.5</v>
      </c>
      <c r="J501" s="2">
        <v>4.3</v>
      </c>
      <c r="K501" s="2"/>
      <c r="L501" s="2">
        <v>1.4</v>
      </c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>
        <v>44</v>
      </c>
      <c r="AE501" s="2"/>
      <c r="AF501" s="2"/>
      <c r="AG501" s="2"/>
      <c r="AH501" s="2"/>
      <c r="AI501" s="2"/>
      <c r="AJ501" s="2"/>
      <c r="AK501" s="2"/>
      <c r="AL501" s="2"/>
      <c r="AM501" s="4">
        <v>0</v>
      </c>
    </row>
    <row r="502" spans="1:39" x14ac:dyDescent="0.3">
      <c r="A502" s="2" t="s">
        <v>455</v>
      </c>
      <c r="B502" s="22"/>
      <c r="C502" s="22">
        <v>4</v>
      </c>
      <c r="D502" s="23">
        <v>100</v>
      </c>
      <c r="E502" s="23">
        <v>115</v>
      </c>
      <c r="F502" s="23"/>
      <c r="G502" s="23"/>
      <c r="H502" s="23">
        <v>2.6</v>
      </c>
      <c r="I502" s="23">
        <v>24</v>
      </c>
      <c r="J502" s="23">
        <v>13.3</v>
      </c>
      <c r="K502" s="23"/>
      <c r="L502" s="23">
        <v>0.9</v>
      </c>
      <c r="M502" s="23">
        <v>0.6</v>
      </c>
      <c r="N502" s="23">
        <v>0.12</v>
      </c>
      <c r="O502" s="23">
        <v>0.01</v>
      </c>
      <c r="P502" s="23">
        <v>0.1</v>
      </c>
      <c r="Q502" s="23">
        <v>6</v>
      </c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>
        <v>130</v>
      </c>
      <c r="AE502" s="23"/>
      <c r="AF502" s="23"/>
      <c r="AG502" s="23"/>
      <c r="AH502" s="23"/>
      <c r="AI502" s="23"/>
      <c r="AJ502" s="23"/>
      <c r="AK502" s="23"/>
      <c r="AL502" s="23"/>
      <c r="AM502" s="24">
        <v>0</v>
      </c>
    </row>
    <row r="503" spans="1:39" x14ac:dyDescent="0.3">
      <c r="A503" s="2" t="s">
        <v>456</v>
      </c>
      <c r="B503" s="20"/>
      <c r="C503" s="20">
        <v>3</v>
      </c>
      <c r="D503" s="2">
        <v>100</v>
      </c>
      <c r="E503" s="2">
        <v>81</v>
      </c>
      <c r="F503" s="2">
        <v>83.8</v>
      </c>
      <c r="G503" s="2">
        <v>0.6</v>
      </c>
      <c r="H503" s="2">
        <v>3.4</v>
      </c>
      <c r="I503" s="2">
        <v>8.4</v>
      </c>
      <c r="J503" s="2"/>
      <c r="K503" s="2"/>
      <c r="L503" s="2">
        <v>3.8</v>
      </c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>
        <v>71</v>
      </c>
      <c r="AE503" s="2"/>
      <c r="AF503" s="2"/>
      <c r="AG503" s="2"/>
      <c r="AH503" s="2"/>
      <c r="AI503" s="2"/>
      <c r="AJ503" s="2"/>
      <c r="AK503" s="2"/>
      <c r="AL503" s="2"/>
      <c r="AM503" s="4">
        <v>0</v>
      </c>
    </row>
    <row r="504" spans="1:39" x14ac:dyDescent="0.3">
      <c r="A504" s="2" t="s">
        <v>457</v>
      </c>
      <c r="B504" s="20"/>
      <c r="C504" s="20">
        <v>2</v>
      </c>
      <c r="D504" s="2">
        <v>100</v>
      </c>
      <c r="E504" s="2">
        <v>390</v>
      </c>
      <c r="F504" s="2">
        <v>0.6</v>
      </c>
      <c r="G504" s="2">
        <v>2</v>
      </c>
      <c r="H504" s="2">
        <v>0</v>
      </c>
      <c r="I504" s="2">
        <v>97.4</v>
      </c>
      <c r="J504" s="2">
        <v>97.4</v>
      </c>
      <c r="K504" s="2">
        <v>0</v>
      </c>
      <c r="L504" s="2">
        <v>0</v>
      </c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>
        <v>958</v>
      </c>
      <c r="AE504" s="2">
        <v>34</v>
      </c>
      <c r="AF504" s="2">
        <v>11</v>
      </c>
      <c r="AG504" s="2">
        <v>1</v>
      </c>
      <c r="AH504" s="2"/>
      <c r="AI504" s="2">
        <v>2</v>
      </c>
      <c r="AJ504" s="2"/>
      <c r="AK504" s="2"/>
      <c r="AL504" s="2"/>
      <c r="AM504" s="4">
        <v>0</v>
      </c>
    </row>
    <row r="505" spans="1:39" x14ac:dyDescent="0.3">
      <c r="A505" s="2" t="s">
        <v>458</v>
      </c>
      <c r="B505" s="20"/>
      <c r="C505" s="20">
        <v>4</v>
      </c>
      <c r="D505" s="2">
        <v>100</v>
      </c>
      <c r="E505" s="2">
        <v>144</v>
      </c>
      <c r="F505" s="2"/>
      <c r="G505" s="2"/>
      <c r="H505" s="2">
        <v>3.6</v>
      </c>
      <c r="I505" s="2">
        <v>24.4</v>
      </c>
      <c r="J505" s="2">
        <v>22.2</v>
      </c>
      <c r="K505" s="2"/>
      <c r="L505" s="2">
        <v>3.6</v>
      </c>
      <c r="M505" s="2">
        <v>2.5</v>
      </c>
      <c r="N505" s="2">
        <v>0.97</v>
      </c>
      <c r="O505" s="2">
        <v>0.17</v>
      </c>
      <c r="P505" s="2">
        <v>0.1</v>
      </c>
      <c r="Q505" s="2">
        <v>10.5</v>
      </c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>
        <v>95</v>
      </c>
      <c r="AE505" s="2"/>
      <c r="AF505" s="2"/>
      <c r="AG505" s="2"/>
      <c r="AH505" s="2"/>
      <c r="AI505" s="2"/>
      <c r="AJ505" s="2"/>
      <c r="AK505" s="2"/>
      <c r="AL505" s="2"/>
      <c r="AM505" s="4">
        <v>0</v>
      </c>
    </row>
    <row r="506" spans="1:39" ht="15" thickBot="1" x14ac:dyDescent="0.35">
      <c r="A506" s="10" t="s">
        <v>459</v>
      </c>
      <c r="B506" s="10"/>
      <c r="C506" s="10">
        <v>4</v>
      </c>
      <c r="D506" s="10">
        <v>100</v>
      </c>
      <c r="E506" s="10">
        <v>142</v>
      </c>
      <c r="F506" s="10"/>
      <c r="G506" s="10"/>
      <c r="H506" s="10">
        <v>2.7</v>
      </c>
      <c r="I506" s="10">
        <v>28</v>
      </c>
      <c r="J506" s="10">
        <v>22.2</v>
      </c>
      <c r="K506" s="10"/>
      <c r="L506" s="10">
        <v>2.2000000000000002</v>
      </c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  <c r="AA506" s="10"/>
      <c r="AB506" s="10"/>
      <c r="AC506" s="10"/>
      <c r="AD506" s="10">
        <v>77</v>
      </c>
      <c r="AE506" s="10"/>
      <c r="AF506" s="10"/>
      <c r="AG506" s="10"/>
      <c r="AH506" s="10"/>
      <c r="AI506" s="10"/>
      <c r="AJ506" s="10"/>
      <c r="AK506" s="10"/>
      <c r="AL506" s="10"/>
      <c r="AM506" s="12">
        <v>0</v>
      </c>
    </row>
    <row r="507" spans="1:39" s="84" customFormat="1" x14ac:dyDescent="0.3">
      <c r="A507" s="98" t="s">
        <v>634</v>
      </c>
      <c r="B507" s="36" t="s">
        <v>734</v>
      </c>
      <c r="C507" s="82" t="s">
        <v>2</v>
      </c>
      <c r="D507" s="82" t="s">
        <v>637</v>
      </c>
      <c r="E507" s="82" t="s">
        <v>4</v>
      </c>
      <c r="F507" s="82" t="s">
        <v>5</v>
      </c>
      <c r="G507" s="82" t="s">
        <v>6</v>
      </c>
      <c r="H507" s="82" t="s">
        <v>7</v>
      </c>
      <c r="I507" s="82" t="s">
        <v>9</v>
      </c>
      <c r="J507" s="82" t="s">
        <v>10</v>
      </c>
      <c r="K507" s="82" t="s">
        <v>8</v>
      </c>
      <c r="L507" s="82" t="s">
        <v>11</v>
      </c>
      <c r="M507" s="82" t="s">
        <v>12</v>
      </c>
      <c r="N507" s="82" t="s">
        <v>13</v>
      </c>
      <c r="O507" s="82" t="s">
        <v>14</v>
      </c>
      <c r="P507" s="82" t="s">
        <v>15</v>
      </c>
      <c r="Q507" s="82" t="s">
        <v>16</v>
      </c>
      <c r="R507" s="82" t="s">
        <v>36</v>
      </c>
      <c r="S507" s="82" t="s">
        <v>17</v>
      </c>
      <c r="T507" s="82" t="s">
        <v>18</v>
      </c>
      <c r="U507" s="82" t="s">
        <v>37</v>
      </c>
      <c r="V507" s="82" t="s">
        <v>19</v>
      </c>
      <c r="W507" s="82" t="s">
        <v>22</v>
      </c>
      <c r="X507" s="82" t="s">
        <v>20</v>
      </c>
      <c r="Y507" s="82" t="s">
        <v>21</v>
      </c>
      <c r="Z507" s="82" t="s">
        <v>23</v>
      </c>
      <c r="AA507" s="82" t="s">
        <v>24</v>
      </c>
      <c r="AB507" s="82" t="s">
        <v>25</v>
      </c>
      <c r="AC507" s="82" t="s">
        <v>26</v>
      </c>
      <c r="AD507" s="82" t="s">
        <v>27</v>
      </c>
      <c r="AE507" s="82" t="s">
        <v>28</v>
      </c>
      <c r="AF507" s="82" t="s">
        <v>29</v>
      </c>
      <c r="AG507" s="82" t="s">
        <v>30</v>
      </c>
      <c r="AH507" s="82" t="s">
        <v>31</v>
      </c>
      <c r="AI507" s="82" t="s">
        <v>32</v>
      </c>
      <c r="AJ507" s="82" t="s">
        <v>33</v>
      </c>
      <c r="AK507" s="82" t="s">
        <v>34</v>
      </c>
      <c r="AL507" s="82" t="s">
        <v>35</v>
      </c>
      <c r="AM507" s="83" t="s">
        <v>635</v>
      </c>
    </row>
    <row r="508" spans="1:39" x14ac:dyDescent="0.3">
      <c r="A508" s="2" t="s">
        <v>461</v>
      </c>
      <c r="B508" s="2"/>
      <c r="C508" s="2">
        <v>4</v>
      </c>
      <c r="D508" s="2">
        <v>100</v>
      </c>
      <c r="E508" s="2">
        <v>66</v>
      </c>
      <c r="F508" s="2"/>
      <c r="G508" s="2"/>
      <c r="H508" s="2">
        <v>1.2</v>
      </c>
      <c r="I508" s="2">
        <v>14</v>
      </c>
      <c r="J508" s="2">
        <v>12</v>
      </c>
      <c r="K508" s="2">
        <v>0.8</v>
      </c>
      <c r="L508" s="2">
        <v>0.6</v>
      </c>
      <c r="M508" s="2">
        <v>0</v>
      </c>
      <c r="N508" s="2">
        <v>0.2</v>
      </c>
      <c r="O508" s="2">
        <v>0.4</v>
      </c>
      <c r="P508" s="2">
        <v>0</v>
      </c>
      <c r="Q508" s="2">
        <v>0</v>
      </c>
      <c r="R508" s="2">
        <v>90</v>
      </c>
      <c r="S508" s="2">
        <v>9</v>
      </c>
      <c r="T508" s="2">
        <v>0.8</v>
      </c>
      <c r="U508" s="2">
        <v>2</v>
      </c>
      <c r="V508" s="2"/>
      <c r="W508" s="2">
        <v>0.2</v>
      </c>
      <c r="X508" s="2">
        <v>0.3</v>
      </c>
      <c r="Y508" s="2">
        <v>3.2</v>
      </c>
      <c r="Z508" s="2">
        <v>0.3</v>
      </c>
      <c r="AA508" s="2"/>
      <c r="AB508" s="2">
        <v>0.5</v>
      </c>
      <c r="AC508" s="2">
        <v>48</v>
      </c>
      <c r="AD508" s="2">
        <v>34</v>
      </c>
      <c r="AE508" s="2"/>
      <c r="AF508" s="2"/>
      <c r="AG508" s="2"/>
      <c r="AH508" s="2"/>
      <c r="AI508" s="2"/>
      <c r="AJ508" s="2">
        <v>1.5</v>
      </c>
      <c r="AK508" s="2"/>
      <c r="AL508" s="2"/>
      <c r="AM508" s="4">
        <v>0</v>
      </c>
    </row>
    <row r="509" spans="1:39" x14ac:dyDescent="0.3">
      <c r="A509" s="2" t="s">
        <v>462</v>
      </c>
      <c r="B509" s="22"/>
      <c r="C509" s="22">
        <v>1</v>
      </c>
      <c r="D509" s="23">
        <v>100</v>
      </c>
      <c r="E509" s="23">
        <v>22</v>
      </c>
      <c r="F509" s="23">
        <v>92.3</v>
      </c>
      <c r="G509" s="23">
        <v>0.2</v>
      </c>
      <c r="H509" s="23">
        <v>0.4</v>
      </c>
      <c r="I509" s="23">
        <v>6.6</v>
      </c>
      <c r="J509" s="23">
        <v>2.5</v>
      </c>
      <c r="K509" s="23">
        <v>0.3</v>
      </c>
      <c r="L509" s="23">
        <v>0.2</v>
      </c>
      <c r="M509" s="23">
        <v>0.04</v>
      </c>
      <c r="N509" s="23">
        <v>0.01</v>
      </c>
      <c r="O509" s="23">
        <v>0.02</v>
      </c>
      <c r="P509" s="23"/>
      <c r="Q509" s="23">
        <v>0</v>
      </c>
      <c r="R509" s="23">
        <v>0</v>
      </c>
      <c r="S509" s="23">
        <v>38.700000000000003</v>
      </c>
      <c r="T509" s="23">
        <v>0</v>
      </c>
      <c r="U509" s="23">
        <v>0.2</v>
      </c>
      <c r="V509" s="23">
        <v>0</v>
      </c>
      <c r="W509" s="23">
        <v>0</v>
      </c>
      <c r="X509" s="23">
        <v>0</v>
      </c>
      <c r="Y509" s="23">
        <v>0.1</v>
      </c>
      <c r="Z509" s="23">
        <v>0</v>
      </c>
      <c r="AA509" s="23">
        <v>0.1</v>
      </c>
      <c r="AB509" s="23">
        <v>0</v>
      </c>
      <c r="AC509" s="23">
        <v>20</v>
      </c>
      <c r="AD509" s="23">
        <v>1</v>
      </c>
      <c r="AE509" s="23">
        <v>103</v>
      </c>
      <c r="AF509" s="23">
        <v>6</v>
      </c>
      <c r="AG509" s="23">
        <v>8</v>
      </c>
      <c r="AH509" s="23">
        <v>6</v>
      </c>
      <c r="AI509" s="23">
        <v>0.1</v>
      </c>
      <c r="AJ509" s="23">
        <v>0.1</v>
      </c>
      <c r="AK509" s="23">
        <v>0</v>
      </c>
      <c r="AL509" s="23">
        <v>0.1</v>
      </c>
      <c r="AM509" s="24">
        <v>0</v>
      </c>
    </row>
    <row r="510" spans="1:39" x14ac:dyDescent="0.3">
      <c r="A510" s="2" t="s">
        <v>463</v>
      </c>
      <c r="B510" s="20"/>
      <c r="C510" s="20">
        <v>1</v>
      </c>
      <c r="D510" s="2">
        <v>100</v>
      </c>
      <c r="E510" s="2">
        <v>43</v>
      </c>
      <c r="F510" s="2">
        <v>88.9</v>
      </c>
      <c r="G510" s="2">
        <v>0.3</v>
      </c>
      <c r="H510" s="2">
        <v>0.5</v>
      </c>
      <c r="I510" s="2">
        <v>9.9</v>
      </c>
      <c r="J510" s="2">
        <v>9.9</v>
      </c>
      <c r="K510" s="2">
        <v>0.2</v>
      </c>
      <c r="L510" s="2">
        <v>0.2</v>
      </c>
      <c r="M510" s="2">
        <v>0.02</v>
      </c>
      <c r="N510" s="2">
        <v>0.04</v>
      </c>
      <c r="O510" s="2">
        <v>0.04</v>
      </c>
      <c r="P510" s="2"/>
      <c r="Q510" s="2">
        <v>0</v>
      </c>
      <c r="R510" s="2">
        <v>13</v>
      </c>
      <c r="S510" s="2">
        <v>31</v>
      </c>
      <c r="T510" s="2">
        <v>0</v>
      </c>
      <c r="U510" s="2">
        <v>0.1</v>
      </c>
      <c r="V510" s="2">
        <v>0</v>
      </c>
      <c r="W510" s="2">
        <v>1.1000000000000001</v>
      </c>
      <c r="X510" s="2">
        <v>0</v>
      </c>
      <c r="Y510" s="2">
        <v>0.1</v>
      </c>
      <c r="Z510" s="2">
        <v>0</v>
      </c>
      <c r="AA510" s="2">
        <v>0.1</v>
      </c>
      <c r="AB510" s="2">
        <v>0</v>
      </c>
      <c r="AC510" s="2">
        <v>5</v>
      </c>
      <c r="AD510" s="2">
        <v>1</v>
      </c>
      <c r="AE510" s="2">
        <v>178</v>
      </c>
      <c r="AF510" s="2">
        <v>18</v>
      </c>
      <c r="AG510" s="2">
        <v>14</v>
      </c>
      <c r="AH510" s="2">
        <v>8</v>
      </c>
      <c r="AI510" s="2">
        <v>0.2</v>
      </c>
      <c r="AJ510" s="2">
        <v>0</v>
      </c>
      <c r="AK510" s="2">
        <v>0</v>
      </c>
      <c r="AL510" s="2">
        <v>0.1</v>
      </c>
      <c r="AM510" s="4">
        <v>0</v>
      </c>
    </row>
    <row r="511" spans="1:39" x14ac:dyDescent="0.3">
      <c r="A511" s="2" t="s">
        <v>464</v>
      </c>
      <c r="B511" s="20"/>
      <c r="C511" s="20">
        <v>3</v>
      </c>
      <c r="D511" s="2">
        <v>100</v>
      </c>
      <c r="E511" s="2">
        <v>45</v>
      </c>
      <c r="F511" s="2">
        <v>92.7</v>
      </c>
      <c r="G511" s="2">
        <v>0</v>
      </c>
      <c r="H511" s="2">
        <v>0</v>
      </c>
      <c r="I511" s="2">
        <v>11.2</v>
      </c>
      <c r="J511" s="2">
        <v>4.8</v>
      </c>
      <c r="K511" s="2"/>
      <c r="L511" s="2">
        <v>0</v>
      </c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>
        <v>14</v>
      </c>
      <c r="AE511" s="2"/>
      <c r="AF511" s="2"/>
      <c r="AG511" s="2"/>
      <c r="AH511" s="2"/>
      <c r="AI511" s="2"/>
      <c r="AJ511" s="2"/>
      <c r="AK511" s="2"/>
      <c r="AL511" s="2"/>
      <c r="AM511" s="4">
        <v>0</v>
      </c>
    </row>
    <row r="512" spans="1:39" x14ac:dyDescent="0.3">
      <c r="A512" s="2" t="s">
        <v>465</v>
      </c>
      <c r="B512" s="20"/>
      <c r="C512" s="20">
        <v>1</v>
      </c>
      <c r="D512" s="2">
        <v>100</v>
      </c>
      <c r="E512" s="2">
        <v>45</v>
      </c>
      <c r="F512" s="2">
        <v>88.3</v>
      </c>
      <c r="G512" s="2">
        <v>0.4</v>
      </c>
      <c r="H512" s="2">
        <v>0.7</v>
      </c>
      <c r="I512" s="2">
        <v>10.199999999999999</v>
      </c>
      <c r="J512" s="2">
        <v>8.4</v>
      </c>
      <c r="K512" s="2">
        <v>0.2</v>
      </c>
      <c r="L512" s="2">
        <v>0.2</v>
      </c>
      <c r="M512" s="2">
        <v>0.02</v>
      </c>
      <c r="N512" s="2">
        <v>0.04</v>
      </c>
      <c r="O512" s="2">
        <v>0.04</v>
      </c>
      <c r="P512" s="2"/>
      <c r="Q512" s="2">
        <v>0</v>
      </c>
      <c r="R512" s="2">
        <v>10</v>
      </c>
      <c r="S512" s="2">
        <v>50</v>
      </c>
      <c r="T512" s="2">
        <v>0</v>
      </c>
      <c r="U512" s="2">
        <v>0</v>
      </c>
      <c r="V512" s="2">
        <v>0.1</v>
      </c>
      <c r="W512" s="2">
        <v>0.1</v>
      </c>
      <c r="X512" s="2">
        <v>0</v>
      </c>
      <c r="Y512" s="2">
        <v>0.4</v>
      </c>
      <c r="Z512" s="2">
        <v>0</v>
      </c>
      <c r="AA512" s="2">
        <v>0.2</v>
      </c>
      <c r="AB512" s="2">
        <v>0</v>
      </c>
      <c r="AC512" s="2">
        <v>30</v>
      </c>
      <c r="AD512" s="2">
        <v>1</v>
      </c>
      <c r="AE512" s="2">
        <v>200</v>
      </c>
      <c r="AF512" s="2">
        <v>11</v>
      </c>
      <c r="AG512" s="2">
        <v>17</v>
      </c>
      <c r="AH512" s="2">
        <v>11</v>
      </c>
      <c r="AI512" s="2">
        <v>0.2</v>
      </c>
      <c r="AJ512" s="2">
        <v>0.1</v>
      </c>
      <c r="AK512" s="2">
        <v>0</v>
      </c>
      <c r="AL512" s="2">
        <v>0.1</v>
      </c>
      <c r="AM512" s="4">
        <v>0</v>
      </c>
    </row>
    <row r="513" spans="1:39" x14ac:dyDescent="0.3">
      <c r="A513" s="2" t="s">
        <v>466</v>
      </c>
      <c r="B513" s="20"/>
      <c r="C513" s="20">
        <v>1</v>
      </c>
      <c r="D513" s="2">
        <v>100</v>
      </c>
      <c r="E513" s="2">
        <v>39</v>
      </c>
      <c r="F513" s="2">
        <v>90</v>
      </c>
      <c r="G513" s="2">
        <v>0.2</v>
      </c>
      <c r="H513" s="2">
        <v>0.5</v>
      </c>
      <c r="I513" s="2">
        <v>9.1</v>
      </c>
      <c r="J513" s="2">
        <v>9.1</v>
      </c>
      <c r="K513" s="2">
        <v>0.1</v>
      </c>
      <c r="L513" s="2">
        <v>0.1</v>
      </c>
      <c r="M513" s="2">
        <v>0.01</v>
      </c>
      <c r="N513" s="2">
        <v>0.01</v>
      </c>
      <c r="O513" s="2">
        <v>0.02</v>
      </c>
      <c r="P513" s="2"/>
      <c r="Q513" s="2">
        <v>0</v>
      </c>
      <c r="R513" s="2">
        <v>1</v>
      </c>
      <c r="S513" s="2">
        <v>38</v>
      </c>
      <c r="T513" s="2">
        <v>0</v>
      </c>
      <c r="U513" s="2">
        <v>0.2</v>
      </c>
      <c r="V513" s="2">
        <v>0</v>
      </c>
      <c r="W513" s="2">
        <v>0</v>
      </c>
      <c r="X513" s="2">
        <v>0</v>
      </c>
      <c r="Y513" s="2">
        <v>0.2</v>
      </c>
      <c r="Z513" s="2">
        <v>0</v>
      </c>
      <c r="AA513" s="2">
        <v>0.2</v>
      </c>
      <c r="AB513" s="2">
        <v>0</v>
      </c>
      <c r="AC513" s="2">
        <v>10</v>
      </c>
      <c r="AD513" s="2">
        <v>1</v>
      </c>
      <c r="AE513" s="2">
        <v>162</v>
      </c>
      <c r="AF513" s="2">
        <v>9</v>
      </c>
      <c r="AG513" s="2">
        <v>15</v>
      </c>
      <c r="AH513" s="2">
        <v>12</v>
      </c>
      <c r="AI513" s="2">
        <v>0.2</v>
      </c>
      <c r="AJ513" s="2">
        <v>0.1</v>
      </c>
      <c r="AK513" s="2">
        <v>0</v>
      </c>
      <c r="AL513" s="2">
        <v>0.1</v>
      </c>
      <c r="AM513" s="4">
        <v>0</v>
      </c>
    </row>
    <row r="514" spans="1:39" x14ac:dyDescent="0.3">
      <c r="A514" s="2" t="s">
        <v>467</v>
      </c>
      <c r="B514" s="20"/>
      <c r="C514" s="20">
        <v>3</v>
      </c>
      <c r="D514" s="2">
        <v>100</v>
      </c>
      <c r="E514" s="2">
        <v>42</v>
      </c>
      <c r="F514" s="2">
        <v>93.4</v>
      </c>
      <c r="G514" s="2">
        <v>0</v>
      </c>
      <c r="H514" s="2">
        <v>0.1</v>
      </c>
      <c r="I514" s="2">
        <v>10.3</v>
      </c>
      <c r="J514" s="2">
        <v>8.1999999999999993</v>
      </c>
      <c r="K514" s="2"/>
      <c r="L514" s="2">
        <v>0</v>
      </c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>
        <v>8</v>
      </c>
      <c r="AE514" s="2"/>
      <c r="AF514" s="2"/>
      <c r="AG514" s="2"/>
      <c r="AH514" s="2"/>
      <c r="AI514" s="2"/>
      <c r="AJ514" s="2"/>
      <c r="AK514" s="2"/>
      <c r="AL514" s="2"/>
      <c r="AM514" s="4">
        <v>0</v>
      </c>
    </row>
    <row r="515" spans="1:39" x14ac:dyDescent="0.3">
      <c r="A515" s="2" t="s">
        <v>468</v>
      </c>
      <c r="B515" s="20"/>
      <c r="C515" s="20">
        <v>4</v>
      </c>
      <c r="D515" s="2">
        <v>100</v>
      </c>
      <c r="E515" s="2">
        <v>10</v>
      </c>
      <c r="F515" s="2"/>
      <c r="G515" s="2"/>
      <c r="H515" s="2">
        <v>0.3</v>
      </c>
      <c r="I515" s="2">
        <v>1.9</v>
      </c>
      <c r="J515" s="2">
        <v>1.9</v>
      </c>
      <c r="K515" s="2"/>
      <c r="L515" s="2">
        <v>0.1</v>
      </c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>
        <v>9</v>
      </c>
      <c r="AE515" s="2"/>
      <c r="AF515" s="2"/>
      <c r="AG515" s="2"/>
      <c r="AH515" s="2"/>
      <c r="AI515" s="2"/>
      <c r="AJ515" s="2"/>
      <c r="AK515" s="2"/>
      <c r="AL515" s="2"/>
      <c r="AM515" s="4">
        <v>0</v>
      </c>
    </row>
    <row r="516" spans="1:39" x14ac:dyDescent="0.3">
      <c r="A516" s="2" t="s">
        <v>469</v>
      </c>
      <c r="B516" s="20"/>
      <c r="C516" s="20">
        <v>3</v>
      </c>
      <c r="D516" s="2">
        <v>100</v>
      </c>
      <c r="E516" s="2">
        <v>42</v>
      </c>
      <c r="F516" s="2">
        <v>93.1</v>
      </c>
      <c r="G516" s="2">
        <v>0</v>
      </c>
      <c r="H516" s="2">
        <v>0.1</v>
      </c>
      <c r="I516" s="2">
        <v>10.4</v>
      </c>
      <c r="J516" s="2">
        <v>8.8000000000000007</v>
      </c>
      <c r="K516" s="2"/>
      <c r="L516" s="2">
        <v>0</v>
      </c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>
        <v>9</v>
      </c>
      <c r="AE516" s="2"/>
      <c r="AF516" s="2"/>
      <c r="AG516" s="2"/>
      <c r="AH516" s="2"/>
      <c r="AI516" s="2"/>
      <c r="AJ516" s="2"/>
      <c r="AK516" s="2"/>
      <c r="AL516" s="2"/>
      <c r="AM516" s="4">
        <v>0</v>
      </c>
    </row>
    <row r="517" spans="1:39" x14ac:dyDescent="0.3">
      <c r="A517" s="2" t="s">
        <v>470</v>
      </c>
      <c r="B517" s="20"/>
      <c r="C517" s="20">
        <v>3</v>
      </c>
      <c r="D517" s="2">
        <v>100</v>
      </c>
      <c r="E517" s="2">
        <v>15</v>
      </c>
      <c r="F517" s="2">
        <v>97.6</v>
      </c>
      <c r="G517" s="2">
        <v>0</v>
      </c>
      <c r="H517" s="2">
        <v>0.3</v>
      </c>
      <c r="I517" s="2">
        <v>3.3</v>
      </c>
      <c r="J517" s="2"/>
      <c r="K517" s="2"/>
      <c r="L517" s="2">
        <v>0</v>
      </c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>
        <v>8</v>
      </c>
      <c r="AE517" s="2"/>
      <c r="AF517" s="2"/>
      <c r="AG517" s="2"/>
      <c r="AH517" s="2"/>
      <c r="AI517" s="2"/>
      <c r="AJ517" s="2"/>
      <c r="AK517" s="2"/>
      <c r="AL517" s="2"/>
      <c r="AM517" s="4">
        <v>0</v>
      </c>
    </row>
    <row r="518" spans="1:39" x14ac:dyDescent="0.3">
      <c r="A518" s="2" t="s">
        <v>471</v>
      </c>
      <c r="B518" s="20"/>
      <c r="C518" s="20">
        <v>3</v>
      </c>
      <c r="D518" s="2">
        <v>100</v>
      </c>
      <c r="E518" s="2">
        <v>41</v>
      </c>
      <c r="F518" s="2">
        <v>93.3</v>
      </c>
      <c r="G518" s="2">
        <v>0</v>
      </c>
      <c r="H518" s="2">
        <v>0</v>
      </c>
      <c r="I518" s="2">
        <v>10.199999999999999</v>
      </c>
      <c r="J518" s="2">
        <v>8.6</v>
      </c>
      <c r="K518" s="2"/>
      <c r="L518" s="2">
        <v>0</v>
      </c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>
        <v>7</v>
      </c>
      <c r="AE518" s="2"/>
      <c r="AF518" s="2"/>
      <c r="AG518" s="2"/>
      <c r="AH518" s="2"/>
      <c r="AI518" s="2"/>
      <c r="AJ518" s="2"/>
      <c r="AK518" s="2"/>
      <c r="AL518" s="2"/>
      <c r="AM518" s="4">
        <v>0</v>
      </c>
    </row>
    <row r="519" spans="1:39" x14ac:dyDescent="0.3">
      <c r="A519" s="2" t="s">
        <v>472</v>
      </c>
      <c r="B519" s="20"/>
      <c r="C519" s="20">
        <v>3</v>
      </c>
      <c r="D519" s="2">
        <v>100</v>
      </c>
      <c r="E519" s="2">
        <v>41</v>
      </c>
      <c r="F519" s="2">
        <v>93.9</v>
      </c>
      <c r="G519" s="2">
        <v>0</v>
      </c>
      <c r="H519" s="2">
        <v>0.4</v>
      </c>
      <c r="I519" s="2">
        <v>9.8000000000000007</v>
      </c>
      <c r="J519" s="2">
        <v>8</v>
      </c>
      <c r="K519" s="2"/>
      <c r="L519" s="2">
        <v>0</v>
      </c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>
        <v>7</v>
      </c>
      <c r="AE519" s="2"/>
      <c r="AF519" s="2"/>
      <c r="AG519" s="2"/>
      <c r="AH519" s="2"/>
      <c r="AI519" s="2"/>
      <c r="AJ519" s="2"/>
      <c r="AK519" s="2"/>
      <c r="AL519" s="2"/>
      <c r="AM519" s="4">
        <v>0</v>
      </c>
    </row>
    <row r="520" spans="1:39" x14ac:dyDescent="0.3">
      <c r="A520" s="2" t="s">
        <v>473</v>
      </c>
      <c r="B520" s="20"/>
      <c r="C520" s="20">
        <v>3</v>
      </c>
      <c r="D520" s="2">
        <v>100</v>
      </c>
      <c r="E520" s="2">
        <v>20</v>
      </c>
      <c r="F520" s="2">
        <v>96.6</v>
      </c>
      <c r="G520" s="2">
        <v>0.1</v>
      </c>
      <c r="H520" s="2">
        <v>0.3</v>
      </c>
      <c r="I520" s="2">
        <v>4.8</v>
      </c>
      <c r="J520" s="2">
        <v>3.1</v>
      </c>
      <c r="K520" s="2"/>
      <c r="L520" s="2">
        <v>0</v>
      </c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>
        <v>7</v>
      </c>
      <c r="AE520" s="2"/>
      <c r="AF520" s="2"/>
      <c r="AG520" s="2"/>
      <c r="AH520" s="2"/>
      <c r="AI520" s="2"/>
      <c r="AJ520" s="2"/>
      <c r="AK520" s="2"/>
      <c r="AL520" s="2"/>
      <c r="AM520" s="4">
        <v>0</v>
      </c>
    </row>
    <row r="521" spans="1:39" ht="15" thickBot="1" x14ac:dyDescent="0.35">
      <c r="A521" s="10" t="s">
        <v>474</v>
      </c>
      <c r="B521" s="10"/>
      <c r="C521" s="10">
        <v>3</v>
      </c>
      <c r="D521" s="10">
        <v>100</v>
      </c>
      <c r="E521" s="10">
        <v>9</v>
      </c>
      <c r="F521" s="10">
        <v>98.5</v>
      </c>
      <c r="G521" s="10">
        <v>0</v>
      </c>
      <c r="H521" s="10">
        <v>0.3</v>
      </c>
      <c r="I521" s="10">
        <v>1.9</v>
      </c>
      <c r="J521" s="10">
        <v>1.7</v>
      </c>
      <c r="K521" s="10"/>
      <c r="L521" s="10">
        <v>0</v>
      </c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  <c r="AA521" s="10"/>
      <c r="AB521" s="10"/>
      <c r="AC521" s="10"/>
      <c r="AD521" s="10">
        <v>17</v>
      </c>
      <c r="AE521" s="10"/>
      <c r="AF521" s="10"/>
      <c r="AG521" s="10"/>
      <c r="AH521" s="10"/>
      <c r="AI521" s="10"/>
      <c r="AJ521" s="10"/>
      <c r="AK521" s="10"/>
      <c r="AL521" s="10"/>
      <c r="AM521" s="12">
        <v>0</v>
      </c>
    </row>
    <row r="522" spans="1:39" s="89" customFormat="1" x14ac:dyDescent="0.3">
      <c r="A522" s="99" t="s">
        <v>475</v>
      </c>
      <c r="B522" s="86" t="s">
        <v>734</v>
      </c>
      <c r="C522" s="87" t="s">
        <v>2</v>
      </c>
      <c r="D522" s="87" t="s">
        <v>637</v>
      </c>
      <c r="E522" s="87" t="s">
        <v>4</v>
      </c>
      <c r="F522" s="87" t="s">
        <v>5</v>
      </c>
      <c r="G522" s="87" t="s">
        <v>6</v>
      </c>
      <c r="H522" s="87" t="s">
        <v>7</v>
      </c>
      <c r="I522" s="87" t="s">
        <v>9</v>
      </c>
      <c r="J522" s="87" t="s">
        <v>10</v>
      </c>
      <c r="K522" s="87" t="s">
        <v>8</v>
      </c>
      <c r="L522" s="87" t="s">
        <v>11</v>
      </c>
      <c r="M522" s="87" t="s">
        <v>12</v>
      </c>
      <c r="N522" s="87" t="s">
        <v>13</v>
      </c>
      <c r="O522" s="87" t="s">
        <v>14</v>
      </c>
      <c r="P522" s="87" t="s">
        <v>15</v>
      </c>
      <c r="Q522" s="87" t="s">
        <v>16</v>
      </c>
      <c r="R522" s="87" t="s">
        <v>36</v>
      </c>
      <c r="S522" s="87" t="s">
        <v>17</v>
      </c>
      <c r="T522" s="87" t="s">
        <v>18</v>
      </c>
      <c r="U522" s="87" t="s">
        <v>37</v>
      </c>
      <c r="V522" s="87" t="s">
        <v>19</v>
      </c>
      <c r="W522" s="87" t="s">
        <v>22</v>
      </c>
      <c r="X522" s="87" t="s">
        <v>20</v>
      </c>
      <c r="Y522" s="87" t="s">
        <v>21</v>
      </c>
      <c r="Z522" s="87" t="s">
        <v>23</v>
      </c>
      <c r="AA522" s="87" t="s">
        <v>24</v>
      </c>
      <c r="AB522" s="87" t="s">
        <v>25</v>
      </c>
      <c r="AC522" s="87" t="s">
        <v>26</v>
      </c>
      <c r="AD522" s="87" t="s">
        <v>27</v>
      </c>
      <c r="AE522" s="87" t="s">
        <v>28</v>
      </c>
      <c r="AF522" s="87" t="s">
        <v>29</v>
      </c>
      <c r="AG522" s="87" t="s">
        <v>30</v>
      </c>
      <c r="AH522" s="87" t="s">
        <v>31</v>
      </c>
      <c r="AI522" s="87" t="s">
        <v>32</v>
      </c>
      <c r="AJ522" s="87" t="s">
        <v>33</v>
      </c>
      <c r="AK522" s="87" t="s">
        <v>34</v>
      </c>
      <c r="AL522" s="87" t="s">
        <v>35</v>
      </c>
      <c r="AM522" s="88" t="s">
        <v>635</v>
      </c>
    </row>
    <row r="523" spans="1:39" x14ac:dyDescent="0.3">
      <c r="A523" s="2" t="s">
        <v>476</v>
      </c>
      <c r="B523" s="2"/>
      <c r="C523" s="2">
        <v>4</v>
      </c>
      <c r="D523" s="2">
        <v>100</v>
      </c>
      <c r="E523" s="2">
        <v>366</v>
      </c>
      <c r="F523" s="2"/>
      <c r="G523" s="2"/>
      <c r="H523" s="2">
        <v>0</v>
      </c>
      <c r="I523" s="2">
        <v>81</v>
      </c>
      <c r="J523" s="2">
        <v>80</v>
      </c>
      <c r="K523" s="2"/>
      <c r="L523" s="2">
        <v>0</v>
      </c>
      <c r="M523" s="2"/>
      <c r="N523" s="2"/>
      <c r="O523" s="2"/>
      <c r="P523" s="2"/>
      <c r="Q523" s="2"/>
      <c r="R523" s="2"/>
      <c r="S523" s="2">
        <v>85</v>
      </c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>
        <v>125</v>
      </c>
      <c r="AE523" s="2"/>
      <c r="AF523" s="2"/>
      <c r="AG523" s="2"/>
      <c r="AH523" s="2"/>
      <c r="AI523" s="2"/>
      <c r="AJ523" s="2"/>
      <c r="AK523" s="2"/>
      <c r="AL523" s="2" t="s">
        <v>460</v>
      </c>
      <c r="AM523" s="4">
        <v>0</v>
      </c>
    </row>
    <row r="524" spans="1:39" x14ac:dyDescent="0.3">
      <c r="A524" s="2" t="s">
        <v>477</v>
      </c>
      <c r="B524" s="22"/>
      <c r="C524" s="22">
        <v>3</v>
      </c>
      <c r="D524" s="23">
        <v>100</v>
      </c>
      <c r="E524" s="23">
        <v>155</v>
      </c>
      <c r="F524" s="23">
        <v>5.5</v>
      </c>
      <c r="G524" s="23">
        <v>3.8</v>
      </c>
      <c r="H524" s="23">
        <v>3</v>
      </c>
      <c r="I524" s="23">
        <v>35.700000000000003</v>
      </c>
      <c r="J524" s="23"/>
      <c r="K524" s="23">
        <v>52</v>
      </c>
      <c r="L524" s="23">
        <v>0</v>
      </c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  <c r="AE524" s="23"/>
      <c r="AF524" s="23"/>
      <c r="AG524" s="23"/>
      <c r="AH524" s="23"/>
      <c r="AI524" s="23"/>
      <c r="AJ524" s="23"/>
      <c r="AK524" s="23"/>
      <c r="AL524" s="23"/>
      <c r="AM524" s="24">
        <v>0</v>
      </c>
    </row>
    <row r="525" spans="1:39" x14ac:dyDescent="0.3">
      <c r="A525" s="2" t="s">
        <v>478</v>
      </c>
      <c r="B525" s="20"/>
      <c r="C525" s="20">
        <v>3</v>
      </c>
      <c r="D525" s="2">
        <v>100</v>
      </c>
      <c r="E525" s="2">
        <v>226</v>
      </c>
      <c r="F525" s="2">
        <v>3.6</v>
      </c>
      <c r="G525" s="2">
        <v>4.5999999999999996</v>
      </c>
      <c r="H525" s="2">
        <v>1.7</v>
      </c>
      <c r="I525" s="2">
        <v>54.8</v>
      </c>
      <c r="J525" s="2"/>
      <c r="K525" s="2">
        <v>35.299999999999997</v>
      </c>
      <c r="L525" s="2">
        <v>0</v>
      </c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4">
        <v>0</v>
      </c>
    </row>
    <row r="526" spans="1:39" ht="15" thickBot="1" x14ac:dyDescent="0.35">
      <c r="A526" s="10" t="s">
        <v>479</v>
      </c>
      <c r="B526" s="10"/>
      <c r="C526" s="10">
        <v>3</v>
      </c>
      <c r="D526" s="10">
        <v>100</v>
      </c>
      <c r="E526" s="10">
        <v>125</v>
      </c>
      <c r="F526" s="10">
        <v>7</v>
      </c>
      <c r="G526" s="10">
        <v>3.8</v>
      </c>
      <c r="H526" s="10">
        <v>1.5</v>
      </c>
      <c r="I526" s="10">
        <v>29.8</v>
      </c>
      <c r="J526" s="10"/>
      <c r="K526" s="10">
        <v>57.9</v>
      </c>
      <c r="L526" s="10">
        <v>0</v>
      </c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  <c r="AA526" s="10"/>
      <c r="AB526" s="10"/>
      <c r="AC526" s="10"/>
      <c r="AD526" s="10"/>
      <c r="AE526" s="10"/>
      <c r="AF526" s="10"/>
      <c r="AG526" s="10"/>
      <c r="AH526" s="10"/>
      <c r="AI526" s="10"/>
      <c r="AJ526" s="10"/>
      <c r="AK526" s="10"/>
      <c r="AL526" s="10"/>
      <c r="AM526" s="12">
        <v>0</v>
      </c>
    </row>
    <row r="527" spans="1:39" s="104" customFormat="1" x14ac:dyDescent="0.3">
      <c r="A527" s="105" t="s">
        <v>480</v>
      </c>
      <c r="B527" s="101" t="s">
        <v>734</v>
      </c>
      <c r="C527" s="102" t="s">
        <v>2</v>
      </c>
      <c r="D527" s="102" t="s">
        <v>637</v>
      </c>
      <c r="E527" s="102" t="s">
        <v>4</v>
      </c>
      <c r="F527" s="102" t="s">
        <v>5</v>
      </c>
      <c r="G527" s="102" t="s">
        <v>6</v>
      </c>
      <c r="H527" s="102" t="s">
        <v>7</v>
      </c>
      <c r="I527" s="102" t="s">
        <v>9</v>
      </c>
      <c r="J527" s="102" t="s">
        <v>10</v>
      </c>
      <c r="K527" s="102" t="s">
        <v>8</v>
      </c>
      <c r="L527" s="102" t="s">
        <v>11</v>
      </c>
      <c r="M527" s="102" t="s">
        <v>12</v>
      </c>
      <c r="N527" s="102" t="s">
        <v>13</v>
      </c>
      <c r="O527" s="102" t="s">
        <v>14</v>
      </c>
      <c r="P527" s="102" t="s">
        <v>15</v>
      </c>
      <c r="Q527" s="102" t="s">
        <v>16</v>
      </c>
      <c r="R527" s="102" t="s">
        <v>36</v>
      </c>
      <c r="S527" s="102" t="s">
        <v>17</v>
      </c>
      <c r="T527" s="102" t="s">
        <v>18</v>
      </c>
      <c r="U527" s="102" t="s">
        <v>37</v>
      </c>
      <c r="V527" s="102" t="s">
        <v>19</v>
      </c>
      <c r="W527" s="102" t="s">
        <v>22</v>
      </c>
      <c r="X527" s="102" t="s">
        <v>20</v>
      </c>
      <c r="Y527" s="102" t="s">
        <v>21</v>
      </c>
      <c r="Z527" s="102" t="s">
        <v>23</v>
      </c>
      <c r="AA527" s="102" t="s">
        <v>24</v>
      </c>
      <c r="AB527" s="102" t="s">
        <v>25</v>
      </c>
      <c r="AC527" s="102" t="s">
        <v>26</v>
      </c>
      <c r="AD527" s="102" t="s">
        <v>27</v>
      </c>
      <c r="AE527" s="102" t="s">
        <v>28</v>
      </c>
      <c r="AF527" s="102" t="s">
        <v>29</v>
      </c>
      <c r="AG527" s="102" t="s">
        <v>30</v>
      </c>
      <c r="AH527" s="102" t="s">
        <v>31</v>
      </c>
      <c r="AI527" s="102" t="s">
        <v>32</v>
      </c>
      <c r="AJ527" s="102" t="s">
        <v>33</v>
      </c>
      <c r="AK527" s="102" t="s">
        <v>34</v>
      </c>
      <c r="AL527" s="102" t="s">
        <v>35</v>
      </c>
      <c r="AM527" s="103" t="s">
        <v>635</v>
      </c>
    </row>
    <row r="528" spans="1:39" x14ac:dyDescent="0.3">
      <c r="A528" s="2" t="s">
        <v>481</v>
      </c>
      <c r="B528" s="2"/>
      <c r="C528" s="2">
        <v>1</v>
      </c>
      <c r="D528" s="2">
        <v>100</v>
      </c>
      <c r="E528" s="2">
        <v>34</v>
      </c>
      <c r="F528" s="2">
        <v>91.1</v>
      </c>
      <c r="G528" s="2">
        <v>0.1</v>
      </c>
      <c r="H528" s="2">
        <v>0</v>
      </c>
      <c r="I528" s="2">
        <v>8.8000000000000007</v>
      </c>
      <c r="J528" s="2">
        <v>8.8000000000000007</v>
      </c>
      <c r="K528" s="2">
        <v>0</v>
      </c>
      <c r="L528" s="2">
        <v>0</v>
      </c>
      <c r="M528" s="2">
        <v>0</v>
      </c>
      <c r="N528" s="2">
        <v>0</v>
      </c>
      <c r="O528" s="2">
        <v>0</v>
      </c>
      <c r="P528" s="2"/>
      <c r="Q528" s="2">
        <v>0</v>
      </c>
      <c r="R528" s="2">
        <v>0</v>
      </c>
      <c r="S528" s="2">
        <v>0</v>
      </c>
      <c r="T528" s="2">
        <v>0</v>
      </c>
      <c r="U528" s="2">
        <v>0</v>
      </c>
      <c r="V528" s="2">
        <v>0</v>
      </c>
      <c r="W528" s="2">
        <v>0</v>
      </c>
      <c r="X528" s="2">
        <v>0</v>
      </c>
      <c r="Y528" s="2">
        <v>0</v>
      </c>
      <c r="Z528" s="2">
        <v>0</v>
      </c>
      <c r="AA528" s="2">
        <v>0</v>
      </c>
      <c r="AB528" s="2">
        <v>0</v>
      </c>
      <c r="AC528" s="2">
        <v>0</v>
      </c>
      <c r="AD528" s="2">
        <v>12</v>
      </c>
      <c r="AE528" s="2">
        <v>0</v>
      </c>
      <c r="AF528" s="2">
        <v>1</v>
      </c>
      <c r="AG528" s="2">
        <v>0</v>
      </c>
      <c r="AH528" s="2">
        <v>0</v>
      </c>
      <c r="AI528" s="2">
        <v>0</v>
      </c>
      <c r="AJ528" s="2">
        <v>0.1</v>
      </c>
      <c r="AK528" s="2">
        <v>0</v>
      </c>
      <c r="AL528" s="2">
        <v>0</v>
      </c>
      <c r="AM528" s="4">
        <v>0</v>
      </c>
    </row>
    <row r="529" spans="1:39" x14ac:dyDescent="0.3">
      <c r="A529" s="2" t="s">
        <v>482</v>
      </c>
      <c r="B529" s="22"/>
      <c r="C529" s="22">
        <v>3</v>
      </c>
      <c r="D529" s="23">
        <v>100</v>
      </c>
      <c r="E529" s="23">
        <v>0</v>
      </c>
      <c r="F529" s="23">
        <v>99.6</v>
      </c>
      <c r="G529" s="23">
        <v>0</v>
      </c>
      <c r="H529" s="23">
        <v>0.1</v>
      </c>
      <c r="I529" s="23">
        <v>0</v>
      </c>
      <c r="J529" s="23">
        <v>0</v>
      </c>
      <c r="K529" s="23"/>
      <c r="L529" s="23">
        <v>0</v>
      </c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  <c r="AE529" s="23"/>
      <c r="AF529" s="23"/>
      <c r="AG529" s="23"/>
      <c r="AH529" s="23"/>
      <c r="AI529" s="23"/>
      <c r="AJ529" s="23"/>
      <c r="AK529" s="23"/>
      <c r="AL529" s="23"/>
      <c r="AM529" s="24">
        <v>0</v>
      </c>
    </row>
    <row r="530" spans="1:39" x14ac:dyDescent="0.3">
      <c r="A530" s="2" t="s">
        <v>483</v>
      </c>
      <c r="B530" s="20"/>
      <c r="C530" s="20">
        <v>1</v>
      </c>
      <c r="D530" s="2">
        <v>100</v>
      </c>
      <c r="E530" s="2">
        <v>42</v>
      </c>
      <c r="F530" s="2">
        <v>89.4</v>
      </c>
      <c r="G530" s="2">
        <v>0</v>
      </c>
      <c r="H530" s="2">
        <v>0</v>
      </c>
      <c r="I530" s="2">
        <v>10.4</v>
      </c>
      <c r="J530" s="2">
        <v>9.9</v>
      </c>
      <c r="K530" s="2">
        <v>0</v>
      </c>
      <c r="L530" s="2">
        <v>0.3</v>
      </c>
      <c r="M530" s="2">
        <v>0</v>
      </c>
      <c r="N530" s="2">
        <v>0</v>
      </c>
      <c r="O530" s="2">
        <v>0</v>
      </c>
      <c r="P530" s="2"/>
      <c r="Q530" s="2">
        <v>0</v>
      </c>
      <c r="R530" s="2">
        <v>0</v>
      </c>
      <c r="S530" s="2">
        <v>0</v>
      </c>
      <c r="T530" s="2">
        <v>0</v>
      </c>
      <c r="U530" s="2">
        <v>0</v>
      </c>
      <c r="V530" s="2">
        <v>0</v>
      </c>
      <c r="W530" s="2">
        <v>0</v>
      </c>
      <c r="X530" s="2">
        <v>0</v>
      </c>
      <c r="Y530" s="2">
        <v>0</v>
      </c>
      <c r="Z530" s="2">
        <v>0</v>
      </c>
      <c r="AA530" s="2">
        <v>0</v>
      </c>
      <c r="AB530" s="2">
        <v>0</v>
      </c>
      <c r="AC530" s="2">
        <v>0</v>
      </c>
      <c r="AD530" s="2">
        <v>3</v>
      </c>
      <c r="AE530" s="2">
        <v>5</v>
      </c>
      <c r="AF530" s="2">
        <v>1</v>
      </c>
      <c r="AG530" s="2">
        <v>9</v>
      </c>
      <c r="AH530" s="2">
        <v>0</v>
      </c>
      <c r="AI530" s="2">
        <v>0</v>
      </c>
      <c r="AJ530" s="2">
        <v>0.1</v>
      </c>
      <c r="AK530" s="2">
        <v>0</v>
      </c>
      <c r="AL530" s="2">
        <v>0.1</v>
      </c>
      <c r="AM530" s="4">
        <v>0</v>
      </c>
    </row>
    <row r="531" spans="1:39" x14ac:dyDescent="0.3">
      <c r="A531" s="2" t="s">
        <v>484</v>
      </c>
      <c r="B531" s="20"/>
      <c r="C531" s="20">
        <v>1</v>
      </c>
      <c r="D531" s="2">
        <v>100</v>
      </c>
      <c r="E531" s="2">
        <v>43</v>
      </c>
      <c r="F531" s="2">
        <v>89.2</v>
      </c>
      <c r="G531" s="2">
        <v>0.1</v>
      </c>
      <c r="H531" s="2">
        <v>0.5</v>
      </c>
      <c r="I531" s="2">
        <v>10.199999999999999</v>
      </c>
      <c r="J531" s="2">
        <v>10.199999999999999</v>
      </c>
      <c r="K531" s="2">
        <v>0</v>
      </c>
      <c r="L531" s="2">
        <v>0</v>
      </c>
      <c r="M531" s="2">
        <v>0</v>
      </c>
      <c r="N531" s="2">
        <v>0</v>
      </c>
      <c r="O531" s="2">
        <v>0</v>
      </c>
      <c r="P531" s="2"/>
      <c r="Q531" s="2">
        <v>0</v>
      </c>
      <c r="R531" s="2">
        <v>0</v>
      </c>
      <c r="S531" s="2">
        <v>0</v>
      </c>
      <c r="T531" s="2">
        <v>0</v>
      </c>
      <c r="U531" s="2">
        <v>0</v>
      </c>
      <c r="V531" s="2">
        <v>0</v>
      </c>
      <c r="W531" s="2">
        <v>0</v>
      </c>
      <c r="X531" s="2">
        <v>0</v>
      </c>
      <c r="Y531" s="2">
        <v>0</v>
      </c>
      <c r="Z531" s="2">
        <v>0</v>
      </c>
      <c r="AA531" s="2">
        <v>0</v>
      </c>
      <c r="AB531" s="2">
        <v>0</v>
      </c>
      <c r="AC531" s="2">
        <v>0</v>
      </c>
      <c r="AD531" s="2">
        <v>39</v>
      </c>
      <c r="AE531" s="2">
        <v>3</v>
      </c>
      <c r="AF531" s="2">
        <v>6</v>
      </c>
      <c r="AG531" s="2">
        <v>0</v>
      </c>
      <c r="AH531" s="2">
        <v>19</v>
      </c>
      <c r="AI531" s="2">
        <v>0.1</v>
      </c>
      <c r="AJ531" s="2">
        <v>0</v>
      </c>
      <c r="AK531" s="2">
        <v>0</v>
      </c>
      <c r="AL531" s="2">
        <v>0.2</v>
      </c>
      <c r="AM531" s="4">
        <v>0</v>
      </c>
    </row>
    <row r="532" spans="1:39" x14ac:dyDescent="0.3">
      <c r="A532" s="2" t="s">
        <v>485</v>
      </c>
      <c r="B532" s="20"/>
      <c r="C532" s="20">
        <v>1</v>
      </c>
      <c r="D532" s="2">
        <v>100</v>
      </c>
      <c r="E532" s="2">
        <v>41</v>
      </c>
      <c r="F532" s="2">
        <v>89.5</v>
      </c>
      <c r="G532" s="2">
        <v>0</v>
      </c>
      <c r="H532" s="2">
        <v>0.1</v>
      </c>
      <c r="I532" s="2">
        <v>10.4</v>
      </c>
      <c r="J532" s="2">
        <v>10.4</v>
      </c>
      <c r="K532" s="2">
        <v>0</v>
      </c>
      <c r="L532" s="2">
        <v>0</v>
      </c>
      <c r="M532" s="2">
        <v>0</v>
      </c>
      <c r="N532" s="2">
        <v>0</v>
      </c>
      <c r="O532" s="2">
        <v>0</v>
      </c>
      <c r="P532" s="2"/>
      <c r="Q532" s="2">
        <v>0</v>
      </c>
      <c r="R532" s="2">
        <v>0</v>
      </c>
      <c r="S532" s="2">
        <v>0</v>
      </c>
      <c r="T532" s="2">
        <v>0</v>
      </c>
      <c r="U532" s="2">
        <v>0</v>
      </c>
      <c r="V532" s="2">
        <v>0</v>
      </c>
      <c r="W532" s="2">
        <v>0</v>
      </c>
      <c r="X532" s="2">
        <v>0</v>
      </c>
      <c r="Y532" s="2">
        <v>0</v>
      </c>
      <c r="Z532" s="2">
        <v>0</v>
      </c>
      <c r="AA532" s="2">
        <v>0</v>
      </c>
      <c r="AB532" s="2">
        <v>0</v>
      </c>
      <c r="AC532" s="2">
        <v>0</v>
      </c>
      <c r="AD532" s="2">
        <v>10</v>
      </c>
      <c r="AE532" s="2">
        <v>1</v>
      </c>
      <c r="AF532" s="2">
        <v>2</v>
      </c>
      <c r="AG532" s="2">
        <v>0</v>
      </c>
      <c r="AH532" s="2">
        <v>1</v>
      </c>
      <c r="AI532" s="2">
        <v>0</v>
      </c>
      <c r="AJ532" s="2">
        <v>0</v>
      </c>
      <c r="AK532" s="2">
        <v>0</v>
      </c>
      <c r="AL532" s="2">
        <v>0</v>
      </c>
      <c r="AM532" s="4">
        <v>0</v>
      </c>
    </row>
    <row r="533" spans="1:39" x14ac:dyDescent="0.3">
      <c r="A533" s="2" t="s">
        <v>486</v>
      </c>
      <c r="B533" s="20"/>
      <c r="C533" s="20">
        <v>1</v>
      </c>
      <c r="D533" s="2">
        <v>100</v>
      </c>
      <c r="E533" s="2">
        <v>48</v>
      </c>
      <c r="F533" s="2">
        <v>87.6</v>
      </c>
      <c r="G533" s="2">
        <v>0.1</v>
      </c>
      <c r="H533" s="2">
        <v>0</v>
      </c>
      <c r="I533" s="2">
        <v>12.3</v>
      </c>
      <c r="J533" s="2"/>
      <c r="K533" s="2">
        <v>0</v>
      </c>
      <c r="L533" s="2">
        <v>0</v>
      </c>
      <c r="M533" s="2">
        <v>0</v>
      </c>
      <c r="N533" s="2">
        <v>0</v>
      </c>
      <c r="O533" s="2">
        <v>0</v>
      </c>
      <c r="P533" s="2"/>
      <c r="Q533" s="2">
        <v>0</v>
      </c>
      <c r="R533" s="2">
        <v>0</v>
      </c>
      <c r="S533" s="2">
        <v>0</v>
      </c>
      <c r="T533" s="2"/>
      <c r="U533" s="2"/>
      <c r="V533" s="2"/>
      <c r="W533" s="2">
        <v>0</v>
      </c>
      <c r="X533" s="2">
        <v>0</v>
      </c>
      <c r="Y533" s="2">
        <v>0</v>
      </c>
      <c r="Z533" s="2">
        <v>0</v>
      </c>
      <c r="AA533" s="2">
        <v>0</v>
      </c>
      <c r="AB533" s="2">
        <v>0</v>
      </c>
      <c r="AC533" s="2">
        <v>0</v>
      </c>
      <c r="AD533" s="2">
        <v>12</v>
      </c>
      <c r="AE533" s="2">
        <v>2</v>
      </c>
      <c r="AF533" s="2">
        <v>5</v>
      </c>
      <c r="AG533" s="2">
        <v>1</v>
      </c>
      <c r="AH533" s="2">
        <v>1</v>
      </c>
      <c r="AI533" s="2">
        <v>0.1</v>
      </c>
      <c r="AJ533" s="2">
        <v>0.1</v>
      </c>
      <c r="AK533" s="2">
        <v>0</v>
      </c>
      <c r="AL533" s="2">
        <v>0</v>
      </c>
      <c r="AM533" s="4">
        <v>0</v>
      </c>
    </row>
    <row r="534" spans="1:39" x14ac:dyDescent="0.3">
      <c r="A534" s="2" t="s">
        <v>487</v>
      </c>
      <c r="B534" s="20"/>
      <c r="C534" s="20">
        <v>1</v>
      </c>
      <c r="D534" s="2">
        <v>100</v>
      </c>
      <c r="E534" s="2">
        <v>40</v>
      </c>
      <c r="F534" s="2">
        <v>89.8</v>
      </c>
      <c r="G534" s="2">
        <v>0</v>
      </c>
      <c r="H534" s="2">
        <v>0.1</v>
      </c>
      <c r="I534" s="2">
        <v>10.1</v>
      </c>
      <c r="J534" s="2">
        <v>9</v>
      </c>
      <c r="K534" s="2">
        <v>0</v>
      </c>
      <c r="L534" s="2">
        <v>0</v>
      </c>
      <c r="M534" s="2">
        <v>0</v>
      </c>
      <c r="N534" s="2">
        <v>0</v>
      </c>
      <c r="O534" s="2">
        <v>0</v>
      </c>
      <c r="P534" s="2"/>
      <c r="Q534" s="2">
        <v>0</v>
      </c>
      <c r="R534" s="2">
        <v>0</v>
      </c>
      <c r="S534" s="2">
        <v>0</v>
      </c>
      <c r="T534" s="2">
        <v>0</v>
      </c>
      <c r="U534" s="2">
        <v>0</v>
      </c>
      <c r="V534" s="2">
        <v>0</v>
      </c>
      <c r="W534" s="2">
        <v>0</v>
      </c>
      <c r="X534" s="2">
        <v>0</v>
      </c>
      <c r="Y534" s="2">
        <v>0</v>
      </c>
      <c r="Z534" s="2">
        <v>0</v>
      </c>
      <c r="AA534" s="2">
        <v>0</v>
      </c>
      <c r="AB534" s="2">
        <v>0</v>
      </c>
      <c r="AC534" s="2">
        <v>0</v>
      </c>
      <c r="AD534" s="2">
        <v>9</v>
      </c>
      <c r="AE534" s="2">
        <v>1</v>
      </c>
      <c r="AF534" s="2">
        <v>2</v>
      </c>
      <c r="AG534" s="2">
        <v>0</v>
      </c>
      <c r="AH534" s="2">
        <v>1</v>
      </c>
      <c r="AI534" s="2">
        <v>0.1</v>
      </c>
      <c r="AJ534" s="2">
        <v>0</v>
      </c>
      <c r="AK534" s="2">
        <v>0</v>
      </c>
      <c r="AL534" s="2">
        <v>0</v>
      </c>
      <c r="AM534" s="4">
        <v>0</v>
      </c>
    </row>
    <row r="535" spans="1:39" x14ac:dyDescent="0.3">
      <c r="A535" s="2" t="s">
        <v>488</v>
      </c>
      <c r="B535" s="20"/>
      <c r="C535" s="20">
        <v>3</v>
      </c>
      <c r="D535" s="2">
        <v>100</v>
      </c>
      <c r="E535" s="2">
        <v>1</v>
      </c>
      <c r="F535" s="2">
        <v>99.8</v>
      </c>
      <c r="G535" s="2">
        <v>0</v>
      </c>
      <c r="H535" s="2">
        <v>0.1</v>
      </c>
      <c r="I535" s="2">
        <v>0.2</v>
      </c>
      <c r="J535" s="2">
        <v>0</v>
      </c>
      <c r="K535" s="2"/>
      <c r="L535" s="2">
        <v>0</v>
      </c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>
        <v>8.9</v>
      </c>
      <c r="AE535" s="2"/>
      <c r="AF535" s="2"/>
      <c r="AG535" s="2"/>
      <c r="AH535" s="2"/>
      <c r="AI535" s="2"/>
      <c r="AJ535" s="2"/>
      <c r="AK535" s="2"/>
      <c r="AL535" s="2"/>
      <c r="AM535" s="4">
        <v>0</v>
      </c>
    </row>
    <row r="536" spans="1:39" x14ac:dyDescent="0.3">
      <c r="A536" s="2" t="s">
        <v>489</v>
      </c>
      <c r="B536" s="20"/>
      <c r="C536" s="20">
        <v>1</v>
      </c>
      <c r="D536" s="2">
        <v>100</v>
      </c>
      <c r="E536" s="2">
        <v>32</v>
      </c>
      <c r="F536" s="2">
        <v>91.9</v>
      </c>
      <c r="G536" s="2">
        <v>0.2</v>
      </c>
      <c r="H536" s="2">
        <v>0</v>
      </c>
      <c r="I536" s="2">
        <v>7.8</v>
      </c>
      <c r="J536" s="2">
        <v>6.1</v>
      </c>
      <c r="K536" s="2">
        <v>0</v>
      </c>
      <c r="L536" s="2">
        <v>0.1</v>
      </c>
      <c r="M536" s="2">
        <v>0.01</v>
      </c>
      <c r="N536" s="2">
        <v>0.03</v>
      </c>
      <c r="O536" s="2"/>
      <c r="P536" s="2">
        <v>0</v>
      </c>
      <c r="Q536" s="2">
        <v>0</v>
      </c>
      <c r="R536" s="2">
        <v>0</v>
      </c>
      <c r="S536" s="2">
        <v>0</v>
      </c>
      <c r="T536" s="2">
        <v>0</v>
      </c>
      <c r="U536" s="2">
        <v>0</v>
      </c>
      <c r="V536" s="2">
        <v>0</v>
      </c>
      <c r="W536" s="2">
        <v>0</v>
      </c>
      <c r="X536" s="2">
        <v>0</v>
      </c>
      <c r="Y536" s="2">
        <v>1.6</v>
      </c>
      <c r="Z536" s="2">
        <v>0.2</v>
      </c>
      <c r="AA536" s="2">
        <v>0</v>
      </c>
      <c r="AB536" s="2">
        <v>0.9</v>
      </c>
      <c r="AC536" s="2">
        <v>0</v>
      </c>
      <c r="AD536" s="2">
        <v>42</v>
      </c>
      <c r="AE536" s="2">
        <v>18</v>
      </c>
      <c r="AF536" s="2">
        <v>1</v>
      </c>
      <c r="AG536" s="2">
        <v>1</v>
      </c>
      <c r="AH536" s="2">
        <v>0</v>
      </c>
      <c r="AI536" s="2">
        <v>0.1</v>
      </c>
      <c r="AJ536" s="2">
        <v>0</v>
      </c>
      <c r="AK536" s="2">
        <v>0</v>
      </c>
      <c r="AL536" s="2">
        <v>0</v>
      </c>
      <c r="AM536" s="4">
        <v>0</v>
      </c>
    </row>
    <row r="537" spans="1:39" ht="15" thickBot="1" x14ac:dyDescent="0.35">
      <c r="A537" s="10" t="s">
        <v>490</v>
      </c>
      <c r="B537" s="10"/>
      <c r="C537" s="10">
        <v>4</v>
      </c>
      <c r="D537" s="10">
        <v>100</v>
      </c>
      <c r="E537" s="10">
        <v>24</v>
      </c>
      <c r="F537" s="10"/>
      <c r="G537" s="10"/>
      <c r="H537" s="10">
        <v>0</v>
      </c>
      <c r="I537" s="10">
        <v>6</v>
      </c>
      <c r="J537" s="10">
        <v>6</v>
      </c>
      <c r="K537" s="10"/>
      <c r="L537" s="10">
        <v>0</v>
      </c>
      <c r="M537" s="10">
        <v>0</v>
      </c>
      <c r="N537" s="10">
        <v>0</v>
      </c>
      <c r="O537" s="10">
        <v>0</v>
      </c>
      <c r="P537" s="10">
        <v>0</v>
      </c>
      <c r="Q537" s="10">
        <v>0</v>
      </c>
      <c r="R537" s="10"/>
      <c r="S537" s="10"/>
      <c r="T537" s="10"/>
      <c r="U537" s="10"/>
      <c r="V537" s="10"/>
      <c r="W537" s="10"/>
      <c r="X537" s="10"/>
      <c r="Y537" s="10"/>
      <c r="Z537" s="10"/>
      <c r="AA537" s="10"/>
      <c r="AB537" s="10"/>
      <c r="AC537" s="10"/>
      <c r="AD537" s="10">
        <v>49</v>
      </c>
      <c r="AE537" s="10">
        <v>24</v>
      </c>
      <c r="AF537" s="10"/>
      <c r="AG537" s="10"/>
      <c r="AH537" s="10"/>
      <c r="AI537" s="10"/>
      <c r="AJ537" s="10"/>
      <c r="AK537" s="10"/>
      <c r="AL537" s="10"/>
      <c r="AM537" s="12">
        <v>0</v>
      </c>
    </row>
    <row r="538" spans="1:39" s="80" customFormat="1" x14ac:dyDescent="0.3">
      <c r="A538" s="40" t="s">
        <v>491</v>
      </c>
      <c r="B538" s="77" t="s">
        <v>734</v>
      </c>
      <c r="C538" s="78" t="s">
        <v>2</v>
      </c>
      <c r="D538" s="78" t="s">
        <v>637</v>
      </c>
      <c r="E538" s="78" t="s">
        <v>4</v>
      </c>
      <c r="F538" s="78" t="s">
        <v>5</v>
      </c>
      <c r="G538" s="78" t="s">
        <v>6</v>
      </c>
      <c r="H538" s="78" t="s">
        <v>7</v>
      </c>
      <c r="I538" s="78" t="s">
        <v>9</v>
      </c>
      <c r="J538" s="78" t="s">
        <v>10</v>
      </c>
      <c r="K538" s="78" t="s">
        <v>8</v>
      </c>
      <c r="L538" s="78" t="s">
        <v>11</v>
      </c>
      <c r="M538" s="78" t="s">
        <v>12</v>
      </c>
      <c r="N538" s="78" t="s">
        <v>13</v>
      </c>
      <c r="O538" s="78" t="s">
        <v>14</v>
      </c>
      <c r="P538" s="78" t="s">
        <v>15</v>
      </c>
      <c r="Q538" s="78" t="s">
        <v>16</v>
      </c>
      <c r="R538" s="78" t="s">
        <v>36</v>
      </c>
      <c r="S538" s="78" t="s">
        <v>17</v>
      </c>
      <c r="T538" s="78" t="s">
        <v>18</v>
      </c>
      <c r="U538" s="78" t="s">
        <v>37</v>
      </c>
      <c r="V538" s="78" t="s">
        <v>19</v>
      </c>
      <c r="W538" s="78" t="s">
        <v>22</v>
      </c>
      <c r="X538" s="78" t="s">
        <v>20</v>
      </c>
      <c r="Y538" s="78" t="s">
        <v>21</v>
      </c>
      <c r="Z538" s="78" t="s">
        <v>23</v>
      </c>
      <c r="AA538" s="78" t="s">
        <v>24</v>
      </c>
      <c r="AB538" s="78" t="s">
        <v>25</v>
      </c>
      <c r="AC538" s="78" t="s">
        <v>26</v>
      </c>
      <c r="AD538" s="78" t="s">
        <v>27</v>
      </c>
      <c r="AE538" s="78" t="s">
        <v>28</v>
      </c>
      <c r="AF538" s="78" t="s">
        <v>29</v>
      </c>
      <c r="AG538" s="78" t="s">
        <v>30</v>
      </c>
      <c r="AH538" s="78" t="s">
        <v>31</v>
      </c>
      <c r="AI538" s="78" t="s">
        <v>32</v>
      </c>
      <c r="AJ538" s="78" t="s">
        <v>33</v>
      </c>
      <c r="AK538" s="78" t="s">
        <v>34</v>
      </c>
      <c r="AL538" s="78" t="s">
        <v>35</v>
      </c>
      <c r="AM538" s="79" t="s">
        <v>635</v>
      </c>
    </row>
    <row r="539" spans="1:39" x14ac:dyDescent="0.3">
      <c r="A539" s="2" t="s">
        <v>492</v>
      </c>
      <c r="B539" s="2"/>
      <c r="C539" s="2">
        <v>1</v>
      </c>
      <c r="D539" s="2">
        <v>100</v>
      </c>
      <c r="E539" s="2">
        <v>51</v>
      </c>
      <c r="F539" s="2">
        <v>92</v>
      </c>
      <c r="G539" s="2">
        <v>0.2</v>
      </c>
      <c r="H539" s="2">
        <v>0.5</v>
      </c>
      <c r="I539" s="2">
        <v>7.4</v>
      </c>
      <c r="J539" s="2">
        <v>0</v>
      </c>
      <c r="K539" s="2">
        <v>0</v>
      </c>
      <c r="L539" s="2">
        <v>0</v>
      </c>
      <c r="M539" s="2">
        <v>0</v>
      </c>
      <c r="N539" s="2">
        <v>0</v>
      </c>
      <c r="O539" s="2">
        <v>0</v>
      </c>
      <c r="P539" s="2"/>
      <c r="Q539" s="2">
        <v>0</v>
      </c>
      <c r="R539" s="2">
        <v>0</v>
      </c>
      <c r="S539" s="2">
        <v>0</v>
      </c>
      <c r="T539" s="2">
        <v>0</v>
      </c>
      <c r="U539" s="2">
        <v>0</v>
      </c>
      <c r="V539" s="2">
        <v>0</v>
      </c>
      <c r="W539" s="2">
        <v>0</v>
      </c>
      <c r="X539" s="2">
        <v>0</v>
      </c>
      <c r="Y539" s="2">
        <v>0.5</v>
      </c>
      <c r="Z539" s="2">
        <v>0</v>
      </c>
      <c r="AA539" s="2">
        <v>0</v>
      </c>
      <c r="AB539" s="2">
        <v>0</v>
      </c>
      <c r="AC539" s="2">
        <v>6</v>
      </c>
      <c r="AD539" s="2">
        <v>4</v>
      </c>
      <c r="AE539" s="2">
        <v>27</v>
      </c>
      <c r="AF539" s="2">
        <v>4</v>
      </c>
      <c r="AG539" s="2">
        <v>14</v>
      </c>
      <c r="AH539" s="2">
        <v>6</v>
      </c>
      <c r="AI539" s="2">
        <v>0</v>
      </c>
      <c r="AJ539" s="2">
        <v>0</v>
      </c>
      <c r="AK539" s="2">
        <v>0</v>
      </c>
      <c r="AL539" s="2">
        <v>0.6</v>
      </c>
      <c r="AM539" s="4">
        <v>6.4</v>
      </c>
    </row>
    <row r="540" spans="1:39" x14ac:dyDescent="0.3">
      <c r="A540" s="2" t="s">
        <v>493</v>
      </c>
      <c r="B540" s="22"/>
      <c r="C540" s="22">
        <v>1</v>
      </c>
      <c r="D540" s="23">
        <v>100</v>
      </c>
      <c r="E540" s="23">
        <v>77</v>
      </c>
      <c r="F540" s="23"/>
      <c r="G540" s="23"/>
      <c r="H540" s="23">
        <v>0.2</v>
      </c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>
        <v>0.2</v>
      </c>
      <c r="AD540" s="23">
        <v>6.1</v>
      </c>
      <c r="AE540" s="23"/>
      <c r="AF540" s="23">
        <v>5.5</v>
      </c>
      <c r="AG540" s="23"/>
      <c r="AH540" s="23">
        <v>8.5</v>
      </c>
      <c r="AI540" s="23">
        <v>0.3</v>
      </c>
      <c r="AJ540" s="23">
        <v>0.1</v>
      </c>
      <c r="AK540" s="23"/>
      <c r="AL540" s="23"/>
      <c r="AM540" s="24">
        <v>7</v>
      </c>
    </row>
    <row r="541" spans="1:39" x14ac:dyDescent="0.3">
      <c r="A541" s="2" t="s">
        <v>494</v>
      </c>
      <c r="B541" s="20"/>
      <c r="C541" s="20">
        <v>1</v>
      </c>
      <c r="D541" s="2">
        <v>100</v>
      </c>
      <c r="E541" s="2">
        <v>325</v>
      </c>
      <c r="F541" s="2">
        <v>31</v>
      </c>
      <c r="G541" s="2">
        <v>0.1</v>
      </c>
      <c r="H541" s="2">
        <v>0.1</v>
      </c>
      <c r="I541" s="2">
        <v>52.5</v>
      </c>
      <c r="J541" s="2">
        <v>38.299999999999997</v>
      </c>
      <c r="K541" s="2">
        <v>0</v>
      </c>
      <c r="L541" s="2">
        <v>0.3</v>
      </c>
      <c r="M541" s="2">
        <v>0.11</v>
      </c>
      <c r="N541" s="2">
        <v>0.02</v>
      </c>
      <c r="O541" s="2">
        <v>0.11</v>
      </c>
      <c r="P541" s="2"/>
      <c r="Q541" s="2">
        <v>0</v>
      </c>
      <c r="R541" s="2">
        <v>0</v>
      </c>
      <c r="S541" s="2">
        <v>0</v>
      </c>
      <c r="T541" s="2">
        <v>0</v>
      </c>
      <c r="U541" s="2">
        <v>0</v>
      </c>
      <c r="V541" s="2">
        <v>0</v>
      </c>
      <c r="W541" s="2">
        <v>0</v>
      </c>
      <c r="X541" s="2">
        <v>0</v>
      </c>
      <c r="Y541" s="2">
        <v>0.1</v>
      </c>
      <c r="Z541" s="2">
        <v>0</v>
      </c>
      <c r="AA541" s="2">
        <v>0</v>
      </c>
      <c r="AB541" s="2">
        <v>0</v>
      </c>
      <c r="AC541" s="2">
        <v>0</v>
      </c>
      <c r="AD541" s="2">
        <v>8</v>
      </c>
      <c r="AE541" s="2">
        <v>0</v>
      </c>
      <c r="AF541" s="2">
        <v>1</v>
      </c>
      <c r="AG541" s="2">
        <v>6</v>
      </c>
      <c r="AH541" s="2">
        <v>3</v>
      </c>
      <c r="AI541" s="2">
        <v>0.1</v>
      </c>
      <c r="AJ541" s="2">
        <v>0</v>
      </c>
      <c r="AK541" s="2">
        <v>0</v>
      </c>
      <c r="AL541" s="2">
        <v>0.4</v>
      </c>
      <c r="AM541" s="4">
        <v>16</v>
      </c>
    </row>
    <row r="542" spans="1:39" x14ac:dyDescent="0.3">
      <c r="A542" s="2" t="s">
        <v>495</v>
      </c>
      <c r="B542" s="20"/>
      <c r="C542" s="20">
        <v>1</v>
      </c>
      <c r="D542" s="2">
        <v>100</v>
      </c>
      <c r="E542" s="2">
        <v>351</v>
      </c>
      <c r="F542" s="2">
        <v>28.3</v>
      </c>
      <c r="G542" s="2">
        <v>0</v>
      </c>
      <c r="H542" s="2">
        <v>0</v>
      </c>
      <c r="I542" s="2">
        <v>71.400000000000006</v>
      </c>
      <c r="J542" s="2">
        <v>41.6</v>
      </c>
      <c r="K542" s="2">
        <v>0</v>
      </c>
      <c r="L542" s="2">
        <v>0.3</v>
      </c>
      <c r="M542" s="2">
        <v>0.01</v>
      </c>
      <c r="N542" s="2">
        <v>0.02</v>
      </c>
      <c r="O542" s="2">
        <v>0.17</v>
      </c>
      <c r="P542" s="2"/>
      <c r="Q542" s="2">
        <v>0</v>
      </c>
      <c r="R542" s="2">
        <v>0</v>
      </c>
      <c r="S542" s="2">
        <v>0</v>
      </c>
      <c r="T542" s="2">
        <v>0</v>
      </c>
      <c r="U542" s="2">
        <v>0</v>
      </c>
      <c r="V542" s="2">
        <v>0</v>
      </c>
      <c r="W542" s="2">
        <v>0</v>
      </c>
      <c r="X542" s="2">
        <v>0</v>
      </c>
      <c r="Y542" s="2">
        <v>0</v>
      </c>
      <c r="Z542" s="2">
        <v>0</v>
      </c>
      <c r="AA542" s="2">
        <v>0</v>
      </c>
      <c r="AB542" s="2">
        <v>0</v>
      </c>
      <c r="AC542" s="2">
        <v>0</v>
      </c>
      <c r="AD542" s="2">
        <v>5</v>
      </c>
      <c r="AE542" s="2">
        <v>0</v>
      </c>
      <c r="AF542" s="2">
        <v>0</v>
      </c>
      <c r="AG542" s="2">
        <v>0</v>
      </c>
      <c r="AH542" s="2">
        <v>0</v>
      </c>
      <c r="AI542" s="2">
        <v>0.1</v>
      </c>
      <c r="AJ542" s="2">
        <v>0</v>
      </c>
      <c r="AK542" s="2">
        <v>0.1</v>
      </c>
      <c r="AL542" s="2">
        <v>0.4</v>
      </c>
      <c r="AM542" s="4">
        <v>20.8</v>
      </c>
    </row>
    <row r="543" spans="1:39" x14ac:dyDescent="0.3">
      <c r="A543" s="2" t="s">
        <v>496</v>
      </c>
      <c r="B543" s="20"/>
      <c r="C543" s="20">
        <v>1</v>
      </c>
      <c r="D543" s="2">
        <v>100</v>
      </c>
      <c r="E543" s="2">
        <v>223</v>
      </c>
      <c r="F543" s="2"/>
      <c r="G543" s="2"/>
      <c r="H543" s="2">
        <v>0</v>
      </c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>
        <v>3</v>
      </c>
      <c r="AE543" s="2"/>
      <c r="AF543" s="2"/>
      <c r="AG543" s="2"/>
      <c r="AH543" s="2">
        <v>2</v>
      </c>
      <c r="AI543" s="2"/>
      <c r="AJ543" s="2"/>
      <c r="AK543" s="2"/>
      <c r="AL543" s="2"/>
      <c r="AM543" s="4">
        <v>12</v>
      </c>
    </row>
    <row r="544" spans="1:39" x14ac:dyDescent="0.3">
      <c r="A544" s="3" t="s">
        <v>497</v>
      </c>
      <c r="B544" s="38"/>
      <c r="C544" s="20">
        <v>6</v>
      </c>
      <c r="D544" s="2">
        <v>100</v>
      </c>
      <c r="E544" s="2">
        <v>210</v>
      </c>
      <c r="F544" s="2"/>
      <c r="G544" s="2"/>
      <c r="H544" s="2">
        <v>0</v>
      </c>
      <c r="I544" s="2"/>
      <c r="J544" s="2"/>
      <c r="K544" s="2">
        <v>0</v>
      </c>
      <c r="L544" s="2">
        <v>0</v>
      </c>
      <c r="M544" s="2">
        <v>0</v>
      </c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4">
        <v>28</v>
      </c>
    </row>
    <row r="545" spans="1:39" x14ac:dyDescent="0.3">
      <c r="A545" s="2" t="s">
        <v>498</v>
      </c>
      <c r="B545" s="20"/>
      <c r="C545" s="20">
        <v>3</v>
      </c>
      <c r="D545" s="2">
        <v>100</v>
      </c>
      <c r="E545" s="2">
        <v>185</v>
      </c>
      <c r="F545" s="2">
        <v>88.9</v>
      </c>
      <c r="G545" s="2">
        <v>0</v>
      </c>
      <c r="H545" s="2">
        <v>0</v>
      </c>
      <c r="I545" s="2">
        <v>14.3</v>
      </c>
      <c r="J545" s="2"/>
      <c r="K545" s="2"/>
      <c r="L545" s="2">
        <v>0.1</v>
      </c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4">
        <v>16</v>
      </c>
    </row>
    <row r="546" spans="1:39" x14ac:dyDescent="0.3">
      <c r="A546" s="2" t="s">
        <v>499</v>
      </c>
      <c r="B546" s="20"/>
      <c r="C546" s="20">
        <v>1</v>
      </c>
      <c r="D546" s="2">
        <v>100</v>
      </c>
      <c r="E546" s="2">
        <v>231</v>
      </c>
      <c r="F546" s="2">
        <v>66.599999999999994</v>
      </c>
      <c r="G546" s="2">
        <v>0</v>
      </c>
      <c r="H546" s="2">
        <v>0</v>
      </c>
      <c r="I546" s="2">
        <v>33.4</v>
      </c>
      <c r="J546" s="2">
        <v>0</v>
      </c>
      <c r="K546" s="2">
        <v>0</v>
      </c>
      <c r="L546" s="2">
        <v>0</v>
      </c>
      <c r="M546" s="2">
        <v>0</v>
      </c>
      <c r="N546" s="2">
        <v>0</v>
      </c>
      <c r="O546" s="2">
        <v>0</v>
      </c>
      <c r="P546" s="2"/>
      <c r="Q546" s="2">
        <v>0</v>
      </c>
      <c r="R546" s="2">
        <v>0</v>
      </c>
      <c r="S546" s="2">
        <v>0</v>
      </c>
      <c r="T546" s="2">
        <v>0</v>
      </c>
      <c r="U546" s="2">
        <v>0</v>
      </c>
      <c r="V546" s="2">
        <v>0</v>
      </c>
      <c r="W546" s="2">
        <v>0.01</v>
      </c>
      <c r="X546" s="2">
        <v>0</v>
      </c>
      <c r="Y546" s="2">
        <v>0</v>
      </c>
      <c r="Z546" s="2">
        <v>0</v>
      </c>
      <c r="AA546" s="2">
        <v>0</v>
      </c>
      <c r="AB546" s="2">
        <v>0</v>
      </c>
      <c r="AC546" s="2">
        <v>0</v>
      </c>
      <c r="AD546" s="2">
        <v>1</v>
      </c>
      <c r="AE546" s="2">
        <v>2</v>
      </c>
      <c r="AF546" s="2">
        <v>0</v>
      </c>
      <c r="AG546" s="2">
        <v>5</v>
      </c>
      <c r="AH546" s="2">
        <v>0</v>
      </c>
      <c r="AI546" s="2">
        <v>0.1</v>
      </c>
      <c r="AJ546" s="2">
        <v>0.1</v>
      </c>
      <c r="AK546" s="2">
        <v>0</v>
      </c>
      <c r="AL546" s="2">
        <v>0</v>
      </c>
      <c r="AM546" s="4">
        <v>32</v>
      </c>
    </row>
    <row r="547" spans="1:39" x14ac:dyDescent="0.3">
      <c r="A547" s="2" t="s">
        <v>500</v>
      </c>
      <c r="B547" s="20"/>
      <c r="C547" s="20">
        <v>1</v>
      </c>
      <c r="D547" s="2">
        <v>100</v>
      </c>
      <c r="E547" s="2">
        <v>230</v>
      </c>
      <c r="F547" s="2">
        <v>66.599999999999994</v>
      </c>
      <c r="G547" s="2">
        <v>0</v>
      </c>
      <c r="H547" s="2">
        <v>0</v>
      </c>
      <c r="I547" s="2">
        <v>33.4</v>
      </c>
      <c r="J547" s="2">
        <v>0</v>
      </c>
      <c r="K547" s="2">
        <v>0</v>
      </c>
      <c r="L547" s="2">
        <v>0</v>
      </c>
      <c r="M547" s="2">
        <v>0</v>
      </c>
      <c r="N547" s="2">
        <v>0</v>
      </c>
      <c r="O547" s="2">
        <v>0</v>
      </c>
      <c r="P547" s="2"/>
      <c r="Q547" s="2">
        <v>0</v>
      </c>
      <c r="R547" s="2"/>
      <c r="S547" s="2">
        <v>0</v>
      </c>
      <c r="T547" s="2"/>
      <c r="U547" s="2"/>
      <c r="V547" s="2"/>
      <c r="W547" s="2">
        <v>0</v>
      </c>
      <c r="X547" s="2">
        <v>0.01</v>
      </c>
      <c r="Y547" s="2">
        <v>0</v>
      </c>
      <c r="Z547" s="2">
        <v>0</v>
      </c>
      <c r="AA547" s="2">
        <v>0</v>
      </c>
      <c r="AB547" s="2">
        <v>0</v>
      </c>
      <c r="AC547" s="2">
        <v>0</v>
      </c>
      <c r="AD547" s="2">
        <v>1</v>
      </c>
      <c r="AE547" s="2">
        <v>1</v>
      </c>
      <c r="AF547" s="2">
        <v>0</v>
      </c>
      <c r="AG547" s="2">
        <v>5</v>
      </c>
      <c r="AH547" s="2">
        <v>0</v>
      </c>
      <c r="AI547" s="2">
        <v>0</v>
      </c>
      <c r="AJ547" s="2">
        <v>0</v>
      </c>
      <c r="AK547" s="2">
        <v>0</v>
      </c>
      <c r="AL547" s="2">
        <v>0</v>
      </c>
      <c r="AM547" s="4">
        <v>32</v>
      </c>
    </row>
    <row r="548" spans="1:39" x14ac:dyDescent="0.3">
      <c r="A548" s="2" t="s">
        <v>501</v>
      </c>
      <c r="B548" s="20"/>
      <c r="C548" s="20">
        <v>1</v>
      </c>
      <c r="D548" s="2">
        <v>100</v>
      </c>
      <c r="E548" s="2">
        <v>240</v>
      </c>
      <c r="F548" s="2">
        <v>63.9</v>
      </c>
      <c r="G548" s="2">
        <v>0</v>
      </c>
      <c r="H548" s="2">
        <v>0</v>
      </c>
      <c r="I548" s="2">
        <v>36.1</v>
      </c>
      <c r="J548" s="2">
        <v>0.1</v>
      </c>
      <c r="K548" s="2">
        <v>0</v>
      </c>
      <c r="L548" s="2">
        <v>0</v>
      </c>
      <c r="M548" s="2">
        <v>0</v>
      </c>
      <c r="N548" s="2">
        <v>0</v>
      </c>
      <c r="O548" s="2">
        <v>0</v>
      </c>
      <c r="P548" s="2"/>
      <c r="Q548" s="2">
        <v>0</v>
      </c>
      <c r="R548" s="2">
        <v>0</v>
      </c>
      <c r="S548" s="2">
        <v>0</v>
      </c>
      <c r="T548" s="2"/>
      <c r="U548" s="2"/>
      <c r="V548" s="2"/>
      <c r="W548" s="2">
        <v>0</v>
      </c>
      <c r="X548" s="2">
        <v>0</v>
      </c>
      <c r="Y548" s="2">
        <v>0</v>
      </c>
      <c r="Z548" s="2">
        <v>0</v>
      </c>
      <c r="AA548" s="2">
        <v>0</v>
      </c>
      <c r="AB548" s="2">
        <v>0</v>
      </c>
      <c r="AC548" s="2">
        <v>0</v>
      </c>
      <c r="AD548" s="2">
        <v>0</v>
      </c>
      <c r="AE548" s="2">
        <v>1</v>
      </c>
      <c r="AF548" s="2">
        <v>0</v>
      </c>
      <c r="AG548" s="2">
        <v>3</v>
      </c>
      <c r="AH548" s="2">
        <v>0</v>
      </c>
      <c r="AI548" s="2">
        <v>0</v>
      </c>
      <c r="AJ548" s="2">
        <v>0</v>
      </c>
      <c r="AK548" s="2">
        <v>0</v>
      </c>
      <c r="AL548" s="2">
        <v>0</v>
      </c>
      <c r="AM548" s="4">
        <v>32</v>
      </c>
    </row>
    <row r="549" spans="1:39" x14ac:dyDescent="0.3">
      <c r="A549" s="2" t="s">
        <v>502</v>
      </c>
      <c r="B549" s="20"/>
      <c r="C549" s="20">
        <v>1</v>
      </c>
      <c r="D549" s="2">
        <v>100</v>
      </c>
      <c r="E549" s="2">
        <v>81</v>
      </c>
      <c r="F549" s="2">
        <v>86.9</v>
      </c>
      <c r="G549" s="2">
        <v>0.2</v>
      </c>
      <c r="H549" s="2">
        <v>0.1</v>
      </c>
      <c r="I549" s="2">
        <v>3.3</v>
      </c>
      <c r="J549" s="2">
        <v>1</v>
      </c>
      <c r="K549" s="2">
        <v>0</v>
      </c>
      <c r="L549" s="2">
        <v>0</v>
      </c>
      <c r="M549" s="2">
        <v>0</v>
      </c>
      <c r="N549" s="2">
        <v>0</v>
      </c>
      <c r="O549" s="2">
        <v>0</v>
      </c>
      <c r="P549" s="2"/>
      <c r="Q549" s="2">
        <v>0</v>
      </c>
      <c r="R549" s="2">
        <v>0</v>
      </c>
      <c r="S549" s="2">
        <v>0</v>
      </c>
      <c r="T549" s="2">
        <v>0</v>
      </c>
      <c r="U549" s="2">
        <v>0</v>
      </c>
      <c r="V549" s="2">
        <v>0.4</v>
      </c>
      <c r="W549" s="2">
        <v>0</v>
      </c>
      <c r="X549" s="2">
        <v>0</v>
      </c>
      <c r="Y549" s="2">
        <v>0.1</v>
      </c>
      <c r="Z549" s="2">
        <v>0.1</v>
      </c>
      <c r="AA549" s="2">
        <v>0</v>
      </c>
      <c r="AB549" s="2">
        <v>0</v>
      </c>
      <c r="AC549" s="2">
        <v>1</v>
      </c>
      <c r="AD549" s="2">
        <v>5</v>
      </c>
      <c r="AE549" s="2">
        <v>71</v>
      </c>
      <c r="AF549" s="2">
        <v>9</v>
      </c>
      <c r="AG549" s="2">
        <v>18</v>
      </c>
      <c r="AH549" s="2">
        <v>10</v>
      </c>
      <c r="AI549" s="2">
        <v>0.3</v>
      </c>
      <c r="AJ549" s="2">
        <v>0.1</v>
      </c>
      <c r="AK549" s="2">
        <v>0</v>
      </c>
      <c r="AL549" s="2">
        <v>0.1</v>
      </c>
      <c r="AM549" s="4">
        <v>9.6</v>
      </c>
    </row>
    <row r="550" spans="1:39" x14ac:dyDescent="0.3">
      <c r="A550" s="2" t="s">
        <v>727</v>
      </c>
      <c r="B550" s="20"/>
      <c r="C550" s="20">
        <v>1</v>
      </c>
      <c r="D550" s="2">
        <v>100</v>
      </c>
      <c r="E550" s="2">
        <v>82</v>
      </c>
      <c r="F550" s="2">
        <v>86.5</v>
      </c>
      <c r="G550" s="2">
        <v>0.3</v>
      </c>
      <c r="H550" s="2">
        <v>0.1</v>
      </c>
      <c r="I550" s="2">
        <v>3.6</v>
      </c>
      <c r="J550" s="2">
        <v>0.6</v>
      </c>
      <c r="K550" s="2">
        <v>0</v>
      </c>
      <c r="L550" s="2">
        <v>0</v>
      </c>
      <c r="M550" s="2">
        <v>0</v>
      </c>
      <c r="N550" s="2">
        <v>0</v>
      </c>
      <c r="O550" s="2">
        <v>0</v>
      </c>
      <c r="P550" s="2"/>
      <c r="Q550" s="2">
        <v>0</v>
      </c>
      <c r="R550" s="2">
        <v>0</v>
      </c>
      <c r="S550" s="2">
        <v>0</v>
      </c>
      <c r="T550" s="2">
        <v>0</v>
      </c>
      <c r="U550" s="2">
        <v>0</v>
      </c>
      <c r="V550" s="2">
        <v>0.4</v>
      </c>
      <c r="W550" s="2">
        <v>0</v>
      </c>
      <c r="X550" s="2">
        <v>0</v>
      </c>
      <c r="Y550" s="2">
        <v>0.2</v>
      </c>
      <c r="Z550" s="2">
        <v>0.1</v>
      </c>
      <c r="AA550" s="2">
        <v>0</v>
      </c>
      <c r="AB550" s="2">
        <v>0</v>
      </c>
      <c r="AC550" s="2">
        <v>1</v>
      </c>
      <c r="AD550" s="2">
        <v>4</v>
      </c>
      <c r="AE550" s="2">
        <v>127</v>
      </c>
      <c r="AF550" s="2">
        <v>8</v>
      </c>
      <c r="AG550" s="2">
        <v>2</v>
      </c>
      <c r="AH550" s="2">
        <v>12</v>
      </c>
      <c r="AI550" s="2">
        <v>0.5</v>
      </c>
      <c r="AJ550" s="2">
        <v>0.1</v>
      </c>
      <c r="AK550" s="2">
        <v>0</v>
      </c>
      <c r="AL550" s="2">
        <v>0.2</v>
      </c>
      <c r="AM550" s="4">
        <v>9.6</v>
      </c>
    </row>
    <row r="551" spans="1:39" ht="15" thickBot="1" x14ac:dyDescent="0.35">
      <c r="A551" s="10" t="s">
        <v>728</v>
      </c>
      <c r="B551" s="10"/>
      <c r="C551" s="10">
        <v>3</v>
      </c>
      <c r="D551" s="10">
        <v>100</v>
      </c>
      <c r="E551" s="10">
        <v>84</v>
      </c>
      <c r="F551" s="10">
        <v>97.3</v>
      </c>
      <c r="G551" s="10">
        <v>0.4</v>
      </c>
      <c r="H551" s="10">
        <v>0.1</v>
      </c>
      <c r="I551" s="10">
        <v>1.6</v>
      </c>
      <c r="J551" s="10"/>
      <c r="K551" s="10"/>
      <c r="L551" s="10">
        <v>0</v>
      </c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  <c r="AA551" s="10"/>
      <c r="AB551" s="10"/>
      <c r="AC551" s="10"/>
      <c r="AD551" s="10"/>
      <c r="AE551" s="10"/>
      <c r="AF551" s="10"/>
      <c r="AG551" s="10"/>
      <c r="AH551" s="10"/>
      <c r="AI551" s="10"/>
      <c r="AJ551" s="10"/>
      <c r="AK551" s="10"/>
      <c r="AL551" s="10"/>
      <c r="AM551" s="12">
        <v>9.6</v>
      </c>
    </row>
    <row r="552" spans="1:39" s="109" customFormat="1" x14ac:dyDescent="0.3">
      <c r="A552" s="99" t="s">
        <v>503</v>
      </c>
      <c r="B552" s="106" t="s">
        <v>734</v>
      </c>
      <c r="C552" s="107" t="s">
        <v>2</v>
      </c>
      <c r="D552" s="107" t="s">
        <v>637</v>
      </c>
      <c r="E552" s="107" t="s">
        <v>4</v>
      </c>
      <c r="F552" s="107" t="s">
        <v>5</v>
      </c>
      <c r="G552" s="107" t="s">
        <v>6</v>
      </c>
      <c r="H552" s="107" t="s">
        <v>7</v>
      </c>
      <c r="I552" s="107" t="s">
        <v>9</v>
      </c>
      <c r="J552" s="107" t="s">
        <v>10</v>
      </c>
      <c r="K552" s="107" t="s">
        <v>8</v>
      </c>
      <c r="L552" s="107" t="s">
        <v>11</v>
      </c>
      <c r="M552" s="107" t="s">
        <v>12</v>
      </c>
      <c r="N552" s="107" t="s">
        <v>13</v>
      </c>
      <c r="O552" s="107" t="s">
        <v>14</v>
      </c>
      <c r="P552" s="107" t="s">
        <v>15</v>
      </c>
      <c r="Q552" s="107" t="s">
        <v>16</v>
      </c>
      <c r="R552" s="107" t="s">
        <v>36</v>
      </c>
      <c r="S552" s="107" t="s">
        <v>17</v>
      </c>
      <c r="T552" s="107" t="s">
        <v>18</v>
      </c>
      <c r="U552" s="107" t="s">
        <v>37</v>
      </c>
      <c r="V552" s="107" t="s">
        <v>19</v>
      </c>
      <c r="W552" s="107" t="s">
        <v>22</v>
      </c>
      <c r="X552" s="107" t="s">
        <v>20</v>
      </c>
      <c r="Y552" s="107" t="s">
        <v>21</v>
      </c>
      <c r="Z552" s="107" t="s">
        <v>23</v>
      </c>
      <c r="AA552" s="107" t="s">
        <v>24</v>
      </c>
      <c r="AB552" s="107" t="s">
        <v>25</v>
      </c>
      <c r="AC552" s="107" t="s">
        <v>26</v>
      </c>
      <c r="AD552" s="107" t="s">
        <v>27</v>
      </c>
      <c r="AE552" s="107" t="s">
        <v>28</v>
      </c>
      <c r="AF552" s="107" t="s">
        <v>29</v>
      </c>
      <c r="AG552" s="107" t="s">
        <v>30</v>
      </c>
      <c r="AH552" s="107" t="s">
        <v>31</v>
      </c>
      <c r="AI552" s="107" t="s">
        <v>32</v>
      </c>
      <c r="AJ552" s="107" t="s">
        <v>33</v>
      </c>
      <c r="AK552" s="107" t="s">
        <v>34</v>
      </c>
      <c r="AL552" s="107" t="s">
        <v>35</v>
      </c>
      <c r="AM552" s="108" t="s">
        <v>635</v>
      </c>
    </row>
    <row r="553" spans="1:39" x14ac:dyDescent="0.3">
      <c r="A553" s="2" t="s">
        <v>504</v>
      </c>
      <c r="B553" s="2"/>
      <c r="C553" s="2">
        <v>3</v>
      </c>
      <c r="D553" s="2">
        <v>100</v>
      </c>
      <c r="E553" s="2">
        <v>500</v>
      </c>
      <c r="F553" s="2">
        <v>1.2</v>
      </c>
      <c r="G553" s="2">
        <v>3.3</v>
      </c>
      <c r="H553" s="2">
        <v>5.7</v>
      </c>
      <c r="I553" s="2">
        <v>59.7</v>
      </c>
      <c r="J553" s="2">
        <v>0.8</v>
      </c>
      <c r="K553" s="2">
        <v>3.6</v>
      </c>
      <c r="L553" s="2">
        <v>26.5</v>
      </c>
      <c r="M553" s="2">
        <v>2.2200000000000002</v>
      </c>
      <c r="N553" s="2">
        <v>16.39</v>
      </c>
      <c r="O553" s="2">
        <v>6.71</v>
      </c>
      <c r="P553" s="2">
        <v>0</v>
      </c>
      <c r="Q553" s="2">
        <v>0</v>
      </c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>
        <v>354</v>
      </c>
      <c r="AE553" s="2"/>
      <c r="AF553" s="2"/>
      <c r="AG553" s="2"/>
      <c r="AH553" s="2"/>
      <c r="AI553" s="2"/>
      <c r="AJ553" s="2"/>
      <c r="AK553" s="2"/>
      <c r="AL553" s="2"/>
      <c r="AM553" s="4">
        <v>0</v>
      </c>
    </row>
    <row r="554" spans="1:39" x14ac:dyDescent="0.3">
      <c r="A554" s="2" t="s">
        <v>505</v>
      </c>
      <c r="B554" s="22"/>
      <c r="C554" s="22">
        <v>3</v>
      </c>
      <c r="D554" s="23">
        <v>100</v>
      </c>
      <c r="E554" s="23">
        <v>485</v>
      </c>
      <c r="F554" s="23">
        <v>2.6</v>
      </c>
      <c r="G554" s="23">
        <v>3.5</v>
      </c>
      <c r="H554" s="23">
        <v>6.1</v>
      </c>
      <c r="I554" s="23">
        <v>57.8</v>
      </c>
      <c r="J554" s="23">
        <v>4.3</v>
      </c>
      <c r="K554" s="23">
        <v>4.5</v>
      </c>
      <c r="L554" s="23">
        <v>25.5</v>
      </c>
      <c r="M554" s="23">
        <v>1.68</v>
      </c>
      <c r="N554" s="23">
        <v>16.899999999999999</v>
      </c>
      <c r="O554" s="23">
        <v>1.45</v>
      </c>
      <c r="P554" s="23">
        <v>0.4</v>
      </c>
      <c r="Q554" s="23">
        <v>0.7</v>
      </c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>
        <v>418</v>
      </c>
      <c r="AE554" s="23"/>
      <c r="AF554" s="23"/>
      <c r="AG554" s="23"/>
      <c r="AH554" s="23"/>
      <c r="AI554" s="23"/>
      <c r="AJ554" s="23"/>
      <c r="AK554" s="23"/>
      <c r="AL554" s="23"/>
      <c r="AM554" s="24">
        <v>0</v>
      </c>
    </row>
    <row r="555" spans="1:39" ht="15" thickBot="1" x14ac:dyDescent="0.35">
      <c r="A555" s="10" t="s">
        <v>506</v>
      </c>
      <c r="B555" s="10"/>
      <c r="C555" s="10">
        <v>3</v>
      </c>
      <c r="D555" s="10">
        <v>100</v>
      </c>
      <c r="E555" s="10">
        <v>510</v>
      </c>
      <c r="F555" s="10">
        <v>1</v>
      </c>
      <c r="G555" s="10">
        <v>1.9</v>
      </c>
      <c r="H555" s="10">
        <v>6.2</v>
      </c>
      <c r="I555" s="10">
        <v>64.5</v>
      </c>
      <c r="J555" s="10">
        <v>6.8</v>
      </c>
      <c r="K555" s="10">
        <v>1.2</v>
      </c>
      <c r="L555" s="10">
        <v>25.2</v>
      </c>
      <c r="M555" s="10">
        <v>3.18</v>
      </c>
      <c r="N555" s="10">
        <v>9.41</v>
      </c>
      <c r="O555" s="10">
        <v>11.48</v>
      </c>
      <c r="P555" s="10">
        <v>0</v>
      </c>
      <c r="Q555" s="10">
        <v>0</v>
      </c>
      <c r="R555" s="10"/>
      <c r="S555" s="10"/>
      <c r="T555" s="10"/>
      <c r="U555" s="10"/>
      <c r="V555" s="10"/>
      <c r="W555" s="10"/>
      <c r="X555" s="10"/>
      <c r="Y555" s="10"/>
      <c r="Z555" s="10"/>
      <c r="AA555" s="10"/>
      <c r="AB555" s="10"/>
      <c r="AC555" s="10"/>
      <c r="AD555" s="10">
        <v>468</v>
      </c>
      <c r="AE555" s="10"/>
      <c r="AF555" s="10"/>
      <c r="AG555" s="10"/>
      <c r="AH555" s="10"/>
      <c r="AI555" s="10"/>
      <c r="AJ555" s="10"/>
      <c r="AK555" s="10"/>
      <c r="AL555" s="10"/>
      <c r="AM555" s="12">
        <v>0</v>
      </c>
    </row>
    <row r="556" spans="1:39" s="84" customFormat="1" x14ac:dyDescent="0.3">
      <c r="A556" s="110" t="s">
        <v>507</v>
      </c>
      <c r="B556" s="36" t="s">
        <v>734</v>
      </c>
      <c r="C556" s="82" t="s">
        <v>2</v>
      </c>
      <c r="D556" s="82" t="s">
        <v>637</v>
      </c>
      <c r="E556" s="82" t="s">
        <v>4</v>
      </c>
      <c r="F556" s="82" t="s">
        <v>5</v>
      </c>
      <c r="G556" s="82" t="s">
        <v>6</v>
      </c>
      <c r="H556" s="82" t="s">
        <v>7</v>
      </c>
      <c r="I556" s="82" t="s">
        <v>9</v>
      </c>
      <c r="J556" s="82" t="s">
        <v>10</v>
      </c>
      <c r="K556" s="82" t="s">
        <v>8</v>
      </c>
      <c r="L556" s="82" t="s">
        <v>11</v>
      </c>
      <c r="M556" s="82" t="s">
        <v>12</v>
      </c>
      <c r="N556" s="82" t="s">
        <v>13</v>
      </c>
      <c r="O556" s="82" t="s">
        <v>14</v>
      </c>
      <c r="P556" s="82" t="s">
        <v>15</v>
      </c>
      <c r="Q556" s="82" t="s">
        <v>16</v>
      </c>
      <c r="R556" s="82" t="s">
        <v>36</v>
      </c>
      <c r="S556" s="82" t="s">
        <v>17</v>
      </c>
      <c r="T556" s="82" t="s">
        <v>18</v>
      </c>
      <c r="U556" s="82" t="s">
        <v>37</v>
      </c>
      <c r="V556" s="82" t="s">
        <v>19</v>
      </c>
      <c r="W556" s="82" t="s">
        <v>22</v>
      </c>
      <c r="X556" s="82" t="s">
        <v>20</v>
      </c>
      <c r="Y556" s="82" t="s">
        <v>21</v>
      </c>
      <c r="Z556" s="82" t="s">
        <v>23</v>
      </c>
      <c r="AA556" s="82" t="s">
        <v>24</v>
      </c>
      <c r="AB556" s="82" t="s">
        <v>25</v>
      </c>
      <c r="AC556" s="82" t="s">
        <v>26</v>
      </c>
      <c r="AD556" s="82" t="s">
        <v>27</v>
      </c>
      <c r="AE556" s="82" t="s">
        <v>28</v>
      </c>
      <c r="AF556" s="82" t="s">
        <v>29</v>
      </c>
      <c r="AG556" s="82" t="s">
        <v>30</v>
      </c>
      <c r="AH556" s="82" t="s">
        <v>31</v>
      </c>
      <c r="AI556" s="82" t="s">
        <v>32</v>
      </c>
      <c r="AJ556" s="82" t="s">
        <v>33</v>
      </c>
      <c r="AK556" s="82" t="s">
        <v>34</v>
      </c>
      <c r="AL556" s="82" t="s">
        <v>35</v>
      </c>
      <c r="AM556" s="83" t="s">
        <v>635</v>
      </c>
    </row>
    <row r="557" spans="1:39" x14ac:dyDescent="0.3">
      <c r="A557" s="2" t="s">
        <v>508</v>
      </c>
      <c r="B557" s="2"/>
      <c r="C557" s="2">
        <v>1</v>
      </c>
      <c r="D557" s="2">
        <v>100</v>
      </c>
      <c r="E557" s="2">
        <v>418</v>
      </c>
      <c r="F557" s="2">
        <v>39</v>
      </c>
      <c r="G557" s="2">
        <v>3.5</v>
      </c>
      <c r="H557" s="2">
        <v>9.8000000000000007</v>
      </c>
      <c r="I557" s="2">
        <v>8.3000000000000007</v>
      </c>
      <c r="J557" s="2">
        <v>6.3</v>
      </c>
      <c r="K557" s="2">
        <v>1.8</v>
      </c>
      <c r="L557" s="2">
        <v>37.6</v>
      </c>
      <c r="M557" s="2">
        <v>7.07</v>
      </c>
      <c r="N557" s="2">
        <v>22.16</v>
      </c>
      <c r="O557" s="2">
        <v>6.55</v>
      </c>
      <c r="P557" s="2"/>
      <c r="Q557" s="2"/>
      <c r="R557" s="2">
        <v>77</v>
      </c>
      <c r="S557" s="2">
        <v>0</v>
      </c>
      <c r="T557" s="2"/>
      <c r="U557" s="2">
        <v>7.3</v>
      </c>
      <c r="V557" s="2">
        <v>151.1</v>
      </c>
      <c r="W557" s="2">
        <v>0.2</v>
      </c>
      <c r="X557" s="2">
        <v>0.7</v>
      </c>
      <c r="Y557" s="2">
        <v>0.5</v>
      </c>
      <c r="Z557" s="2">
        <v>0.1</v>
      </c>
      <c r="AA557" s="2">
        <v>1.7</v>
      </c>
      <c r="AB557" s="2"/>
      <c r="AC557" s="2">
        <v>16</v>
      </c>
      <c r="AD557" s="2">
        <v>603</v>
      </c>
      <c r="AE557" s="2">
        <v>560</v>
      </c>
      <c r="AF557" s="2">
        <v>306</v>
      </c>
      <c r="AG557" s="2">
        <v>273</v>
      </c>
      <c r="AH557" s="2">
        <v>47</v>
      </c>
      <c r="AI557" s="2">
        <v>0.6</v>
      </c>
      <c r="AJ557" s="2">
        <v>1.3</v>
      </c>
      <c r="AK557" s="2">
        <v>0.1</v>
      </c>
      <c r="AL557" s="2"/>
      <c r="AM557" s="4">
        <v>0</v>
      </c>
    </row>
    <row r="558" spans="1:39" x14ac:dyDescent="0.3">
      <c r="A558" s="2" t="s">
        <v>509</v>
      </c>
      <c r="B558" s="22"/>
      <c r="C558" s="22">
        <v>1</v>
      </c>
      <c r="D558" s="23">
        <v>100</v>
      </c>
      <c r="E558" s="23">
        <v>172</v>
      </c>
      <c r="F558" s="23">
        <v>54.7</v>
      </c>
      <c r="G558" s="23">
        <v>3.1</v>
      </c>
      <c r="H558" s="23">
        <v>0.8</v>
      </c>
      <c r="I558" s="23">
        <v>39.9</v>
      </c>
      <c r="J558" s="23">
        <v>33.200000000000003</v>
      </c>
      <c r="K558" s="23">
        <v>0.9</v>
      </c>
      <c r="L558" s="23">
        <v>0.6</v>
      </c>
      <c r="M558" s="23">
        <v>0.05</v>
      </c>
      <c r="N558" s="23">
        <v>0.08</v>
      </c>
      <c r="O558" s="23">
        <v>0.1</v>
      </c>
      <c r="P558" s="23"/>
      <c r="Q558" s="23">
        <v>0</v>
      </c>
      <c r="R558" s="23">
        <v>11</v>
      </c>
      <c r="S558" s="23">
        <v>0.6</v>
      </c>
      <c r="T558" s="23">
        <v>0</v>
      </c>
      <c r="U558" s="23">
        <v>0.8</v>
      </c>
      <c r="V558" s="23">
        <v>1.8</v>
      </c>
      <c r="W558" s="23">
        <v>0</v>
      </c>
      <c r="X558" s="23">
        <v>0.1</v>
      </c>
      <c r="Y558" s="23">
        <v>0.6</v>
      </c>
      <c r="Z558" s="23">
        <v>0.1</v>
      </c>
      <c r="AA558" s="23">
        <v>0.2</v>
      </c>
      <c r="AB558" s="23">
        <v>0</v>
      </c>
      <c r="AC558" s="23">
        <v>2</v>
      </c>
      <c r="AD558" s="23">
        <v>1027</v>
      </c>
      <c r="AE558" s="23">
        <v>232</v>
      </c>
      <c r="AF558" s="23">
        <v>33</v>
      </c>
      <c r="AG558" s="23">
        <v>20</v>
      </c>
      <c r="AH558" s="23">
        <v>13</v>
      </c>
      <c r="AI558" s="23">
        <v>0.6</v>
      </c>
      <c r="AJ558" s="23">
        <v>0.2</v>
      </c>
      <c r="AK558" s="23">
        <v>0.1</v>
      </c>
      <c r="AL558" s="23">
        <v>1.3</v>
      </c>
      <c r="AM558" s="24">
        <v>0</v>
      </c>
    </row>
    <row r="559" spans="1:39" x14ac:dyDescent="0.3">
      <c r="A559" s="2" t="s">
        <v>510</v>
      </c>
      <c r="B559" s="20"/>
      <c r="C559" s="20">
        <v>1</v>
      </c>
      <c r="D559" s="2">
        <v>100</v>
      </c>
      <c r="E559" s="2">
        <v>105</v>
      </c>
      <c r="F559" s="2">
        <v>80.7</v>
      </c>
      <c r="G559" s="2">
        <v>1.5</v>
      </c>
      <c r="H559" s="2">
        <v>3.8</v>
      </c>
      <c r="I559" s="2">
        <v>7.3</v>
      </c>
      <c r="J559" s="2">
        <v>4.8</v>
      </c>
      <c r="K559" s="2">
        <v>0.1</v>
      </c>
      <c r="L559" s="2">
        <v>6.7</v>
      </c>
      <c r="M559" s="2">
        <v>2.15</v>
      </c>
      <c r="N559" s="2">
        <v>2.67</v>
      </c>
      <c r="O559" s="2">
        <v>1.59</v>
      </c>
      <c r="P559" s="2"/>
      <c r="Q559" s="2">
        <v>8</v>
      </c>
      <c r="R559" s="2">
        <v>73</v>
      </c>
      <c r="S559" s="2">
        <v>0.8</v>
      </c>
      <c r="T559" s="2">
        <v>1.2</v>
      </c>
      <c r="U559" s="2">
        <v>0.2</v>
      </c>
      <c r="V559" s="2">
        <v>0.6</v>
      </c>
      <c r="W559" s="2">
        <v>0.1</v>
      </c>
      <c r="X559" s="2">
        <v>0.2</v>
      </c>
      <c r="Y559" s="2">
        <v>0.3</v>
      </c>
      <c r="Z559" s="2">
        <v>0</v>
      </c>
      <c r="AA559" s="2">
        <v>0.3</v>
      </c>
      <c r="AB559" s="2">
        <v>0.3</v>
      </c>
      <c r="AC559" s="2">
        <v>9</v>
      </c>
      <c r="AD559" s="2">
        <v>328</v>
      </c>
      <c r="AE559" s="2">
        <v>163</v>
      </c>
      <c r="AF559" s="2">
        <v>126</v>
      </c>
      <c r="AG559" s="2">
        <v>101</v>
      </c>
      <c r="AH559" s="2">
        <v>15</v>
      </c>
      <c r="AI559" s="2">
        <v>0.2</v>
      </c>
      <c r="AJ559" s="2">
        <v>0.4</v>
      </c>
      <c r="AK559" s="2">
        <v>0</v>
      </c>
      <c r="AL559" s="2">
        <v>3.3</v>
      </c>
      <c r="AM559" s="4">
        <v>0</v>
      </c>
    </row>
    <row r="560" spans="1:39" x14ac:dyDescent="0.3">
      <c r="A560" s="2" t="s">
        <v>511</v>
      </c>
      <c r="B560" s="20"/>
      <c r="C560" s="20">
        <v>1</v>
      </c>
      <c r="D560" s="2">
        <v>100</v>
      </c>
      <c r="E560" s="2">
        <v>24</v>
      </c>
      <c r="F560" s="2">
        <v>91.3</v>
      </c>
      <c r="G560" s="2">
        <v>1.9</v>
      </c>
      <c r="H560" s="2">
        <v>1.2</v>
      </c>
      <c r="I560" s="2">
        <v>3.8</v>
      </c>
      <c r="J560" s="2">
        <v>3.6</v>
      </c>
      <c r="K560" s="2">
        <v>1.5</v>
      </c>
      <c r="L560" s="2">
        <v>0.3</v>
      </c>
      <c r="M560" s="2">
        <v>0.04</v>
      </c>
      <c r="N560" s="2">
        <v>0.05</v>
      </c>
      <c r="O560" s="2">
        <v>0.12</v>
      </c>
      <c r="P560" s="2"/>
      <c r="Q560" s="2">
        <v>0</v>
      </c>
      <c r="R560" s="2">
        <v>22</v>
      </c>
      <c r="S560" s="2">
        <v>7</v>
      </c>
      <c r="T560" s="2">
        <v>0</v>
      </c>
      <c r="U560" s="2">
        <v>1.4</v>
      </c>
      <c r="V560" s="2">
        <v>2.8</v>
      </c>
      <c r="W560" s="2">
        <v>0</v>
      </c>
      <c r="X560" s="2">
        <v>0.1</v>
      </c>
      <c r="Y560" s="2">
        <v>1</v>
      </c>
      <c r="Z560" s="2">
        <v>0.3</v>
      </c>
      <c r="AA560" s="2">
        <v>0</v>
      </c>
      <c r="AB560" s="2">
        <v>9</v>
      </c>
      <c r="AC560" s="2">
        <v>474</v>
      </c>
      <c r="AD560" s="2">
        <v>297</v>
      </c>
      <c r="AE560" s="2">
        <v>14</v>
      </c>
      <c r="AF560" s="2">
        <v>27</v>
      </c>
      <c r="AG560" s="2">
        <v>15</v>
      </c>
      <c r="AH560" s="2">
        <v>1</v>
      </c>
      <c r="AI560" s="2">
        <v>0.2</v>
      </c>
      <c r="AJ560" s="2">
        <v>0.1</v>
      </c>
      <c r="AK560" s="2">
        <v>0.6</v>
      </c>
      <c r="AL560" s="2"/>
      <c r="AM560" s="4">
        <v>0</v>
      </c>
    </row>
    <row r="561" spans="1:39" x14ac:dyDescent="0.3">
      <c r="A561" s="2" t="s">
        <v>511</v>
      </c>
      <c r="B561" s="20"/>
      <c r="C561" s="20">
        <v>4</v>
      </c>
      <c r="D561" s="2">
        <v>100</v>
      </c>
      <c r="E561" s="2">
        <v>47</v>
      </c>
      <c r="F561" s="2"/>
      <c r="G561" s="2"/>
      <c r="H561" s="2">
        <v>1.7</v>
      </c>
      <c r="I561" s="2">
        <v>9.6999999999999993</v>
      </c>
      <c r="J561" s="2">
        <v>9.4</v>
      </c>
      <c r="K561" s="2"/>
      <c r="L561" s="2">
        <v>0.2</v>
      </c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>
        <v>356</v>
      </c>
      <c r="AD561" s="2"/>
      <c r="AE561" s="2"/>
      <c r="AF561" s="2"/>
      <c r="AG561" s="2"/>
      <c r="AH561" s="2"/>
      <c r="AI561" s="2"/>
      <c r="AJ561" s="2"/>
      <c r="AK561" s="2"/>
      <c r="AL561" s="2"/>
      <c r="AM561" s="4">
        <v>0</v>
      </c>
    </row>
    <row r="562" spans="1:39" x14ac:dyDescent="0.3">
      <c r="A562" s="2" t="s">
        <v>512</v>
      </c>
      <c r="B562" s="20"/>
      <c r="C562" s="20">
        <v>1</v>
      </c>
      <c r="D562" s="2">
        <v>100</v>
      </c>
      <c r="E562" s="2">
        <v>42</v>
      </c>
      <c r="F562" s="2">
        <v>86.1</v>
      </c>
      <c r="G562" s="2">
        <v>2.2000000000000002</v>
      </c>
      <c r="H562" s="2">
        <v>1.6</v>
      </c>
      <c r="I562" s="2">
        <v>8.1999999999999993</v>
      </c>
      <c r="J562" s="2"/>
      <c r="K562" s="2">
        <v>1.8</v>
      </c>
      <c r="L562" s="2">
        <v>0.2</v>
      </c>
      <c r="M562" s="2">
        <v>0.03</v>
      </c>
      <c r="N562" s="2">
        <v>0.03</v>
      </c>
      <c r="O562" s="2">
        <v>0.08</v>
      </c>
      <c r="P562" s="2"/>
      <c r="Q562" s="2">
        <v>0</v>
      </c>
      <c r="R562" s="2">
        <v>43</v>
      </c>
      <c r="S562" s="2">
        <v>12.7</v>
      </c>
      <c r="T562" s="2">
        <v>0</v>
      </c>
      <c r="U562" s="2"/>
      <c r="V562" s="2"/>
      <c r="W562" s="2">
        <v>0.1</v>
      </c>
      <c r="X562" s="2">
        <v>0.1</v>
      </c>
      <c r="Y562" s="2">
        <v>1.2</v>
      </c>
      <c r="Z562" s="2">
        <v>0.3</v>
      </c>
      <c r="AA562" s="2">
        <v>0.4</v>
      </c>
      <c r="AB562" s="2">
        <v>0</v>
      </c>
      <c r="AC562" s="2">
        <v>22</v>
      </c>
      <c r="AD562" s="2">
        <v>551</v>
      </c>
      <c r="AE562" s="2">
        <v>413</v>
      </c>
      <c r="AF562" s="2">
        <v>17</v>
      </c>
      <c r="AG562" s="2">
        <v>39</v>
      </c>
      <c r="AH562" s="2">
        <v>19</v>
      </c>
      <c r="AI562" s="2">
        <v>0.9</v>
      </c>
      <c r="AJ562" s="2">
        <v>0.2</v>
      </c>
      <c r="AK562" s="2">
        <v>0.2</v>
      </c>
      <c r="AL562" s="2">
        <v>0.8</v>
      </c>
      <c r="AM562" s="4">
        <v>0</v>
      </c>
    </row>
    <row r="563" spans="1:39" x14ac:dyDescent="0.3">
      <c r="A563" s="2" t="s">
        <v>513</v>
      </c>
      <c r="B563" s="20"/>
      <c r="C563" s="20">
        <v>1</v>
      </c>
      <c r="D563" s="2">
        <v>100</v>
      </c>
      <c r="E563" s="2">
        <v>211</v>
      </c>
      <c r="F563" s="2">
        <v>67</v>
      </c>
      <c r="G563" s="2">
        <v>2</v>
      </c>
      <c r="H563" s="2">
        <v>1</v>
      </c>
      <c r="I563" s="2">
        <v>12.8</v>
      </c>
      <c r="J563" s="2">
        <v>4.3</v>
      </c>
      <c r="K563" s="2">
        <v>0.5</v>
      </c>
      <c r="L563" s="2">
        <v>16.7</v>
      </c>
      <c r="M563" s="2">
        <v>3.33</v>
      </c>
      <c r="N563" s="2">
        <v>3.61</v>
      </c>
      <c r="O563" s="2">
        <v>9.0399999999999991</v>
      </c>
      <c r="P563" s="2"/>
      <c r="Q563" s="2">
        <v>7</v>
      </c>
      <c r="R563" s="2">
        <v>11</v>
      </c>
      <c r="S563" s="2">
        <v>2.2999999999999998</v>
      </c>
      <c r="T563" s="2">
        <v>0</v>
      </c>
      <c r="U563" s="2">
        <v>1.7</v>
      </c>
      <c r="V563" s="2">
        <v>50.4</v>
      </c>
      <c r="W563" s="2">
        <v>0</v>
      </c>
      <c r="X563" s="2">
        <v>0</v>
      </c>
      <c r="Y563" s="2">
        <v>0.1</v>
      </c>
      <c r="Z563" s="2">
        <v>0</v>
      </c>
      <c r="AA563" s="2">
        <v>0.1</v>
      </c>
      <c r="AB563" s="2">
        <v>0</v>
      </c>
      <c r="AC563" s="2">
        <v>5</v>
      </c>
      <c r="AD563" s="2">
        <v>667</v>
      </c>
      <c r="AE563" s="2">
        <v>68</v>
      </c>
      <c r="AF563" s="2">
        <v>26</v>
      </c>
      <c r="AG563" s="2">
        <v>17</v>
      </c>
      <c r="AH563" s="2">
        <v>6</v>
      </c>
      <c r="AI563" s="2">
        <v>0.3</v>
      </c>
      <c r="AJ563" s="2">
        <v>0.1</v>
      </c>
      <c r="AK563" s="2">
        <v>0</v>
      </c>
      <c r="AL563" s="2">
        <v>0.9</v>
      </c>
      <c r="AM563" s="4">
        <v>0</v>
      </c>
    </row>
    <row r="564" spans="1:39" x14ac:dyDescent="0.3">
      <c r="A564" s="2" t="s">
        <v>514</v>
      </c>
      <c r="B564" s="20"/>
      <c r="C564" s="20">
        <v>1</v>
      </c>
      <c r="D564" s="2">
        <v>100</v>
      </c>
      <c r="E564" s="2">
        <v>89</v>
      </c>
      <c r="F564" s="2">
        <v>67.7</v>
      </c>
      <c r="G564" s="2">
        <v>10.4</v>
      </c>
      <c r="H564" s="2">
        <v>5.9</v>
      </c>
      <c r="I564" s="2">
        <v>15.8</v>
      </c>
      <c r="J564" s="2">
        <v>14.1</v>
      </c>
      <c r="K564" s="2">
        <v>0.1</v>
      </c>
      <c r="L564" s="2">
        <v>0</v>
      </c>
      <c r="M564" s="2">
        <v>0</v>
      </c>
      <c r="N564" s="2">
        <v>0</v>
      </c>
      <c r="O564" s="2">
        <v>0</v>
      </c>
      <c r="P564" s="2"/>
      <c r="Q564" s="2">
        <v>0</v>
      </c>
      <c r="R564" s="2">
        <v>0</v>
      </c>
      <c r="S564" s="2">
        <v>0</v>
      </c>
      <c r="T564" s="2">
        <v>0</v>
      </c>
      <c r="U564" s="2">
        <v>0</v>
      </c>
      <c r="V564" s="2">
        <v>0</v>
      </c>
      <c r="W564" s="2">
        <v>0</v>
      </c>
      <c r="X564" s="2">
        <v>0.1</v>
      </c>
      <c r="Y564" s="2">
        <v>1.3</v>
      </c>
      <c r="Z564" s="2">
        <v>0.1</v>
      </c>
      <c r="AA564" s="2">
        <v>0.2</v>
      </c>
      <c r="AB564" s="2">
        <v>0</v>
      </c>
      <c r="AC564" s="2">
        <v>8</v>
      </c>
      <c r="AD564" s="2">
        <v>3833</v>
      </c>
      <c r="AE564" s="2">
        <v>225</v>
      </c>
      <c r="AF564" s="2">
        <v>25</v>
      </c>
      <c r="AG564" s="2">
        <v>154</v>
      </c>
      <c r="AH564" s="2">
        <v>61</v>
      </c>
      <c r="AI564" s="2">
        <v>1.7</v>
      </c>
      <c r="AJ564" s="2">
        <v>0.1</v>
      </c>
      <c r="AK564" s="2">
        <v>0.1</v>
      </c>
      <c r="AL564" s="2">
        <v>1.1000000000000001</v>
      </c>
      <c r="AM564" s="4">
        <v>0</v>
      </c>
    </row>
    <row r="565" spans="1:39" ht="15" thickBot="1" x14ac:dyDescent="0.35">
      <c r="A565" s="10" t="s">
        <v>515</v>
      </c>
      <c r="B565" s="10"/>
      <c r="C565" s="10">
        <v>1</v>
      </c>
      <c r="D565" s="10">
        <v>100</v>
      </c>
      <c r="E565" s="10">
        <v>38</v>
      </c>
      <c r="F565" s="10">
        <v>89.5</v>
      </c>
      <c r="G565" s="10">
        <v>2.1</v>
      </c>
      <c r="H565" s="10">
        <v>1.1000000000000001</v>
      </c>
      <c r="I565" s="10">
        <v>4.5</v>
      </c>
      <c r="J565" s="10">
        <v>3.5</v>
      </c>
      <c r="K565" s="10">
        <v>1.9</v>
      </c>
      <c r="L565" s="10">
        <v>0.9</v>
      </c>
      <c r="M565" s="10">
        <v>0</v>
      </c>
      <c r="N565" s="10">
        <v>0</v>
      </c>
      <c r="O565" s="10">
        <v>0</v>
      </c>
      <c r="P565" s="10"/>
      <c r="Q565" s="10">
        <v>0</v>
      </c>
      <c r="R565" s="10">
        <v>11</v>
      </c>
      <c r="S565" s="10">
        <v>12.3</v>
      </c>
      <c r="T565" s="10">
        <v>0</v>
      </c>
      <c r="U565" s="10">
        <v>0.4</v>
      </c>
      <c r="V565" s="10">
        <v>13.6</v>
      </c>
      <c r="W565" s="10">
        <v>0</v>
      </c>
      <c r="X565" s="10">
        <v>0</v>
      </c>
      <c r="Y565" s="10">
        <v>1.6</v>
      </c>
      <c r="Z565" s="10">
        <v>0.1</v>
      </c>
      <c r="AA565" s="10">
        <v>0.2</v>
      </c>
      <c r="AB565" s="10">
        <v>0</v>
      </c>
      <c r="AC565" s="10">
        <v>8</v>
      </c>
      <c r="AD565" s="10">
        <v>600</v>
      </c>
      <c r="AE565" s="10">
        <v>259</v>
      </c>
      <c r="AF565" s="10">
        <v>9</v>
      </c>
      <c r="AG565" s="10">
        <v>41</v>
      </c>
      <c r="AH565" s="10">
        <v>19</v>
      </c>
      <c r="AI565" s="10">
        <v>0.7</v>
      </c>
      <c r="AJ565" s="10">
        <v>0.3</v>
      </c>
      <c r="AK565" s="10">
        <v>0.1</v>
      </c>
      <c r="AL565" s="10">
        <v>0.8</v>
      </c>
      <c r="AM565" s="12">
        <v>0</v>
      </c>
    </row>
    <row r="566" spans="1:39" s="104" customFormat="1" x14ac:dyDescent="0.3">
      <c r="A566" s="100" t="s">
        <v>516</v>
      </c>
      <c r="B566" s="101" t="s">
        <v>734</v>
      </c>
      <c r="C566" s="102" t="s">
        <v>2</v>
      </c>
      <c r="D566" s="102" t="s">
        <v>637</v>
      </c>
      <c r="E566" s="102" t="s">
        <v>4</v>
      </c>
      <c r="F566" s="102" t="s">
        <v>5</v>
      </c>
      <c r="G566" s="102" t="s">
        <v>6</v>
      </c>
      <c r="H566" s="102" t="s">
        <v>7</v>
      </c>
      <c r="I566" s="102" t="s">
        <v>9</v>
      </c>
      <c r="J566" s="102" t="s">
        <v>10</v>
      </c>
      <c r="K566" s="102" t="s">
        <v>8</v>
      </c>
      <c r="L566" s="102" t="s">
        <v>11</v>
      </c>
      <c r="M566" s="102" t="s">
        <v>12</v>
      </c>
      <c r="N566" s="102" t="s">
        <v>13</v>
      </c>
      <c r="O566" s="102" t="s">
        <v>14</v>
      </c>
      <c r="P566" s="102" t="s">
        <v>15</v>
      </c>
      <c r="Q566" s="102" t="s">
        <v>16</v>
      </c>
      <c r="R566" s="102" t="s">
        <v>36</v>
      </c>
      <c r="S566" s="102" t="s">
        <v>17</v>
      </c>
      <c r="T566" s="102" t="s">
        <v>18</v>
      </c>
      <c r="U566" s="102" t="s">
        <v>37</v>
      </c>
      <c r="V566" s="102" t="s">
        <v>19</v>
      </c>
      <c r="W566" s="102" t="s">
        <v>22</v>
      </c>
      <c r="X566" s="102" t="s">
        <v>20</v>
      </c>
      <c r="Y566" s="102" t="s">
        <v>21</v>
      </c>
      <c r="Z566" s="102" t="s">
        <v>23</v>
      </c>
      <c r="AA566" s="102" t="s">
        <v>24</v>
      </c>
      <c r="AB566" s="102" t="s">
        <v>25</v>
      </c>
      <c r="AC566" s="102" t="s">
        <v>26</v>
      </c>
      <c r="AD566" s="102" t="s">
        <v>27</v>
      </c>
      <c r="AE566" s="102" t="s">
        <v>28</v>
      </c>
      <c r="AF566" s="102" t="s">
        <v>29</v>
      </c>
      <c r="AG566" s="102" t="s">
        <v>30</v>
      </c>
      <c r="AH566" s="102" t="s">
        <v>31</v>
      </c>
      <c r="AI566" s="102" t="s">
        <v>32</v>
      </c>
      <c r="AJ566" s="102" t="s">
        <v>33</v>
      </c>
      <c r="AK566" s="102" t="s">
        <v>34</v>
      </c>
      <c r="AL566" s="102" t="s">
        <v>35</v>
      </c>
      <c r="AM566" s="103" t="s">
        <v>635</v>
      </c>
    </row>
    <row r="567" spans="1:39" x14ac:dyDescent="0.3">
      <c r="A567" s="2" t="s">
        <v>517</v>
      </c>
      <c r="B567" s="2"/>
      <c r="C567" s="2">
        <v>1</v>
      </c>
      <c r="D567" s="2">
        <v>100</v>
      </c>
      <c r="E567" s="2">
        <v>331</v>
      </c>
      <c r="F567" s="2">
        <v>6.5</v>
      </c>
      <c r="G567" s="2">
        <v>3.5</v>
      </c>
      <c r="H567" s="2">
        <v>16.600000000000001</v>
      </c>
      <c r="I567" s="2">
        <v>63.7</v>
      </c>
      <c r="J567" s="2">
        <v>2.4</v>
      </c>
      <c r="K567" s="2">
        <v>9</v>
      </c>
      <c r="L567" s="2">
        <v>0.7</v>
      </c>
      <c r="M567" s="2">
        <v>0.25</v>
      </c>
      <c r="N567" s="2">
        <v>0.12</v>
      </c>
      <c r="O567" s="2">
        <v>0.18</v>
      </c>
      <c r="P567" s="2"/>
      <c r="Q567" s="2">
        <v>0</v>
      </c>
      <c r="R567" s="2">
        <v>0</v>
      </c>
      <c r="S567" s="2">
        <v>1.2</v>
      </c>
      <c r="T567" s="2">
        <v>0</v>
      </c>
      <c r="U567" s="2">
        <v>0.7</v>
      </c>
      <c r="V567" s="2">
        <v>0.4</v>
      </c>
      <c r="W567" s="2">
        <v>0.4</v>
      </c>
      <c r="X567" s="2">
        <v>0.1</v>
      </c>
      <c r="Y567" s="2">
        <v>0.8</v>
      </c>
      <c r="Z567" s="2">
        <v>1.7</v>
      </c>
      <c r="AA567" s="2">
        <v>0.7</v>
      </c>
      <c r="AB567" s="2">
        <v>0</v>
      </c>
      <c r="AC567" s="2">
        <v>47</v>
      </c>
      <c r="AD567" s="2">
        <v>60</v>
      </c>
      <c r="AE567" s="2">
        <v>1193</v>
      </c>
      <c r="AF567" s="2">
        <v>79</v>
      </c>
      <c r="AG567" s="2">
        <v>414</v>
      </c>
      <c r="AH567" s="2">
        <v>77</v>
      </c>
      <c r="AI567" s="2">
        <v>5.7</v>
      </c>
      <c r="AJ567" s="2">
        <v>3</v>
      </c>
      <c r="AK567" s="2">
        <v>0.5</v>
      </c>
      <c r="AL567" s="2">
        <v>23.9</v>
      </c>
      <c r="AM567" s="4">
        <v>0</v>
      </c>
    </row>
    <row r="568" spans="1:39" x14ac:dyDescent="0.3">
      <c r="A568" s="2" t="s">
        <v>518</v>
      </c>
      <c r="B568" s="22"/>
      <c r="C568" s="22">
        <v>1</v>
      </c>
      <c r="D568" s="23">
        <v>100</v>
      </c>
      <c r="E568" s="23">
        <v>23</v>
      </c>
      <c r="F568" s="23">
        <v>92.1</v>
      </c>
      <c r="G568" s="23">
        <v>1.5</v>
      </c>
      <c r="H568" s="23">
        <v>3.2</v>
      </c>
      <c r="I568" s="23">
        <v>1.1000000000000001</v>
      </c>
      <c r="J568" s="23">
        <v>0.3</v>
      </c>
      <c r="K568" s="23">
        <v>1.6</v>
      </c>
      <c r="L568" s="23">
        <v>0.6</v>
      </c>
      <c r="M568" s="23">
        <v>0.04</v>
      </c>
      <c r="N568" s="23">
        <v>0.09</v>
      </c>
      <c r="O568" s="23">
        <v>0.39</v>
      </c>
      <c r="P568" s="23"/>
      <c r="Q568" s="23">
        <v>0</v>
      </c>
      <c r="R568" s="23">
        <v>264</v>
      </c>
      <c r="S568" s="23">
        <v>18</v>
      </c>
      <c r="T568" s="23">
        <v>0</v>
      </c>
      <c r="U568" s="23">
        <v>0.8</v>
      </c>
      <c r="V568" s="23">
        <v>414.8</v>
      </c>
      <c r="W568" s="23">
        <v>0</v>
      </c>
      <c r="X568" s="23">
        <v>0.1</v>
      </c>
      <c r="Y568" s="23">
        <v>0.9</v>
      </c>
      <c r="Z568" s="23">
        <v>0.2</v>
      </c>
      <c r="AA568" s="23">
        <v>0.2</v>
      </c>
      <c r="AB568" s="23">
        <v>0</v>
      </c>
      <c r="AC568" s="23">
        <v>68</v>
      </c>
      <c r="AD568" s="23">
        <v>4</v>
      </c>
      <c r="AE568" s="23">
        <v>295</v>
      </c>
      <c r="AF568" s="23">
        <v>177</v>
      </c>
      <c r="AG568" s="23">
        <v>56</v>
      </c>
      <c r="AH568" s="23">
        <v>64</v>
      </c>
      <c r="AI568" s="23">
        <v>3.2</v>
      </c>
      <c r="AJ568" s="23">
        <v>0.8</v>
      </c>
      <c r="AK568" s="23">
        <v>0.4</v>
      </c>
      <c r="AL568" s="23">
        <v>0.3</v>
      </c>
      <c r="AM568" s="24">
        <v>0</v>
      </c>
    </row>
    <row r="569" spans="1:39" x14ac:dyDescent="0.3">
      <c r="A569" s="2" t="s">
        <v>519</v>
      </c>
      <c r="B569" s="20"/>
      <c r="C569" s="20">
        <v>1</v>
      </c>
      <c r="D569" s="2">
        <v>100</v>
      </c>
      <c r="E569" s="2">
        <v>233</v>
      </c>
      <c r="F569" s="2">
        <v>10.4</v>
      </c>
      <c r="G569" s="2">
        <v>14.9</v>
      </c>
      <c r="H569" s="2">
        <v>23</v>
      </c>
      <c r="I569" s="2">
        <v>10.1</v>
      </c>
      <c r="J569" s="2">
        <v>1.7</v>
      </c>
      <c r="K569" s="2">
        <v>37.700000000000003</v>
      </c>
      <c r="L569" s="2">
        <v>4.0999999999999996</v>
      </c>
      <c r="M569" s="2">
        <v>2.16</v>
      </c>
      <c r="N569" s="2">
        <v>1.24</v>
      </c>
      <c r="O569" s="2">
        <v>0.5</v>
      </c>
      <c r="P569" s="2"/>
      <c r="Q569" s="2">
        <v>0</v>
      </c>
      <c r="R569" s="2">
        <v>37</v>
      </c>
      <c r="S569" s="2">
        <v>0.8</v>
      </c>
      <c r="T569" s="2">
        <v>0</v>
      </c>
      <c r="U569" s="2">
        <v>10.7</v>
      </c>
      <c r="V569" s="2">
        <v>1714.5</v>
      </c>
      <c r="W569" s="2">
        <v>0.1</v>
      </c>
      <c r="X569" s="2">
        <v>1.2</v>
      </c>
      <c r="Y569" s="2">
        <v>4.9000000000000004</v>
      </c>
      <c r="Z569" s="2">
        <v>1.3</v>
      </c>
      <c r="AA569" s="2">
        <v>0.8</v>
      </c>
      <c r="AB569" s="2">
        <v>0</v>
      </c>
      <c r="AC569" s="2">
        <v>310</v>
      </c>
      <c r="AD569" s="2">
        <v>76</v>
      </c>
      <c r="AE569" s="2">
        <v>2630</v>
      </c>
      <c r="AF569" s="2">
        <v>2240</v>
      </c>
      <c r="AG569" s="2">
        <v>274</v>
      </c>
      <c r="AH569" s="2">
        <v>711</v>
      </c>
      <c r="AI569" s="2">
        <v>89.8</v>
      </c>
      <c r="AJ569" s="2">
        <v>7.1</v>
      </c>
      <c r="AK569" s="2">
        <v>2.1</v>
      </c>
      <c r="AL569" s="2">
        <v>3</v>
      </c>
      <c r="AM569" s="4">
        <v>0</v>
      </c>
    </row>
    <row r="570" spans="1:39" x14ac:dyDescent="0.3">
      <c r="A570" s="2" t="s">
        <v>520</v>
      </c>
      <c r="B570" s="20"/>
      <c r="C570" s="20">
        <v>1</v>
      </c>
      <c r="D570" s="2">
        <v>100</v>
      </c>
      <c r="E570" s="2">
        <v>310</v>
      </c>
      <c r="F570" s="2">
        <v>11.9</v>
      </c>
      <c r="G570" s="2">
        <v>5.5</v>
      </c>
      <c r="H570" s="2">
        <v>11.4</v>
      </c>
      <c r="I570" s="2">
        <v>61.5</v>
      </c>
      <c r="J570" s="2"/>
      <c r="K570" s="2">
        <v>3.9</v>
      </c>
      <c r="L570" s="2">
        <v>5.9</v>
      </c>
      <c r="M570" s="2">
        <v>1.59</v>
      </c>
      <c r="N570" s="2">
        <v>0.43</v>
      </c>
      <c r="O570" s="2">
        <v>2.0699999999999998</v>
      </c>
      <c r="P570" s="2"/>
      <c r="Q570" s="2">
        <v>0</v>
      </c>
      <c r="R570" s="2">
        <v>27</v>
      </c>
      <c r="S570" s="2">
        <v>80.8</v>
      </c>
      <c r="T570" s="2">
        <v>0</v>
      </c>
      <c r="U570" s="2"/>
      <c r="V570" s="2"/>
      <c r="W570" s="2">
        <v>0.1</v>
      </c>
      <c r="X570" s="2">
        <v>0.3</v>
      </c>
      <c r="Y570" s="2">
        <v>1.5</v>
      </c>
      <c r="Z570" s="2">
        <v>1</v>
      </c>
      <c r="AA570" s="2"/>
      <c r="AB570" s="2">
        <v>0</v>
      </c>
      <c r="AC570" s="2">
        <v>93</v>
      </c>
      <c r="AD570" s="2">
        <v>148</v>
      </c>
      <c r="AE570" s="2">
        <v>1724</v>
      </c>
      <c r="AF570" s="2">
        <v>111</v>
      </c>
      <c r="AG570" s="2">
        <v>252</v>
      </c>
      <c r="AH570" s="2">
        <v>264</v>
      </c>
      <c r="AI570" s="2">
        <v>11.1</v>
      </c>
      <c r="AJ570" s="2">
        <v>1.1000000000000001</v>
      </c>
      <c r="AK570" s="2">
        <v>0.3</v>
      </c>
      <c r="AL570" s="2">
        <v>5.6</v>
      </c>
      <c r="AM570" s="4">
        <v>0</v>
      </c>
    </row>
    <row r="571" spans="1:39" x14ac:dyDescent="0.3">
      <c r="A571" s="2" t="s">
        <v>521</v>
      </c>
      <c r="B571" s="20"/>
      <c r="C571" s="20">
        <v>1</v>
      </c>
      <c r="D571" s="2">
        <v>100</v>
      </c>
      <c r="E571" s="2">
        <v>247</v>
      </c>
      <c r="F571" s="2">
        <v>10.6</v>
      </c>
      <c r="G571" s="2">
        <v>3.6</v>
      </c>
      <c r="H571" s="2">
        <v>4</v>
      </c>
      <c r="I571" s="2">
        <v>27.5</v>
      </c>
      <c r="J571" s="2">
        <v>2.2000000000000002</v>
      </c>
      <c r="K571" s="2">
        <v>53.1</v>
      </c>
      <c r="L571" s="2">
        <v>1.2</v>
      </c>
      <c r="M571" s="2">
        <v>0.35</v>
      </c>
      <c r="N571" s="2">
        <v>0.25</v>
      </c>
      <c r="O571" s="2">
        <v>7.0000000000000007E-2</v>
      </c>
      <c r="P571" s="2"/>
      <c r="Q571" s="2">
        <v>0</v>
      </c>
      <c r="R571" s="2">
        <v>15</v>
      </c>
      <c r="S571" s="2">
        <v>3.8</v>
      </c>
      <c r="T571" s="2">
        <v>0</v>
      </c>
      <c r="U571" s="2">
        <v>2.2999999999999998</v>
      </c>
      <c r="V571" s="2">
        <v>31.2</v>
      </c>
      <c r="W571" s="2">
        <v>0</v>
      </c>
      <c r="X571" s="2">
        <v>0</v>
      </c>
      <c r="Y571" s="2">
        <v>1.3</v>
      </c>
      <c r="Z571" s="2">
        <v>0.2</v>
      </c>
      <c r="AA571" s="2">
        <v>0.4</v>
      </c>
      <c r="AB571" s="2">
        <v>0</v>
      </c>
      <c r="AC571" s="2">
        <v>6</v>
      </c>
      <c r="AD571" s="2">
        <v>10</v>
      </c>
      <c r="AE571" s="2">
        <v>431</v>
      </c>
      <c r="AF571" s="2">
        <v>1002</v>
      </c>
      <c r="AG571" s="2">
        <v>64</v>
      </c>
      <c r="AH571" s="2">
        <v>60</v>
      </c>
      <c r="AI571" s="2">
        <v>8.3000000000000007</v>
      </c>
      <c r="AJ571" s="2">
        <v>1.8</v>
      </c>
      <c r="AK571" s="2">
        <v>0.3</v>
      </c>
      <c r="AL571" s="2">
        <v>3.1</v>
      </c>
      <c r="AM571" s="4">
        <v>0</v>
      </c>
    </row>
    <row r="572" spans="1:39" x14ac:dyDescent="0.3">
      <c r="A572" s="2" t="s">
        <v>526</v>
      </c>
      <c r="B572" s="20"/>
      <c r="C572" s="20">
        <v>1</v>
      </c>
      <c r="D572" s="2">
        <v>100</v>
      </c>
      <c r="E572" s="2">
        <v>311</v>
      </c>
      <c r="F572" s="2">
        <v>8.3000000000000007</v>
      </c>
      <c r="G572" s="2">
        <v>5.8</v>
      </c>
      <c r="H572" s="2">
        <v>10.8</v>
      </c>
      <c r="I572" s="2">
        <v>40.5</v>
      </c>
      <c r="J572" s="2"/>
      <c r="K572" s="2">
        <v>28</v>
      </c>
      <c r="L572" s="2">
        <v>6.7</v>
      </c>
      <c r="M572" s="2">
        <v>0.68</v>
      </c>
      <c r="N572" s="2">
        <v>0.87</v>
      </c>
      <c r="O572" s="2">
        <v>0.43</v>
      </c>
      <c r="P572" s="2"/>
      <c r="Q572" s="2">
        <v>0</v>
      </c>
      <c r="R572" s="2">
        <v>0</v>
      </c>
      <c r="S572" s="2">
        <v>21</v>
      </c>
      <c r="T572" s="2">
        <v>0</v>
      </c>
      <c r="U572" s="2"/>
      <c r="V572" s="2"/>
      <c r="W572" s="2">
        <v>0.2</v>
      </c>
      <c r="X572" s="2">
        <v>0.2</v>
      </c>
      <c r="Y572" s="2">
        <v>1.1000000000000001</v>
      </c>
      <c r="Z572" s="2">
        <v>0.2</v>
      </c>
      <c r="AA572" s="2"/>
      <c r="AB572" s="2">
        <v>0</v>
      </c>
      <c r="AC572" s="2"/>
      <c r="AD572" s="2">
        <v>18</v>
      </c>
      <c r="AE572" s="2">
        <v>1119</v>
      </c>
      <c r="AF572" s="2">
        <v>383</v>
      </c>
      <c r="AG572" s="2">
        <v>178</v>
      </c>
      <c r="AH572" s="2">
        <v>229</v>
      </c>
      <c r="AI572" s="2">
        <v>14</v>
      </c>
      <c r="AJ572" s="2">
        <v>7.5</v>
      </c>
      <c r="AK572" s="2">
        <v>0.4</v>
      </c>
      <c r="AL572" s="2"/>
      <c r="AM572" s="4">
        <v>0</v>
      </c>
    </row>
    <row r="573" spans="1:39" x14ac:dyDescent="0.3">
      <c r="A573" s="2" t="s">
        <v>522</v>
      </c>
      <c r="B573" s="20"/>
      <c r="C573" s="20">
        <v>1</v>
      </c>
      <c r="D573" s="2">
        <v>100</v>
      </c>
      <c r="E573" s="2">
        <v>341</v>
      </c>
      <c r="F573" s="2">
        <v>5.4</v>
      </c>
      <c r="G573" s="2">
        <v>4</v>
      </c>
      <c r="H573" s="2">
        <v>10.4</v>
      </c>
      <c r="I573" s="2">
        <v>63.9</v>
      </c>
      <c r="J573" s="2">
        <v>6.6</v>
      </c>
      <c r="K573" s="2">
        <v>15.2</v>
      </c>
      <c r="L573" s="2">
        <v>1</v>
      </c>
      <c r="M573" s="2">
        <v>0.22</v>
      </c>
      <c r="N573" s="2">
        <v>0.2</v>
      </c>
      <c r="O573" s="2">
        <v>0.31</v>
      </c>
      <c r="P573" s="2"/>
      <c r="Q573" s="2">
        <v>0</v>
      </c>
      <c r="R573" s="2">
        <v>0</v>
      </c>
      <c r="S573" s="2">
        <v>23.4</v>
      </c>
      <c r="T573" s="2">
        <v>0</v>
      </c>
      <c r="U573" s="2">
        <v>0.3</v>
      </c>
      <c r="V573" s="2">
        <v>4.0999999999999996</v>
      </c>
      <c r="W573" s="2">
        <v>0.5</v>
      </c>
      <c r="X573" s="2">
        <v>0.1</v>
      </c>
      <c r="Y573" s="2">
        <v>0.3</v>
      </c>
      <c r="Z573" s="2">
        <v>0.7</v>
      </c>
      <c r="AA573" s="2">
        <v>0.7</v>
      </c>
      <c r="AB573" s="2">
        <v>0</v>
      </c>
      <c r="AC573" s="2">
        <v>64</v>
      </c>
      <c r="AD573" s="2">
        <v>73</v>
      </c>
      <c r="AE573" s="2">
        <v>985</v>
      </c>
      <c r="AF573" s="2">
        <v>384</v>
      </c>
      <c r="AG573" s="2">
        <v>322</v>
      </c>
      <c r="AH573" s="2">
        <v>113</v>
      </c>
      <c r="AI573" s="2">
        <v>3.9</v>
      </c>
      <c r="AJ573" s="2">
        <v>4.0999999999999996</v>
      </c>
      <c r="AK573" s="2">
        <v>0.6</v>
      </c>
      <c r="AL573" s="2">
        <v>14.3</v>
      </c>
      <c r="AM573" s="4">
        <v>0</v>
      </c>
    </row>
    <row r="574" spans="1:39" x14ac:dyDescent="0.3">
      <c r="A574" s="2" t="s">
        <v>523</v>
      </c>
      <c r="B574" s="20"/>
      <c r="C574" s="20">
        <v>1</v>
      </c>
      <c r="D574" s="2">
        <v>100</v>
      </c>
      <c r="E574" s="2">
        <v>274</v>
      </c>
      <c r="F574" s="2">
        <v>9.9</v>
      </c>
      <c r="G574" s="2">
        <v>5.6</v>
      </c>
      <c r="H574" s="2">
        <v>6</v>
      </c>
      <c r="I574" s="2">
        <v>31.6</v>
      </c>
      <c r="J574" s="2">
        <v>2.4</v>
      </c>
      <c r="K574" s="2">
        <v>33.9</v>
      </c>
      <c r="L574" s="2">
        <v>13</v>
      </c>
      <c r="M574" s="2">
        <v>3.95</v>
      </c>
      <c r="N574" s="2">
        <v>1.39</v>
      </c>
      <c r="O574" s="2">
        <v>3.61</v>
      </c>
      <c r="P574" s="2"/>
      <c r="Q574" s="2">
        <v>0</v>
      </c>
      <c r="R574" s="2">
        <v>8</v>
      </c>
      <c r="S574" s="2">
        <v>0.2</v>
      </c>
      <c r="T574" s="2">
        <v>0</v>
      </c>
      <c r="U574" s="2">
        <v>8.8000000000000007</v>
      </c>
      <c r="V574" s="2">
        <v>141.80000000000001</v>
      </c>
      <c r="W574" s="2">
        <v>0.2</v>
      </c>
      <c r="X574" s="2">
        <v>0.2</v>
      </c>
      <c r="Y574" s="2">
        <v>1.6</v>
      </c>
      <c r="Z574" s="2">
        <v>0.4</v>
      </c>
      <c r="AA574" s="2">
        <v>0.5</v>
      </c>
      <c r="AB574" s="2">
        <v>0</v>
      </c>
      <c r="AC574" s="2">
        <v>25</v>
      </c>
      <c r="AD574" s="2">
        <v>277</v>
      </c>
      <c r="AE574" s="2">
        <v>1020</v>
      </c>
      <c r="AF574" s="2">
        <v>632</v>
      </c>
      <c r="AG574" s="2">
        <v>104</v>
      </c>
      <c r="AH574" s="2">
        <v>259</v>
      </c>
      <c r="AI574" s="2">
        <v>11.8</v>
      </c>
      <c r="AJ574" s="2">
        <v>2.2999999999999998</v>
      </c>
      <c r="AK574" s="2">
        <v>0.4</v>
      </c>
      <c r="AL574" s="2">
        <v>7.2</v>
      </c>
      <c r="AM574" s="4">
        <v>0</v>
      </c>
    </row>
    <row r="575" spans="1:39" x14ac:dyDescent="0.3">
      <c r="A575" s="2" t="s">
        <v>524</v>
      </c>
      <c r="B575" s="20"/>
      <c r="C575" s="20">
        <v>1</v>
      </c>
      <c r="D575" s="2">
        <v>100</v>
      </c>
      <c r="E575" s="2">
        <v>312</v>
      </c>
      <c r="F575" s="2">
        <v>12.9</v>
      </c>
      <c r="G575" s="2">
        <v>7.1</v>
      </c>
      <c r="H575" s="2">
        <v>9.6999999999999993</v>
      </c>
      <c r="I575" s="2">
        <v>44.4</v>
      </c>
      <c r="J575" s="2">
        <v>3.2</v>
      </c>
      <c r="K575" s="2">
        <v>22.7</v>
      </c>
      <c r="L575" s="2">
        <v>3.3</v>
      </c>
      <c r="M575" s="2">
        <v>1.84</v>
      </c>
      <c r="N575" s="2">
        <v>0.45</v>
      </c>
      <c r="O575" s="2">
        <v>0.76</v>
      </c>
      <c r="P575" s="2"/>
      <c r="Q575" s="2">
        <v>0</v>
      </c>
      <c r="R575" s="2">
        <v>0</v>
      </c>
      <c r="S575" s="2">
        <v>0.7</v>
      </c>
      <c r="T575" s="2">
        <v>0</v>
      </c>
      <c r="U575" s="2">
        <v>4.4000000000000004</v>
      </c>
      <c r="V575" s="2">
        <v>13.4</v>
      </c>
      <c r="W575" s="2">
        <v>0.1</v>
      </c>
      <c r="X575" s="2">
        <v>0.2</v>
      </c>
      <c r="Y575" s="2">
        <v>1.4</v>
      </c>
      <c r="Z575" s="2">
        <v>0.1</v>
      </c>
      <c r="AA575" s="2">
        <v>0.5</v>
      </c>
      <c r="AB575" s="2">
        <v>0</v>
      </c>
      <c r="AC575" s="2">
        <v>20</v>
      </c>
      <c r="AD575" s="2">
        <v>27</v>
      </c>
      <c r="AE575" s="2">
        <v>2080</v>
      </c>
      <c r="AF575" s="2">
        <v>168</v>
      </c>
      <c r="AG575" s="2">
        <v>299</v>
      </c>
      <c r="AH575" s="2">
        <v>208</v>
      </c>
      <c r="AI575" s="2">
        <v>55</v>
      </c>
      <c r="AJ575" s="2">
        <v>4.5</v>
      </c>
      <c r="AK575" s="2">
        <v>1.3</v>
      </c>
      <c r="AL575" s="2">
        <v>6.2</v>
      </c>
      <c r="AM575" s="4">
        <v>0</v>
      </c>
    </row>
    <row r="576" spans="1:39" x14ac:dyDescent="0.3">
      <c r="A576" s="2" t="s">
        <v>525</v>
      </c>
      <c r="B576" s="20"/>
      <c r="C576" s="20">
        <v>1</v>
      </c>
      <c r="D576" s="2">
        <v>100</v>
      </c>
      <c r="E576" s="2">
        <v>325</v>
      </c>
      <c r="F576" s="2">
        <v>8.8000000000000007</v>
      </c>
      <c r="G576" s="2">
        <v>7.1</v>
      </c>
      <c r="H576" s="2">
        <v>14.3</v>
      </c>
      <c r="I576" s="2">
        <v>2.6</v>
      </c>
      <c r="J576" s="2">
        <v>2.6</v>
      </c>
      <c r="K576" s="2">
        <v>53.2</v>
      </c>
      <c r="L576" s="2">
        <v>14</v>
      </c>
      <c r="M576" s="2">
        <v>1.65</v>
      </c>
      <c r="N576" s="2">
        <v>8.7799999999999994</v>
      </c>
      <c r="O576" s="2">
        <v>3.06</v>
      </c>
      <c r="P576" s="2"/>
      <c r="Q576" s="2">
        <v>0</v>
      </c>
      <c r="R576" s="2">
        <v>1</v>
      </c>
      <c r="S576" s="2">
        <v>0.7</v>
      </c>
      <c r="T576" s="2">
        <v>0</v>
      </c>
      <c r="U576" s="2">
        <v>25.2</v>
      </c>
      <c r="V576" s="2">
        <v>99.8</v>
      </c>
      <c r="W576" s="2">
        <v>0.2</v>
      </c>
      <c r="X576" s="2">
        <v>0.2</v>
      </c>
      <c r="Y576" s="2">
        <v>3.3</v>
      </c>
      <c r="Z576" s="2">
        <v>0.1</v>
      </c>
      <c r="AA576" s="2">
        <v>1.1000000000000001</v>
      </c>
      <c r="AB576" s="2">
        <v>0</v>
      </c>
      <c r="AC576" s="2">
        <v>56</v>
      </c>
      <c r="AD576" s="2">
        <v>52</v>
      </c>
      <c r="AE576" s="2">
        <v>1170</v>
      </c>
      <c r="AF576" s="2">
        <v>525</v>
      </c>
      <c r="AG576" s="2">
        <v>367</v>
      </c>
      <c r="AH576" s="2">
        <v>255</v>
      </c>
      <c r="AI576" s="2">
        <v>19.100000000000001</v>
      </c>
      <c r="AJ576" s="2">
        <v>4.7</v>
      </c>
      <c r="AK576" s="2">
        <v>1.2</v>
      </c>
      <c r="AL576" s="2">
        <v>40.299999999999997</v>
      </c>
      <c r="AM576" s="4">
        <v>0</v>
      </c>
    </row>
    <row r="577" spans="1:39" x14ac:dyDescent="0.3">
      <c r="A577" s="2" t="s">
        <v>527</v>
      </c>
      <c r="B577" s="20"/>
      <c r="C577" s="20">
        <v>1</v>
      </c>
      <c r="D577" s="2">
        <v>100</v>
      </c>
      <c r="E577" s="2">
        <v>43</v>
      </c>
      <c r="F577" s="2">
        <v>86</v>
      </c>
      <c r="G577" s="2">
        <v>2.5</v>
      </c>
      <c r="H577" s="2">
        <v>3.5</v>
      </c>
      <c r="I577" s="2">
        <v>4.9000000000000004</v>
      </c>
      <c r="J577" s="2"/>
      <c r="K577" s="2">
        <v>2.1</v>
      </c>
      <c r="L577" s="2">
        <v>1.1000000000000001</v>
      </c>
      <c r="M577" s="2">
        <v>0.06</v>
      </c>
      <c r="N577" s="2">
        <v>0.8</v>
      </c>
      <c r="O577" s="2">
        <v>0.1</v>
      </c>
      <c r="P577" s="2"/>
      <c r="Q577" s="2">
        <v>0</v>
      </c>
      <c r="R577" s="2">
        <v>386</v>
      </c>
      <c r="S577" s="2">
        <v>85</v>
      </c>
      <c r="T577" s="2">
        <v>0</v>
      </c>
      <c r="U577" s="2"/>
      <c r="V577" s="2"/>
      <c r="W577" s="2">
        <v>0.1</v>
      </c>
      <c r="X577" s="2">
        <v>0.3</v>
      </c>
      <c r="Y577" s="2">
        <v>1.6</v>
      </c>
      <c r="Z577" s="2">
        <v>0.2</v>
      </c>
      <c r="AA577" s="2">
        <v>0.4</v>
      </c>
      <c r="AB577" s="2">
        <v>0</v>
      </c>
      <c r="AC577" s="2">
        <v>150</v>
      </c>
      <c r="AD577" s="2">
        <v>61</v>
      </c>
      <c r="AE577" s="2">
        <v>738</v>
      </c>
      <c r="AF577" s="2">
        <v>208</v>
      </c>
      <c r="AG577" s="2">
        <v>66</v>
      </c>
      <c r="AH577" s="2">
        <v>55</v>
      </c>
      <c r="AI577" s="2">
        <v>6.6</v>
      </c>
      <c r="AJ577" s="2">
        <v>0.9</v>
      </c>
      <c r="AK577" s="2">
        <v>0.1</v>
      </c>
      <c r="AL577" s="2"/>
      <c r="AM577" s="4">
        <v>0</v>
      </c>
    </row>
    <row r="578" spans="1:39" x14ac:dyDescent="0.3">
      <c r="A578" s="2" t="s">
        <v>528</v>
      </c>
      <c r="B578" s="20"/>
      <c r="C578" s="20">
        <v>1</v>
      </c>
      <c r="D578" s="2">
        <v>100</v>
      </c>
      <c r="E578" s="2">
        <v>253</v>
      </c>
      <c r="F578" s="2">
        <v>7.3</v>
      </c>
      <c r="G578" s="2">
        <v>12.6</v>
      </c>
      <c r="H578" s="2">
        <v>20</v>
      </c>
      <c r="I578" s="2">
        <v>42.2</v>
      </c>
      <c r="J578" s="2"/>
      <c r="K578" s="2">
        <v>13.6</v>
      </c>
      <c r="L578" s="2">
        <v>4.4000000000000004</v>
      </c>
      <c r="M578" s="2">
        <v>0.23</v>
      </c>
      <c r="N578" s="2"/>
      <c r="O578" s="2"/>
      <c r="P578" s="2"/>
      <c r="Q578" s="2">
        <v>0</v>
      </c>
      <c r="R578" s="2">
        <v>293</v>
      </c>
      <c r="S578" s="2">
        <v>50</v>
      </c>
      <c r="T578" s="2">
        <v>0</v>
      </c>
      <c r="U578" s="2"/>
      <c r="V578" s="2"/>
      <c r="W578" s="2">
        <v>0.4</v>
      </c>
      <c r="X578" s="2">
        <v>0.3</v>
      </c>
      <c r="Y578" s="2">
        <v>2.8</v>
      </c>
      <c r="Z578" s="2">
        <v>1.7</v>
      </c>
      <c r="AA578" s="2"/>
      <c r="AB578" s="2">
        <v>0</v>
      </c>
      <c r="AC578" s="2"/>
      <c r="AD578" s="2">
        <v>208</v>
      </c>
      <c r="AE578" s="2">
        <v>3308</v>
      </c>
      <c r="AF578" s="2">
        <v>1784</v>
      </c>
      <c r="AG578" s="2">
        <v>543</v>
      </c>
      <c r="AH578" s="2">
        <v>451</v>
      </c>
      <c r="AI578" s="2">
        <v>48.8</v>
      </c>
      <c r="AJ578" s="2">
        <v>3.3</v>
      </c>
      <c r="AK578" s="2">
        <v>0.5</v>
      </c>
      <c r="AL578" s="2"/>
      <c r="AM578" s="4">
        <v>0</v>
      </c>
    </row>
    <row r="579" spans="1:39" x14ac:dyDescent="0.3">
      <c r="A579" s="2" t="s">
        <v>529</v>
      </c>
      <c r="B579" s="20"/>
      <c r="C579" s="20">
        <v>1</v>
      </c>
      <c r="D579" s="2">
        <v>100</v>
      </c>
      <c r="E579" s="2">
        <v>295</v>
      </c>
      <c r="F579" s="2">
        <v>7.7</v>
      </c>
      <c r="G579" s="2">
        <v>12</v>
      </c>
      <c r="H579" s="2">
        <v>22.8</v>
      </c>
      <c r="I579" s="2">
        <v>42.8</v>
      </c>
      <c r="J579" s="2"/>
      <c r="K579" s="2">
        <v>7.4</v>
      </c>
      <c r="L579" s="2">
        <v>7.2</v>
      </c>
      <c r="M579" s="2">
        <v>1.88</v>
      </c>
      <c r="N579" s="2">
        <v>0.47</v>
      </c>
      <c r="O579" s="2">
        <v>3.7</v>
      </c>
      <c r="P579" s="2"/>
      <c r="Q579" s="2">
        <v>0</v>
      </c>
      <c r="R579" s="2">
        <v>210</v>
      </c>
      <c r="S579" s="2">
        <v>50</v>
      </c>
      <c r="T579" s="2">
        <v>0</v>
      </c>
      <c r="U579" s="2"/>
      <c r="V579" s="2"/>
      <c r="W579" s="2">
        <v>0.3</v>
      </c>
      <c r="X579" s="2">
        <v>1.3</v>
      </c>
      <c r="Y579" s="2">
        <v>9</v>
      </c>
      <c r="Z579" s="2">
        <v>2.4</v>
      </c>
      <c r="AA579" s="2"/>
      <c r="AB579" s="2">
        <v>0</v>
      </c>
      <c r="AC579" s="2">
        <v>274</v>
      </c>
      <c r="AD579" s="2">
        <v>62</v>
      </c>
      <c r="AE579" s="2">
        <v>3020</v>
      </c>
      <c r="AF579" s="2">
        <v>1139</v>
      </c>
      <c r="AG579" s="2">
        <v>313</v>
      </c>
      <c r="AH579" s="2">
        <v>347</v>
      </c>
      <c r="AI579" s="2">
        <v>32.299999999999997</v>
      </c>
      <c r="AJ579" s="2">
        <v>3.9</v>
      </c>
      <c r="AK579" s="2">
        <v>0.7</v>
      </c>
      <c r="AL579" s="2">
        <v>4.4000000000000004</v>
      </c>
      <c r="AM579" s="4">
        <v>0</v>
      </c>
    </row>
    <row r="580" spans="1:39" x14ac:dyDescent="0.3">
      <c r="A580" s="2" t="s">
        <v>530</v>
      </c>
      <c r="B580" s="20"/>
      <c r="C580" s="20">
        <v>1</v>
      </c>
      <c r="D580" s="2">
        <v>100</v>
      </c>
      <c r="E580" s="2">
        <v>70</v>
      </c>
      <c r="F580" s="2">
        <v>78.7</v>
      </c>
      <c r="G580" s="2">
        <v>1.8</v>
      </c>
      <c r="H580" s="2">
        <v>3.8</v>
      </c>
      <c r="I580" s="2">
        <v>6.9</v>
      </c>
      <c r="J580" s="2"/>
      <c r="K580" s="2">
        <v>8</v>
      </c>
      <c r="L580" s="2">
        <v>0.9</v>
      </c>
      <c r="M580" s="2">
        <v>0.25</v>
      </c>
      <c r="N580" s="2">
        <v>0.03</v>
      </c>
      <c r="O580" s="2">
        <v>0.51</v>
      </c>
      <c r="P580" s="2"/>
      <c r="Q580" s="2">
        <v>0</v>
      </c>
      <c r="R580" s="2">
        <v>212</v>
      </c>
      <c r="S580" s="2">
        <v>31.8</v>
      </c>
      <c r="T580" s="2">
        <v>0</v>
      </c>
      <c r="U580" s="2"/>
      <c r="V580" s="2"/>
      <c r="W580" s="2">
        <v>0.1</v>
      </c>
      <c r="X580" s="2">
        <v>0.3</v>
      </c>
      <c r="Y580" s="2">
        <v>1.7</v>
      </c>
      <c r="Z580" s="2">
        <v>0.1</v>
      </c>
      <c r="AA580" s="2">
        <v>0.3</v>
      </c>
      <c r="AB580" s="2">
        <v>0</v>
      </c>
      <c r="AC580" s="2">
        <v>114</v>
      </c>
      <c r="AD580" s="2">
        <v>31</v>
      </c>
      <c r="AE580" s="2">
        <v>569</v>
      </c>
      <c r="AF580" s="2">
        <v>243</v>
      </c>
      <c r="AG580" s="2">
        <v>73</v>
      </c>
      <c r="AH580" s="2">
        <v>80</v>
      </c>
      <c r="AI580" s="2">
        <v>5.0999999999999996</v>
      </c>
      <c r="AJ580" s="2">
        <v>1.1000000000000001</v>
      </c>
      <c r="AK580" s="2">
        <v>0.3</v>
      </c>
      <c r="AL580" s="2"/>
      <c r="AM580" s="4">
        <v>0</v>
      </c>
    </row>
    <row r="581" spans="1:39" x14ac:dyDescent="0.3">
      <c r="A581" s="2" t="s">
        <v>531</v>
      </c>
      <c r="B581" s="20"/>
      <c r="C581" s="20">
        <v>1</v>
      </c>
      <c r="D581" s="2">
        <v>100</v>
      </c>
      <c r="E581" s="2">
        <v>335</v>
      </c>
      <c r="F581" s="2">
        <v>9.9</v>
      </c>
      <c r="G581" s="2">
        <v>5.2</v>
      </c>
      <c r="H581" s="2">
        <v>9</v>
      </c>
      <c r="I581" s="2">
        <v>57.5</v>
      </c>
      <c r="J581" s="2">
        <v>3.4</v>
      </c>
      <c r="K581" s="2">
        <v>14.1</v>
      </c>
      <c r="L581" s="2">
        <v>4.2</v>
      </c>
      <c r="M581" s="2">
        <v>2.6</v>
      </c>
      <c r="N581" s="2">
        <v>0.48</v>
      </c>
      <c r="O581" s="2">
        <v>0.93</v>
      </c>
      <c r="P581" s="2"/>
      <c r="Q581" s="2">
        <v>0</v>
      </c>
      <c r="R581" s="2">
        <v>2</v>
      </c>
      <c r="S581" s="2">
        <v>0.7</v>
      </c>
      <c r="T581" s="2">
        <v>0</v>
      </c>
      <c r="U581" s="2">
        <v>0</v>
      </c>
      <c r="V581" s="2">
        <v>0.8</v>
      </c>
      <c r="W581" s="2">
        <v>0</v>
      </c>
      <c r="X581" s="2">
        <v>0.2</v>
      </c>
      <c r="Y581" s="2">
        <v>9.6</v>
      </c>
      <c r="Z581" s="2">
        <v>0.6</v>
      </c>
      <c r="AA581" s="2">
        <v>0.5</v>
      </c>
      <c r="AB581" s="2">
        <v>0</v>
      </c>
      <c r="AC581" s="2">
        <v>13</v>
      </c>
      <c r="AD581" s="2">
        <v>27</v>
      </c>
      <c r="AE581" s="2">
        <v>1320</v>
      </c>
      <c r="AF581" s="2">
        <v>114</v>
      </c>
      <c r="AG581" s="2">
        <v>168</v>
      </c>
      <c r="AH581" s="2">
        <v>214</v>
      </c>
      <c r="AI581" s="2">
        <v>19.8</v>
      </c>
      <c r="AJ581" s="2">
        <v>3.6</v>
      </c>
      <c r="AK581" s="2">
        <v>0.5</v>
      </c>
      <c r="AL581" s="2">
        <v>55.8</v>
      </c>
      <c r="AM581" s="4">
        <v>0</v>
      </c>
    </row>
    <row r="582" spans="1:39" x14ac:dyDescent="0.3">
      <c r="A582" s="2" t="s">
        <v>532</v>
      </c>
      <c r="B582" s="20"/>
      <c r="C582" s="20">
        <v>1</v>
      </c>
      <c r="D582" s="2">
        <v>100</v>
      </c>
      <c r="E582" s="2">
        <v>313</v>
      </c>
      <c r="F582" s="2">
        <v>5.4</v>
      </c>
      <c r="G582" s="2">
        <v>3.6</v>
      </c>
      <c r="H582" s="2">
        <v>7.6</v>
      </c>
      <c r="I582" s="2">
        <v>48.7</v>
      </c>
      <c r="J582" s="2"/>
      <c r="K582" s="2">
        <v>26.3</v>
      </c>
      <c r="L582" s="2">
        <v>8.4</v>
      </c>
      <c r="M582" s="2">
        <v>2.2799999999999998</v>
      </c>
      <c r="N582" s="2">
        <v>1.64</v>
      </c>
      <c r="O582" s="2">
        <v>2.29</v>
      </c>
      <c r="P582" s="2"/>
      <c r="Q582" s="2">
        <v>0</v>
      </c>
      <c r="R582" s="2">
        <v>309</v>
      </c>
      <c r="S582" s="2">
        <v>46.5</v>
      </c>
      <c r="T582" s="2">
        <v>0</v>
      </c>
      <c r="U582" s="2"/>
      <c r="V582" s="2"/>
      <c r="W582" s="2">
        <v>0</v>
      </c>
      <c r="X582" s="2">
        <v>0.4</v>
      </c>
      <c r="Y582" s="2">
        <v>2</v>
      </c>
      <c r="Z582" s="2">
        <v>1.7</v>
      </c>
      <c r="AA582" s="2"/>
      <c r="AB582" s="2">
        <v>0</v>
      </c>
      <c r="AC582" s="2">
        <v>180</v>
      </c>
      <c r="AD582" s="2">
        <v>23</v>
      </c>
      <c r="AE582" s="2">
        <v>529</v>
      </c>
      <c r="AF582" s="2">
        <v>834</v>
      </c>
      <c r="AG582" s="2">
        <v>113</v>
      </c>
      <c r="AH582" s="2">
        <v>120</v>
      </c>
      <c r="AI582" s="2">
        <v>43</v>
      </c>
      <c r="AJ582" s="2">
        <v>3.7</v>
      </c>
      <c r="AK582" s="2">
        <v>0.4</v>
      </c>
      <c r="AL582" s="2">
        <v>2.8</v>
      </c>
      <c r="AM582" s="4">
        <v>0</v>
      </c>
    </row>
    <row r="583" spans="1:39" x14ac:dyDescent="0.3">
      <c r="A583" s="2" t="s">
        <v>533</v>
      </c>
      <c r="B583" s="20"/>
      <c r="C583" s="20">
        <v>3</v>
      </c>
      <c r="D583" s="2">
        <v>100</v>
      </c>
      <c r="E583" s="2">
        <v>363</v>
      </c>
      <c r="F583" s="2">
        <v>4.2</v>
      </c>
      <c r="G583" s="2">
        <v>8.5</v>
      </c>
      <c r="H583" s="2">
        <v>9.6</v>
      </c>
      <c r="I583" s="2">
        <v>74.900000000000006</v>
      </c>
      <c r="J583" s="2"/>
      <c r="K583" s="2" t="s">
        <v>46</v>
      </c>
      <c r="L583" s="2">
        <v>2.8</v>
      </c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>
        <v>227</v>
      </c>
      <c r="AE583" s="2"/>
      <c r="AF583" s="2"/>
      <c r="AG583" s="2"/>
      <c r="AH583" s="2"/>
      <c r="AI583" s="2"/>
      <c r="AJ583" s="2"/>
      <c r="AK583" s="2"/>
      <c r="AL583" s="2"/>
      <c r="AM583" s="4">
        <v>0</v>
      </c>
    </row>
    <row r="584" spans="1:39" x14ac:dyDescent="0.3">
      <c r="A584" s="2" t="s">
        <v>534</v>
      </c>
      <c r="B584" s="20"/>
      <c r="C584" s="20">
        <v>3</v>
      </c>
      <c r="D584" s="2">
        <v>100</v>
      </c>
      <c r="E584" s="2">
        <v>23</v>
      </c>
      <c r="F584" s="2">
        <v>90</v>
      </c>
      <c r="G584" s="2">
        <v>0.2</v>
      </c>
      <c r="H584" s="2">
        <v>1.5</v>
      </c>
      <c r="I584" s="2">
        <v>3.7</v>
      </c>
      <c r="J584" s="2">
        <v>2.4</v>
      </c>
      <c r="K584" s="2">
        <v>4.4000000000000004</v>
      </c>
      <c r="L584" s="2">
        <v>0.2</v>
      </c>
      <c r="M584" s="2"/>
      <c r="N584" s="2"/>
      <c r="O584" s="2"/>
      <c r="P584" s="2"/>
      <c r="Q584" s="2"/>
      <c r="R584" s="2"/>
      <c r="S584" s="2">
        <v>1.1000000000000001</v>
      </c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>
        <v>20</v>
      </c>
      <c r="AE584" s="2"/>
      <c r="AF584" s="2"/>
      <c r="AG584" s="2"/>
      <c r="AH584" s="2"/>
      <c r="AI584" s="2"/>
      <c r="AJ584" s="2"/>
      <c r="AK584" s="2"/>
      <c r="AL584" s="2"/>
      <c r="AM584" s="4">
        <v>0</v>
      </c>
    </row>
    <row r="585" spans="1:39" x14ac:dyDescent="0.3">
      <c r="A585" s="2" t="s">
        <v>535</v>
      </c>
      <c r="B585" s="20"/>
      <c r="C585" s="20">
        <v>1</v>
      </c>
      <c r="D585" s="2">
        <v>100</v>
      </c>
      <c r="E585" s="2">
        <v>44</v>
      </c>
      <c r="F585" s="2">
        <v>85.6</v>
      </c>
      <c r="G585" s="2">
        <v>2</v>
      </c>
      <c r="H585" s="2">
        <v>3.3</v>
      </c>
      <c r="I585" s="2">
        <v>1.6</v>
      </c>
      <c r="J585" s="2"/>
      <c r="K585" s="2">
        <v>6.8</v>
      </c>
      <c r="L585" s="2">
        <v>0.7</v>
      </c>
      <c r="M585" s="2">
        <v>0.19</v>
      </c>
      <c r="N585" s="2">
        <v>0.03</v>
      </c>
      <c r="O585" s="2">
        <v>0.39</v>
      </c>
      <c r="P585" s="2"/>
      <c r="Q585" s="2">
        <v>0</v>
      </c>
      <c r="R585" s="2">
        <v>203</v>
      </c>
      <c r="S585" s="2">
        <v>13.3</v>
      </c>
      <c r="T585" s="2">
        <v>0</v>
      </c>
      <c r="U585" s="2"/>
      <c r="V585" s="2"/>
      <c r="W585" s="2">
        <v>0.1</v>
      </c>
      <c r="X585" s="2">
        <v>0.2</v>
      </c>
      <c r="Y585" s="2">
        <v>0.9</v>
      </c>
      <c r="Z585" s="2">
        <v>0.2</v>
      </c>
      <c r="AA585" s="2">
        <v>0.3</v>
      </c>
      <c r="AB585" s="2">
        <v>0</v>
      </c>
      <c r="AC585" s="2">
        <v>105</v>
      </c>
      <c r="AD585" s="2">
        <v>30</v>
      </c>
      <c r="AE585" s="2">
        <v>458</v>
      </c>
      <c r="AF585" s="2">
        <v>199</v>
      </c>
      <c r="AG585" s="2">
        <v>60</v>
      </c>
      <c r="AH585" s="2">
        <v>63</v>
      </c>
      <c r="AI585" s="2">
        <v>11.9</v>
      </c>
      <c r="AJ585" s="2">
        <v>1.1000000000000001</v>
      </c>
      <c r="AK585" s="2">
        <v>0.2</v>
      </c>
      <c r="AL585" s="2"/>
      <c r="AM585" s="4">
        <v>0</v>
      </c>
    </row>
    <row r="586" spans="1:39" x14ac:dyDescent="0.3">
      <c r="A586" s="2" t="s">
        <v>536</v>
      </c>
      <c r="B586" s="20"/>
      <c r="C586" s="20">
        <v>1</v>
      </c>
      <c r="D586" s="2">
        <v>100</v>
      </c>
      <c r="E586" s="2">
        <v>285</v>
      </c>
      <c r="F586" s="2">
        <v>11.3</v>
      </c>
      <c r="G586" s="2">
        <v>10.7</v>
      </c>
      <c r="H586" s="2">
        <v>19.899999999999999</v>
      </c>
      <c r="I586" s="2">
        <v>22.2</v>
      </c>
      <c r="J586" s="2"/>
      <c r="K586" s="2">
        <v>29.8</v>
      </c>
      <c r="L586" s="2">
        <v>6</v>
      </c>
      <c r="M586" s="2">
        <v>1.58</v>
      </c>
      <c r="N586" s="2">
        <v>0.21</v>
      </c>
      <c r="O586" s="2">
        <v>3.26</v>
      </c>
      <c r="P586" s="2"/>
      <c r="Q586" s="2">
        <v>0</v>
      </c>
      <c r="R586" s="2">
        <v>529</v>
      </c>
      <c r="S586" s="2">
        <v>0</v>
      </c>
      <c r="T586" s="2">
        <v>0</v>
      </c>
      <c r="U586" s="2"/>
      <c r="V586" s="2"/>
      <c r="W586" s="2">
        <v>0.3</v>
      </c>
      <c r="X586" s="2">
        <v>1.4</v>
      </c>
      <c r="Y586" s="2">
        <v>6.6</v>
      </c>
      <c r="Z586" s="2">
        <v>2.6</v>
      </c>
      <c r="AA586" s="2">
        <v>1.4</v>
      </c>
      <c r="AB586" s="2">
        <v>0</v>
      </c>
      <c r="AC586" s="2">
        <v>530</v>
      </c>
      <c r="AD586" s="2">
        <v>344</v>
      </c>
      <c r="AE586" s="2">
        <v>1924</v>
      </c>
      <c r="AF586" s="2">
        <v>1488</v>
      </c>
      <c r="AG586" s="2">
        <v>276</v>
      </c>
      <c r="AH586" s="2">
        <v>602</v>
      </c>
      <c r="AI586" s="2">
        <v>87.5</v>
      </c>
      <c r="AJ586" s="2">
        <v>2.4</v>
      </c>
      <c r="AK586" s="2">
        <v>1.5</v>
      </c>
      <c r="AL586" s="2"/>
      <c r="AM586" s="4">
        <v>0</v>
      </c>
    </row>
    <row r="587" spans="1:39" x14ac:dyDescent="0.3">
      <c r="A587" s="2" t="s">
        <v>538</v>
      </c>
      <c r="B587" s="20"/>
      <c r="C587" s="20">
        <v>3</v>
      </c>
      <c r="D587" s="2">
        <v>100</v>
      </c>
      <c r="E587" s="2">
        <v>156</v>
      </c>
      <c r="F587" s="2">
        <v>11.7</v>
      </c>
      <c r="G587" s="2">
        <v>21.7</v>
      </c>
      <c r="H587" s="2">
        <v>10.199999999999999</v>
      </c>
      <c r="I587" s="2">
        <v>20.5</v>
      </c>
      <c r="J587" s="2"/>
      <c r="K587" s="2">
        <v>32.299999999999997</v>
      </c>
      <c r="L587" s="2">
        <v>3.6</v>
      </c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>
        <v>7440</v>
      </c>
      <c r="AE587" s="2"/>
      <c r="AF587" s="2"/>
      <c r="AG587" s="2"/>
      <c r="AH587" s="2"/>
      <c r="AI587" s="2"/>
      <c r="AJ587" s="2"/>
      <c r="AK587" s="2"/>
      <c r="AL587" s="2"/>
      <c r="AM587" s="4">
        <v>0</v>
      </c>
    </row>
    <row r="588" spans="1:39" x14ac:dyDescent="0.3">
      <c r="A588" s="2" t="s">
        <v>539</v>
      </c>
      <c r="B588" s="20"/>
      <c r="C588" s="20">
        <v>1</v>
      </c>
      <c r="D588" s="2">
        <v>100</v>
      </c>
      <c r="E588" s="2">
        <v>525</v>
      </c>
      <c r="F588" s="2">
        <v>6.2</v>
      </c>
      <c r="G588" s="2">
        <v>2.2999999999999998</v>
      </c>
      <c r="H588" s="2">
        <v>5.8</v>
      </c>
      <c r="I588" s="2">
        <v>28.5</v>
      </c>
      <c r="J588" s="2">
        <v>3</v>
      </c>
      <c r="K588" s="2">
        <v>20.8</v>
      </c>
      <c r="L588" s="2">
        <v>36.299999999999997</v>
      </c>
      <c r="M588" s="2">
        <v>25.94</v>
      </c>
      <c r="N588" s="2">
        <v>3.22</v>
      </c>
      <c r="O588" s="2">
        <v>0.35</v>
      </c>
      <c r="P588" s="2"/>
      <c r="Q588" s="2">
        <v>0</v>
      </c>
      <c r="R588" s="2">
        <v>5</v>
      </c>
      <c r="S588" s="2">
        <v>3</v>
      </c>
      <c r="T588" s="2">
        <v>0</v>
      </c>
      <c r="U588" s="2">
        <v>0</v>
      </c>
      <c r="V588" s="2">
        <v>0</v>
      </c>
      <c r="W588" s="2">
        <v>0.3</v>
      </c>
      <c r="X588" s="2">
        <v>0.1</v>
      </c>
      <c r="Y588" s="2">
        <v>1.3</v>
      </c>
      <c r="Z588" s="2">
        <v>0.2</v>
      </c>
      <c r="AA588" s="2"/>
      <c r="AB588" s="2">
        <v>0</v>
      </c>
      <c r="AC588" s="2">
        <v>76</v>
      </c>
      <c r="AD588" s="2">
        <v>16</v>
      </c>
      <c r="AE588" s="2">
        <v>350</v>
      </c>
      <c r="AF588" s="2">
        <v>184</v>
      </c>
      <c r="AG588" s="2">
        <v>213</v>
      </c>
      <c r="AH588" s="2">
        <v>183</v>
      </c>
      <c r="AI588" s="2">
        <v>3</v>
      </c>
      <c r="AJ588" s="2">
        <v>2.2000000000000002</v>
      </c>
      <c r="AK588" s="2">
        <v>1</v>
      </c>
      <c r="AL588" s="2">
        <v>1.6</v>
      </c>
      <c r="AM588" s="4">
        <v>0</v>
      </c>
    </row>
    <row r="589" spans="1:39" x14ac:dyDescent="0.3">
      <c r="A589" s="2" t="s">
        <v>540</v>
      </c>
      <c r="B589" s="20"/>
      <c r="C589" s="20">
        <v>1</v>
      </c>
      <c r="D589" s="2">
        <v>100</v>
      </c>
      <c r="E589" s="2">
        <v>265</v>
      </c>
      <c r="F589" s="2">
        <v>9.9</v>
      </c>
      <c r="G589" s="2">
        <v>7.9</v>
      </c>
      <c r="H589" s="2">
        <v>9</v>
      </c>
      <c r="I589" s="2">
        <v>26.4</v>
      </c>
      <c r="J589" s="2">
        <v>4.0999999999999996</v>
      </c>
      <c r="K589" s="2">
        <v>42.5</v>
      </c>
      <c r="L589" s="2">
        <v>4.3</v>
      </c>
      <c r="M589" s="2">
        <v>1.55</v>
      </c>
      <c r="N589" s="2">
        <v>0.72</v>
      </c>
      <c r="O589" s="2">
        <v>1.37</v>
      </c>
      <c r="P589" s="2"/>
      <c r="Q589" s="2">
        <v>0</v>
      </c>
      <c r="R589" s="2">
        <v>85</v>
      </c>
      <c r="S589" s="2">
        <v>2.2999999999999998</v>
      </c>
      <c r="T589" s="2">
        <v>0</v>
      </c>
      <c r="U589" s="2">
        <v>18.3</v>
      </c>
      <c r="V589" s="2">
        <v>621.70000000000005</v>
      </c>
      <c r="W589" s="2">
        <v>0.2</v>
      </c>
      <c r="X589" s="2">
        <v>0.5</v>
      </c>
      <c r="Y589" s="2">
        <v>4.5999999999999996</v>
      </c>
      <c r="Z589" s="2">
        <v>1</v>
      </c>
      <c r="AA589" s="2">
        <v>0.9</v>
      </c>
      <c r="AB589" s="2">
        <v>0</v>
      </c>
      <c r="AC589" s="2">
        <v>237</v>
      </c>
      <c r="AD589" s="2">
        <v>25</v>
      </c>
      <c r="AE589" s="2">
        <v>1260</v>
      </c>
      <c r="AF589" s="2">
        <v>1597</v>
      </c>
      <c r="AG589" s="2">
        <v>148</v>
      </c>
      <c r="AH589" s="2">
        <v>270</v>
      </c>
      <c r="AI589" s="2">
        <v>36.799999999999997</v>
      </c>
      <c r="AJ589" s="2">
        <v>2.7</v>
      </c>
      <c r="AK589" s="2">
        <v>0.6</v>
      </c>
      <c r="AL589" s="2">
        <v>4.5</v>
      </c>
      <c r="AM589" s="4">
        <v>0</v>
      </c>
    </row>
    <row r="590" spans="1:39" x14ac:dyDescent="0.3">
      <c r="A590" s="2" t="s">
        <v>541</v>
      </c>
      <c r="B590" s="20"/>
      <c r="C590" s="20">
        <v>1</v>
      </c>
      <c r="D590" s="2">
        <v>100</v>
      </c>
      <c r="E590" s="2">
        <v>282</v>
      </c>
      <c r="F590" s="2">
        <v>11.2</v>
      </c>
      <c r="G590" s="2">
        <v>7.7</v>
      </c>
      <c r="H590" s="2">
        <v>14.1</v>
      </c>
      <c r="I590" s="2">
        <v>19.100000000000001</v>
      </c>
      <c r="J590" s="2">
        <v>10.3</v>
      </c>
      <c r="K590" s="2">
        <v>34.9</v>
      </c>
      <c r="L590" s="2">
        <v>12.9</v>
      </c>
      <c r="M590" s="2">
        <v>2.14</v>
      </c>
      <c r="N590" s="2">
        <v>1.7</v>
      </c>
      <c r="O590" s="2">
        <v>7.77</v>
      </c>
      <c r="P590" s="2"/>
      <c r="Q590" s="2">
        <v>0</v>
      </c>
      <c r="R590" s="2">
        <v>2463</v>
      </c>
      <c r="S590" s="2">
        <v>0.9</v>
      </c>
      <c r="T590" s="2">
        <v>0</v>
      </c>
      <c r="U590" s="2">
        <v>29.1</v>
      </c>
      <c r="V590" s="2">
        <v>80.3</v>
      </c>
      <c r="W590" s="2">
        <v>0.3</v>
      </c>
      <c r="X590" s="2">
        <v>1.2</v>
      </c>
      <c r="Y590" s="2">
        <v>10.1</v>
      </c>
      <c r="Z590" s="2">
        <v>2.1</v>
      </c>
      <c r="AA590" s="2">
        <v>2.5</v>
      </c>
      <c r="AB590" s="2">
        <v>0</v>
      </c>
      <c r="AC590" s="2">
        <v>49</v>
      </c>
      <c r="AD590" s="2">
        <v>68</v>
      </c>
      <c r="AE590" s="2">
        <v>2280</v>
      </c>
      <c r="AF590" s="2">
        <v>229</v>
      </c>
      <c r="AG590" s="2">
        <v>314</v>
      </c>
      <c r="AH590" s="2">
        <v>178</v>
      </c>
      <c r="AI590" s="2">
        <v>21.1</v>
      </c>
      <c r="AJ590" s="2">
        <v>4.3</v>
      </c>
      <c r="AK590" s="2">
        <v>0.7</v>
      </c>
      <c r="AL590" s="2">
        <v>6.3</v>
      </c>
      <c r="AM590" s="4">
        <v>0</v>
      </c>
    </row>
    <row r="591" spans="1:39" x14ac:dyDescent="0.3">
      <c r="A591" s="2" t="s">
        <v>542</v>
      </c>
      <c r="B591" s="20"/>
      <c r="C591" s="20">
        <v>3</v>
      </c>
      <c r="D591" s="2">
        <v>100</v>
      </c>
      <c r="E591" s="2">
        <v>249</v>
      </c>
      <c r="F591" s="2">
        <v>14</v>
      </c>
      <c r="G591" s="2">
        <v>4.3</v>
      </c>
      <c r="H591" s="2">
        <v>8.3000000000000007</v>
      </c>
      <c r="I591" s="2">
        <v>52.3</v>
      </c>
      <c r="J591" s="2">
        <v>36</v>
      </c>
      <c r="K591" s="2">
        <v>20.399999999999999</v>
      </c>
      <c r="L591" s="2">
        <v>0.7</v>
      </c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>
        <v>42</v>
      </c>
      <c r="AE591" s="2"/>
      <c r="AF591" s="2"/>
      <c r="AG591" s="2"/>
      <c r="AH591" s="2"/>
      <c r="AI591" s="2"/>
      <c r="AJ591" s="2"/>
      <c r="AK591" s="2"/>
      <c r="AL591" s="2"/>
      <c r="AM591" s="4">
        <v>0</v>
      </c>
    </row>
    <row r="592" spans="1:39" x14ac:dyDescent="0.3">
      <c r="A592" s="2" t="s">
        <v>543</v>
      </c>
      <c r="B592" s="20"/>
      <c r="C592" s="20">
        <v>1</v>
      </c>
      <c r="D592" s="2">
        <v>100</v>
      </c>
      <c r="E592" s="2">
        <v>36</v>
      </c>
      <c r="F592" s="2">
        <v>87.71</v>
      </c>
      <c r="G592" s="2">
        <v>2.2000000000000002</v>
      </c>
      <c r="H592" s="2">
        <v>2.97</v>
      </c>
      <c r="I592" s="2">
        <v>3.03</v>
      </c>
      <c r="J592" s="2">
        <v>0.85</v>
      </c>
      <c r="K592" s="2">
        <v>3.3</v>
      </c>
      <c r="L592" s="2">
        <v>0.79</v>
      </c>
      <c r="M592" s="2">
        <v>0.13200000000000001</v>
      </c>
      <c r="N592" s="2">
        <v>0.29499999999999998</v>
      </c>
      <c r="O592" s="2">
        <v>0.124</v>
      </c>
      <c r="P592" s="2"/>
      <c r="Q592" s="2">
        <v>0</v>
      </c>
      <c r="R592" s="2">
        <v>421</v>
      </c>
      <c r="S592" s="2">
        <v>133</v>
      </c>
      <c r="T592" s="2">
        <v>0</v>
      </c>
      <c r="U592" s="2">
        <v>0.75</v>
      </c>
      <c r="V592" s="2">
        <v>1640</v>
      </c>
      <c r="W592" s="2">
        <v>8.5999999999999993E-2</v>
      </c>
      <c r="X592" s="2">
        <v>9.8000000000000004E-2</v>
      </c>
      <c r="Y592" s="2">
        <v>1.3129999999999999</v>
      </c>
      <c r="Z592" s="2">
        <v>0.09</v>
      </c>
      <c r="AA592" s="2">
        <v>0.4</v>
      </c>
      <c r="AB592" s="2">
        <v>0</v>
      </c>
      <c r="AC592" s="2">
        <v>152</v>
      </c>
      <c r="AD592" s="2">
        <v>56</v>
      </c>
      <c r="AE592" s="2">
        <v>554</v>
      </c>
      <c r="AF592" s="2">
        <v>138</v>
      </c>
      <c r="AG592" s="2">
        <v>58</v>
      </c>
      <c r="AH592" s="2">
        <v>50</v>
      </c>
      <c r="AI592" s="2">
        <v>6.2</v>
      </c>
      <c r="AJ592" s="2">
        <v>1.07</v>
      </c>
      <c r="AK592" s="2">
        <v>0.14899999999999999</v>
      </c>
      <c r="AL592" s="2">
        <v>0.1</v>
      </c>
      <c r="AM592" s="4">
        <v>0</v>
      </c>
    </row>
    <row r="593" spans="1:39" x14ac:dyDescent="0.3">
      <c r="A593" s="2" t="s">
        <v>544</v>
      </c>
      <c r="B593" s="20"/>
      <c r="C593" s="20">
        <v>1</v>
      </c>
      <c r="D593" s="2">
        <v>100</v>
      </c>
      <c r="E593" s="2">
        <v>292</v>
      </c>
      <c r="F593" s="2">
        <v>5.9</v>
      </c>
      <c r="G593" s="2">
        <v>11.4</v>
      </c>
      <c r="H593" s="2">
        <v>26.6</v>
      </c>
      <c r="I593" s="2">
        <v>23.9</v>
      </c>
      <c r="J593" s="2">
        <v>7.3</v>
      </c>
      <c r="K593" s="2">
        <v>26.7</v>
      </c>
      <c r="L593" s="2">
        <v>5.5</v>
      </c>
      <c r="M593" s="2">
        <v>1.38</v>
      </c>
      <c r="N593" s="2">
        <v>0.76</v>
      </c>
      <c r="O593" s="2">
        <v>3.12</v>
      </c>
      <c r="P593" s="2"/>
      <c r="Q593" s="2">
        <v>0</v>
      </c>
      <c r="R593" s="2">
        <v>97</v>
      </c>
      <c r="S593" s="2">
        <v>125</v>
      </c>
      <c r="T593" s="2">
        <v>0</v>
      </c>
      <c r="U593" s="2">
        <v>9</v>
      </c>
      <c r="V593" s="2">
        <v>1359.5</v>
      </c>
      <c r="W593" s="2">
        <v>0.2</v>
      </c>
      <c r="X593" s="2">
        <v>2.4</v>
      </c>
      <c r="Y593" s="2">
        <v>9.9</v>
      </c>
      <c r="Z593" s="2">
        <v>0.9</v>
      </c>
      <c r="AA593" s="2">
        <v>1.1000000000000001</v>
      </c>
      <c r="AB593" s="2">
        <v>0</v>
      </c>
      <c r="AC593" s="2">
        <v>180</v>
      </c>
      <c r="AD593" s="2">
        <v>452</v>
      </c>
      <c r="AE593" s="2">
        <v>2683</v>
      </c>
      <c r="AF593" s="2">
        <v>1140</v>
      </c>
      <c r="AG593" s="2">
        <v>436</v>
      </c>
      <c r="AH593" s="2">
        <v>400</v>
      </c>
      <c r="AI593" s="2">
        <v>22</v>
      </c>
      <c r="AJ593" s="2">
        <v>5.4</v>
      </c>
      <c r="AK593" s="2">
        <v>0.8</v>
      </c>
      <c r="AL593" s="2">
        <v>14.1</v>
      </c>
      <c r="AM593" s="4">
        <v>0</v>
      </c>
    </row>
    <row r="594" spans="1:39" x14ac:dyDescent="0.3">
      <c r="A594" s="2" t="s">
        <v>545</v>
      </c>
      <c r="B594" s="20"/>
      <c r="C594" s="20">
        <v>1</v>
      </c>
      <c r="D594" s="2">
        <v>100</v>
      </c>
      <c r="E594" s="2">
        <v>296</v>
      </c>
      <c r="F594" s="2">
        <v>11.4</v>
      </c>
      <c r="G594" s="2">
        <v>1.6</v>
      </c>
      <c r="H594" s="2">
        <v>10.4</v>
      </c>
      <c r="I594" s="2">
        <v>48.3</v>
      </c>
      <c r="J594" s="2"/>
      <c r="K594" s="2">
        <v>26.2</v>
      </c>
      <c r="L594" s="2">
        <v>2.1</v>
      </c>
      <c r="M594" s="2">
        <v>0.63</v>
      </c>
      <c r="N594" s="2">
        <v>0.79</v>
      </c>
      <c r="O594" s="2">
        <v>0.62</v>
      </c>
      <c r="P594" s="2"/>
      <c r="Q594" s="2">
        <v>0</v>
      </c>
      <c r="R594" s="2">
        <v>0</v>
      </c>
      <c r="S594" s="2">
        <v>21</v>
      </c>
      <c r="T594" s="2">
        <v>0</v>
      </c>
      <c r="U594" s="2"/>
      <c r="V594" s="2"/>
      <c r="W594" s="2">
        <v>0</v>
      </c>
      <c r="X594" s="2">
        <v>0.1</v>
      </c>
      <c r="Y594" s="2">
        <v>0.2</v>
      </c>
      <c r="Z594" s="2">
        <v>0.1</v>
      </c>
      <c r="AA594" s="2"/>
      <c r="AB594" s="2">
        <v>0</v>
      </c>
      <c r="AC594" s="2">
        <v>10</v>
      </c>
      <c r="AD594" s="2">
        <v>5</v>
      </c>
      <c r="AE594" s="2">
        <v>73</v>
      </c>
      <c r="AF594" s="2">
        <v>265</v>
      </c>
      <c r="AG594" s="2">
        <v>176</v>
      </c>
      <c r="AH594" s="2">
        <v>90</v>
      </c>
      <c r="AI594" s="2">
        <v>14.3</v>
      </c>
      <c r="AJ594" s="2">
        <v>1.1000000000000001</v>
      </c>
      <c r="AK594" s="2">
        <v>0.9</v>
      </c>
      <c r="AL594" s="2">
        <v>3.1</v>
      </c>
      <c r="AM594" s="4">
        <v>0</v>
      </c>
    </row>
    <row r="595" spans="1:39" x14ac:dyDescent="0.3">
      <c r="A595" s="2" t="s">
        <v>546</v>
      </c>
      <c r="B595" s="20"/>
      <c r="C595" s="20">
        <v>1</v>
      </c>
      <c r="D595" s="2">
        <v>100</v>
      </c>
      <c r="E595" s="2">
        <v>251</v>
      </c>
      <c r="F595" s="2">
        <v>12.5</v>
      </c>
      <c r="G595" s="2">
        <v>4.5</v>
      </c>
      <c r="H595" s="2">
        <v>10.4</v>
      </c>
      <c r="I595" s="2">
        <v>44.1</v>
      </c>
      <c r="J595" s="2">
        <v>0.6</v>
      </c>
      <c r="K595" s="2">
        <v>25.3</v>
      </c>
      <c r="L595" s="2">
        <v>3.3</v>
      </c>
      <c r="M595" s="2">
        <v>1.39</v>
      </c>
      <c r="N595" s="2">
        <v>0.74</v>
      </c>
      <c r="O595" s="2">
        <v>1</v>
      </c>
      <c r="P595" s="2"/>
      <c r="Q595" s="2">
        <v>0</v>
      </c>
      <c r="R595" s="2">
        <v>27</v>
      </c>
      <c r="S595" s="2">
        <v>0</v>
      </c>
      <c r="T595" s="2">
        <v>0</v>
      </c>
      <c r="U595" s="2">
        <v>1</v>
      </c>
      <c r="V595" s="2">
        <v>163.69999999999999</v>
      </c>
      <c r="W595" s="2">
        <v>0.1</v>
      </c>
      <c r="X595" s="2">
        <v>0.2</v>
      </c>
      <c r="Y595" s="2">
        <v>1.1000000000000001</v>
      </c>
      <c r="Z595" s="2">
        <v>0.3</v>
      </c>
      <c r="AA595" s="2">
        <v>1.4</v>
      </c>
      <c r="AB595" s="2">
        <v>0</v>
      </c>
      <c r="AC595" s="2">
        <v>17</v>
      </c>
      <c r="AD595" s="2">
        <v>20</v>
      </c>
      <c r="AE595" s="2">
        <v>1329</v>
      </c>
      <c r="AF595" s="2">
        <v>443</v>
      </c>
      <c r="AG595" s="2">
        <v>158</v>
      </c>
      <c r="AH595" s="2">
        <v>171</v>
      </c>
      <c r="AI595" s="2">
        <v>9.6999999999999993</v>
      </c>
      <c r="AJ595" s="2">
        <v>1.2</v>
      </c>
      <c r="AK595" s="2">
        <v>1.3</v>
      </c>
      <c r="AL595" s="2">
        <v>4.9000000000000004</v>
      </c>
      <c r="AM595" s="4">
        <v>0</v>
      </c>
    </row>
    <row r="596" spans="1:39" x14ac:dyDescent="0.3">
      <c r="A596" s="2" t="s">
        <v>547</v>
      </c>
      <c r="B596" s="20"/>
      <c r="C596" s="20">
        <v>1</v>
      </c>
      <c r="D596" s="2">
        <v>100</v>
      </c>
      <c r="E596" s="2">
        <v>318</v>
      </c>
      <c r="F596" s="2">
        <v>8.1</v>
      </c>
      <c r="G596" s="2">
        <v>6</v>
      </c>
      <c r="H596" s="2">
        <v>12</v>
      </c>
      <c r="I596" s="2">
        <v>29.4</v>
      </c>
      <c r="J596" s="2">
        <v>10.3</v>
      </c>
      <c r="K596" s="2">
        <v>27.2</v>
      </c>
      <c r="L596" s="2">
        <v>17.3</v>
      </c>
      <c r="M596" s="2">
        <v>3.26</v>
      </c>
      <c r="N596" s="2">
        <v>2.75</v>
      </c>
      <c r="O596" s="2">
        <v>8.3699999999999992</v>
      </c>
      <c r="P596" s="2"/>
      <c r="Q596" s="2">
        <v>0</v>
      </c>
      <c r="R596" s="2">
        <v>2081</v>
      </c>
      <c r="S596" s="2">
        <v>76.400000000000006</v>
      </c>
      <c r="T596" s="2">
        <v>0</v>
      </c>
      <c r="U596" s="2">
        <v>29.8</v>
      </c>
      <c r="V596" s="2">
        <v>80.3</v>
      </c>
      <c r="W596" s="2">
        <v>0.3</v>
      </c>
      <c r="X596" s="2">
        <v>0.9</v>
      </c>
      <c r="Y596" s="2">
        <v>8.6999999999999993</v>
      </c>
      <c r="Z596" s="2">
        <v>2.5</v>
      </c>
      <c r="AA596" s="2"/>
      <c r="AB596" s="2">
        <v>0</v>
      </c>
      <c r="AC596" s="2">
        <v>106</v>
      </c>
      <c r="AD596" s="2">
        <v>30</v>
      </c>
      <c r="AE596" s="2">
        <v>2014</v>
      </c>
      <c r="AF596" s="2">
        <v>148</v>
      </c>
      <c r="AG596" s="2">
        <v>293</v>
      </c>
      <c r="AH596" s="2">
        <v>152</v>
      </c>
      <c r="AI596" s="2">
        <v>7.8</v>
      </c>
      <c r="AJ596" s="2">
        <v>2.5</v>
      </c>
      <c r="AK596" s="2">
        <v>0.4</v>
      </c>
      <c r="AL596" s="2">
        <v>8.8000000000000007</v>
      </c>
      <c r="AM596" s="4">
        <v>0</v>
      </c>
    </row>
    <row r="597" spans="1:39" x14ac:dyDescent="0.3">
      <c r="A597" s="2" t="s">
        <v>548</v>
      </c>
      <c r="B597" s="20"/>
      <c r="C597" s="20">
        <v>1</v>
      </c>
      <c r="D597" s="2">
        <v>100</v>
      </c>
      <c r="E597" s="2">
        <v>131</v>
      </c>
      <c r="F597" s="2">
        <v>67.8</v>
      </c>
      <c r="G597" s="2">
        <v>2.4</v>
      </c>
      <c r="H597" s="2">
        <v>3.3</v>
      </c>
      <c r="I597" s="2">
        <v>6.6</v>
      </c>
      <c r="J597" s="2"/>
      <c r="K597" s="2">
        <v>14.1</v>
      </c>
      <c r="L597" s="2">
        <v>5.9</v>
      </c>
      <c r="M597" s="2">
        <v>2.84</v>
      </c>
      <c r="N597" s="2">
        <v>1.1599999999999999</v>
      </c>
      <c r="O597" s="2">
        <v>0.9</v>
      </c>
      <c r="P597" s="2"/>
      <c r="Q597" s="2">
        <v>0</v>
      </c>
      <c r="R597" s="2">
        <v>146</v>
      </c>
      <c r="S597" s="2">
        <v>21.8</v>
      </c>
      <c r="T597" s="2">
        <v>0</v>
      </c>
      <c r="U597" s="2"/>
      <c r="V597" s="2"/>
      <c r="W597" s="2">
        <v>0</v>
      </c>
      <c r="X597" s="2">
        <v>0.2</v>
      </c>
      <c r="Y597" s="2">
        <v>0.9</v>
      </c>
      <c r="Z597" s="2">
        <v>0.3</v>
      </c>
      <c r="AA597" s="2">
        <v>0.8</v>
      </c>
      <c r="AB597" s="2">
        <v>0</v>
      </c>
      <c r="AC597" s="2">
        <v>109</v>
      </c>
      <c r="AD597" s="2">
        <v>26</v>
      </c>
      <c r="AE597" s="2">
        <v>668</v>
      </c>
      <c r="AF597" s="2">
        <v>317</v>
      </c>
      <c r="AG597" s="2">
        <v>66</v>
      </c>
      <c r="AH597" s="2">
        <v>91</v>
      </c>
      <c r="AI597" s="2">
        <v>6.7</v>
      </c>
      <c r="AJ597" s="2">
        <v>0.9</v>
      </c>
      <c r="AK597" s="2">
        <v>0.3</v>
      </c>
      <c r="AL597" s="2"/>
      <c r="AM597" s="4">
        <v>0</v>
      </c>
    </row>
    <row r="598" spans="1:39" x14ac:dyDescent="0.3">
      <c r="A598" s="2" t="s">
        <v>549</v>
      </c>
      <c r="B598" s="20"/>
      <c r="C598" s="20">
        <v>1</v>
      </c>
      <c r="D598" s="2">
        <v>100</v>
      </c>
      <c r="E598" s="2">
        <v>331</v>
      </c>
      <c r="F598" s="2">
        <v>9.3000000000000007</v>
      </c>
      <c r="G598" s="2">
        <v>6.5</v>
      </c>
      <c r="H598" s="2">
        <v>4.9000000000000004</v>
      </c>
      <c r="I598" s="2">
        <v>21.5</v>
      </c>
      <c r="J598" s="2"/>
      <c r="K598" s="2">
        <v>42.6</v>
      </c>
      <c r="L598" s="2">
        <v>15.2</v>
      </c>
      <c r="M598" s="2">
        <v>7.37</v>
      </c>
      <c r="N598" s="2">
        <v>3.01</v>
      </c>
      <c r="O598" s="2">
        <v>2.34</v>
      </c>
      <c r="P598" s="2"/>
      <c r="Q598" s="2">
        <v>0</v>
      </c>
      <c r="R598" s="2">
        <v>156</v>
      </c>
      <c r="S598" s="2">
        <v>61.2</v>
      </c>
      <c r="T598" s="2">
        <v>0</v>
      </c>
      <c r="U598" s="2"/>
      <c r="V598" s="2"/>
      <c r="W598" s="2">
        <v>0.5</v>
      </c>
      <c r="X598" s="2">
        <v>0.4</v>
      </c>
      <c r="Y598" s="2">
        <v>1</v>
      </c>
      <c r="Z598" s="2">
        <v>1.7</v>
      </c>
      <c r="AA598" s="2"/>
      <c r="AB598" s="2">
        <v>0</v>
      </c>
      <c r="AC598" s="2">
        <v>307</v>
      </c>
      <c r="AD598" s="2">
        <v>50</v>
      </c>
      <c r="AE598" s="2">
        <v>955</v>
      </c>
      <c r="AF598" s="2">
        <v>1280</v>
      </c>
      <c r="AG598" s="2">
        <v>70</v>
      </c>
      <c r="AH598" s="2">
        <v>220</v>
      </c>
      <c r="AI598" s="2">
        <v>29.3</v>
      </c>
      <c r="AJ598" s="2">
        <v>3.2</v>
      </c>
      <c r="AK598" s="2">
        <v>0.6</v>
      </c>
      <c r="AL598" s="2">
        <v>4.5999999999999996</v>
      </c>
      <c r="AM598" s="4">
        <v>0</v>
      </c>
    </row>
    <row r="599" spans="1:39" x14ac:dyDescent="0.3">
      <c r="A599" s="2" t="s">
        <v>550</v>
      </c>
      <c r="B599" s="20"/>
      <c r="C599" s="20">
        <v>3</v>
      </c>
      <c r="D599" s="2">
        <v>100</v>
      </c>
      <c r="E599" s="2">
        <v>0</v>
      </c>
      <c r="F599" s="2">
        <v>5</v>
      </c>
      <c r="G599" s="2">
        <v>95</v>
      </c>
      <c r="H599" s="2">
        <v>0</v>
      </c>
      <c r="I599" s="2">
        <v>0</v>
      </c>
      <c r="J599" s="2"/>
      <c r="K599" s="2" t="s">
        <v>46</v>
      </c>
      <c r="L599" s="2">
        <v>0</v>
      </c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>
        <v>35983</v>
      </c>
      <c r="AE599" s="2">
        <v>114</v>
      </c>
      <c r="AF599" s="2"/>
      <c r="AG599" s="2"/>
      <c r="AH599" s="2"/>
      <c r="AI599" s="2"/>
      <c r="AJ599" s="2"/>
      <c r="AK599" s="2"/>
      <c r="AL599" s="2"/>
      <c r="AM599" s="4">
        <v>0</v>
      </c>
    </row>
    <row r="600" spans="1:39" x14ac:dyDescent="0.3">
      <c r="A600" s="2" t="s">
        <v>551</v>
      </c>
      <c r="B600" s="20"/>
      <c r="C600" s="20">
        <v>1</v>
      </c>
      <c r="D600" s="2">
        <v>100</v>
      </c>
      <c r="E600" s="2">
        <v>0</v>
      </c>
      <c r="F600" s="2">
        <v>0.2</v>
      </c>
      <c r="G600" s="2">
        <v>99.8</v>
      </c>
      <c r="H600" s="2">
        <v>0</v>
      </c>
      <c r="I600" s="2">
        <v>0</v>
      </c>
      <c r="J600" s="2">
        <v>0</v>
      </c>
      <c r="K600" s="2">
        <v>0</v>
      </c>
      <c r="L600" s="2">
        <v>0</v>
      </c>
      <c r="M600" s="2">
        <v>0</v>
      </c>
      <c r="N600" s="2">
        <v>0</v>
      </c>
      <c r="O600" s="2">
        <v>0</v>
      </c>
      <c r="P600" s="2"/>
      <c r="Q600" s="2">
        <v>0</v>
      </c>
      <c r="R600" s="2">
        <v>0</v>
      </c>
      <c r="S600" s="2">
        <v>0</v>
      </c>
      <c r="T600" s="2">
        <v>0</v>
      </c>
      <c r="U600" s="2">
        <v>0</v>
      </c>
      <c r="V600" s="2">
        <v>0</v>
      </c>
      <c r="W600" s="2">
        <v>0</v>
      </c>
      <c r="X600" s="2">
        <v>0</v>
      </c>
      <c r="Y600" s="2">
        <v>0</v>
      </c>
      <c r="Z600" s="2">
        <v>0</v>
      </c>
      <c r="AA600" s="2">
        <v>0</v>
      </c>
      <c r="AB600" s="2">
        <v>0</v>
      </c>
      <c r="AC600" s="2">
        <v>0</v>
      </c>
      <c r="AD600" s="2">
        <v>35758</v>
      </c>
      <c r="AE600" s="2">
        <v>8</v>
      </c>
      <c r="AF600" s="2">
        <v>24</v>
      </c>
      <c r="AG600" s="2">
        <v>0</v>
      </c>
      <c r="AH600" s="2">
        <v>1</v>
      </c>
      <c r="AI600" s="2">
        <v>0.3</v>
      </c>
      <c r="AJ600" s="2">
        <v>0.1</v>
      </c>
      <c r="AK600" s="2">
        <v>0</v>
      </c>
      <c r="AL600" s="2">
        <v>0.1</v>
      </c>
      <c r="AM600" s="4">
        <v>0</v>
      </c>
    </row>
    <row r="601" spans="1:39" x14ac:dyDescent="0.3">
      <c r="A601" s="2" t="s">
        <v>552</v>
      </c>
      <c r="B601" s="20"/>
      <c r="C601" s="20">
        <v>1</v>
      </c>
      <c r="D601" s="2">
        <v>100</v>
      </c>
      <c r="E601" s="2">
        <v>525</v>
      </c>
      <c r="F601" s="2">
        <v>6</v>
      </c>
      <c r="G601" s="2">
        <v>6.4</v>
      </c>
      <c r="H601" s="2">
        <v>18</v>
      </c>
      <c r="I601" s="2">
        <v>8.6</v>
      </c>
      <c r="J601" s="2">
        <v>3</v>
      </c>
      <c r="K601" s="2">
        <v>19.5</v>
      </c>
      <c r="L601" s="2">
        <v>41.6</v>
      </c>
      <c r="M601" s="2">
        <v>5.52</v>
      </c>
      <c r="N601" s="2">
        <v>5.98</v>
      </c>
      <c r="O601" s="2">
        <v>28.57</v>
      </c>
      <c r="P601" s="2"/>
      <c r="Q601" s="2">
        <v>0</v>
      </c>
      <c r="R601" s="2">
        <v>0</v>
      </c>
      <c r="S601" s="2">
        <v>1</v>
      </c>
      <c r="T601" s="2">
        <v>0</v>
      </c>
      <c r="U601" s="2">
        <v>1.8</v>
      </c>
      <c r="V601" s="2">
        <v>0</v>
      </c>
      <c r="W601" s="2">
        <v>0.9</v>
      </c>
      <c r="X601" s="2">
        <v>0.1</v>
      </c>
      <c r="Y601" s="2">
        <v>0.9</v>
      </c>
      <c r="Z601" s="2">
        <v>0.2</v>
      </c>
      <c r="AA601" s="2">
        <v>0.3</v>
      </c>
      <c r="AB601" s="2">
        <v>0</v>
      </c>
      <c r="AC601" s="2">
        <v>82</v>
      </c>
      <c r="AD601" s="2">
        <v>26</v>
      </c>
      <c r="AE601" s="2">
        <v>719</v>
      </c>
      <c r="AF601" s="2">
        <v>1438</v>
      </c>
      <c r="AG601" s="2">
        <v>870</v>
      </c>
      <c r="AH601" s="2">
        <v>347</v>
      </c>
      <c r="AI601" s="2">
        <v>9.8000000000000007</v>
      </c>
      <c r="AJ601" s="2">
        <v>7.9</v>
      </c>
      <c r="AK601" s="2">
        <v>1.6</v>
      </c>
      <c r="AL601" s="2">
        <v>13.5</v>
      </c>
      <c r="AM601" s="4">
        <v>0</v>
      </c>
    </row>
    <row r="602" spans="1:39" x14ac:dyDescent="0.3">
      <c r="A602" s="2" t="s">
        <v>553</v>
      </c>
      <c r="B602" s="20"/>
      <c r="C602" s="20">
        <v>1</v>
      </c>
      <c r="D602" s="2">
        <v>100</v>
      </c>
      <c r="E602" s="2">
        <v>375</v>
      </c>
      <c r="F602" s="2">
        <v>8.1</v>
      </c>
      <c r="G602" s="2">
        <v>7.6</v>
      </c>
      <c r="H602" s="2">
        <v>17.8</v>
      </c>
      <c r="I602" s="2">
        <v>33.700000000000003</v>
      </c>
      <c r="J602" s="2">
        <v>2.2999999999999998</v>
      </c>
      <c r="K602" s="2">
        <v>10.5</v>
      </c>
      <c r="L602" s="2">
        <v>22.3</v>
      </c>
      <c r="M602" s="2">
        <v>1.54</v>
      </c>
      <c r="N602" s="2">
        <v>14.04</v>
      </c>
      <c r="O602" s="2">
        <v>3.28</v>
      </c>
      <c r="P602" s="2"/>
      <c r="Q602" s="2">
        <v>0</v>
      </c>
      <c r="R602" s="2">
        <v>64</v>
      </c>
      <c r="S602" s="2">
        <v>7.7</v>
      </c>
      <c r="T602" s="2">
        <v>0</v>
      </c>
      <c r="U602" s="2">
        <v>3.3</v>
      </c>
      <c r="V602" s="2">
        <v>5.4</v>
      </c>
      <c r="W602" s="2">
        <v>0.6</v>
      </c>
      <c r="X602" s="2">
        <v>0.3</v>
      </c>
      <c r="Y602" s="2">
        <v>4.5999999999999996</v>
      </c>
      <c r="Z602" s="2">
        <v>0.4</v>
      </c>
      <c r="AA602" s="2"/>
      <c r="AB602" s="2">
        <v>0</v>
      </c>
      <c r="AC602" s="2">
        <v>10</v>
      </c>
      <c r="AD602" s="2">
        <v>168</v>
      </c>
      <c r="AE602" s="2">
        <v>1788</v>
      </c>
      <c r="AF602" s="2">
        <v>931</v>
      </c>
      <c r="AG602" s="2">
        <v>499</v>
      </c>
      <c r="AH602" s="2">
        <v>366</v>
      </c>
      <c r="AI602" s="2">
        <v>66.400000000000006</v>
      </c>
      <c r="AJ602" s="2">
        <v>4.8</v>
      </c>
      <c r="AK602" s="2">
        <v>0.9</v>
      </c>
      <c r="AL602" s="2">
        <v>5.2</v>
      </c>
      <c r="AM602" s="4">
        <v>0</v>
      </c>
    </row>
    <row r="603" spans="1:39" x14ac:dyDescent="0.3">
      <c r="A603" s="2" t="s">
        <v>554</v>
      </c>
      <c r="B603" s="20"/>
      <c r="C603" s="20">
        <v>1</v>
      </c>
      <c r="D603" s="2">
        <v>100</v>
      </c>
      <c r="E603" s="2">
        <v>345</v>
      </c>
      <c r="F603" s="2">
        <v>8.8000000000000007</v>
      </c>
      <c r="G603" s="2">
        <v>8.1999999999999993</v>
      </c>
      <c r="H603" s="2">
        <v>15.8</v>
      </c>
      <c r="I603" s="2">
        <v>12.5</v>
      </c>
      <c r="J603" s="2"/>
      <c r="K603" s="2">
        <v>39.799999999999997</v>
      </c>
      <c r="L603" s="2">
        <v>14.9</v>
      </c>
      <c r="M603" s="2">
        <v>0.48</v>
      </c>
      <c r="N603" s="2">
        <v>9.91</v>
      </c>
      <c r="O603" s="2">
        <v>1.69</v>
      </c>
      <c r="P603" s="2"/>
      <c r="Q603" s="2">
        <v>0</v>
      </c>
      <c r="R603" s="2">
        <v>7</v>
      </c>
      <c r="S603" s="2">
        <v>21</v>
      </c>
      <c r="T603" s="2">
        <v>0</v>
      </c>
      <c r="U603" s="2"/>
      <c r="V603" s="2"/>
      <c r="W603" s="2">
        <v>0.4</v>
      </c>
      <c r="X603" s="2">
        <v>0.4</v>
      </c>
      <c r="Y603" s="2">
        <v>6.1</v>
      </c>
      <c r="Z603" s="2">
        <v>0.5</v>
      </c>
      <c r="AA603" s="2"/>
      <c r="AB603" s="2">
        <v>0</v>
      </c>
      <c r="AC603" s="2"/>
      <c r="AD603" s="2">
        <v>88</v>
      </c>
      <c r="AE603" s="2">
        <v>1694</v>
      </c>
      <c r="AF603" s="2">
        <v>1196</v>
      </c>
      <c r="AG603" s="2">
        <v>487</v>
      </c>
      <c r="AH603" s="2">
        <v>385</v>
      </c>
      <c r="AI603" s="2">
        <v>18.5</v>
      </c>
      <c r="AJ603" s="2">
        <v>3.7</v>
      </c>
      <c r="AK603" s="2">
        <v>1.1000000000000001</v>
      </c>
      <c r="AL603" s="2"/>
      <c r="AM603" s="4">
        <v>0</v>
      </c>
    </row>
    <row r="604" spans="1:39" x14ac:dyDescent="0.3">
      <c r="A604" s="2" t="s">
        <v>555</v>
      </c>
      <c r="B604" s="20"/>
      <c r="C604" s="20">
        <v>1</v>
      </c>
      <c r="D604" s="2">
        <v>100</v>
      </c>
      <c r="E604" s="2">
        <v>508</v>
      </c>
      <c r="F604" s="2">
        <v>5.3</v>
      </c>
      <c r="G604" s="2">
        <v>4.3</v>
      </c>
      <c r="H604" s="2">
        <v>26.1</v>
      </c>
      <c r="I604" s="2">
        <v>15.9</v>
      </c>
      <c r="J604" s="2">
        <v>6.8</v>
      </c>
      <c r="K604" s="2">
        <v>12.2</v>
      </c>
      <c r="L604" s="2">
        <v>36.200000000000003</v>
      </c>
      <c r="M604" s="2">
        <v>1.99</v>
      </c>
      <c r="N604" s="2">
        <v>22.52</v>
      </c>
      <c r="O604" s="2">
        <v>10.09</v>
      </c>
      <c r="P604" s="2"/>
      <c r="Q604" s="2">
        <v>0</v>
      </c>
      <c r="R604" s="2">
        <v>2</v>
      </c>
      <c r="S604" s="2">
        <v>7.1</v>
      </c>
      <c r="T604" s="2">
        <v>0</v>
      </c>
      <c r="U604" s="2">
        <v>5.0999999999999996</v>
      </c>
      <c r="V604" s="2">
        <v>5.4</v>
      </c>
      <c r="W604" s="2">
        <v>0.8</v>
      </c>
      <c r="X604" s="2">
        <v>0.3</v>
      </c>
      <c r="Y604" s="2">
        <v>4.7</v>
      </c>
      <c r="Z604" s="2">
        <v>0.4</v>
      </c>
      <c r="AA604" s="2">
        <v>0.8</v>
      </c>
      <c r="AB604" s="2">
        <v>0</v>
      </c>
      <c r="AC604" s="2">
        <v>162</v>
      </c>
      <c r="AD604" s="2">
        <v>13</v>
      </c>
      <c r="AE604" s="2">
        <v>738</v>
      </c>
      <c r="AF604" s="2">
        <v>266</v>
      </c>
      <c r="AG604" s="2">
        <v>828</v>
      </c>
      <c r="AH604" s="2">
        <v>370</v>
      </c>
      <c r="AI604" s="2">
        <v>9.1999999999999993</v>
      </c>
      <c r="AJ604" s="2">
        <v>6.1</v>
      </c>
      <c r="AK604" s="2">
        <v>0.6</v>
      </c>
      <c r="AL604" s="2">
        <v>208.1</v>
      </c>
      <c r="AM604" s="4">
        <v>0</v>
      </c>
    </row>
    <row r="605" spans="1:39" x14ac:dyDescent="0.3">
      <c r="A605" s="2" t="s">
        <v>556</v>
      </c>
      <c r="B605" s="20"/>
      <c r="C605" s="20">
        <v>1</v>
      </c>
      <c r="D605" s="2">
        <v>100</v>
      </c>
      <c r="E605" s="2">
        <v>101</v>
      </c>
      <c r="F605" s="2">
        <v>65.099999999999994</v>
      </c>
      <c r="G605" s="2">
        <v>3.2</v>
      </c>
      <c r="H605" s="2">
        <v>5.6</v>
      </c>
      <c r="I605" s="2">
        <v>10.5</v>
      </c>
      <c r="J605" s="2"/>
      <c r="K605" s="2">
        <v>14</v>
      </c>
      <c r="L605" s="2">
        <v>1.7</v>
      </c>
      <c r="M605" s="2">
        <v>0.47</v>
      </c>
      <c r="N605" s="2">
        <v>0.08</v>
      </c>
      <c r="O605" s="2">
        <v>0.53</v>
      </c>
      <c r="P605" s="2"/>
      <c r="Q605" s="2">
        <v>0</v>
      </c>
      <c r="R605" s="2">
        <v>238</v>
      </c>
      <c r="S605" s="2">
        <v>160.1</v>
      </c>
      <c r="T605" s="2">
        <v>0</v>
      </c>
      <c r="U605" s="2"/>
      <c r="V605" s="2"/>
      <c r="W605" s="2">
        <v>0</v>
      </c>
      <c r="X605" s="2">
        <v>0.5</v>
      </c>
      <c r="Y605" s="2">
        <v>1.8</v>
      </c>
      <c r="Z605" s="2">
        <v>0.3</v>
      </c>
      <c r="AA605" s="2">
        <v>0.4</v>
      </c>
      <c r="AB605" s="2">
        <v>0</v>
      </c>
      <c r="AC605" s="2">
        <v>45</v>
      </c>
      <c r="AD605" s="2">
        <v>9</v>
      </c>
      <c r="AE605" s="2">
        <v>609</v>
      </c>
      <c r="AF605" s="2">
        <v>405</v>
      </c>
      <c r="AG605" s="2">
        <v>106</v>
      </c>
      <c r="AH605" s="2">
        <v>160</v>
      </c>
      <c r="AI605" s="2">
        <v>17.5</v>
      </c>
      <c r="AJ605" s="2">
        <v>1.8</v>
      </c>
      <c r="AK605" s="2">
        <v>0.6</v>
      </c>
      <c r="AL605" s="2"/>
      <c r="AM605" s="4">
        <v>0</v>
      </c>
    </row>
    <row r="606" spans="1:39" ht="15" thickBot="1" x14ac:dyDescent="0.35">
      <c r="A606" s="10" t="s">
        <v>557</v>
      </c>
      <c r="B606" s="10"/>
      <c r="C606" s="10">
        <v>1</v>
      </c>
      <c r="D606" s="10">
        <v>100</v>
      </c>
      <c r="E606" s="10">
        <v>276</v>
      </c>
      <c r="F606" s="10">
        <v>7.8</v>
      </c>
      <c r="G606" s="10">
        <v>11.7</v>
      </c>
      <c r="H606" s="10">
        <v>9.1</v>
      </c>
      <c r="I606" s="10">
        <v>26.9</v>
      </c>
      <c r="J606" s="10">
        <v>1.7</v>
      </c>
      <c r="K606" s="10">
        <v>37</v>
      </c>
      <c r="L606" s="10">
        <v>7.4</v>
      </c>
      <c r="M606" s="10">
        <v>2.73</v>
      </c>
      <c r="N606" s="10">
        <v>0.47</v>
      </c>
      <c r="O606" s="10">
        <v>1.19</v>
      </c>
      <c r="P606" s="10"/>
      <c r="Q606" s="10">
        <v>0</v>
      </c>
      <c r="R606" s="10">
        <v>190</v>
      </c>
      <c r="S606" s="10">
        <v>50</v>
      </c>
      <c r="T606" s="10">
        <v>0</v>
      </c>
      <c r="U606" s="10">
        <v>7.5</v>
      </c>
      <c r="V606" s="10">
        <v>1714.5</v>
      </c>
      <c r="W606" s="10">
        <v>0.5</v>
      </c>
      <c r="X606" s="10">
        <v>0.4</v>
      </c>
      <c r="Y606" s="10">
        <v>4.9000000000000004</v>
      </c>
      <c r="Z606" s="10">
        <v>0.6</v>
      </c>
      <c r="AA606" s="10"/>
      <c r="AB606" s="10">
        <v>0</v>
      </c>
      <c r="AC606" s="10">
        <v>274</v>
      </c>
      <c r="AD606" s="10">
        <v>55</v>
      </c>
      <c r="AE606" s="10">
        <v>814</v>
      </c>
      <c r="AF606" s="10">
        <v>1890</v>
      </c>
      <c r="AG606" s="10">
        <v>201</v>
      </c>
      <c r="AH606" s="10">
        <v>220</v>
      </c>
      <c r="AI606" s="10">
        <v>123.6</v>
      </c>
      <c r="AJ606" s="10">
        <v>6.2</v>
      </c>
      <c r="AK606" s="10">
        <v>0.9</v>
      </c>
      <c r="AL606" s="10">
        <v>4.5999999999999996</v>
      </c>
      <c r="AM606" s="12">
        <v>0</v>
      </c>
    </row>
    <row r="607" spans="1:39" s="89" customFormat="1" x14ac:dyDescent="0.3">
      <c r="A607" s="41" t="s">
        <v>558</v>
      </c>
      <c r="B607" s="86" t="s">
        <v>734</v>
      </c>
      <c r="C607" s="87" t="s">
        <v>2</v>
      </c>
      <c r="D607" s="87" t="s">
        <v>637</v>
      </c>
      <c r="E607" s="87" t="s">
        <v>4</v>
      </c>
      <c r="F607" s="87" t="s">
        <v>5</v>
      </c>
      <c r="G607" s="87" t="s">
        <v>6</v>
      </c>
      <c r="H607" s="87" t="s">
        <v>7</v>
      </c>
      <c r="I607" s="87" t="s">
        <v>9</v>
      </c>
      <c r="J607" s="87" t="s">
        <v>10</v>
      </c>
      <c r="K607" s="87" t="s">
        <v>8</v>
      </c>
      <c r="L607" s="87" t="s">
        <v>11</v>
      </c>
      <c r="M607" s="87" t="s">
        <v>12</v>
      </c>
      <c r="N607" s="87" t="s">
        <v>13</v>
      </c>
      <c r="O607" s="87" t="s">
        <v>14</v>
      </c>
      <c r="P607" s="87" t="s">
        <v>15</v>
      </c>
      <c r="Q607" s="87" t="s">
        <v>16</v>
      </c>
      <c r="R607" s="87" t="s">
        <v>36</v>
      </c>
      <c r="S607" s="87" t="s">
        <v>17</v>
      </c>
      <c r="T607" s="87" t="s">
        <v>18</v>
      </c>
      <c r="U607" s="87" t="s">
        <v>37</v>
      </c>
      <c r="V607" s="87" t="s">
        <v>19</v>
      </c>
      <c r="W607" s="87" t="s">
        <v>22</v>
      </c>
      <c r="X607" s="87" t="s">
        <v>20</v>
      </c>
      <c r="Y607" s="87" t="s">
        <v>21</v>
      </c>
      <c r="Z607" s="87" t="s">
        <v>23</v>
      </c>
      <c r="AA607" s="87" t="s">
        <v>24</v>
      </c>
      <c r="AB607" s="87" t="s">
        <v>25</v>
      </c>
      <c r="AC607" s="87" t="s">
        <v>26</v>
      </c>
      <c r="AD607" s="87" t="s">
        <v>27</v>
      </c>
      <c r="AE607" s="87" t="s">
        <v>28</v>
      </c>
      <c r="AF607" s="87" t="s">
        <v>29</v>
      </c>
      <c r="AG607" s="87" t="s">
        <v>30</v>
      </c>
      <c r="AH607" s="87" t="s">
        <v>31</v>
      </c>
      <c r="AI607" s="87" t="s">
        <v>32</v>
      </c>
      <c r="AJ607" s="87" t="s">
        <v>33</v>
      </c>
      <c r="AK607" s="87" t="s">
        <v>34</v>
      </c>
      <c r="AL607" s="87" t="s">
        <v>35</v>
      </c>
      <c r="AM607" s="88" t="s">
        <v>635</v>
      </c>
    </row>
    <row r="608" spans="1:39" x14ac:dyDescent="0.3">
      <c r="A608" s="2" t="s">
        <v>559</v>
      </c>
      <c r="B608" s="2"/>
      <c r="C608" s="2">
        <v>3</v>
      </c>
      <c r="D608" s="2">
        <v>100</v>
      </c>
      <c r="E608" s="2">
        <v>153</v>
      </c>
      <c r="F608" s="2">
        <v>61.9</v>
      </c>
      <c r="G608" s="2">
        <v>0.1</v>
      </c>
      <c r="H608" s="2">
        <v>0.1</v>
      </c>
      <c r="I608" s="2">
        <v>37.9</v>
      </c>
      <c r="J608" s="2"/>
      <c r="K608" s="2"/>
      <c r="L608" s="2">
        <v>0</v>
      </c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>
        <v>20</v>
      </c>
      <c r="AE608" s="2"/>
      <c r="AF608" s="2"/>
      <c r="AG608" s="2"/>
      <c r="AH608" s="2"/>
      <c r="AI608" s="2"/>
      <c r="AJ608" s="2"/>
      <c r="AK608" s="2"/>
      <c r="AL608" s="2"/>
      <c r="AM608" s="4">
        <v>0</v>
      </c>
    </row>
    <row r="609" spans="1:39" x14ac:dyDescent="0.3">
      <c r="A609" s="2" t="s">
        <v>560</v>
      </c>
      <c r="B609" s="22"/>
      <c r="C609" s="22">
        <v>3</v>
      </c>
      <c r="D609" s="23">
        <v>100</v>
      </c>
      <c r="E609" s="23">
        <v>371</v>
      </c>
      <c r="F609" s="23">
        <v>6.7</v>
      </c>
      <c r="G609" s="23">
        <v>0.5</v>
      </c>
      <c r="H609" s="23">
        <v>0.4</v>
      </c>
      <c r="I609" s="23">
        <v>92.4</v>
      </c>
      <c r="J609" s="23"/>
      <c r="K609" s="23"/>
      <c r="L609" s="23">
        <v>0</v>
      </c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>
        <v>177</v>
      </c>
      <c r="AE609" s="23">
        <v>17</v>
      </c>
      <c r="AF609" s="23">
        <v>8</v>
      </c>
      <c r="AG609" s="23">
        <v>0.8</v>
      </c>
      <c r="AH609" s="23">
        <v>2</v>
      </c>
      <c r="AI609" s="23">
        <v>0.4</v>
      </c>
      <c r="AJ609" s="23"/>
      <c r="AK609" s="23"/>
      <c r="AL609" s="23"/>
      <c r="AM609" s="24">
        <v>0</v>
      </c>
    </row>
    <row r="610" spans="1:39" x14ac:dyDescent="0.3">
      <c r="A610" s="2" t="s">
        <v>561</v>
      </c>
      <c r="B610" s="20"/>
      <c r="C610" s="20">
        <v>3</v>
      </c>
      <c r="D610" s="2">
        <v>100</v>
      </c>
      <c r="E610" s="2">
        <v>49</v>
      </c>
      <c r="F610" s="2">
        <v>87.2</v>
      </c>
      <c r="G610" s="2">
        <v>0.6</v>
      </c>
      <c r="H610" s="2">
        <v>0.1</v>
      </c>
      <c r="I610" s="2">
        <v>12.1</v>
      </c>
      <c r="J610" s="2"/>
      <c r="K610" s="2"/>
      <c r="L610" s="2">
        <v>0</v>
      </c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>
        <v>70</v>
      </c>
      <c r="AE610" s="2"/>
      <c r="AF610" s="2"/>
      <c r="AG610" s="2"/>
      <c r="AH610" s="2"/>
      <c r="AI610" s="2"/>
      <c r="AJ610" s="2"/>
      <c r="AK610" s="2"/>
      <c r="AL610" s="2"/>
      <c r="AM610" s="4">
        <v>0</v>
      </c>
    </row>
    <row r="611" spans="1:39" ht="15" thickBot="1" x14ac:dyDescent="0.35">
      <c r="A611" s="10" t="s">
        <v>562</v>
      </c>
      <c r="B611" s="10"/>
      <c r="C611" s="10">
        <v>3</v>
      </c>
      <c r="D611" s="10">
        <v>100</v>
      </c>
      <c r="E611" s="10">
        <v>15</v>
      </c>
      <c r="F611" s="10">
        <v>96.1</v>
      </c>
      <c r="G611" s="10">
        <v>0.2</v>
      </c>
      <c r="H611" s="10">
        <v>0</v>
      </c>
      <c r="I611" s="10">
        <v>3.7</v>
      </c>
      <c r="J611" s="10"/>
      <c r="K611" s="10"/>
      <c r="L611" s="10">
        <v>0</v>
      </c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  <c r="AA611" s="10"/>
      <c r="AB611" s="10"/>
      <c r="AC611" s="10"/>
      <c r="AD611" s="10">
        <v>0.9</v>
      </c>
      <c r="AE611" s="10"/>
      <c r="AF611" s="10"/>
      <c r="AG611" s="10"/>
      <c r="AH611" s="10"/>
      <c r="AI611" s="10"/>
      <c r="AJ611" s="10"/>
      <c r="AK611" s="10"/>
      <c r="AL611" s="10"/>
      <c r="AM611" s="12">
        <v>0</v>
      </c>
    </row>
    <row r="612" spans="1:39" s="50" customFormat="1" x14ac:dyDescent="0.3">
      <c r="A612" s="40" t="s">
        <v>563</v>
      </c>
      <c r="B612" s="37" t="s">
        <v>734</v>
      </c>
      <c r="C612" s="111" t="s">
        <v>2</v>
      </c>
      <c r="D612" s="111" t="s">
        <v>637</v>
      </c>
      <c r="E612" s="111" t="s">
        <v>4</v>
      </c>
      <c r="F612" s="111" t="s">
        <v>5</v>
      </c>
      <c r="G612" s="111" t="s">
        <v>6</v>
      </c>
      <c r="H612" s="111" t="s">
        <v>7</v>
      </c>
      <c r="I612" s="111" t="s">
        <v>9</v>
      </c>
      <c r="J612" s="111" t="s">
        <v>10</v>
      </c>
      <c r="K612" s="111" t="s">
        <v>8</v>
      </c>
      <c r="L612" s="111" t="s">
        <v>11</v>
      </c>
      <c r="M612" s="111" t="s">
        <v>12</v>
      </c>
      <c r="N612" s="111" t="s">
        <v>13</v>
      </c>
      <c r="O612" s="111" t="s">
        <v>14</v>
      </c>
      <c r="P612" s="111" t="s">
        <v>15</v>
      </c>
      <c r="Q612" s="111" t="s">
        <v>16</v>
      </c>
      <c r="R612" s="111" t="s">
        <v>36</v>
      </c>
      <c r="S612" s="111" t="s">
        <v>17</v>
      </c>
      <c r="T612" s="111" t="s">
        <v>18</v>
      </c>
      <c r="U612" s="111" t="s">
        <v>37</v>
      </c>
      <c r="V612" s="111" t="s">
        <v>19</v>
      </c>
      <c r="W612" s="111" t="s">
        <v>22</v>
      </c>
      <c r="X612" s="111" t="s">
        <v>20</v>
      </c>
      <c r="Y612" s="111" t="s">
        <v>21</v>
      </c>
      <c r="Z612" s="111" t="s">
        <v>23</v>
      </c>
      <c r="AA612" s="111" t="s">
        <v>24</v>
      </c>
      <c r="AB612" s="111" t="s">
        <v>25</v>
      </c>
      <c r="AC612" s="111" t="s">
        <v>26</v>
      </c>
      <c r="AD612" s="111" t="s">
        <v>27</v>
      </c>
      <c r="AE612" s="111" t="s">
        <v>28</v>
      </c>
      <c r="AF612" s="111" t="s">
        <v>29</v>
      </c>
      <c r="AG612" s="111" t="s">
        <v>30</v>
      </c>
      <c r="AH612" s="111" t="s">
        <v>31</v>
      </c>
      <c r="AI612" s="111" t="s">
        <v>32</v>
      </c>
      <c r="AJ612" s="111" t="s">
        <v>33</v>
      </c>
      <c r="AK612" s="111" t="s">
        <v>34</v>
      </c>
      <c r="AL612" s="111" t="s">
        <v>35</v>
      </c>
      <c r="AM612" s="112" t="s">
        <v>635</v>
      </c>
    </row>
    <row r="613" spans="1:39" x14ac:dyDescent="0.3">
      <c r="A613" s="2" t="s">
        <v>564</v>
      </c>
      <c r="B613" s="2"/>
      <c r="C613" s="2">
        <v>3</v>
      </c>
      <c r="D613" s="2">
        <v>100</v>
      </c>
      <c r="E613" s="2">
        <v>109</v>
      </c>
      <c r="F613" s="2">
        <v>74.5</v>
      </c>
      <c r="G613" s="2">
        <v>1.7</v>
      </c>
      <c r="H613" s="2">
        <v>19.899999999999999</v>
      </c>
      <c r="I613" s="2">
        <v>1.2</v>
      </c>
      <c r="J613" s="2"/>
      <c r="K613" s="2"/>
      <c r="L613" s="2">
        <v>2.7</v>
      </c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>
        <v>388</v>
      </c>
      <c r="AE613" s="2" t="s">
        <v>651</v>
      </c>
      <c r="AF613" s="2" t="s">
        <v>651</v>
      </c>
      <c r="AG613" s="2"/>
      <c r="AH613" s="2"/>
      <c r="AI613" s="2"/>
      <c r="AJ613" s="2"/>
      <c r="AK613" s="2"/>
      <c r="AL613" s="2"/>
      <c r="AM613" s="4">
        <v>0</v>
      </c>
    </row>
    <row r="614" spans="1:39" x14ac:dyDescent="0.3">
      <c r="A614" s="2" t="s">
        <v>565</v>
      </c>
      <c r="B614" s="22"/>
      <c r="C614" s="22">
        <v>3</v>
      </c>
      <c r="D614" s="23">
        <v>100</v>
      </c>
      <c r="E614" s="23">
        <v>30</v>
      </c>
      <c r="F614" s="23">
        <v>92.9</v>
      </c>
      <c r="G614" s="23">
        <v>0.4</v>
      </c>
      <c r="H614" s="23">
        <v>1.5</v>
      </c>
      <c r="I614" s="23">
        <v>4.5</v>
      </c>
      <c r="J614" s="23"/>
      <c r="K614" s="23"/>
      <c r="L614" s="23">
        <v>0.7</v>
      </c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>
        <v>35</v>
      </c>
      <c r="AE614" s="23"/>
      <c r="AF614" s="23"/>
      <c r="AG614" s="23"/>
      <c r="AH614" s="23"/>
      <c r="AI614" s="23"/>
      <c r="AJ614" s="23"/>
      <c r="AK614" s="23"/>
      <c r="AL614" s="23"/>
      <c r="AM614" s="24">
        <v>0</v>
      </c>
    </row>
    <row r="615" spans="1:39" x14ac:dyDescent="0.3">
      <c r="A615" s="2" t="s">
        <v>566</v>
      </c>
      <c r="B615" s="20"/>
      <c r="C615" s="20">
        <v>3</v>
      </c>
      <c r="D615" s="2">
        <v>100</v>
      </c>
      <c r="E615" s="2">
        <v>151</v>
      </c>
      <c r="F615" s="2">
        <v>68.2</v>
      </c>
      <c r="G615" s="2">
        <v>1.5</v>
      </c>
      <c r="H615" s="2">
        <v>23.8</v>
      </c>
      <c r="I615" s="2">
        <v>0.6</v>
      </c>
      <c r="J615" s="2"/>
      <c r="K615" s="2"/>
      <c r="L615" s="2">
        <v>5.9</v>
      </c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>
        <v>385</v>
      </c>
      <c r="AE615" s="2"/>
      <c r="AF615" s="2"/>
      <c r="AG615" s="2"/>
      <c r="AH615" s="2"/>
      <c r="AI615" s="2"/>
      <c r="AJ615" s="2"/>
      <c r="AK615" s="2"/>
      <c r="AL615" s="2"/>
      <c r="AM615" s="4">
        <v>0</v>
      </c>
    </row>
    <row r="616" spans="1:39" x14ac:dyDescent="0.3">
      <c r="A616" s="2" t="s">
        <v>567</v>
      </c>
      <c r="B616" s="20"/>
      <c r="C616" s="20">
        <v>3</v>
      </c>
      <c r="D616" s="2">
        <v>100</v>
      </c>
      <c r="E616" s="2">
        <v>22</v>
      </c>
      <c r="F616" s="2">
        <v>94.4</v>
      </c>
      <c r="G616" s="2">
        <v>1</v>
      </c>
      <c r="H616" s="2">
        <v>0.3</v>
      </c>
      <c r="I616" s="2">
        <v>3.5</v>
      </c>
      <c r="J616" s="2"/>
      <c r="K616" s="2"/>
      <c r="L616" s="2">
        <v>0.8</v>
      </c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>
        <v>361</v>
      </c>
      <c r="AE616" s="2"/>
      <c r="AF616" s="2"/>
      <c r="AG616" s="2"/>
      <c r="AH616" s="2"/>
      <c r="AI616" s="2"/>
      <c r="AJ616" s="2"/>
      <c r="AK616" s="2"/>
      <c r="AL616" s="2"/>
      <c r="AM616" s="4">
        <v>0</v>
      </c>
    </row>
    <row r="617" spans="1:39" x14ac:dyDescent="0.3">
      <c r="A617" s="2" t="s">
        <v>568</v>
      </c>
      <c r="B617" s="20"/>
      <c r="C617" s="20">
        <v>3</v>
      </c>
      <c r="D617" s="2">
        <v>100</v>
      </c>
      <c r="E617" s="2">
        <v>90</v>
      </c>
      <c r="F617" s="2">
        <v>81.099999999999994</v>
      </c>
      <c r="G617" s="2">
        <v>1.3</v>
      </c>
      <c r="H617" s="2">
        <v>3.3</v>
      </c>
      <c r="I617" s="2">
        <v>10.3</v>
      </c>
      <c r="J617" s="2"/>
      <c r="K617" s="2"/>
      <c r="L617" s="2">
        <v>4</v>
      </c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>
        <v>339</v>
      </c>
      <c r="AE617" s="2"/>
      <c r="AF617" s="2"/>
      <c r="AG617" s="2"/>
      <c r="AH617" s="2"/>
      <c r="AI617" s="2"/>
      <c r="AJ617" s="2"/>
      <c r="AK617" s="2"/>
      <c r="AL617" s="2"/>
      <c r="AM617" s="4">
        <v>0</v>
      </c>
    </row>
    <row r="618" spans="1:39" x14ac:dyDescent="0.3">
      <c r="A618" s="2" t="s">
        <v>569</v>
      </c>
      <c r="B618" s="20"/>
      <c r="C618" s="20">
        <v>3</v>
      </c>
      <c r="D618" s="2">
        <v>100</v>
      </c>
      <c r="E618" s="2">
        <v>96</v>
      </c>
      <c r="F618" s="2">
        <v>77.2</v>
      </c>
      <c r="G618" s="2">
        <v>0.3</v>
      </c>
      <c r="H618" s="2">
        <v>1.1000000000000001</v>
      </c>
      <c r="I618" s="2">
        <v>20.2</v>
      </c>
      <c r="J618" s="2"/>
      <c r="K618" s="2"/>
      <c r="L618" s="2">
        <v>1.2</v>
      </c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>
        <v>29</v>
      </c>
      <c r="AE618" s="2"/>
      <c r="AF618" s="2"/>
      <c r="AG618" s="2"/>
      <c r="AH618" s="2"/>
      <c r="AI618" s="2"/>
      <c r="AJ618" s="2"/>
      <c r="AK618" s="2"/>
      <c r="AL618" s="2"/>
      <c r="AM618" s="4">
        <v>0</v>
      </c>
    </row>
    <row r="619" spans="1:39" x14ac:dyDescent="0.3">
      <c r="A619" s="2" t="s">
        <v>570</v>
      </c>
      <c r="B619" s="20"/>
      <c r="C619" s="20">
        <v>3</v>
      </c>
      <c r="D619" s="2">
        <v>100</v>
      </c>
      <c r="E619" s="2">
        <v>50</v>
      </c>
      <c r="F619" s="2">
        <v>86.5</v>
      </c>
      <c r="G619" s="2">
        <v>0.1</v>
      </c>
      <c r="H619" s="2">
        <v>0.2</v>
      </c>
      <c r="I619" s="2">
        <v>12</v>
      </c>
      <c r="J619" s="2"/>
      <c r="K619" s="2">
        <v>1.1000000000000001</v>
      </c>
      <c r="L619" s="2">
        <v>0.1</v>
      </c>
      <c r="M619" s="2"/>
      <c r="N619" s="2"/>
      <c r="O619" s="2"/>
      <c r="P619" s="2"/>
      <c r="Q619" s="2"/>
      <c r="R619" s="2"/>
      <c r="S619" s="2">
        <v>0.3</v>
      </c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>
        <v>6.9</v>
      </c>
      <c r="AG619" s="2"/>
      <c r="AH619" s="2"/>
      <c r="AI619" s="2">
        <v>0.6</v>
      </c>
      <c r="AJ619" s="2"/>
      <c r="AK619" s="2"/>
      <c r="AL619" s="2"/>
      <c r="AM619" s="4">
        <v>0</v>
      </c>
    </row>
    <row r="620" spans="1:39" x14ac:dyDescent="0.3">
      <c r="A620" s="2" t="s">
        <v>571</v>
      </c>
      <c r="B620" s="20"/>
      <c r="C620" s="20">
        <v>3</v>
      </c>
      <c r="D620" s="2">
        <v>100</v>
      </c>
      <c r="E620" s="2">
        <v>58</v>
      </c>
      <c r="F620" s="2">
        <v>84.1</v>
      </c>
      <c r="G620" s="2">
        <v>0.2</v>
      </c>
      <c r="H620" s="2">
        <v>0.4</v>
      </c>
      <c r="I620" s="2">
        <v>13.8</v>
      </c>
      <c r="J620" s="2"/>
      <c r="K620" s="2">
        <v>1.4</v>
      </c>
      <c r="L620" s="2">
        <v>0.1</v>
      </c>
      <c r="M620" s="2"/>
      <c r="N620" s="2"/>
      <c r="O620" s="2"/>
      <c r="P620" s="2"/>
      <c r="Q620" s="2"/>
      <c r="R620" s="2"/>
      <c r="S620" s="2">
        <v>11.4</v>
      </c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>
        <v>6.5</v>
      </c>
      <c r="AG620" s="2"/>
      <c r="AH620" s="2"/>
      <c r="AI620" s="2">
        <v>0.6</v>
      </c>
      <c r="AJ620" s="2"/>
      <c r="AK620" s="2"/>
      <c r="AL620" s="2"/>
      <c r="AM620" s="4">
        <v>0</v>
      </c>
    </row>
    <row r="621" spans="1:39" x14ac:dyDescent="0.3">
      <c r="A621" s="2" t="s">
        <v>572</v>
      </c>
      <c r="B621" s="20"/>
      <c r="C621" s="20">
        <v>3</v>
      </c>
      <c r="D621" s="2">
        <v>100</v>
      </c>
      <c r="E621" s="2">
        <v>64</v>
      </c>
      <c r="F621" s="2">
        <v>80.599999999999994</v>
      </c>
      <c r="G621" s="2">
        <v>0.2</v>
      </c>
      <c r="H621" s="2" t="s">
        <v>46</v>
      </c>
      <c r="I621" s="2">
        <v>15.8</v>
      </c>
      <c r="J621" s="2"/>
      <c r="K621" s="2">
        <v>3.3</v>
      </c>
      <c r="L621" s="2">
        <v>0.1</v>
      </c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>
        <v>35</v>
      </c>
      <c r="AE621" s="2"/>
      <c r="AF621" s="2"/>
      <c r="AG621" s="2"/>
      <c r="AH621" s="2"/>
      <c r="AI621" s="2"/>
      <c r="AJ621" s="2"/>
      <c r="AK621" s="2"/>
      <c r="AL621" s="2"/>
      <c r="AM621" s="4">
        <v>0</v>
      </c>
    </row>
    <row r="622" spans="1:39" x14ac:dyDescent="0.3">
      <c r="A622" s="2" t="s">
        <v>573</v>
      </c>
      <c r="B622" s="20"/>
      <c r="C622" s="20">
        <v>3</v>
      </c>
      <c r="D622" s="2">
        <v>100</v>
      </c>
      <c r="E622" s="2">
        <v>87</v>
      </c>
      <c r="F622" s="2">
        <v>79.8</v>
      </c>
      <c r="G622" s="2">
        <v>1</v>
      </c>
      <c r="H622" s="2">
        <v>12.2</v>
      </c>
      <c r="I622" s="2">
        <v>3.2</v>
      </c>
      <c r="J622" s="2">
        <v>0.9</v>
      </c>
      <c r="K622" s="2">
        <v>1</v>
      </c>
      <c r="L622" s="2">
        <v>2.8</v>
      </c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>
        <v>216</v>
      </c>
      <c r="AE622" s="2"/>
      <c r="AF622" s="2"/>
      <c r="AG622" s="2"/>
      <c r="AH622" s="2"/>
      <c r="AI622" s="2"/>
      <c r="AJ622" s="2"/>
      <c r="AK622" s="2"/>
      <c r="AL622" s="2"/>
      <c r="AM622" s="4">
        <v>0</v>
      </c>
    </row>
    <row r="623" spans="1:39" x14ac:dyDescent="0.3">
      <c r="A623" s="2" t="s">
        <v>574</v>
      </c>
      <c r="B623" s="20"/>
      <c r="C623" s="20">
        <v>3</v>
      </c>
      <c r="D623" s="2">
        <v>100</v>
      </c>
      <c r="E623" s="2">
        <v>121</v>
      </c>
      <c r="F623" s="2">
        <v>71.7</v>
      </c>
      <c r="G623" s="2">
        <v>1.3</v>
      </c>
      <c r="H623" s="2">
        <v>21.8</v>
      </c>
      <c r="I623" s="2">
        <v>2.5</v>
      </c>
      <c r="J623" s="2"/>
      <c r="K623" s="2"/>
      <c r="L623" s="2">
        <v>2.7</v>
      </c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>
        <v>358</v>
      </c>
      <c r="AE623" s="2"/>
      <c r="AF623" s="2"/>
      <c r="AG623" s="2"/>
      <c r="AH623" s="2"/>
      <c r="AI623" s="2"/>
      <c r="AJ623" s="2"/>
      <c r="AK623" s="2"/>
      <c r="AL623" s="2"/>
      <c r="AM623" s="4">
        <v>0</v>
      </c>
    </row>
    <row r="624" spans="1:39" x14ac:dyDescent="0.3">
      <c r="A624" s="2" t="s">
        <v>575</v>
      </c>
      <c r="B624" s="20"/>
      <c r="C624" s="20">
        <v>3</v>
      </c>
      <c r="D624" s="2">
        <v>100</v>
      </c>
      <c r="E624" s="2">
        <v>16</v>
      </c>
      <c r="F624" s="2">
        <v>95.6</v>
      </c>
      <c r="G624" s="2">
        <v>0.8</v>
      </c>
      <c r="H624" s="2">
        <v>0.6</v>
      </c>
      <c r="I624" s="2">
        <v>2.7</v>
      </c>
      <c r="J624" s="2"/>
      <c r="K624" s="2"/>
      <c r="L624" s="2">
        <v>0.3</v>
      </c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>
        <v>268</v>
      </c>
      <c r="AE624" s="2"/>
      <c r="AF624" s="2"/>
      <c r="AG624" s="2"/>
      <c r="AH624" s="2"/>
      <c r="AI624" s="2"/>
      <c r="AJ624" s="2"/>
      <c r="AK624" s="2"/>
      <c r="AL624" s="2"/>
      <c r="AM624" s="4">
        <v>0</v>
      </c>
    </row>
    <row r="625" spans="1:39" x14ac:dyDescent="0.3">
      <c r="A625" s="2" t="s">
        <v>576</v>
      </c>
      <c r="B625" s="20"/>
      <c r="C625" s="20">
        <v>3</v>
      </c>
      <c r="D625" s="2">
        <v>100</v>
      </c>
      <c r="E625" s="2">
        <v>55</v>
      </c>
      <c r="F625" s="2">
        <v>86.1</v>
      </c>
      <c r="G625" s="2">
        <v>0.8</v>
      </c>
      <c r="H625" s="2">
        <v>2.2999999999999998</v>
      </c>
      <c r="I625" s="2">
        <v>10.3</v>
      </c>
      <c r="J625" s="2"/>
      <c r="K625" s="2"/>
      <c r="L625" s="2">
        <v>0.5</v>
      </c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>
        <v>17</v>
      </c>
      <c r="AE625" s="2"/>
      <c r="AF625" s="2"/>
      <c r="AG625" s="2"/>
      <c r="AH625" s="2"/>
      <c r="AI625" s="2"/>
      <c r="AJ625" s="2"/>
      <c r="AK625" s="2"/>
      <c r="AL625" s="2"/>
      <c r="AM625" s="4">
        <v>0</v>
      </c>
    </row>
    <row r="626" spans="1:39" x14ac:dyDescent="0.3">
      <c r="A626" s="2" t="s">
        <v>577</v>
      </c>
      <c r="B626" s="20"/>
      <c r="C626" s="20">
        <v>3</v>
      </c>
      <c r="D626" s="2">
        <v>100</v>
      </c>
      <c r="E626" s="2">
        <v>226</v>
      </c>
      <c r="F626" s="2">
        <v>52.1</v>
      </c>
      <c r="G626" s="2">
        <v>0.4</v>
      </c>
      <c r="H626" s="2">
        <v>5.3</v>
      </c>
      <c r="I626" s="2">
        <v>35</v>
      </c>
      <c r="J626" s="2"/>
      <c r="K626" s="2"/>
      <c r="L626" s="2">
        <v>7.2</v>
      </c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>
        <v>51</v>
      </c>
      <c r="AE626" s="2"/>
      <c r="AF626" s="2"/>
      <c r="AG626" s="2"/>
      <c r="AH626" s="2"/>
      <c r="AI626" s="2"/>
      <c r="AJ626" s="2"/>
      <c r="AK626" s="2"/>
      <c r="AL626" s="2"/>
      <c r="AM626" s="4">
        <v>0</v>
      </c>
    </row>
    <row r="627" spans="1:39" ht="15" thickBot="1" x14ac:dyDescent="0.35">
      <c r="A627" s="10" t="s">
        <v>578</v>
      </c>
      <c r="B627" s="10"/>
      <c r="C627" s="10">
        <v>3</v>
      </c>
      <c r="D627" s="10">
        <v>100</v>
      </c>
      <c r="E627" s="10">
        <v>54</v>
      </c>
      <c r="F627" s="10">
        <v>88.2</v>
      </c>
      <c r="G627" s="10">
        <v>1.5</v>
      </c>
      <c r="H627" s="10">
        <v>2</v>
      </c>
      <c r="I627" s="10">
        <v>5.8</v>
      </c>
      <c r="J627" s="10"/>
      <c r="K627" s="10"/>
      <c r="L627" s="10">
        <v>2.5</v>
      </c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  <c r="AA627" s="10"/>
      <c r="AB627" s="10"/>
      <c r="AC627" s="10"/>
      <c r="AD627" s="10">
        <v>369</v>
      </c>
      <c r="AE627" s="10"/>
      <c r="AF627" s="10"/>
      <c r="AG627" s="10"/>
      <c r="AH627" s="10"/>
      <c r="AI627" s="10"/>
      <c r="AJ627" s="10"/>
      <c r="AK627" s="10"/>
      <c r="AL627" s="10"/>
      <c r="AM627" s="12">
        <v>0</v>
      </c>
    </row>
    <row r="628" spans="1:39" s="104" customFormat="1" x14ac:dyDescent="0.3">
      <c r="A628" s="114" t="s">
        <v>579</v>
      </c>
      <c r="B628" s="113" t="s">
        <v>734</v>
      </c>
      <c r="C628" s="102" t="s">
        <v>2</v>
      </c>
      <c r="D628" s="102" t="s">
        <v>637</v>
      </c>
      <c r="E628" s="102" t="s">
        <v>4</v>
      </c>
      <c r="F628" s="102" t="s">
        <v>5</v>
      </c>
      <c r="G628" s="102" t="s">
        <v>6</v>
      </c>
      <c r="H628" s="102" t="s">
        <v>7</v>
      </c>
      <c r="I628" s="102" t="s">
        <v>9</v>
      </c>
      <c r="J628" s="102" t="s">
        <v>10</v>
      </c>
      <c r="K628" s="102" t="s">
        <v>8</v>
      </c>
      <c r="L628" s="102" t="s">
        <v>11</v>
      </c>
      <c r="M628" s="102" t="s">
        <v>12</v>
      </c>
      <c r="N628" s="102" t="s">
        <v>13</v>
      </c>
      <c r="O628" s="102" t="s">
        <v>14</v>
      </c>
      <c r="P628" s="102" t="s">
        <v>15</v>
      </c>
      <c r="Q628" s="102" t="s">
        <v>16</v>
      </c>
      <c r="R628" s="102" t="s">
        <v>36</v>
      </c>
      <c r="S628" s="102" t="s">
        <v>17</v>
      </c>
      <c r="T628" s="102" t="s">
        <v>18</v>
      </c>
      <c r="U628" s="102" t="s">
        <v>37</v>
      </c>
      <c r="V628" s="102" t="s">
        <v>19</v>
      </c>
      <c r="W628" s="102" t="s">
        <v>22</v>
      </c>
      <c r="X628" s="102" t="s">
        <v>20</v>
      </c>
      <c r="Y628" s="102" t="s">
        <v>21</v>
      </c>
      <c r="Z628" s="102" t="s">
        <v>23</v>
      </c>
      <c r="AA628" s="102" t="s">
        <v>24</v>
      </c>
      <c r="AB628" s="102" t="s">
        <v>25</v>
      </c>
      <c r="AC628" s="102" t="s">
        <v>26</v>
      </c>
      <c r="AD628" s="102" t="s">
        <v>27</v>
      </c>
      <c r="AE628" s="102" t="s">
        <v>28</v>
      </c>
      <c r="AF628" s="102" t="s">
        <v>29</v>
      </c>
      <c r="AG628" s="102" t="s">
        <v>30</v>
      </c>
      <c r="AH628" s="102" t="s">
        <v>31</v>
      </c>
      <c r="AI628" s="102" t="s">
        <v>32</v>
      </c>
      <c r="AJ628" s="102" t="s">
        <v>33</v>
      </c>
      <c r="AK628" s="102" t="s">
        <v>34</v>
      </c>
      <c r="AL628" s="102" t="s">
        <v>35</v>
      </c>
      <c r="AM628" s="103" t="s">
        <v>635</v>
      </c>
    </row>
    <row r="629" spans="1:39" x14ac:dyDescent="0.3">
      <c r="A629" s="2" t="s">
        <v>580</v>
      </c>
      <c r="B629" s="2"/>
      <c r="C629" s="2">
        <v>4</v>
      </c>
      <c r="D629" s="2">
        <v>100</v>
      </c>
      <c r="E629" s="2">
        <v>400</v>
      </c>
      <c r="F629" s="2"/>
      <c r="G629" s="2"/>
      <c r="H629" s="2">
        <v>18</v>
      </c>
      <c r="I629" s="2">
        <v>59.5</v>
      </c>
      <c r="J629" s="2">
        <v>36</v>
      </c>
      <c r="K629" s="2">
        <v>1</v>
      </c>
      <c r="L629" s="2">
        <v>10</v>
      </c>
      <c r="M629" s="2">
        <v>1.2</v>
      </c>
      <c r="N629" s="2">
        <v>5</v>
      </c>
      <c r="O629" s="2">
        <v>2.1</v>
      </c>
      <c r="P629" s="2">
        <v>0</v>
      </c>
      <c r="Q629" s="2">
        <v>19.399999999999999</v>
      </c>
      <c r="R629" s="2">
        <v>800</v>
      </c>
      <c r="S629" s="2">
        <v>180</v>
      </c>
      <c r="T629" s="2">
        <v>16</v>
      </c>
      <c r="U629" s="2">
        <v>32</v>
      </c>
      <c r="V629" s="2"/>
      <c r="W629" s="2">
        <v>0.8</v>
      </c>
      <c r="X629" s="2">
        <v>1.6</v>
      </c>
      <c r="Y629" s="2">
        <v>10</v>
      </c>
      <c r="Z629" s="2">
        <v>1.6</v>
      </c>
      <c r="AA629" s="2"/>
      <c r="AB629" s="2">
        <v>2.8</v>
      </c>
      <c r="AC629" s="2">
        <v>80</v>
      </c>
      <c r="AD629" s="2">
        <v>540</v>
      </c>
      <c r="AE629" s="2"/>
      <c r="AF629" s="2">
        <v>1000</v>
      </c>
      <c r="AG629" s="2">
        <v>300</v>
      </c>
      <c r="AH629" s="2">
        <v>5.6</v>
      </c>
      <c r="AI629" s="2">
        <v>800</v>
      </c>
      <c r="AJ629" s="2">
        <v>12</v>
      </c>
      <c r="AK629" s="2"/>
      <c r="AL629" s="2"/>
      <c r="AM629" s="4">
        <v>0</v>
      </c>
    </row>
    <row r="630" spans="1:39" x14ac:dyDescent="0.3">
      <c r="A630" s="2" t="s">
        <v>581</v>
      </c>
      <c r="B630" s="22"/>
      <c r="C630" s="22">
        <v>4</v>
      </c>
      <c r="D630" s="23">
        <v>100</v>
      </c>
      <c r="E630" s="23">
        <v>400</v>
      </c>
      <c r="F630" s="23"/>
      <c r="G630" s="23"/>
      <c r="H630" s="23">
        <v>13</v>
      </c>
      <c r="I630" s="23">
        <v>62.2</v>
      </c>
      <c r="J630" s="23"/>
      <c r="K630" s="23">
        <v>6</v>
      </c>
      <c r="L630" s="23">
        <v>11</v>
      </c>
      <c r="M630" s="23">
        <v>1.5</v>
      </c>
      <c r="N630" s="23">
        <v>4.7</v>
      </c>
      <c r="O630" s="23">
        <v>2.7</v>
      </c>
      <c r="P630" s="23">
        <v>0</v>
      </c>
      <c r="Q630" s="23">
        <v>0</v>
      </c>
      <c r="R630" s="23">
        <v>240</v>
      </c>
      <c r="S630" s="23">
        <v>30</v>
      </c>
      <c r="T630" s="23">
        <v>8</v>
      </c>
      <c r="U630" s="23">
        <v>16</v>
      </c>
      <c r="V630" s="23"/>
      <c r="W630" s="23">
        <v>0.4</v>
      </c>
      <c r="X630" s="23">
        <v>0.4</v>
      </c>
      <c r="Y630" s="23">
        <v>4.5</v>
      </c>
      <c r="Z630" s="23">
        <v>1</v>
      </c>
      <c r="AA630" s="23"/>
      <c r="AB630" s="23">
        <v>1.4</v>
      </c>
      <c r="AC630" s="23">
        <v>40</v>
      </c>
      <c r="AD630" s="23">
        <v>247</v>
      </c>
      <c r="AE630" s="23"/>
      <c r="AF630" s="23">
        <v>400</v>
      </c>
      <c r="AG630" s="23">
        <v>400</v>
      </c>
      <c r="AH630" s="23">
        <v>150</v>
      </c>
      <c r="AI630" s="23">
        <v>4.2</v>
      </c>
      <c r="AJ630" s="23">
        <v>3</v>
      </c>
      <c r="AK630" s="23"/>
      <c r="AL630" s="23"/>
      <c r="AM630" s="24">
        <v>0</v>
      </c>
    </row>
    <row r="631" spans="1:39" x14ac:dyDescent="0.3">
      <c r="A631" s="2" t="s">
        <v>582</v>
      </c>
      <c r="B631" s="20"/>
      <c r="C631" s="20">
        <v>4</v>
      </c>
      <c r="D631" s="2">
        <v>100</v>
      </c>
      <c r="E631" s="2">
        <v>400</v>
      </c>
      <c r="F631" s="2"/>
      <c r="G631" s="2"/>
      <c r="H631" s="2">
        <v>13</v>
      </c>
      <c r="I631" s="2">
        <v>62.2</v>
      </c>
      <c r="J631" s="2"/>
      <c r="K631" s="2">
        <v>6</v>
      </c>
      <c r="L631" s="2">
        <v>11</v>
      </c>
      <c r="M631" s="2">
        <v>1.6</v>
      </c>
      <c r="N631" s="2">
        <v>4.5</v>
      </c>
      <c r="O631" s="2">
        <v>3</v>
      </c>
      <c r="P631" s="2">
        <v>0.1</v>
      </c>
      <c r="Q631" s="2">
        <v>0</v>
      </c>
      <c r="R631" s="2">
        <v>240</v>
      </c>
      <c r="S631" s="2">
        <v>30</v>
      </c>
      <c r="T631" s="2">
        <v>8</v>
      </c>
      <c r="U631" s="2">
        <v>16</v>
      </c>
      <c r="V631" s="2"/>
      <c r="W631" s="2">
        <v>0.4</v>
      </c>
      <c r="X631" s="2">
        <v>0.4</v>
      </c>
      <c r="Y631" s="2">
        <v>4.5</v>
      </c>
      <c r="Z631" s="2">
        <v>1</v>
      </c>
      <c r="AA631" s="2"/>
      <c r="AB631" s="2">
        <v>1.4</v>
      </c>
      <c r="AC631" s="2">
        <v>40</v>
      </c>
      <c r="AD631" s="2">
        <v>197</v>
      </c>
      <c r="AE631" s="2"/>
      <c r="AF631" s="2">
        <v>400</v>
      </c>
      <c r="AG631" s="2">
        <v>400</v>
      </c>
      <c r="AH631" s="2">
        <v>150</v>
      </c>
      <c r="AI631" s="2">
        <v>4.2</v>
      </c>
      <c r="AJ631" s="2">
        <v>3</v>
      </c>
      <c r="AK631" s="2"/>
      <c r="AL631" s="2"/>
      <c r="AM631" s="4">
        <v>0</v>
      </c>
    </row>
    <row r="632" spans="1:39" x14ac:dyDescent="0.3">
      <c r="A632" s="2" t="s">
        <v>583</v>
      </c>
      <c r="B632" s="20"/>
      <c r="C632" s="20">
        <v>4</v>
      </c>
      <c r="D632" s="2">
        <v>100</v>
      </c>
      <c r="E632" s="2">
        <v>400</v>
      </c>
      <c r="F632" s="2"/>
      <c r="G632" s="2"/>
      <c r="H632" s="2">
        <v>13</v>
      </c>
      <c r="I632" s="2">
        <v>62.2</v>
      </c>
      <c r="J632" s="2"/>
      <c r="K632" s="2">
        <v>6</v>
      </c>
      <c r="L632" s="2">
        <v>11</v>
      </c>
      <c r="M632" s="2">
        <v>1.6</v>
      </c>
      <c r="N632" s="2">
        <v>4.8</v>
      </c>
      <c r="O632" s="2">
        <v>2.9</v>
      </c>
      <c r="P632" s="2">
        <v>0.1</v>
      </c>
      <c r="Q632" s="2">
        <v>0</v>
      </c>
      <c r="R632" s="2">
        <v>240</v>
      </c>
      <c r="S632" s="2">
        <v>30</v>
      </c>
      <c r="T632" s="2">
        <v>8</v>
      </c>
      <c r="U632" s="2">
        <v>16</v>
      </c>
      <c r="V632" s="2"/>
      <c r="W632" s="2">
        <v>0.4</v>
      </c>
      <c r="X632" s="2">
        <v>0.4</v>
      </c>
      <c r="Y632" s="2">
        <v>4.5</v>
      </c>
      <c r="Z632" s="2">
        <v>1</v>
      </c>
      <c r="AA632" s="2"/>
      <c r="AB632" s="2">
        <v>1.4</v>
      </c>
      <c r="AC632" s="2">
        <v>40</v>
      </c>
      <c r="AD632" s="2">
        <v>240</v>
      </c>
      <c r="AE632" s="2"/>
      <c r="AF632" s="2">
        <v>400</v>
      </c>
      <c r="AG632" s="2">
        <v>400</v>
      </c>
      <c r="AH632" s="2">
        <v>150</v>
      </c>
      <c r="AI632" s="2">
        <v>4.2</v>
      </c>
      <c r="AJ632" s="2">
        <v>3</v>
      </c>
      <c r="AK632" s="2"/>
      <c r="AL632" s="2"/>
      <c r="AM632" s="4">
        <v>0</v>
      </c>
    </row>
    <row r="633" spans="1:39" x14ac:dyDescent="0.3">
      <c r="A633" s="2" t="s">
        <v>584</v>
      </c>
      <c r="B633" s="20"/>
      <c r="C633" s="20">
        <v>4</v>
      </c>
      <c r="D633" s="2">
        <v>100</v>
      </c>
      <c r="E633" s="2">
        <v>400</v>
      </c>
      <c r="F633" s="2"/>
      <c r="G633" s="2"/>
      <c r="H633" s="2">
        <v>13</v>
      </c>
      <c r="I633" s="2">
        <v>62.2</v>
      </c>
      <c r="J633" s="2"/>
      <c r="K633" s="2">
        <v>6</v>
      </c>
      <c r="L633" s="2">
        <v>11</v>
      </c>
      <c r="M633" s="2">
        <v>1.5</v>
      </c>
      <c r="N633" s="2">
        <v>5</v>
      </c>
      <c r="O633" s="2">
        <v>2.8</v>
      </c>
      <c r="P633" s="2">
        <v>0</v>
      </c>
      <c r="Q633" s="2">
        <v>0</v>
      </c>
      <c r="R633" s="2">
        <v>240</v>
      </c>
      <c r="S633" s="2">
        <v>30</v>
      </c>
      <c r="T633" s="2">
        <v>8</v>
      </c>
      <c r="U633" s="2">
        <v>16</v>
      </c>
      <c r="V633" s="2"/>
      <c r="W633" s="2">
        <v>0.4</v>
      </c>
      <c r="X633" s="2">
        <v>0.4</v>
      </c>
      <c r="Y633" s="2">
        <v>4.5</v>
      </c>
      <c r="Z633" s="2">
        <v>1</v>
      </c>
      <c r="AA633" s="2"/>
      <c r="AB633" s="2">
        <v>1.4</v>
      </c>
      <c r="AC633" s="2">
        <v>40</v>
      </c>
      <c r="AD633" s="2">
        <v>241</v>
      </c>
      <c r="AE633" s="2"/>
      <c r="AF633" s="2">
        <v>400</v>
      </c>
      <c r="AG633" s="2">
        <v>400</v>
      </c>
      <c r="AH633" s="2">
        <v>150</v>
      </c>
      <c r="AI633" s="2">
        <v>4.2</v>
      </c>
      <c r="AJ633" s="2">
        <v>3</v>
      </c>
      <c r="AK633" s="2"/>
      <c r="AL633" s="2"/>
      <c r="AM633" s="4">
        <v>0</v>
      </c>
    </row>
    <row r="634" spans="1:39" x14ac:dyDescent="0.3">
      <c r="A634" s="2" t="s">
        <v>585</v>
      </c>
      <c r="B634" s="20"/>
      <c r="C634" s="20">
        <v>4</v>
      </c>
      <c r="D634" s="2">
        <v>100</v>
      </c>
      <c r="E634" s="2">
        <v>510</v>
      </c>
      <c r="F634" s="2"/>
      <c r="G634" s="2"/>
      <c r="H634" s="2">
        <v>7.5</v>
      </c>
      <c r="I634" s="2">
        <v>57</v>
      </c>
      <c r="J634" s="2">
        <v>5.3</v>
      </c>
      <c r="K634" s="2"/>
      <c r="L634" s="2">
        <v>24.6</v>
      </c>
      <c r="M634" s="2">
        <v>10.199999999999999</v>
      </c>
      <c r="N634" s="2">
        <v>0</v>
      </c>
      <c r="O634" s="2">
        <v>0</v>
      </c>
      <c r="P634" s="2">
        <v>0</v>
      </c>
      <c r="Q634" s="2">
        <v>0</v>
      </c>
      <c r="R634" s="2">
        <v>480</v>
      </c>
      <c r="S634" s="2">
        <v>60</v>
      </c>
      <c r="T634" s="2">
        <v>7.5</v>
      </c>
      <c r="U634" s="2">
        <v>11.4</v>
      </c>
      <c r="V634" s="2">
        <v>60</v>
      </c>
      <c r="W634" s="2">
        <v>2</v>
      </c>
      <c r="X634" s="2">
        <v>1</v>
      </c>
      <c r="Y634" s="2">
        <v>12</v>
      </c>
      <c r="Z634" s="2">
        <v>0.9</v>
      </c>
      <c r="AA634" s="2">
        <v>7.8</v>
      </c>
      <c r="AB634" s="2">
        <v>5.6</v>
      </c>
      <c r="AC634" s="2">
        <v>250</v>
      </c>
      <c r="AD634" s="2">
        <v>215</v>
      </c>
      <c r="AE634" s="2">
        <v>760</v>
      </c>
      <c r="AF634" s="2">
        <v>650</v>
      </c>
      <c r="AG634" s="2">
        <v>455</v>
      </c>
      <c r="AH634" s="2">
        <v>55</v>
      </c>
      <c r="AI634" s="2">
        <v>10</v>
      </c>
      <c r="AJ634" s="2">
        <v>9.5</v>
      </c>
      <c r="AK634" s="2">
        <v>1.3</v>
      </c>
      <c r="AL634" s="2">
        <v>25</v>
      </c>
      <c r="AM634" s="4">
        <v>0</v>
      </c>
    </row>
    <row r="635" spans="1:39" x14ac:dyDescent="0.3">
      <c r="A635" s="2" t="s">
        <v>586</v>
      </c>
      <c r="B635" s="20"/>
      <c r="C635" s="20">
        <v>4</v>
      </c>
      <c r="D635" s="2">
        <v>100</v>
      </c>
      <c r="E635" s="2">
        <v>440</v>
      </c>
      <c r="F635" s="2"/>
      <c r="G635" s="2"/>
      <c r="H635" s="2">
        <v>15</v>
      </c>
      <c r="I635" s="2">
        <v>45</v>
      </c>
      <c r="J635" s="2">
        <v>3.8</v>
      </c>
      <c r="K635" s="2"/>
      <c r="L635" s="2">
        <v>17</v>
      </c>
      <c r="M635" s="2">
        <v>7.7</v>
      </c>
      <c r="N635" s="2">
        <v>0</v>
      </c>
      <c r="O635" s="2">
        <v>0</v>
      </c>
      <c r="P635" s="2">
        <v>0</v>
      </c>
      <c r="Q635" s="2">
        <v>0</v>
      </c>
      <c r="R635" s="2">
        <v>908</v>
      </c>
      <c r="S635" s="2">
        <v>75</v>
      </c>
      <c r="T635" s="2">
        <v>8.1</v>
      </c>
      <c r="U635" s="2">
        <v>16.100000000000001</v>
      </c>
      <c r="V635" s="2">
        <v>70</v>
      </c>
      <c r="W635" s="2">
        <v>4</v>
      </c>
      <c r="X635" s="2">
        <v>2.4</v>
      </c>
      <c r="Y635" s="2">
        <v>21</v>
      </c>
      <c r="Z635" s="2">
        <v>1.8</v>
      </c>
      <c r="AA635" s="2">
        <v>10.9</v>
      </c>
      <c r="AB635" s="2">
        <v>7.3</v>
      </c>
      <c r="AC635" s="2">
        <v>530</v>
      </c>
      <c r="AD635" s="2">
        <v>1175</v>
      </c>
      <c r="AE635" s="2">
        <v>1800</v>
      </c>
      <c r="AF635" s="2">
        <v>1150</v>
      </c>
      <c r="AG635" s="2">
        <v>1020</v>
      </c>
      <c r="AH635" s="2">
        <v>300</v>
      </c>
      <c r="AI635" s="2">
        <v>17</v>
      </c>
      <c r="AJ635" s="2">
        <v>17</v>
      </c>
      <c r="AK635" s="2">
        <v>1.3</v>
      </c>
      <c r="AL635" s="2">
        <v>37</v>
      </c>
      <c r="AM635" s="4">
        <v>0</v>
      </c>
    </row>
    <row r="636" spans="1:39" x14ac:dyDescent="0.3">
      <c r="A636" s="2" t="s">
        <v>587</v>
      </c>
      <c r="B636" s="20"/>
      <c r="C636" s="20">
        <v>4</v>
      </c>
      <c r="D636" s="2">
        <v>100</v>
      </c>
      <c r="E636" s="2">
        <v>360</v>
      </c>
      <c r="F636" s="2"/>
      <c r="G636" s="2"/>
      <c r="H636" s="2">
        <v>25</v>
      </c>
      <c r="I636" s="2">
        <v>65</v>
      </c>
      <c r="J636" s="2">
        <v>59</v>
      </c>
      <c r="K636" s="2"/>
      <c r="L636" s="2">
        <v>0</v>
      </c>
      <c r="M636" s="2">
        <v>0</v>
      </c>
      <c r="N636" s="2">
        <v>0</v>
      </c>
      <c r="O636" s="2">
        <v>0</v>
      </c>
      <c r="P636" s="2"/>
      <c r="Q636" s="2"/>
      <c r="R636" s="2">
        <v>0</v>
      </c>
      <c r="S636" s="2">
        <v>125</v>
      </c>
      <c r="T636" s="2">
        <v>0</v>
      </c>
      <c r="U636" s="2">
        <v>0</v>
      </c>
      <c r="V636" s="2">
        <v>0</v>
      </c>
      <c r="W636" s="2">
        <v>0</v>
      </c>
      <c r="X636" s="2">
        <v>0</v>
      </c>
      <c r="Y636" s="2">
        <v>0</v>
      </c>
      <c r="Z636" s="2">
        <v>0</v>
      </c>
      <c r="AA636" s="2">
        <v>0</v>
      </c>
      <c r="AB636" s="2">
        <v>0</v>
      </c>
      <c r="AC636" s="2">
        <v>0</v>
      </c>
      <c r="AD636" s="2">
        <v>10</v>
      </c>
      <c r="AE636" s="2">
        <v>10</v>
      </c>
      <c r="AF636" s="2">
        <v>5</v>
      </c>
      <c r="AG636" s="2">
        <v>5</v>
      </c>
      <c r="AH636" s="2">
        <v>5</v>
      </c>
      <c r="AI636" s="2">
        <v>0</v>
      </c>
      <c r="AJ636" s="2">
        <v>0</v>
      </c>
      <c r="AK636" s="2">
        <v>0</v>
      </c>
      <c r="AL636" s="2">
        <v>0</v>
      </c>
      <c r="AM636" s="4">
        <v>0</v>
      </c>
    </row>
    <row r="637" spans="1:39" x14ac:dyDescent="0.3">
      <c r="A637" s="2" t="s">
        <v>588</v>
      </c>
      <c r="B637" s="20"/>
      <c r="C637" s="20">
        <v>4</v>
      </c>
      <c r="D637" s="2">
        <v>100</v>
      </c>
      <c r="E637" s="2">
        <v>316</v>
      </c>
      <c r="F637" s="2"/>
      <c r="G637" s="2"/>
      <c r="H637" s="2">
        <v>79</v>
      </c>
      <c r="I637" s="2">
        <v>0</v>
      </c>
      <c r="J637" s="2">
        <v>0</v>
      </c>
      <c r="K637" s="2">
        <v>0</v>
      </c>
      <c r="L637" s="2">
        <v>0</v>
      </c>
      <c r="M637" s="2">
        <v>0</v>
      </c>
      <c r="N637" s="2">
        <v>0</v>
      </c>
      <c r="O637" s="2">
        <v>0</v>
      </c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4">
        <v>0</v>
      </c>
    </row>
    <row r="638" spans="1:39" x14ac:dyDescent="0.3">
      <c r="A638" s="2" t="s">
        <v>589</v>
      </c>
      <c r="B638" s="20"/>
      <c r="C638" s="20">
        <v>4</v>
      </c>
      <c r="D638" s="2">
        <v>100</v>
      </c>
      <c r="E638" s="2">
        <v>466</v>
      </c>
      <c r="F638" s="2"/>
      <c r="G638" s="2"/>
      <c r="H638" s="2">
        <v>13.1</v>
      </c>
      <c r="I638" s="2">
        <v>49.8</v>
      </c>
      <c r="J638" s="2">
        <v>7.3</v>
      </c>
      <c r="K638" s="2">
        <v>3.7</v>
      </c>
      <c r="L638" s="2">
        <v>23</v>
      </c>
      <c r="M638" s="2">
        <v>7.5</v>
      </c>
      <c r="N638" s="2">
        <v>9.4</v>
      </c>
      <c r="O638" s="2">
        <v>5</v>
      </c>
      <c r="P638" s="2"/>
      <c r="Q638" s="2">
        <v>0</v>
      </c>
      <c r="R638" s="2">
        <v>392</v>
      </c>
      <c r="S638" s="2">
        <v>49</v>
      </c>
      <c r="T638" s="2">
        <v>8.6999999999999993</v>
      </c>
      <c r="U638" s="2">
        <v>4.5999999999999996</v>
      </c>
      <c r="V638" s="2">
        <v>37.200000000000003</v>
      </c>
      <c r="W638" s="2">
        <v>0.5</v>
      </c>
      <c r="X638" s="2">
        <v>0.5</v>
      </c>
      <c r="Y638" s="2">
        <v>2.2000000000000002</v>
      </c>
      <c r="Z638" s="2">
        <v>0.5</v>
      </c>
      <c r="AA638" s="2">
        <v>2.8</v>
      </c>
      <c r="AB638" s="2">
        <v>1.2</v>
      </c>
      <c r="AC638" s="2">
        <v>55</v>
      </c>
      <c r="AD638" s="2">
        <v>191</v>
      </c>
      <c r="AE638" s="2">
        <v>501</v>
      </c>
      <c r="AF638" s="2">
        <v>410</v>
      </c>
      <c r="AG638" s="2">
        <v>300</v>
      </c>
      <c r="AH638" s="2">
        <v>58</v>
      </c>
      <c r="AI638" s="2">
        <v>8.1</v>
      </c>
      <c r="AJ638" s="2">
        <v>5.7</v>
      </c>
      <c r="AK638" s="2">
        <v>0.4</v>
      </c>
      <c r="AL638" s="2">
        <v>15.5</v>
      </c>
      <c r="AM638" s="4">
        <v>0</v>
      </c>
    </row>
    <row r="639" spans="1:39" x14ac:dyDescent="0.3">
      <c r="A639" s="2" t="s">
        <v>590</v>
      </c>
      <c r="B639" s="20"/>
      <c r="C639" s="20">
        <v>4</v>
      </c>
      <c r="D639" s="2">
        <v>100</v>
      </c>
      <c r="E639" s="2">
        <v>480</v>
      </c>
      <c r="F639" s="2"/>
      <c r="G639" s="2"/>
      <c r="H639" s="2">
        <v>15</v>
      </c>
      <c r="I639" s="2">
        <v>53</v>
      </c>
      <c r="J639" s="2">
        <v>4.8</v>
      </c>
      <c r="K639" s="2"/>
      <c r="L639" s="2">
        <v>21.7</v>
      </c>
      <c r="M639" s="2">
        <v>9.1</v>
      </c>
      <c r="N639" s="2">
        <v>0</v>
      </c>
      <c r="O639" s="2">
        <v>0</v>
      </c>
      <c r="P639" s="2">
        <v>0</v>
      </c>
      <c r="Q639" s="2">
        <v>0</v>
      </c>
      <c r="R639" s="2">
        <v>420</v>
      </c>
      <c r="S639" s="2">
        <v>50</v>
      </c>
      <c r="T639" s="2">
        <v>7.5</v>
      </c>
      <c r="U639" s="2">
        <v>10.1</v>
      </c>
      <c r="V639" s="2">
        <v>50</v>
      </c>
      <c r="W639" s="2">
        <v>1.9</v>
      </c>
      <c r="X639" s="2">
        <v>0.9</v>
      </c>
      <c r="Y639" s="2">
        <v>10</v>
      </c>
      <c r="Z639" s="2">
        <v>0.8</v>
      </c>
      <c r="AA639" s="2">
        <v>6.9</v>
      </c>
      <c r="AB639" s="2">
        <v>4.9000000000000004</v>
      </c>
      <c r="AC639" s="2">
        <v>230</v>
      </c>
      <c r="AD639" s="2">
        <v>190</v>
      </c>
      <c r="AE639" s="2">
        <v>675</v>
      </c>
      <c r="AF639" s="2">
        <v>575</v>
      </c>
      <c r="AG639" s="2">
        <v>400</v>
      </c>
      <c r="AH639" s="2">
        <v>50</v>
      </c>
      <c r="AI639" s="2">
        <v>9</v>
      </c>
      <c r="AJ639" s="2">
        <v>8</v>
      </c>
      <c r="AK639" s="2">
        <v>1.1000000000000001</v>
      </c>
      <c r="AL639" s="2">
        <v>20</v>
      </c>
      <c r="AM639" s="4">
        <v>0</v>
      </c>
    </row>
    <row r="640" spans="1:39" x14ac:dyDescent="0.3">
      <c r="A640" s="2" t="s">
        <v>591</v>
      </c>
      <c r="B640" s="20"/>
      <c r="C640" s="20">
        <v>4</v>
      </c>
      <c r="D640" s="2">
        <v>100</v>
      </c>
      <c r="E640" s="2">
        <v>410</v>
      </c>
      <c r="F640" s="2"/>
      <c r="G640" s="2"/>
      <c r="H640" s="2">
        <v>30</v>
      </c>
      <c r="I640" s="2">
        <v>35</v>
      </c>
      <c r="J640" s="2">
        <v>2.9</v>
      </c>
      <c r="K640" s="2"/>
      <c r="L640" s="2">
        <v>13</v>
      </c>
      <c r="M640" s="2">
        <v>5.8</v>
      </c>
      <c r="N640" s="2">
        <v>0</v>
      </c>
      <c r="O640" s="2">
        <v>0</v>
      </c>
      <c r="P640" s="2">
        <v>0</v>
      </c>
      <c r="Q640" s="2">
        <v>0</v>
      </c>
      <c r="R640" s="2">
        <v>666</v>
      </c>
      <c r="S640" s="2">
        <v>60</v>
      </c>
      <c r="T640" s="2">
        <v>7.5</v>
      </c>
      <c r="U640" s="2">
        <v>12.1</v>
      </c>
      <c r="V640" s="2">
        <v>60</v>
      </c>
      <c r="W640" s="2">
        <v>3.3</v>
      </c>
      <c r="X640" s="2">
        <v>1.8</v>
      </c>
      <c r="Y640" s="2">
        <v>16</v>
      </c>
      <c r="Z640" s="2">
        <v>1.3</v>
      </c>
      <c r="AA640" s="2">
        <v>8</v>
      </c>
      <c r="AB640" s="2">
        <v>5</v>
      </c>
      <c r="AC640" s="2">
        <v>430</v>
      </c>
      <c r="AD640" s="2">
        <v>880</v>
      </c>
      <c r="AE640" s="2">
        <v>1370</v>
      </c>
      <c r="AF640" s="2">
        <v>880</v>
      </c>
      <c r="AG640" s="2">
        <v>760</v>
      </c>
      <c r="AH640" s="2">
        <v>225</v>
      </c>
      <c r="AI640" s="2">
        <v>13</v>
      </c>
      <c r="AJ640" s="2">
        <v>13</v>
      </c>
      <c r="AK640" s="2">
        <v>1</v>
      </c>
      <c r="AL640" s="2">
        <v>35</v>
      </c>
      <c r="AM640" s="4">
        <v>0</v>
      </c>
    </row>
    <row r="641" spans="1:39" x14ac:dyDescent="0.3">
      <c r="A641" s="2" t="s">
        <v>592</v>
      </c>
      <c r="B641" s="20"/>
      <c r="C641" s="20">
        <v>4</v>
      </c>
      <c r="D641" s="2">
        <v>100</v>
      </c>
      <c r="E641" s="2">
        <v>457</v>
      </c>
      <c r="F641" s="2"/>
      <c r="G641" s="2"/>
      <c r="H641" s="2">
        <v>30</v>
      </c>
      <c r="I641" s="2">
        <v>35</v>
      </c>
      <c r="J641" s="2">
        <v>2.9</v>
      </c>
      <c r="K641" s="2"/>
      <c r="L641" s="2">
        <v>23</v>
      </c>
      <c r="M641" s="2">
        <v>7.5</v>
      </c>
      <c r="N641" s="2">
        <v>9.4</v>
      </c>
      <c r="O641" s="2">
        <v>5</v>
      </c>
      <c r="P641" s="2"/>
      <c r="Q641" s="2"/>
      <c r="R641" s="2">
        <v>392</v>
      </c>
      <c r="S641" s="2">
        <v>49</v>
      </c>
      <c r="T641" s="2">
        <v>8.6999999999999993</v>
      </c>
      <c r="U641" s="2">
        <v>4.5999999999999996</v>
      </c>
      <c r="V641" s="2">
        <v>37.200000000000003</v>
      </c>
      <c r="W641" s="2">
        <v>0.5</v>
      </c>
      <c r="X641" s="2">
        <v>0.5</v>
      </c>
      <c r="Y641" s="2">
        <v>2.2000000000000002</v>
      </c>
      <c r="Z641" s="2">
        <v>0.5</v>
      </c>
      <c r="AA641" s="2">
        <v>2.8</v>
      </c>
      <c r="AB641" s="2">
        <v>1.2</v>
      </c>
      <c r="AC641" s="2">
        <v>55</v>
      </c>
      <c r="AD641" s="2">
        <v>191</v>
      </c>
      <c r="AE641" s="2">
        <v>501</v>
      </c>
      <c r="AF641" s="2">
        <v>410</v>
      </c>
      <c r="AG641" s="2">
        <v>300</v>
      </c>
      <c r="AH641" s="2">
        <v>58</v>
      </c>
      <c r="AI641" s="2">
        <v>8.1</v>
      </c>
      <c r="AJ641" s="2">
        <v>5.7</v>
      </c>
      <c r="AK641" s="2">
        <v>0.4</v>
      </c>
      <c r="AL641" s="2">
        <v>15.5</v>
      </c>
      <c r="AM641" s="4">
        <v>0</v>
      </c>
    </row>
    <row r="642" spans="1:39" x14ac:dyDescent="0.3">
      <c r="A642" s="2" t="s">
        <v>593</v>
      </c>
      <c r="B642" s="20"/>
      <c r="C642" s="20">
        <v>4</v>
      </c>
      <c r="D642" s="2">
        <v>100</v>
      </c>
      <c r="E642" s="2">
        <v>480</v>
      </c>
      <c r="F642" s="2"/>
      <c r="G642" s="2"/>
      <c r="H642" s="2">
        <v>15</v>
      </c>
      <c r="I642" s="2">
        <v>53</v>
      </c>
      <c r="J642" s="2">
        <v>5</v>
      </c>
      <c r="K642" s="2"/>
      <c r="L642" s="2">
        <v>21.7</v>
      </c>
      <c r="M642" s="2">
        <v>10.199999999999999</v>
      </c>
      <c r="N642" s="2">
        <v>0</v>
      </c>
      <c r="O642" s="2">
        <v>0</v>
      </c>
      <c r="P642" s="2">
        <v>0</v>
      </c>
      <c r="Q642" s="2">
        <v>0</v>
      </c>
      <c r="R642" s="2">
        <v>925</v>
      </c>
      <c r="S642" s="2">
        <v>194</v>
      </c>
      <c r="T642" s="2">
        <v>10.8</v>
      </c>
      <c r="U642" s="2">
        <v>14</v>
      </c>
      <c r="V642" s="2">
        <v>100</v>
      </c>
      <c r="W642" s="2">
        <v>2.8</v>
      </c>
      <c r="X642" s="2">
        <v>1.4</v>
      </c>
      <c r="Y642" s="2">
        <v>19.2</v>
      </c>
      <c r="Z642" s="2">
        <v>1</v>
      </c>
      <c r="AA642" s="2">
        <v>10</v>
      </c>
      <c r="AB642" s="2">
        <v>14.4</v>
      </c>
      <c r="AC642" s="2">
        <v>392</v>
      </c>
      <c r="AD642" s="2">
        <v>226</v>
      </c>
      <c r="AE642" s="2">
        <v>770</v>
      </c>
      <c r="AF642" s="2">
        <v>969</v>
      </c>
      <c r="AG642" s="2">
        <v>459</v>
      </c>
      <c r="AH642" s="2">
        <v>74</v>
      </c>
      <c r="AI642" s="2">
        <v>11</v>
      </c>
      <c r="AJ642" s="2">
        <v>10</v>
      </c>
      <c r="AK642" s="2">
        <v>1.4</v>
      </c>
      <c r="AL642" s="2">
        <v>30</v>
      </c>
      <c r="AM642" s="4">
        <v>0</v>
      </c>
    </row>
    <row r="643" spans="1:39" x14ac:dyDescent="0.3">
      <c r="A643" s="2" t="s">
        <v>594</v>
      </c>
      <c r="B643" s="20"/>
      <c r="C643" s="20">
        <v>4</v>
      </c>
      <c r="D643" s="2">
        <v>100</v>
      </c>
      <c r="E643" s="2">
        <v>410</v>
      </c>
      <c r="F643" s="2"/>
      <c r="G643" s="2"/>
      <c r="H643" s="2">
        <v>30</v>
      </c>
      <c r="I643" s="2">
        <v>35</v>
      </c>
      <c r="J643" s="2">
        <v>3.3</v>
      </c>
      <c r="K643" s="2"/>
      <c r="L643" s="2">
        <v>14</v>
      </c>
      <c r="M643" s="2">
        <v>5.7</v>
      </c>
      <c r="N643" s="2">
        <v>0</v>
      </c>
      <c r="O643" s="2">
        <v>0</v>
      </c>
      <c r="P643" s="2">
        <v>0</v>
      </c>
      <c r="Q643" s="2">
        <v>0</v>
      </c>
      <c r="R643" s="2">
        <v>856</v>
      </c>
      <c r="S643" s="2">
        <v>234</v>
      </c>
      <c r="T643" s="2">
        <v>12.8</v>
      </c>
      <c r="U643" s="2">
        <v>17.100000000000001</v>
      </c>
      <c r="V643" s="2">
        <v>107</v>
      </c>
      <c r="W643" s="2">
        <v>4.3</v>
      </c>
      <c r="X643" s="2">
        <v>3</v>
      </c>
      <c r="Y643" s="2">
        <v>40</v>
      </c>
      <c r="Z643" s="2">
        <v>2.1</v>
      </c>
      <c r="AA643" s="2">
        <v>0</v>
      </c>
      <c r="AB643" s="2">
        <v>10</v>
      </c>
      <c r="AC643" s="2">
        <v>648</v>
      </c>
      <c r="AD643" s="2">
        <v>58</v>
      </c>
      <c r="AE643" s="2">
        <v>50</v>
      </c>
      <c r="AF643" s="2">
        <v>1126</v>
      </c>
      <c r="AG643" s="2">
        <v>947</v>
      </c>
      <c r="AH643" s="2">
        <v>301</v>
      </c>
      <c r="AI643" s="2">
        <v>21</v>
      </c>
      <c r="AJ643" s="2">
        <v>23</v>
      </c>
      <c r="AK643" s="2">
        <v>3.1</v>
      </c>
      <c r="AL643" s="2">
        <v>58</v>
      </c>
      <c r="AM643" s="4">
        <v>0</v>
      </c>
    </row>
    <row r="644" spans="1:39" x14ac:dyDescent="0.3">
      <c r="A644" s="2" t="s">
        <v>595</v>
      </c>
      <c r="B644" s="20"/>
      <c r="C644" s="20">
        <v>4</v>
      </c>
      <c r="D644" s="2">
        <v>100</v>
      </c>
      <c r="E644" s="2">
        <v>490</v>
      </c>
      <c r="F644" s="2">
        <v>2</v>
      </c>
      <c r="G644" s="2">
        <v>3.7</v>
      </c>
      <c r="H644" s="2">
        <v>16</v>
      </c>
      <c r="I644" s="2">
        <v>57</v>
      </c>
      <c r="J644" s="2">
        <v>57</v>
      </c>
      <c r="K644" s="2">
        <v>1.5</v>
      </c>
      <c r="L644" s="2">
        <v>22</v>
      </c>
      <c r="M644" s="2">
        <v>8.1</v>
      </c>
      <c r="N644" s="2">
        <v>7.4</v>
      </c>
      <c r="O644" s="2">
        <v>4.2</v>
      </c>
      <c r="P644" s="2">
        <v>0.1</v>
      </c>
      <c r="Q644" s="2">
        <v>26</v>
      </c>
      <c r="R644" s="2">
        <v>434</v>
      </c>
      <c r="S644" s="2">
        <v>63</v>
      </c>
      <c r="T644" s="2">
        <v>9.1999999999999993</v>
      </c>
      <c r="U644" s="2">
        <v>5.0999999999999996</v>
      </c>
      <c r="V644" s="2">
        <v>25</v>
      </c>
      <c r="W644" s="2">
        <v>0.4</v>
      </c>
      <c r="X644" s="2">
        <v>1</v>
      </c>
      <c r="Y644" s="2">
        <v>2.9</v>
      </c>
      <c r="Z644" s="2">
        <v>0.3</v>
      </c>
      <c r="AA644" s="2">
        <v>2.6</v>
      </c>
      <c r="AB644" s="2">
        <v>1.3</v>
      </c>
      <c r="AC644" s="2">
        <v>59</v>
      </c>
      <c r="AD644" s="2">
        <v>246</v>
      </c>
      <c r="AE644" s="2"/>
      <c r="AF644" s="2">
        <v>559</v>
      </c>
      <c r="AG644" s="2">
        <v>375</v>
      </c>
      <c r="AH644" s="2">
        <v>63</v>
      </c>
      <c r="AI644" s="2">
        <v>8.8000000000000007</v>
      </c>
      <c r="AJ644" s="2">
        <v>3.1</v>
      </c>
      <c r="AK644" s="2">
        <v>0.2</v>
      </c>
      <c r="AL644" s="2">
        <v>20</v>
      </c>
      <c r="AM644" s="4">
        <v>0</v>
      </c>
    </row>
    <row r="645" spans="1:39" x14ac:dyDescent="0.3">
      <c r="A645" s="2" t="s">
        <v>596</v>
      </c>
      <c r="B645" s="20"/>
      <c r="C645" s="20">
        <v>4</v>
      </c>
      <c r="D645" s="2">
        <v>100</v>
      </c>
      <c r="E645" s="2">
        <v>524</v>
      </c>
      <c r="F645" s="2">
        <v>1.6</v>
      </c>
      <c r="G645" s="2">
        <v>3</v>
      </c>
      <c r="H645" s="2">
        <v>14</v>
      </c>
      <c r="I645" s="2">
        <v>54</v>
      </c>
      <c r="J645" s="2">
        <v>45</v>
      </c>
      <c r="K645" s="2">
        <v>0</v>
      </c>
      <c r="L645" s="2">
        <v>28</v>
      </c>
      <c r="M645" s="2">
        <v>10</v>
      </c>
      <c r="N645" s="2">
        <v>9.3000000000000007</v>
      </c>
      <c r="O645" s="2">
        <v>4.5999999999999996</v>
      </c>
      <c r="P645" s="2">
        <v>0.2</v>
      </c>
      <c r="Q645" s="2">
        <v>33</v>
      </c>
      <c r="R645" s="2">
        <v>717</v>
      </c>
      <c r="S645" s="2">
        <v>78</v>
      </c>
      <c r="T645" s="2">
        <v>11</v>
      </c>
      <c r="U645" s="2">
        <v>11</v>
      </c>
      <c r="V645" s="2">
        <v>45</v>
      </c>
      <c r="W645" s="2">
        <v>0.8</v>
      </c>
      <c r="X645" s="2">
        <v>1.2</v>
      </c>
      <c r="Y645" s="2"/>
      <c r="Z645" s="2">
        <v>0.6</v>
      </c>
      <c r="AA645" s="2">
        <v>2.9</v>
      </c>
      <c r="AB645" s="2">
        <v>1.6</v>
      </c>
      <c r="AC645" s="2">
        <v>104</v>
      </c>
      <c r="AD645" s="2">
        <v>193</v>
      </c>
      <c r="AE645" s="2">
        <v>504</v>
      </c>
      <c r="AF645" s="2">
        <v>521</v>
      </c>
      <c r="AG645" s="2">
        <v>300</v>
      </c>
      <c r="AH645" s="2">
        <v>47</v>
      </c>
      <c r="AI645" s="2">
        <v>8.9</v>
      </c>
      <c r="AJ645" s="2">
        <v>5.2</v>
      </c>
      <c r="AK645" s="2">
        <v>0.4</v>
      </c>
      <c r="AL645" s="2">
        <v>11</v>
      </c>
      <c r="AM645" s="4">
        <v>0</v>
      </c>
    </row>
    <row r="646" spans="1:39" x14ac:dyDescent="0.3">
      <c r="A646" s="2" t="s">
        <v>596</v>
      </c>
      <c r="B646" s="20"/>
      <c r="C646" s="20">
        <v>4</v>
      </c>
      <c r="D646" s="2">
        <v>100</v>
      </c>
      <c r="E646" s="2">
        <v>498</v>
      </c>
      <c r="F646" s="2">
        <v>3</v>
      </c>
      <c r="G646" s="2">
        <v>3.5</v>
      </c>
      <c r="H646" s="2">
        <v>14.4</v>
      </c>
      <c r="I646" s="2">
        <v>53.2</v>
      </c>
      <c r="J646" s="2">
        <v>26</v>
      </c>
      <c r="K646" s="2"/>
      <c r="L646" s="2">
        <v>25.9</v>
      </c>
      <c r="M646" s="2"/>
      <c r="N646" s="2"/>
      <c r="O646" s="2"/>
      <c r="P646" s="2"/>
      <c r="Q646" s="2"/>
      <c r="R646" s="2">
        <v>1080</v>
      </c>
      <c r="S646" s="2">
        <v>98</v>
      </c>
      <c r="T646" s="2">
        <v>15.2</v>
      </c>
      <c r="U646" s="2">
        <v>16</v>
      </c>
      <c r="V646" s="2">
        <v>32</v>
      </c>
      <c r="W646" s="2">
        <v>0.7</v>
      </c>
      <c r="X646" s="2">
        <v>1</v>
      </c>
      <c r="Y646" s="2">
        <v>11.9</v>
      </c>
      <c r="Z646" s="2">
        <v>0.6</v>
      </c>
      <c r="AA646" s="2">
        <v>4.8</v>
      </c>
      <c r="AB646" s="2">
        <v>1.9</v>
      </c>
      <c r="AC646" s="2">
        <v>210</v>
      </c>
      <c r="AD646" s="2">
        <v>269</v>
      </c>
      <c r="AE646" s="2">
        <v>514</v>
      </c>
      <c r="AF646" s="2">
        <v>648</v>
      </c>
      <c r="AG646" s="2">
        <v>377</v>
      </c>
      <c r="AH646" s="2">
        <v>42</v>
      </c>
      <c r="AI646" s="2">
        <v>8.5</v>
      </c>
      <c r="AJ646" s="2">
        <v>5.5</v>
      </c>
      <c r="AK646" s="2">
        <v>0.6</v>
      </c>
      <c r="AL646" s="2">
        <v>9</v>
      </c>
      <c r="AM646" s="4">
        <v>0</v>
      </c>
    </row>
    <row r="647" spans="1:39" x14ac:dyDescent="0.3">
      <c r="A647" s="2" t="s">
        <v>597</v>
      </c>
      <c r="B647" s="20"/>
      <c r="C647" s="20">
        <v>4</v>
      </c>
      <c r="D647" s="2">
        <v>100</v>
      </c>
      <c r="E647" s="2">
        <v>454</v>
      </c>
      <c r="F647" s="2"/>
      <c r="G647" s="2"/>
      <c r="H647" s="2">
        <v>19.399999999999999</v>
      </c>
      <c r="I647" s="2">
        <v>51.2</v>
      </c>
      <c r="J647" s="2">
        <v>36.799999999999997</v>
      </c>
      <c r="K647" s="2">
        <v>1.7</v>
      </c>
      <c r="L647" s="2">
        <v>19.100000000000001</v>
      </c>
      <c r="M647" s="2">
        <v>7.9</v>
      </c>
      <c r="N647" s="2">
        <v>8.3000000000000007</v>
      </c>
      <c r="O647" s="2">
        <v>2.9</v>
      </c>
      <c r="P647" s="2">
        <v>0</v>
      </c>
      <c r="Q647" s="2">
        <v>56.3</v>
      </c>
      <c r="R647" s="2">
        <v>538</v>
      </c>
      <c r="S647" s="2">
        <v>65.8</v>
      </c>
      <c r="T647" s="2">
        <v>8.6</v>
      </c>
      <c r="U647" s="2">
        <v>10.199999999999999</v>
      </c>
      <c r="V647" s="2"/>
      <c r="W647" s="2">
        <v>0.4</v>
      </c>
      <c r="X647" s="2">
        <v>0.7</v>
      </c>
      <c r="Y647" s="2">
        <v>5.9</v>
      </c>
      <c r="Z647" s="2">
        <v>0.8</v>
      </c>
      <c r="AA647" s="2"/>
      <c r="AB647" s="2">
        <v>1.9</v>
      </c>
      <c r="AC647" s="2">
        <v>167</v>
      </c>
      <c r="AD647" s="2">
        <v>207</v>
      </c>
      <c r="AE647" s="2"/>
      <c r="AF647" s="2">
        <v>1066</v>
      </c>
      <c r="AG647" s="2">
        <v>644</v>
      </c>
      <c r="AH647" s="2">
        <v>92.6</v>
      </c>
      <c r="AI647" s="2">
        <v>7.1</v>
      </c>
      <c r="AJ647" s="2">
        <v>6.7</v>
      </c>
      <c r="AK647" s="2">
        <v>0.3</v>
      </c>
      <c r="AL647" s="2"/>
      <c r="AM647" s="4">
        <v>0</v>
      </c>
    </row>
    <row r="648" spans="1:39" x14ac:dyDescent="0.3">
      <c r="A648" s="2" t="s">
        <v>598</v>
      </c>
      <c r="B648" s="20"/>
      <c r="C648" s="20">
        <v>4</v>
      </c>
      <c r="D648" s="2">
        <v>100</v>
      </c>
      <c r="E648" s="2">
        <v>498</v>
      </c>
      <c r="F648" s="2"/>
      <c r="G648" s="2"/>
      <c r="H648" s="2">
        <v>25.8</v>
      </c>
      <c r="I648" s="2">
        <v>38.5</v>
      </c>
      <c r="J648" s="2">
        <v>40.299999999999997</v>
      </c>
      <c r="K648" s="2">
        <v>0</v>
      </c>
      <c r="L648" s="2">
        <v>26.7</v>
      </c>
      <c r="M648" s="2">
        <v>16.8</v>
      </c>
      <c r="N648" s="2">
        <v>8.6999999999999993</v>
      </c>
      <c r="O648" s="2">
        <v>1.2</v>
      </c>
      <c r="P648" s="2">
        <v>0.1</v>
      </c>
      <c r="Q648" s="2">
        <v>95.2</v>
      </c>
      <c r="R648" s="2">
        <v>276</v>
      </c>
      <c r="S648" s="2">
        <v>76.400000000000006</v>
      </c>
      <c r="T648" s="2">
        <v>3.4</v>
      </c>
      <c r="U648" s="2">
        <v>0.5</v>
      </c>
      <c r="V648" s="2"/>
      <c r="W648" s="2">
        <v>0.3</v>
      </c>
      <c r="X648" s="2">
        <v>1.9</v>
      </c>
      <c r="Y648" s="2">
        <v>1.2</v>
      </c>
      <c r="Z648" s="2">
        <v>0.4</v>
      </c>
      <c r="AA648" s="2">
        <v>3</v>
      </c>
      <c r="AB648" s="2">
        <v>3.5</v>
      </c>
      <c r="AC648" s="2">
        <v>42.5</v>
      </c>
      <c r="AD648" s="2">
        <v>244</v>
      </c>
      <c r="AE648" s="2"/>
      <c r="AF648" s="2">
        <v>980</v>
      </c>
      <c r="AG648" s="2">
        <v>793</v>
      </c>
      <c r="AH648" s="2">
        <v>75</v>
      </c>
      <c r="AI648" s="2">
        <v>11.3</v>
      </c>
      <c r="AJ648" s="2">
        <v>5.5</v>
      </c>
      <c r="AK648" s="2">
        <v>0.4</v>
      </c>
      <c r="AL648" s="2"/>
      <c r="AM648" s="4">
        <v>0</v>
      </c>
    </row>
    <row r="649" spans="1:39" x14ac:dyDescent="0.3">
      <c r="A649" s="2" t="s">
        <v>599</v>
      </c>
      <c r="B649" s="20"/>
      <c r="C649" s="20">
        <v>4</v>
      </c>
      <c r="D649" s="2">
        <v>100</v>
      </c>
      <c r="E649" s="2">
        <v>391</v>
      </c>
      <c r="F649" s="2"/>
      <c r="G649" s="2"/>
      <c r="H649" s="2">
        <v>21.3</v>
      </c>
      <c r="I649" s="2">
        <v>55.4</v>
      </c>
      <c r="J649" s="2">
        <v>37</v>
      </c>
      <c r="K649" s="2">
        <v>1.2</v>
      </c>
      <c r="L649" s="2">
        <v>9.3000000000000007</v>
      </c>
      <c r="M649" s="2">
        <v>1.9</v>
      </c>
      <c r="N649" s="2">
        <v>4.5999999999999996</v>
      </c>
      <c r="O649" s="2">
        <v>2.7</v>
      </c>
      <c r="P649" s="2">
        <v>0.1</v>
      </c>
      <c r="Q649" s="2">
        <v>29.7</v>
      </c>
      <c r="R649" s="2">
        <v>622</v>
      </c>
      <c r="S649" s="2">
        <v>156</v>
      </c>
      <c r="T649" s="2">
        <v>5.4</v>
      </c>
      <c r="U649" s="2">
        <v>30.8</v>
      </c>
      <c r="V649" s="2"/>
      <c r="W649" s="2">
        <v>1.7</v>
      </c>
      <c r="X649" s="2">
        <v>2.2000000000000002</v>
      </c>
      <c r="Y649" s="2">
        <v>21.7</v>
      </c>
      <c r="Z649" s="2">
        <v>2.4</v>
      </c>
      <c r="AA649" s="2"/>
      <c r="AB649" s="2">
        <v>6.2</v>
      </c>
      <c r="AC649" s="2">
        <v>631</v>
      </c>
      <c r="AD649" s="2">
        <v>228</v>
      </c>
      <c r="AE649" s="2"/>
      <c r="AF649" s="2">
        <v>1409</v>
      </c>
      <c r="AG649" s="2">
        <v>1280</v>
      </c>
      <c r="AH649" s="2">
        <v>258</v>
      </c>
      <c r="AI649" s="2"/>
      <c r="AJ649" s="2">
        <v>7.6</v>
      </c>
      <c r="AK649" s="2"/>
      <c r="AL649" s="2"/>
      <c r="AM649" s="4">
        <v>0</v>
      </c>
    </row>
    <row r="650" spans="1:39" x14ac:dyDescent="0.3">
      <c r="A650" s="2" t="s">
        <v>600</v>
      </c>
      <c r="B650" s="20"/>
      <c r="C650" s="20">
        <v>4</v>
      </c>
      <c r="D650" s="2">
        <v>100</v>
      </c>
      <c r="E650" s="2">
        <v>411</v>
      </c>
      <c r="F650" s="2"/>
      <c r="G650" s="2"/>
      <c r="H650" s="2">
        <v>12</v>
      </c>
      <c r="I650" s="2">
        <v>57</v>
      </c>
      <c r="J650" s="2"/>
      <c r="K650" s="2">
        <v>4</v>
      </c>
      <c r="L650" s="2">
        <v>15</v>
      </c>
      <c r="M650" s="2">
        <v>1.9</v>
      </c>
      <c r="N650" s="2">
        <v>9.5</v>
      </c>
      <c r="O650" s="2">
        <v>4.5999999999999996</v>
      </c>
      <c r="P650" s="2">
        <v>0.2</v>
      </c>
      <c r="Q650" s="2">
        <v>0</v>
      </c>
      <c r="R650" s="2">
        <v>326</v>
      </c>
      <c r="S650" s="2">
        <v>35</v>
      </c>
      <c r="T650" s="2">
        <v>4.4000000000000004</v>
      </c>
      <c r="U650" s="2">
        <v>4</v>
      </c>
      <c r="V650" s="2"/>
      <c r="W650" s="2">
        <v>0.1</v>
      </c>
      <c r="X650" s="2">
        <v>0.2</v>
      </c>
      <c r="Y650" s="2">
        <v>1.8</v>
      </c>
      <c r="Z650" s="2">
        <v>0.1</v>
      </c>
      <c r="AA650" s="2"/>
      <c r="AB650" s="2">
        <v>1.5</v>
      </c>
      <c r="AC650" s="2">
        <v>40</v>
      </c>
      <c r="AD650" s="2">
        <v>230</v>
      </c>
      <c r="AE650" s="2"/>
      <c r="AF650" s="2">
        <v>400</v>
      </c>
      <c r="AG650" s="2">
        <v>320</v>
      </c>
      <c r="AH650" s="2">
        <v>72</v>
      </c>
      <c r="AI650" s="2">
        <v>5</v>
      </c>
      <c r="AJ650" s="2">
        <v>4</v>
      </c>
      <c r="AK650" s="2"/>
      <c r="AL650" s="2"/>
      <c r="AM650" s="4">
        <v>0</v>
      </c>
    </row>
    <row r="651" spans="1:39" x14ac:dyDescent="0.3">
      <c r="A651" s="2" t="s">
        <v>601</v>
      </c>
      <c r="B651" s="20"/>
      <c r="C651" s="20">
        <v>4</v>
      </c>
      <c r="D651" s="2">
        <v>100</v>
      </c>
      <c r="E651" s="2">
        <v>411</v>
      </c>
      <c r="F651" s="2"/>
      <c r="G651" s="2"/>
      <c r="H651" s="2">
        <v>12</v>
      </c>
      <c r="I651" s="2">
        <v>57</v>
      </c>
      <c r="J651" s="2"/>
      <c r="K651" s="2">
        <v>4</v>
      </c>
      <c r="L651" s="2">
        <v>15</v>
      </c>
      <c r="M651" s="2">
        <v>1.9</v>
      </c>
      <c r="N651" s="2">
        <v>9.5</v>
      </c>
      <c r="O651" s="2">
        <v>4.5999999999999996</v>
      </c>
      <c r="P651" s="2">
        <v>0.2</v>
      </c>
      <c r="Q651" s="2">
        <v>0</v>
      </c>
      <c r="R651" s="2">
        <v>326</v>
      </c>
      <c r="S651" s="2">
        <v>35</v>
      </c>
      <c r="T651" s="2">
        <v>4.4000000000000004</v>
      </c>
      <c r="U651" s="2">
        <v>4</v>
      </c>
      <c r="V651" s="2"/>
      <c r="W651" s="2">
        <v>0.1</v>
      </c>
      <c r="X651" s="2">
        <v>0.2</v>
      </c>
      <c r="Y651" s="2">
        <v>1.8</v>
      </c>
      <c r="Z651" s="2">
        <v>0.1</v>
      </c>
      <c r="AA651" s="2"/>
      <c r="AB651" s="2">
        <v>1.5</v>
      </c>
      <c r="AC651" s="2">
        <v>40</v>
      </c>
      <c r="AD651" s="2">
        <v>230</v>
      </c>
      <c r="AE651" s="2"/>
      <c r="AF651" s="2">
        <v>400</v>
      </c>
      <c r="AG651" s="2">
        <v>320</v>
      </c>
      <c r="AH651" s="2">
        <v>72</v>
      </c>
      <c r="AI651" s="2">
        <v>5</v>
      </c>
      <c r="AJ651" s="2">
        <v>4</v>
      </c>
      <c r="AK651" s="2"/>
      <c r="AL651" s="2"/>
      <c r="AM651" s="4">
        <v>0</v>
      </c>
    </row>
    <row r="652" spans="1:39" x14ac:dyDescent="0.3">
      <c r="A652" s="2" t="s">
        <v>602</v>
      </c>
      <c r="B652" s="20"/>
      <c r="C652" s="20">
        <v>4</v>
      </c>
      <c r="D652" s="2">
        <v>100</v>
      </c>
      <c r="E652" s="2">
        <v>415</v>
      </c>
      <c r="F652" s="2"/>
      <c r="G652" s="2"/>
      <c r="H652" s="2">
        <v>12.5</v>
      </c>
      <c r="I652" s="2">
        <v>57.5</v>
      </c>
      <c r="J652" s="2">
        <v>5</v>
      </c>
      <c r="K652" s="2">
        <v>4.2</v>
      </c>
      <c r="L652" s="2">
        <v>15</v>
      </c>
      <c r="M652" s="2">
        <v>4.2</v>
      </c>
      <c r="N652" s="2">
        <v>7</v>
      </c>
      <c r="O652" s="2">
        <v>3.8</v>
      </c>
      <c r="P652" s="2">
        <v>0</v>
      </c>
      <c r="Q652" s="2">
        <v>0</v>
      </c>
      <c r="R652" s="2">
        <v>326</v>
      </c>
      <c r="S652" s="2">
        <v>35</v>
      </c>
      <c r="T652" s="2">
        <v>4.4000000000000004</v>
      </c>
      <c r="U652" s="2">
        <v>4</v>
      </c>
      <c r="V652" s="2"/>
      <c r="W652" s="2">
        <v>0.1</v>
      </c>
      <c r="X652" s="2">
        <v>0.2</v>
      </c>
      <c r="Y652" s="2">
        <v>1.8</v>
      </c>
      <c r="Z652" s="2">
        <v>0.1</v>
      </c>
      <c r="AA652" s="2"/>
      <c r="AB652" s="2">
        <v>1.5</v>
      </c>
      <c r="AC652" s="2">
        <v>40</v>
      </c>
      <c r="AD652" s="2">
        <v>230</v>
      </c>
      <c r="AE652" s="2"/>
      <c r="AF652" s="2">
        <v>400</v>
      </c>
      <c r="AG652" s="2">
        <v>320</v>
      </c>
      <c r="AH652" s="2">
        <v>72</v>
      </c>
      <c r="AI652" s="2">
        <v>5</v>
      </c>
      <c r="AJ652" s="2">
        <v>4</v>
      </c>
      <c r="AK652" s="2"/>
      <c r="AL652" s="2"/>
      <c r="AM652" s="4">
        <v>0</v>
      </c>
    </row>
    <row r="653" spans="1:39" x14ac:dyDescent="0.3">
      <c r="A653" s="2" t="s">
        <v>603</v>
      </c>
      <c r="B653" s="20"/>
      <c r="C653" s="20">
        <v>4</v>
      </c>
      <c r="D653" s="2">
        <v>100</v>
      </c>
      <c r="E653" s="2">
        <v>466</v>
      </c>
      <c r="F653" s="2"/>
      <c r="G653" s="2"/>
      <c r="H653" s="2">
        <v>13.1</v>
      </c>
      <c r="I653" s="2">
        <v>49.8</v>
      </c>
      <c r="J653" s="2">
        <v>7.3</v>
      </c>
      <c r="K653" s="2">
        <v>3.7</v>
      </c>
      <c r="L653" s="2">
        <v>23</v>
      </c>
      <c r="M653" s="2">
        <v>7.5</v>
      </c>
      <c r="N653" s="2">
        <v>9.4</v>
      </c>
      <c r="O653" s="2">
        <v>5</v>
      </c>
      <c r="P653" s="2"/>
      <c r="Q653" s="2">
        <v>0</v>
      </c>
      <c r="R653" s="2">
        <v>392</v>
      </c>
      <c r="S653" s="2">
        <v>49</v>
      </c>
      <c r="T653" s="2">
        <v>8.6999999999999993</v>
      </c>
      <c r="U653" s="2">
        <v>4.5999999999999996</v>
      </c>
      <c r="V653" s="2">
        <v>37.200000000000003</v>
      </c>
      <c r="W653" s="2">
        <v>0.5</v>
      </c>
      <c r="X653" s="2">
        <v>0.5</v>
      </c>
      <c r="Y653" s="2">
        <v>2.2000000000000002</v>
      </c>
      <c r="Z653" s="2">
        <v>0.5</v>
      </c>
      <c r="AA653" s="2">
        <v>2.8</v>
      </c>
      <c r="AB653" s="2">
        <v>1.2</v>
      </c>
      <c r="AC653" s="2">
        <v>55</v>
      </c>
      <c r="AD653" s="2">
        <v>191</v>
      </c>
      <c r="AE653" s="2">
        <v>501</v>
      </c>
      <c r="AF653" s="2">
        <v>410</v>
      </c>
      <c r="AG653" s="2">
        <v>300</v>
      </c>
      <c r="AH653" s="2">
        <v>58</v>
      </c>
      <c r="AI653" s="2">
        <v>8.1</v>
      </c>
      <c r="AJ653" s="2">
        <v>5.7</v>
      </c>
      <c r="AK653" s="2">
        <v>0.4</v>
      </c>
      <c r="AL653" s="2">
        <v>15.5</v>
      </c>
      <c r="AM653" s="4">
        <v>0</v>
      </c>
    </row>
    <row r="654" spans="1:39" x14ac:dyDescent="0.3">
      <c r="A654" s="2" t="s">
        <v>604</v>
      </c>
      <c r="B654" s="20"/>
      <c r="C654" s="20">
        <v>4</v>
      </c>
      <c r="D654" s="2">
        <v>100</v>
      </c>
      <c r="E654" s="2">
        <v>420</v>
      </c>
      <c r="F654" s="2"/>
      <c r="G654" s="2"/>
      <c r="H654" s="2">
        <v>12.5</v>
      </c>
      <c r="I654" s="2">
        <v>68</v>
      </c>
      <c r="J654" s="2">
        <v>6.7</v>
      </c>
      <c r="K654" s="2">
        <v>0</v>
      </c>
      <c r="L654" s="2">
        <v>11</v>
      </c>
      <c r="M654" s="2">
        <v>9.1999999999999993</v>
      </c>
      <c r="N654" s="2">
        <v>0.6</v>
      </c>
      <c r="O654" s="2">
        <v>0.6</v>
      </c>
      <c r="P654" s="2"/>
      <c r="Q654" s="2"/>
      <c r="R654" s="2">
        <v>325</v>
      </c>
      <c r="S654" s="2">
        <v>35</v>
      </c>
      <c r="T654" s="2">
        <v>6.6</v>
      </c>
      <c r="U654" s="2">
        <v>2.8</v>
      </c>
      <c r="V654" s="2">
        <v>21</v>
      </c>
      <c r="W654" s="2">
        <v>0.4</v>
      </c>
      <c r="X654" s="2">
        <v>0.5</v>
      </c>
      <c r="Y654" s="2">
        <v>3.9</v>
      </c>
      <c r="Z654" s="2">
        <v>0.4</v>
      </c>
      <c r="AA654" s="2">
        <v>1.5</v>
      </c>
      <c r="AB654" s="2">
        <v>0.9</v>
      </c>
      <c r="AC654" s="2">
        <v>47</v>
      </c>
      <c r="AD654" s="2">
        <v>200</v>
      </c>
      <c r="AE654" s="2">
        <v>360</v>
      </c>
      <c r="AF654" s="2">
        <v>257</v>
      </c>
      <c r="AG654" s="2">
        <v>200</v>
      </c>
      <c r="AH654" s="2">
        <v>35</v>
      </c>
      <c r="AI654" s="2">
        <v>4.2</v>
      </c>
      <c r="AJ654" s="2">
        <v>3.3</v>
      </c>
      <c r="AK654" s="2">
        <v>0.3</v>
      </c>
      <c r="AL654" s="2">
        <v>10.8</v>
      </c>
      <c r="AM654" s="4">
        <v>0</v>
      </c>
    </row>
    <row r="655" spans="1:39" x14ac:dyDescent="0.3">
      <c r="A655" s="2" t="s">
        <v>605</v>
      </c>
      <c r="B655" s="20"/>
      <c r="C655" s="20">
        <v>4</v>
      </c>
      <c r="D655" s="2">
        <v>100</v>
      </c>
      <c r="E655" s="2">
        <v>457</v>
      </c>
      <c r="F655" s="2"/>
      <c r="G655" s="2"/>
      <c r="H655" s="2">
        <v>13.1</v>
      </c>
      <c r="I655" s="2">
        <v>49.5</v>
      </c>
      <c r="J655" s="2">
        <v>7.4</v>
      </c>
      <c r="K655" s="2">
        <v>5.3</v>
      </c>
      <c r="L655" s="2">
        <v>23</v>
      </c>
      <c r="M655" s="2">
        <v>7.5</v>
      </c>
      <c r="N655" s="2">
        <v>9.4</v>
      </c>
      <c r="O655" s="2">
        <v>5</v>
      </c>
      <c r="P655" s="2"/>
      <c r="Q655" s="2"/>
      <c r="R655" s="2">
        <v>392</v>
      </c>
      <c r="S655" s="2">
        <v>49</v>
      </c>
      <c r="T655" s="2">
        <v>8.6999999999999993</v>
      </c>
      <c r="U655" s="2">
        <v>4.5999999999999996</v>
      </c>
      <c r="V655" s="2">
        <v>37.200000000000003</v>
      </c>
      <c r="W655" s="2">
        <v>0.5</v>
      </c>
      <c r="X655" s="2">
        <v>0.5</v>
      </c>
      <c r="Y655" s="2">
        <v>2.2000000000000002</v>
      </c>
      <c r="Z655" s="2">
        <v>0.5</v>
      </c>
      <c r="AA655" s="2">
        <v>2.8</v>
      </c>
      <c r="AB655" s="2">
        <v>1.2</v>
      </c>
      <c r="AC655" s="2">
        <v>55</v>
      </c>
      <c r="AD655" s="2">
        <v>191</v>
      </c>
      <c r="AE655" s="2">
        <v>501</v>
      </c>
      <c r="AF655" s="2">
        <v>410</v>
      </c>
      <c r="AG655" s="2">
        <v>300</v>
      </c>
      <c r="AH655" s="2">
        <v>58</v>
      </c>
      <c r="AI655" s="2">
        <v>8.1</v>
      </c>
      <c r="AJ655" s="2">
        <v>5.7</v>
      </c>
      <c r="AK655" s="2">
        <v>0.4</v>
      </c>
      <c r="AL655" s="2">
        <v>15.5</v>
      </c>
      <c r="AM655" s="4">
        <v>0</v>
      </c>
    </row>
    <row r="656" spans="1:39" x14ac:dyDescent="0.3">
      <c r="A656" s="2" t="s">
        <v>606</v>
      </c>
      <c r="B656" s="20"/>
      <c r="C656" s="20">
        <v>4</v>
      </c>
      <c r="D656" s="2">
        <v>100</v>
      </c>
      <c r="E656" s="2">
        <v>309</v>
      </c>
      <c r="F656" s="2"/>
      <c r="G656" s="2"/>
      <c r="H656" s="2">
        <v>25</v>
      </c>
      <c r="I656" s="2">
        <v>51</v>
      </c>
      <c r="J656" s="2">
        <v>4.5999999999999996</v>
      </c>
      <c r="K656" s="2">
        <v>0</v>
      </c>
      <c r="L656" s="2">
        <v>0.5</v>
      </c>
      <c r="M656" s="2"/>
      <c r="N656" s="2"/>
      <c r="O656" s="2"/>
      <c r="P656" s="2"/>
      <c r="Q656" s="2"/>
      <c r="R656" s="2">
        <v>525</v>
      </c>
      <c r="S656" s="2">
        <v>135</v>
      </c>
      <c r="T656" s="2">
        <v>12</v>
      </c>
      <c r="U656" s="2">
        <v>4.4000000000000004</v>
      </c>
      <c r="V656" s="2">
        <v>30</v>
      </c>
      <c r="W656" s="2">
        <v>1.1000000000000001</v>
      </c>
      <c r="X656" s="2">
        <v>1.2</v>
      </c>
      <c r="Y656" s="2">
        <v>12</v>
      </c>
      <c r="Z656" s="2">
        <v>1.4</v>
      </c>
      <c r="AA656" s="2">
        <v>3.7</v>
      </c>
      <c r="AB656" s="2">
        <v>3.9</v>
      </c>
      <c r="AC656" s="2">
        <v>240</v>
      </c>
      <c r="AD656" s="2">
        <v>580</v>
      </c>
      <c r="AE656" s="2">
        <v>840</v>
      </c>
      <c r="AF656" s="2">
        <v>810</v>
      </c>
      <c r="AG656" s="2">
        <v>810</v>
      </c>
      <c r="AH656" s="2">
        <v>200</v>
      </c>
      <c r="AI656" s="2">
        <v>12</v>
      </c>
      <c r="AJ656" s="2">
        <v>13</v>
      </c>
      <c r="AK656" s="2">
        <v>1.8</v>
      </c>
      <c r="AL656" s="2">
        <v>40</v>
      </c>
      <c r="AM656" s="4">
        <v>0</v>
      </c>
    </row>
    <row r="657" spans="1:39" x14ac:dyDescent="0.3">
      <c r="A657" s="2" t="s">
        <v>607</v>
      </c>
      <c r="B657" s="20"/>
      <c r="C657" s="20">
        <v>4</v>
      </c>
      <c r="D657" s="2">
        <v>100</v>
      </c>
      <c r="E657" s="2">
        <v>297</v>
      </c>
      <c r="F657" s="2"/>
      <c r="G657" s="2"/>
      <c r="H657" s="2">
        <v>39</v>
      </c>
      <c r="I657" s="2">
        <v>34</v>
      </c>
      <c r="J657" s="2">
        <v>3.1</v>
      </c>
      <c r="K657" s="2">
        <v>0</v>
      </c>
      <c r="L657" s="2">
        <v>0.5</v>
      </c>
      <c r="M657" s="2">
        <v>0</v>
      </c>
      <c r="N657" s="2"/>
      <c r="O657" s="2"/>
      <c r="P657" s="2"/>
      <c r="Q657" s="2"/>
      <c r="R657" s="2">
        <v>710</v>
      </c>
      <c r="S657" s="2">
        <v>90</v>
      </c>
      <c r="T657" s="2">
        <v>7.8</v>
      </c>
      <c r="U657" s="2">
        <v>5.2</v>
      </c>
      <c r="V657" s="2">
        <v>70</v>
      </c>
      <c r="W657" s="2">
        <v>1.4</v>
      </c>
      <c r="X657" s="2">
        <v>1.4</v>
      </c>
      <c r="Y657" s="2">
        <v>13.6</v>
      </c>
      <c r="Z657" s="2">
        <v>2.1</v>
      </c>
      <c r="AA657" s="2">
        <v>5</v>
      </c>
      <c r="AB657" s="2">
        <v>3.6</v>
      </c>
      <c r="AC657" s="2">
        <v>500</v>
      </c>
      <c r="AD657" s="2">
        <v>560</v>
      </c>
      <c r="AE657" s="2">
        <v>700</v>
      </c>
      <c r="AF657" s="2">
        <v>670</v>
      </c>
      <c r="AG657" s="2">
        <v>670</v>
      </c>
      <c r="AH657" s="2">
        <v>285</v>
      </c>
      <c r="AI657" s="2">
        <v>23.5</v>
      </c>
      <c r="AJ657" s="2">
        <v>13.6</v>
      </c>
      <c r="AK657" s="2">
        <v>1.4</v>
      </c>
      <c r="AL657" s="2">
        <v>50</v>
      </c>
      <c r="AM657" s="4">
        <v>0</v>
      </c>
    </row>
    <row r="658" spans="1:39" x14ac:dyDescent="0.3">
      <c r="A658" s="2" t="s">
        <v>608</v>
      </c>
      <c r="B658" s="20"/>
      <c r="C658" s="20">
        <v>4</v>
      </c>
      <c r="D658" s="2">
        <v>100</v>
      </c>
      <c r="E658" s="2">
        <v>289</v>
      </c>
      <c r="F658" s="2"/>
      <c r="G658" s="2"/>
      <c r="H658" s="2">
        <v>50</v>
      </c>
      <c r="I658" s="2">
        <v>22</v>
      </c>
      <c r="J658" s="2"/>
      <c r="K658" s="2">
        <v>0</v>
      </c>
      <c r="L658" s="2">
        <v>0</v>
      </c>
      <c r="M658" s="2">
        <v>0</v>
      </c>
      <c r="N658" s="2">
        <v>0</v>
      </c>
      <c r="O658" s="2">
        <v>0</v>
      </c>
      <c r="P658" s="2"/>
      <c r="Q658" s="2"/>
      <c r="R658" s="2">
        <v>3790</v>
      </c>
      <c r="S658" s="2">
        <v>379</v>
      </c>
      <c r="T658" s="2">
        <v>47</v>
      </c>
      <c r="U658" s="2">
        <v>43</v>
      </c>
      <c r="V658" s="2">
        <v>105</v>
      </c>
      <c r="W658" s="2">
        <v>2</v>
      </c>
      <c r="X658" s="2">
        <v>4.3</v>
      </c>
      <c r="Y658" s="2">
        <v>25</v>
      </c>
      <c r="Z658" s="2">
        <v>2.4</v>
      </c>
      <c r="AA658" s="2">
        <v>17</v>
      </c>
      <c r="AB658" s="2">
        <v>5.5</v>
      </c>
      <c r="AC658" s="2">
        <v>299</v>
      </c>
      <c r="AD658" s="2">
        <v>597</v>
      </c>
      <c r="AE658" s="2">
        <v>2674</v>
      </c>
      <c r="AF658" s="2">
        <v>2346</v>
      </c>
      <c r="AG658" s="2">
        <v>1260</v>
      </c>
      <c r="AH658" s="2">
        <v>299</v>
      </c>
      <c r="AI658" s="2">
        <v>29</v>
      </c>
      <c r="AJ658" s="2">
        <v>25</v>
      </c>
      <c r="AK658" s="2">
        <v>1.6</v>
      </c>
      <c r="AL658" s="2">
        <v>71</v>
      </c>
      <c r="AM658" s="4">
        <v>0</v>
      </c>
    </row>
    <row r="659" spans="1:39" x14ac:dyDescent="0.3">
      <c r="A659" s="2" t="s">
        <v>609</v>
      </c>
      <c r="B659" s="20"/>
      <c r="C659" s="20">
        <v>4</v>
      </c>
      <c r="D659" s="2">
        <v>100</v>
      </c>
      <c r="E659" s="2">
        <v>291</v>
      </c>
      <c r="F659" s="2"/>
      <c r="G659" s="2"/>
      <c r="H659" s="2">
        <v>62.1</v>
      </c>
      <c r="I659" s="2">
        <v>10.7</v>
      </c>
      <c r="J659" s="2"/>
      <c r="K659" s="2">
        <v>0</v>
      </c>
      <c r="L659" s="2">
        <v>0</v>
      </c>
      <c r="M659" s="2">
        <v>0</v>
      </c>
      <c r="N659" s="2">
        <v>0</v>
      </c>
      <c r="O659" s="2">
        <v>0</v>
      </c>
      <c r="P659" s="2"/>
      <c r="Q659" s="2"/>
      <c r="R659" s="2">
        <v>1200</v>
      </c>
      <c r="S659" s="2">
        <v>68</v>
      </c>
      <c r="T659" s="2">
        <v>18.600000000000001</v>
      </c>
      <c r="U659" s="2">
        <v>21.7</v>
      </c>
      <c r="V659" s="2">
        <v>168</v>
      </c>
      <c r="W659" s="2">
        <v>2.1</v>
      </c>
      <c r="X659" s="2">
        <v>2.8</v>
      </c>
      <c r="Y659" s="2">
        <v>28</v>
      </c>
      <c r="Z659" s="2">
        <v>1.9</v>
      </c>
      <c r="AA659" s="2">
        <v>17</v>
      </c>
      <c r="AB659" s="2">
        <v>3.7</v>
      </c>
      <c r="AC659" s="2">
        <v>311</v>
      </c>
      <c r="AD659" s="2">
        <v>556</v>
      </c>
      <c r="AE659" s="2">
        <v>1255</v>
      </c>
      <c r="AF659" s="2">
        <v>2063</v>
      </c>
      <c r="AG659" s="2">
        <v>1217</v>
      </c>
      <c r="AH659" s="2">
        <v>302</v>
      </c>
      <c r="AI659" s="2">
        <v>28</v>
      </c>
      <c r="AJ659" s="2">
        <v>19</v>
      </c>
      <c r="AK659" s="2">
        <v>2.2000000000000002</v>
      </c>
      <c r="AL659" s="2">
        <v>75</v>
      </c>
      <c r="AM659" s="4">
        <v>0</v>
      </c>
    </row>
    <row r="660" spans="1:39" x14ac:dyDescent="0.3">
      <c r="A660" s="2" t="s">
        <v>610</v>
      </c>
      <c r="B660" s="20"/>
      <c r="C660" s="20">
        <v>4</v>
      </c>
      <c r="D660" s="2">
        <v>100</v>
      </c>
      <c r="E660" s="2">
        <v>290</v>
      </c>
      <c r="F660" s="2"/>
      <c r="G660" s="2"/>
      <c r="H660" s="2">
        <v>63.2</v>
      </c>
      <c r="I660" s="2">
        <v>9.1999999999999993</v>
      </c>
      <c r="J660" s="2"/>
      <c r="K660" s="2">
        <v>0</v>
      </c>
      <c r="L660" s="2">
        <v>0</v>
      </c>
      <c r="M660" s="2">
        <v>0</v>
      </c>
      <c r="N660" s="2">
        <v>0</v>
      </c>
      <c r="O660" s="2">
        <v>0</v>
      </c>
      <c r="P660" s="2"/>
      <c r="Q660" s="2"/>
      <c r="R660" s="2">
        <v>1270</v>
      </c>
      <c r="S660" s="2">
        <v>171</v>
      </c>
      <c r="T660" s="2">
        <v>19</v>
      </c>
      <c r="U660" s="2">
        <v>22.1</v>
      </c>
      <c r="V660" s="2">
        <v>70</v>
      </c>
      <c r="W660" s="2">
        <v>2.1</v>
      </c>
      <c r="X660" s="2">
        <v>2.8</v>
      </c>
      <c r="Y660" s="2">
        <v>29</v>
      </c>
      <c r="Z660" s="2">
        <v>1.9</v>
      </c>
      <c r="AA660" s="2">
        <v>16.8</v>
      </c>
      <c r="AB660" s="2">
        <v>3.8</v>
      </c>
      <c r="AC660" s="2">
        <v>316</v>
      </c>
      <c r="AD660" s="2">
        <v>566</v>
      </c>
      <c r="AE660" s="2">
        <v>1277</v>
      </c>
      <c r="AF660" s="2">
        <v>2099</v>
      </c>
      <c r="AG660" s="2">
        <v>1240</v>
      </c>
      <c r="AH660" s="2">
        <v>307</v>
      </c>
      <c r="AI660" s="2">
        <v>28.5</v>
      </c>
      <c r="AJ660" s="2">
        <v>19</v>
      </c>
      <c r="AK660" s="2">
        <v>2.2000000000000002</v>
      </c>
      <c r="AL660" s="2">
        <v>76</v>
      </c>
      <c r="AM660" s="4">
        <v>0</v>
      </c>
    </row>
    <row r="661" spans="1:39" x14ac:dyDescent="0.3">
      <c r="A661" s="2" t="s">
        <v>611</v>
      </c>
      <c r="B661" s="20"/>
      <c r="C661" s="20">
        <v>4</v>
      </c>
      <c r="D661" s="2">
        <v>100</v>
      </c>
      <c r="E661" s="2">
        <v>310</v>
      </c>
      <c r="F661" s="2"/>
      <c r="G661" s="2"/>
      <c r="H661" s="2">
        <v>77.5</v>
      </c>
      <c r="I661" s="2">
        <v>0</v>
      </c>
      <c r="J661" s="2">
        <v>0</v>
      </c>
      <c r="K661" s="2">
        <v>0</v>
      </c>
      <c r="L661" s="2">
        <v>0</v>
      </c>
      <c r="M661" s="2"/>
      <c r="N661" s="2"/>
      <c r="O661" s="2"/>
      <c r="P661" s="2"/>
      <c r="Q661" s="2"/>
      <c r="R661" s="2">
        <v>1400</v>
      </c>
      <c r="S661" s="2"/>
      <c r="T661" s="2">
        <v>9</v>
      </c>
      <c r="U661" s="2">
        <v>18</v>
      </c>
      <c r="V661" s="2">
        <v>60</v>
      </c>
      <c r="W661" s="2">
        <v>2.7</v>
      </c>
      <c r="X661" s="2">
        <v>2.5</v>
      </c>
      <c r="Y661" s="2">
        <v>24</v>
      </c>
      <c r="Z661" s="2">
        <v>2.5</v>
      </c>
      <c r="AA661" s="2">
        <v>13</v>
      </c>
      <c r="AB661" s="2">
        <v>5</v>
      </c>
      <c r="AC661" s="2">
        <v>300</v>
      </c>
      <c r="AD661" s="2">
        <v>0</v>
      </c>
      <c r="AE661" s="2">
        <v>1347</v>
      </c>
      <c r="AF661" s="2">
        <v>1308</v>
      </c>
      <c r="AG661" s="2">
        <v>934</v>
      </c>
      <c r="AH661" s="2">
        <v>187</v>
      </c>
      <c r="AI661" s="2">
        <v>25</v>
      </c>
      <c r="AJ661" s="2">
        <v>21</v>
      </c>
      <c r="AK661" s="2">
        <v>3</v>
      </c>
      <c r="AL661" s="2"/>
      <c r="AM661" s="4">
        <v>0</v>
      </c>
    </row>
    <row r="662" spans="1:39" x14ac:dyDescent="0.3">
      <c r="A662" s="2" t="s">
        <v>612</v>
      </c>
      <c r="B662" s="20"/>
      <c r="C662" s="20">
        <v>4</v>
      </c>
      <c r="D662" s="2">
        <v>100</v>
      </c>
      <c r="E662" s="2">
        <v>480</v>
      </c>
      <c r="F662" s="2"/>
      <c r="G662" s="2"/>
      <c r="H662" s="2">
        <v>16.600000000000001</v>
      </c>
      <c r="I662" s="2">
        <v>53</v>
      </c>
      <c r="J662" s="2">
        <v>4.9000000000000004</v>
      </c>
      <c r="K662" s="2"/>
      <c r="L662" s="2">
        <v>23.6</v>
      </c>
      <c r="M662" s="2">
        <v>8.5</v>
      </c>
      <c r="N662" s="2">
        <v>0</v>
      </c>
      <c r="O662" s="2">
        <v>0</v>
      </c>
      <c r="P662" s="2">
        <v>0</v>
      </c>
      <c r="Q662" s="2">
        <v>0</v>
      </c>
      <c r="R662" s="2">
        <v>936</v>
      </c>
      <c r="S662" s="2">
        <v>192</v>
      </c>
      <c r="T662" s="2">
        <v>10.8</v>
      </c>
      <c r="U662" s="2">
        <v>13.7</v>
      </c>
      <c r="V662" s="2">
        <v>97</v>
      </c>
      <c r="W662" s="2">
        <v>2.7</v>
      </c>
      <c r="X662" s="2">
        <v>1.3</v>
      </c>
      <c r="Y662" s="2">
        <v>18.8</v>
      </c>
      <c r="Z662" s="2">
        <v>1</v>
      </c>
      <c r="AA662" s="2">
        <v>9.8000000000000007</v>
      </c>
      <c r="AB662" s="2">
        <v>10.9</v>
      </c>
      <c r="AC662" s="2">
        <v>374</v>
      </c>
      <c r="AD662" s="2">
        <v>223</v>
      </c>
      <c r="AE662" s="2">
        <v>755</v>
      </c>
      <c r="AF662" s="2">
        <v>683</v>
      </c>
      <c r="AG662" s="2">
        <v>451</v>
      </c>
      <c r="AH662" s="2">
        <v>73</v>
      </c>
      <c r="AI662" s="2">
        <v>10</v>
      </c>
      <c r="AJ662" s="2">
        <v>10</v>
      </c>
      <c r="AK662" s="2">
        <v>1.3</v>
      </c>
      <c r="AL662" s="2">
        <v>29</v>
      </c>
      <c r="AM662" s="4">
        <v>0</v>
      </c>
    </row>
    <row r="663" spans="1:39" x14ac:dyDescent="0.3">
      <c r="A663" s="2" t="s">
        <v>613</v>
      </c>
      <c r="B663" s="20"/>
      <c r="C663" s="20">
        <v>4</v>
      </c>
      <c r="D663" s="2">
        <v>100</v>
      </c>
      <c r="E663" s="2">
        <v>410</v>
      </c>
      <c r="F663" s="2"/>
      <c r="G663" s="2"/>
      <c r="H663" s="2">
        <v>30</v>
      </c>
      <c r="I663" s="2">
        <v>35</v>
      </c>
      <c r="J663" s="2">
        <v>3.1</v>
      </c>
      <c r="K663" s="2"/>
      <c r="L663" s="2">
        <v>14</v>
      </c>
      <c r="M663" s="2">
        <v>5.5</v>
      </c>
      <c r="N663" s="2">
        <v>4.8</v>
      </c>
      <c r="O663" s="2">
        <v>3</v>
      </c>
      <c r="P663" s="2">
        <v>0</v>
      </c>
      <c r="Q663" s="2">
        <v>0</v>
      </c>
      <c r="R663" s="2">
        <v>936</v>
      </c>
      <c r="S663" s="2">
        <v>212</v>
      </c>
      <c r="T663" s="2">
        <v>11.9</v>
      </c>
      <c r="U663" s="2">
        <v>16.3</v>
      </c>
      <c r="V663" s="2">
        <v>100</v>
      </c>
      <c r="W663" s="2">
        <v>3.9</v>
      </c>
      <c r="X663" s="2">
        <v>2.6</v>
      </c>
      <c r="Y663" s="2">
        <v>35</v>
      </c>
      <c r="Z663" s="2">
        <v>1.7</v>
      </c>
      <c r="AA663" s="2">
        <v>15.8</v>
      </c>
      <c r="AB663" s="2">
        <v>12.3</v>
      </c>
      <c r="AC663" s="2">
        <v>554</v>
      </c>
      <c r="AD663" s="2">
        <v>1055</v>
      </c>
      <c r="AE663" s="2">
        <v>1716</v>
      </c>
      <c r="AF663" s="2">
        <v>1103</v>
      </c>
      <c r="AG663" s="2">
        <v>901</v>
      </c>
      <c r="AH663" s="2">
        <v>302</v>
      </c>
      <c r="AI663" s="2">
        <v>19</v>
      </c>
      <c r="AJ663" s="2">
        <v>19</v>
      </c>
      <c r="AK663" s="2">
        <v>2.6</v>
      </c>
      <c r="AL663" s="2">
        <v>47</v>
      </c>
      <c r="AM663" s="4">
        <v>0</v>
      </c>
    </row>
    <row r="664" spans="1:39" x14ac:dyDescent="0.3">
      <c r="A664" s="2" t="s">
        <v>614</v>
      </c>
      <c r="B664" s="20"/>
      <c r="C664" s="20">
        <v>4</v>
      </c>
      <c r="D664" s="2">
        <v>100</v>
      </c>
      <c r="E664" s="2">
        <v>280</v>
      </c>
      <c r="F664" s="2"/>
      <c r="G664" s="2"/>
      <c r="H664" s="2">
        <v>60</v>
      </c>
      <c r="I664" s="2">
        <v>10</v>
      </c>
      <c r="J664" s="2">
        <v>0.4</v>
      </c>
      <c r="K664" s="2">
        <v>0</v>
      </c>
      <c r="L664" s="2">
        <v>0</v>
      </c>
      <c r="M664" s="2">
        <v>0</v>
      </c>
      <c r="N664" s="2"/>
      <c r="O664" s="2"/>
      <c r="P664" s="2"/>
      <c r="Q664" s="2"/>
      <c r="R664" s="2">
        <v>1200</v>
      </c>
      <c r="S664" s="2">
        <v>180</v>
      </c>
      <c r="T664" s="2">
        <v>18</v>
      </c>
      <c r="U664" s="2">
        <v>21</v>
      </c>
      <c r="V664" s="2">
        <v>57</v>
      </c>
      <c r="W664" s="2">
        <v>1.8</v>
      </c>
      <c r="X664" s="2">
        <v>2.4</v>
      </c>
      <c r="Y664" s="2">
        <v>12.6</v>
      </c>
      <c r="Z664" s="2">
        <v>2.7</v>
      </c>
      <c r="AA664" s="2">
        <v>11.4</v>
      </c>
      <c r="AB664" s="2">
        <v>3.6</v>
      </c>
      <c r="AC664" s="2">
        <v>288</v>
      </c>
      <c r="AD664" s="2">
        <v>540</v>
      </c>
      <c r="AE664" s="2">
        <v>1200</v>
      </c>
      <c r="AF664" s="2">
        <v>2300</v>
      </c>
      <c r="AG664" s="2">
        <v>1380</v>
      </c>
      <c r="AH664" s="2">
        <v>300</v>
      </c>
      <c r="AI664" s="2">
        <v>30</v>
      </c>
      <c r="AJ664" s="2">
        <v>30</v>
      </c>
      <c r="AK664" s="2">
        <v>2.1</v>
      </c>
      <c r="AL664" s="2">
        <v>50</v>
      </c>
      <c r="AM664" s="4">
        <v>0</v>
      </c>
    </row>
    <row r="665" spans="1:39" x14ac:dyDescent="0.3">
      <c r="A665" s="2" t="s">
        <v>615</v>
      </c>
      <c r="B665" s="20"/>
      <c r="C665" s="20">
        <v>4</v>
      </c>
      <c r="D665" s="2">
        <v>100</v>
      </c>
      <c r="E665" s="2">
        <v>402</v>
      </c>
      <c r="F665" s="2"/>
      <c r="G665" s="2"/>
      <c r="H665" s="2">
        <v>27</v>
      </c>
      <c r="I665" s="2">
        <v>42</v>
      </c>
      <c r="J665" s="2">
        <v>4.7</v>
      </c>
      <c r="K665" s="2">
        <v>0</v>
      </c>
      <c r="L665" s="2">
        <v>14</v>
      </c>
      <c r="M665" s="2">
        <v>1.6</v>
      </c>
      <c r="N665" s="2"/>
      <c r="O665" s="2"/>
      <c r="P665" s="2"/>
      <c r="Q665" s="2"/>
      <c r="R665" s="2">
        <v>500</v>
      </c>
      <c r="S665" s="2">
        <v>62.5</v>
      </c>
      <c r="T665" s="2">
        <v>12</v>
      </c>
      <c r="U665" s="2">
        <v>9.6</v>
      </c>
      <c r="V665" s="2">
        <v>48</v>
      </c>
      <c r="W665" s="2">
        <v>0.8</v>
      </c>
      <c r="X665" s="2">
        <v>0.8</v>
      </c>
      <c r="Y665" s="2">
        <v>10.8</v>
      </c>
      <c r="Z665" s="2"/>
      <c r="AA665" s="2">
        <v>3.2</v>
      </c>
      <c r="AB665" s="2">
        <v>2</v>
      </c>
      <c r="AC665" s="2">
        <v>240</v>
      </c>
      <c r="AD665" s="2">
        <v>636</v>
      </c>
      <c r="AE665" s="2">
        <v>914</v>
      </c>
      <c r="AF665" s="2">
        <v>883</v>
      </c>
      <c r="AG665" s="2">
        <v>883</v>
      </c>
      <c r="AH665" s="2">
        <v>140</v>
      </c>
      <c r="AI665" s="2">
        <v>15.3</v>
      </c>
      <c r="AJ665" s="2">
        <v>12</v>
      </c>
      <c r="AK665" s="2">
        <v>1.2</v>
      </c>
      <c r="AL665" s="2">
        <v>45.6</v>
      </c>
      <c r="AM665" s="4">
        <v>0</v>
      </c>
    </row>
    <row r="666" spans="1:39" x14ac:dyDescent="0.3">
      <c r="A666" s="2" t="s">
        <v>616</v>
      </c>
      <c r="B666" s="20"/>
      <c r="C666" s="20">
        <v>4</v>
      </c>
      <c r="D666" s="2">
        <v>100</v>
      </c>
      <c r="E666" s="2">
        <v>457</v>
      </c>
      <c r="F666" s="2"/>
      <c r="G666" s="2"/>
      <c r="H666" s="2">
        <v>13.1</v>
      </c>
      <c r="I666" s="2">
        <v>49.5</v>
      </c>
      <c r="J666" s="2">
        <v>7.4</v>
      </c>
      <c r="K666" s="2">
        <v>5.3</v>
      </c>
      <c r="L666" s="2">
        <v>23</v>
      </c>
      <c r="M666" s="2">
        <v>7.5</v>
      </c>
      <c r="N666" s="2">
        <v>9.4</v>
      </c>
      <c r="O666" s="2">
        <v>5</v>
      </c>
      <c r="P666" s="2"/>
      <c r="Q666" s="2"/>
      <c r="R666" s="2">
        <v>392</v>
      </c>
      <c r="S666" s="2">
        <v>49</v>
      </c>
      <c r="T666" s="2">
        <v>8.6999999999999993</v>
      </c>
      <c r="U666" s="2">
        <v>4.5999999999999996</v>
      </c>
      <c r="V666" s="2">
        <v>37.200000000000003</v>
      </c>
      <c r="W666" s="2">
        <v>0.5</v>
      </c>
      <c r="X666" s="2">
        <v>0.5</v>
      </c>
      <c r="Y666" s="2">
        <v>2.2000000000000002</v>
      </c>
      <c r="Z666" s="2">
        <v>0.5</v>
      </c>
      <c r="AA666" s="2">
        <v>2.8</v>
      </c>
      <c r="AB666" s="2">
        <v>1.2</v>
      </c>
      <c r="AC666" s="2">
        <v>55</v>
      </c>
      <c r="AD666" s="2">
        <v>191</v>
      </c>
      <c r="AE666" s="2">
        <v>501</v>
      </c>
      <c r="AF666" s="2">
        <v>410</v>
      </c>
      <c r="AG666" s="2">
        <v>300</v>
      </c>
      <c r="AH666" s="2">
        <v>58</v>
      </c>
      <c r="AI666" s="2">
        <v>8.1</v>
      </c>
      <c r="AJ666" s="2">
        <v>5.7</v>
      </c>
      <c r="AK666" s="2">
        <v>0.4</v>
      </c>
      <c r="AL666" s="2">
        <v>15.5</v>
      </c>
      <c r="AM666" s="4">
        <v>0</v>
      </c>
    </row>
    <row r="667" spans="1:39" x14ac:dyDescent="0.3">
      <c r="A667" s="2" t="s">
        <v>617</v>
      </c>
      <c r="B667" s="20"/>
      <c r="C667" s="20">
        <v>4</v>
      </c>
      <c r="D667" s="2">
        <v>100</v>
      </c>
      <c r="E667" s="2">
        <v>424</v>
      </c>
      <c r="F667" s="2"/>
      <c r="G667" s="2"/>
      <c r="H667" s="2">
        <v>31.1</v>
      </c>
      <c r="I667" s="2">
        <v>40.6</v>
      </c>
      <c r="J667" s="2"/>
      <c r="K667" s="2"/>
      <c r="L667" s="2">
        <v>15</v>
      </c>
      <c r="M667" s="2">
        <v>6.3</v>
      </c>
      <c r="N667" s="2">
        <v>6.7</v>
      </c>
      <c r="O667" s="2">
        <v>2</v>
      </c>
      <c r="P667" s="2"/>
      <c r="Q667" s="2"/>
      <c r="R667" s="2">
        <v>623</v>
      </c>
      <c r="S667" s="2">
        <v>84</v>
      </c>
      <c r="T667" s="2">
        <v>9.3000000000000007</v>
      </c>
      <c r="U667" s="2">
        <v>11</v>
      </c>
      <c r="V667" s="2">
        <v>34</v>
      </c>
      <c r="W667" s="2">
        <v>1</v>
      </c>
      <c r="X667" s="2">
        <v>1.4</v>
      </c>
      <c r="Y667" s="2">
        <v>14</v>
      </c>
      <c r="Z667" s="2">
        <v>0.9</v>
      </c>
      <c r="AA667" s="2">
        <v>8.3000000000000007</v>
      </c>
      <c r="AB667" s="2">
        <v>1.9</v>
      </c>
      <c r="AC667" s="2">
        <v>155</v>
      </c>
      <c r="AD667" s="2">
        <v>278</v>
      </c>
      <c r="AE667" s="2">
        <v>628</v>
      </c>
      <c r="AF667" s="2">
        <v>1033</v>
      </c>
      <c r="AG667" s="2">
        <v>610</v>
      </c>
      <c r="AH667" s="2">
        <v>151</v>
      </c>
      <c r="AI667" s="2">
        <v>14</v>
      </c>
      <c r="AJ667" s="2">
        <v>9.3000000000000007</v>
      </c>
      <c r="AK667" s="2">
        <v>1.1000000000000001</v>
      </c>
      <c r="AL667" s="2">
        <v>37</v>
      </c>
      <c r="AM667" s="4">
        <v>0</v>
      </c>
    </row>
    <row r="668" spans="1:39" x14ac:dyDescent="0.3">
      <c r="A668" s="2" t="s">
        <v>618</v>
      </c>
      <c r="B668" s="20"/>
      <c r="C668" s="20">
        <v>4</v>
      </c>
      <c r="D668" s="2">
        <v>100</v>
      </c>
      <c r="E668" s="2">
        <v>302</v>
      </c>
      <c r="F668" s="2"/>
      <c r="G668" s="2"/>
      <c r="H668" s="2">
        <v>75</v>
      </c>
      <c r="I668" s="2">
        <v>0.4</v>
      </c>
      <c r="J668" s="2"/>
      <c r="K668" s="2">
        <v>0</v>
      </c>
      <c r="L668" s="2">
        <v>0</v>
      </c>
      <c r="M668" s="2">
        <v>0</v>
      </c>
      <c r="N668" s="2">
        <v>0</v>
      </c>
      <c r="O668" s="2">
        <v>0</v>
      </c>
      <c r="P668" s="2">
        <v>0</v>
      </c>
      <c r="Q668" s="2">
        <v>0</v>
      </c>
      <c r="R668" s="2">
        <v>1500</v>
      </c>
      <c r="S668" s="2">
        <v>150</v>
      </c>
      <c r="T668" s="2">
        <v>7.5</v>
      </c>
      <c r="U668" s="2">
        <v>23</v>
      </c>
      <c r="V668" s="2">
        <v>113</v>
      </c>
      <c r="W668" s="2">
        <v>2.2999999999999998</v>
      </c>
      <c r="X668" s="2">
        <v>2.2999999999999998</v>
      </c>
      <c r="Y668" s="2">
        <v>26</v>
      </c>
      <c r="Z668" s="2">
        <v>2.6</v>
      </c>
      <c r="AA668" s="2">
        <v>9.4</v>
      </c>
      <c r="AB668" s="2">
        <v>4.5</v>
      </c>
      <c r="AC668" s="2">
        <v>773</v>
      </c>
      <c r="AD668" s="2">
        <v>20</v>
      </c>
      <c r="AE668" s="2">
        <v>1347</v>
      </c>
      <c r="AF668" s="2">
        <v>1502</v>
      </c>
      <c r="AG668" s="2">
        <v>1038</v>
      </c>
      <c r="AH668" s="2">
        <v>375</v>
      </c>
      <c r="AI668" s="2">
        <v>23</v>
      </c>
      <c r="AJ668" s="2">
        <v>19</v>
      </c>
      <c r="AK668" s="2">
        <v>1.4</v>
      </c>
      <c r="AL668" s="2">
        <v>60</v>
      </c>
      <c r="AM668" s="4">
        <v>0</v>
      </c>
    </row>
    <row r="669" spans="1:39" x14ac:dyDescent="0.3">
      <c r="A669" s="2" t="s">
        <v>619</v>
      </c>
      <c r="B669" s="20"/>
      <c r="C669" s="20">
        <v>4</v>
      </c>
      <c r="D669" s="2">
        <v>100</v>
      </c>
      <c r="E669" s="2">
        <v>470</v>
      </c>
      <c r="F669" s="2">
        <v>3</v>
      </c>
      <c r="G669" s="2"/>
      <c r="H669" s="2">
        <v>16.5</v>
      </c>
      <c r="I669" s="2">
        <v>54</v>
      </c>
      <c r="J669" s="2"/>
      <c r="K669" s="2">
        <v>0</v>
      </c>
      <c r="L669" s="2">
        <v>22</v>
      </c>
      <c r="M669" s="2"/>
      <c r="N669" s="2"/>
      <c r="O669" s="2"/>
      <c r="P669" s="2"/>
      <c r="Q669" s="2">
        <v>4</v>
      </c>
      <c r="R669" s="2">
        <v>1111</v>
      </c>
      <c r="S669" s="2">
        <v>38</v>
      </c>
      <c r="T669" s="2">
        <v>9.3000000000000007</v>
      </c>
      <c r="U669" s="2">
        <v>9.8000000000000007</v>
      </c>
      <c r="V669" s="2">
        <v>74</v>
      </c>
      <c r="W669" s="2">
        <v>0.7</v>
      </c>
      <c r="X669" s="2">
        <v>0.9</v>
      </c>
      <c r="Y669" s="2">
        <v>9.8000000000000007</v>
      </c>
      <c r="Z669" s="2">
        <v>1</v>
      </c>
      <c r="AA669" s="2">
        <v>4.9000000000000004</v>
      </c>
      <c r="AB669" s="2">
        <v>2.9</v>
      </c>
      <c r="AC669" s="2">
        <v>74</v>
      </c>
      <c r="AD669" s="2">
        <v>260</v>
      </c>
      <c r="AE669" s="2">
        <v>590</v>
      </c>
      <c r="AF669" s="2">
        <v>440</v>
      </c>
      <c r="AG669" s="2">
        <v>330</v>
      </c>
      <c r="AH669" s="2">
        <v>98</v>
      </c>
      <c r="AI669" s="2">
        <v>8.8000000000000007</v>
      </c>
      <c r="AJ669" s="2">
        <v>4.4000000000000004</v>
      </c>
      <c r="AK669" s="2">
        <v>0.7</v>
      </c>
      <c r="AL669" s="2"/>
      <c r="AM669" s="4">
        <v>0</v>
      </c>
    </row>
    <row r="670" spans="1:39" x14ac:dyDescent="0.3">
      <c r="A670" s="2" t="s">
        <v>620</v>
      </c>
      <c r="B670" s="20"/>
      <c r="C670" s="20">
        <v>4</v>
      </c>
      <c r="D670" s="2">
        <v>100</v>
      </c>
      <c r="E670" s="2">
        <v>495</v>
      </c>
      <c r="F670" s="2"/>
      <c r="G670" s="2"/>
      <c r="H670" s="2">
        <v>17.3</v>
      </c>
      <c r="I670" s="2">
        <v>54</v>
      </c>
      <c r="J670" s="2">
        <v>4.8</v>
      </c>
      <c r="K670" s="2"/>
      <c r="L670" s="2">
        <v>23.5</v>
      </c>
      <c r="M670" s="2">
        <v>9.1999999999999993</v>
      </c>
      <c r="N670" s="2">
        <v>0</v>
      </c>
      <c r="O670" s="2">
        <v>0</v>
      </c>
      <c r="P670" s="2">
        <v>0</v>
      </c>
      <c r="Q670" s="2">
        <v>0</v>
      </c>
      <c r="R670" s="2">
        <v>902</v>
      </c>
      <c r="S670" s="2">
        <v>181</v>
      </c>
      <c r="T670" s="2">
        <v>10.9</v>
      </c>
      <c r="U670" s="2">
        <v>13.8</v>
      </c>
      <c r="V670" s="2">
        <v>94</v>
      </c>
      <c r="W670" s="2">
        <v>2.7</v>
      </c>
      <c r="X670" s="2">
        <v>1.2</v>
      </c>
      <c r="Y670" s="2">
        <v>18.600000000000001</v>
      </c>
      <c r="Z670" s="2">
        <v>0.9</v>
      </c>
      <c r="AA670" s="2">
        <v>8.8000000000000007</v>
      </c>
      <c r="AB670" s="2">
        <v>7.4</v>
      </c>
      <c r="AC670" s="2">
        <v>361</v>
      </c>
      <c r="AD670" s="2">
        <v>223</v>
      </c>
      <c r="AE670" s="2">
        <v>747</v>
      </c>
      <c r="AF670" s="2">
        <v>678</v>
      </c>
      <c r="AG670" s="2">
        <v>470</v>
      </c>
      <c r="AH670" s="2">
        <v>66</v>
      </c>
      <c r="AI670" s="2">
        <v>10</v>
      </c>
      <c r="AJ670" s="2">
        <v>10</v>
      </c>
      <c r="AK670" s="2">
        <v>1.4</v>
      </c>
      <c r="AL670" s="2">
        <v>26</v>
      </c>
      <c r="AM670" s="4">
        <v>0</v>
      </c>
    </row>
    <row r="671" spans="1:39" x14ac:dyDescent="0.3">
      <c r="A671" s="2" t="s">
        <v>621</v>
      </c>
      <c r="B671" s="20"/>
      <c r="C671" s="20">
        <v>4</v>
      </c>
      <c r="D671" s="2">
        <v>100</v>
      </c>
      <c r="E671" s="2">
        <v>434</v>
      </c>
      <c r="F671" s="2"/>
      <c r="G671" s="2"/>
      <c r="H671" s="2">
        <v>33.5</v>
      </c>
      <c r="I671" s="2">
        <v>42.9</v>
      </c>
      <c r="J671" s="2">
        <v>3</v>
      </c>
      <c r="K671" s="2"/>
      <c r="L671" s="2">
        <v>14.3</v>
      </c>
      <c r="M671" s="2">
        <v>5.8</v>
      </c>
      <c r="N671" s="2">
        <v>0</v>
      </c>
      <c r="O671" s="2">
        <v>0</v>
      </c>
      <c r="P671" s="2">
        <v>0</v>
      </c>
      <c r="Q671" s="2">
        <v>0</v>
      </c>
      <c r="R671" s="2">
        <v>1253</v>
      </c>
      <c r="S671" s="2">
        <v>229</v>
      </c>
      <c r="T671" s="2">
        <v>13.1</v>
      </c>
      <c r="U671" s="2">
        <v>16.100000000000001</v>
      </c>
      <c r="V671" s="2">
        <v>101.1</v>
      </c>
      <c r="W671" s="2">
        <v>4.7</v>
      </c>
      <c r="X671" s="2">
        <v>2.2999999999999998</v>
      </c>
      <c r="Y671" s="2">
        <v>34.5</v>
      </c>
      <c r="Z671" s="2">
        <v>1.8</v>
      </c>
      <c r="AA671" s="2">
        <v>15.7</v>
      </c>
      <c r="AB671" s="2">
        <v>11.7</v>
      </c>
      <c r="AC671" s="2">
        <v>558</v>
      </c>
      <c r="AD671" s="2">
        <v>1003</v>
      </c>
      <c r="AE671" s="2">
        <v>1542</v>
      </c>
      <c r="AF671" s="2">
        <v>1004</v>
      </c>
      <c r="AG671" s="2">
        <v>857</v>
      </c>
      <c r="AH671" s="2">
        <v>268</v>
      </c>
      <c r="AI671" s="2">
        <v>17</v>
      </c>
      <c r="AJ671" s="2">
        <v>18</v>
      </c>
      <c r="AK671" s="2">
        <v>2.4</v>
      </c>
      <c r="AL671" s="2">
        <v>47</v>
      </c>
      <c r="AM671" s="4">
        <v>0</v>
      </c>
    </row>
    <row r="672" spans="1:39" x14ac:dyDescent="0.3">
      <c r="A672" s="2" t="s">
        <v>622</v>
      </c>
      <c r="B672" s="20"/>
      <c r="C672" s="20">
        <v>4</v>
      </c>
      <c r="D672" s="2">
        <v>100</v>
      </c>
      <c r="E672" s="2">
        <v>297</v>
      </c>
      <c r="F672" s="2"/>
      <c r="G672" s="2"/>
      <c r="H672" s="2">
        <v>70</v>
      </c>
      <c r="I672" s="2">
        <v>4.2</v>
      </c>
      <c r="J672" s="2"/>
      <c r="K672" s="2"/>
      <c r="L672" s="2">
        <v>0</v>
      </c>
      <c r="M672" s="2"/>
      <c r="N672" s="2"/>
      <c r="O672" s="2"/>
      <c r="P672" s="2"/>
      <c r="Q672" s="2"/>
      <c r="R672" s="2">
        <v>575</v>
      </c>
      <c r="S672" s="2">
        <v>65</v>
      </c>
      <c r="T672" s="2">
        <v>6</v>
      </c>
      <c r="U672" s="2">
        <v>9.5</v>
      </c>
      <c r="V672" s="2">
        <v>62</v>
      </c>
      <c r="W672" s="2">
        <v>1.2</v>
      </c>
      <c r="X672" s="2">
        <v>1.3</v>
      </c>
      <c r="Y672" s="2">
        <v>15.1</v>
      </c>
      <c r="Z672" s="2">
        <v>1.3</v>
      </c>
      <c r="AA672" s="2">
        <v>5.3</v>
      </c>
      <c r="AB672" s="2">
        <v>3</v>
      </c>
      <c r="AC672" s="2">
        <v>215</v>
      </c>
      <c r="AD672" s="2">
        <v>3</v>
      </c>
      <c r="AE672" s="2">
        <v>1275</v>
      </c>
      <c r="AF672" s="2">
        <v>1375</v>
      </c>
      <c r="AG672" s="2">
        <v>685</v>
      </c>
      <c r="AH672" s="2">
        <v>355</v>
      </c>
      <c r="AI672" s="2">
        <v>13.4</v>
      </c>
      <c r="AJ672" s="2">
        <v>15.5</v>
      </c>
      <c r="AK672" s="2">
        <v>0.5</v>
      </c>
      <c r="AL672" s="2">
        <v>45</v>
      </c>
      <c r="AM672" s="4">
        <v>0</v>
      </c>
    </row>
    <row r="673" spans="1:39" x14ac:dyDescent="0.3">
      <c r="A673" s="2" t="s">
        <v>623</v>
      </c>
      <c r="B673" s="20"/>
      <c r="C673" s="20">
        <v>4</v>
      </c>
      <c r="D673" s="2">
        <v>100</v>
      </c>
      <c r="E673" s="2">
        <v>498</v>
      </c>
      <c r="F673" s="2"/>
      <c r="G673" s="2"/>
      <c r="H673" s="2">
        <v>16.3</v>
      </c>
      <c r="I673" s="2">
        <v>54</v>
      </c>
      <c r="J673" s="2">
        <v>5</v>
      </c>
      <c r="K673" s="2"/>
      <c r="L673" s="2">
        <v>24.3</v>
      </c>
      <c r="M673" s="2">
        <v>10.199999999999999</v>
      </c>
      <c r="N673" s="2">
        <v>0</v>
      </c>
      <c r="O673" s="2">
        <v>0</v>
      </c>
      <c r="P673" s="2">
        <v>0</v>
      </c>
      <c r="Q673" s="2">
        <v>0</v>
      </c>
      <c r="R673" s="2">
        <v>954</v>
      </c>
      <c r="S673" s="2">
        <v>187</v>
      </c>
      <c r="T673" s="2">
        <v>11.4</v>
      </c>
      <c r="U673" s="2">
        <v>14.5</v>
      </c>
      <c r="V673" s="2">
        <v>85</v>
      </c>
      <c r="W673" s="2">
        <v>2.8</v>
      </c>
      <c r="X673" s="2">
        <v>1.3</v>
      </c>
      <c r="Y673" s="2">
        <v>18.899999999999999</v>
      </c>
      <c r="Z673" s="2">
        <v>1</v>
      </c>
      <c r="AA673" s="2">
        <v>9.9</v>
      </c>
      <c r="AB673" s="2">
        <v>7.6</v>
      </c>
      <c r="AC673" s="2">
        <v>381</v>
      </c>
      <c r="AD673" s="2">
        <v>229</v>
      </c>
      <c r="AE673" s="2">
        <v>772</v>
      </c>
      <c r="AF673" s="2">
        <v>704</v>
      </c>
      <c r="AG673" s="2">
        <v>487</v>
      </c>
      <c r="AH673" s="2">
        <v>68</v>
      </c>
      <c r="AI673" s="2">
        <v>10</v>
      </c>
      <c r="AJ673" s="2">
        <v>11</v>
      </c>
      <c r="AK673" s="2">
        <v>1.4</v>
      </c>
      <c r="AL673" s="2">
        <v>28</v>
      </c>
      <c r="AM673" s="4">
        <v>0</v>
      </c>
    </row>
    <row r="674" spans="1:39" x14ac:dyDescent="0.3">
      <c r="A674" s="2" t="s">
        <v>624</v>
      </c>
      <c r="B674" s="20"/>
      <c r="C674" s="20">
        <v>4</v>
      </c>
      <c r="D674" s="2">
        <v>100</v>
      </c>
      <c r="E674" s="2">
        <v>440</v>
      </c>
      <c r="F674" s="2"/>
      <c r="G674" s="2"/>
      <c r="H674" s="2">
        <v>33.1</v>
      </c>
      <c r="I674" s="2">
        <v>41.5</v>
      </c>
      <c r="J674" s="2">
        <v>3.3</v>
      </c>
      <c r="K674" s="2"/>
      <c r="L674" s="2">
        <v>15.8</v>
      </c>
      <c r="M674" s="2">
        <v>5.7</v>
      </c>
      <c r="N674" s="2">
        <v>0</v>
      </c>
      <c r="O674" s="2">
        <v>0</v>
      </c>
      <c r="P674" s="2">
        <v>0</v>
      </c>
      <c r="Q674" s="2">
        <v>0</v>
      </c>
      <c r="R674" s="2">
        <v>1380</v>
      </c>
      <c r="S674" s="2">
        <v>240</v>
      </c>
      <c r="T674" s="2">
        <v>14.4</v>
      </c>
      <c r="U674" s="2">
        <v>17.399999999999999</v>
      </c>
      <c r="V674" s="2">
        <v>101</v>
      </c>
      <c r="W674" s="2">
        <v>5.0999999999999996</v>
      </c>
      <c r="X674" s="2">
        <v>2.4</v>
      </c>
      <c r="Y674" s="2">
        <v>34.5</v>
      </c>
      <c r="Z674" s="2">
        <v>1.9</v>
      </c>
      <c r="AA674" s="2">
        <v>15.7</v>
      </c>
      <c r="AB674" s="2">
        <v>11.7</v>
      </c>
      <c r="AC674" s="2">
        <v>558</v>
      </c>
      <c r="AD674" s="2">
        <v>1093</v>
      </c>
      <c r="AE674" s="2">
        <v>1675</v>
      </c>
      <c r="AF674" s="2">
        <v>1117</v>
      </c>
      <c r="AG674" s="2">
        <v>960</v>
      </c>
      <c r="AH674" s="2">
        <v>299</v>
      </c>
      <c r="AI674" s="2">
        <v>19</v>
      </c>
      <c r="AJ674" s="2">
        <v>21</v>
      </c>
      <c r="AK674" s="2">
        <v>3</v>
      </c>
      <c r="AL674" s="2">
        <v>47</v>
      </c>
      <c r="AM674" s="4">
        <v>0</v>
      </c>
    </row>
    <row r="675" spans="1:39" x14ac:dyDescent="0.3">
      <c r="A675" s="2" t="s">
        <v>625</v>
      </c>
      <c r="B675" s="20"/>
      <c r="C675" s="20">
        <v>4</v>
      </c>
      <c r="D675" s="2">
        <v>100</v>
      </c>
      <c r="E675" s="2">
        <v>309</v>
      </c>
      <c r="F675" s="2"/>
      <c r="G675" s="2"/>
      <c r="H675" s="2">
        <v>25</v>
      </c>
      <c r="I675" s="2">
        <v>51</v>
      </c>
      <c r="J675" s="2">
        <v>4.5999999999999996</v>
      </c>
      <c r="K675" s="2">
        <v>0</v>
      </c>
      <c r="L675" s="2">
        <v>0.5</v>
      </c>
      <c r="M675" s="2">
        <v>0</v>
      </c>
      <c r="N675" s="2"/>
      <c r="O675" s="2"/>
      <c r="P675" s="2"/>
      <c r="Q675" s="2"/>
      <c r="R675" s="2">
        <v>525</v>
      </c>
      <c r="S675" s="2">
        <v>135</v>
      </c>
      <c r="T675" s="2">
        <v>12</v>
      </c>
      <c r="U675" s="2">
        <v>4.4000000000000004</v>
      </c>
      <c r="V675" s="2">
        <v>30</v>
      </c>
      <c r="W675" s="2">
        <v>1.1000000000000001</v>
      </c>
      <c r="X675" s="2">
        <v>1.2</v>
      </c>
      <c r="Y675" s="2">
        <v>20.8</v>
      </c>
      <c r="Z675" s="2">
        <v>1.4</v>
      </c>
      <c r="AA675" s="2">
        <v>3.7</v>
      </c>
      <c r="AB675" s="2">
        <v>3.9</v>
      </c>
      <c r="AC675" s="2">
        <v>240</v>
      </c>
      <c r="AD675" s="2">
        <v>580</v>
      </c>
      <c r="AE675" s="2">
        <v>840</v>
      </c>
      <c r="AF675" s="2">
        <v>810</v>
      </c>
      <c r="AG675" s="2">
        <v>810</v>
      </c>
      <c r="AH675" s="2">
        <v>200</v>
      </c>
      <c r="AI675" s="2">
        <v>12</v>
      </c>
      <c r="AJ675" s="2">
        <v>13</v>
      </c>
      <c r="AK675" s="2">
        <v>1.8</v>
      </c>
      <c r="AL675" s="2">
        <v>40</v>
      </c>
      <c r="AM675" s="4">
        <v>0</v>
      </c>
    </row>
    <row r="676" spans="1:39" x14ac:dyDescent="0.3">
      <c r="A676" s="2" t="s">
        <v>628</v>
      </c>
      <c r="B676" s="20"/>
      <c r="C676" s="20">
        <v>4</v>
      </c>
      <c r="D676" s="2">
        <v>100</v>
      </c>
      <c r="E676" s="2">
        <v>297</v>
      </c>
      <c r="F676" s="2"/>
      <c r="G676" s="2"/>
      <c r="H676" s="2">
        <v>39</v>
      </c>
      <c r="I676" s="2">
        <v>34</v>
      </c>
      <c r="J676" s="2">
        <v>3.1</v>
      </c>
      <c r="K676" s="2">
        <v>0</v>
      </c>
      <c r="L676" s="2">
        <v>0.5</v>
      </c>
      <c r="M676" s="2">
        <v>0</v>
      </c>
      <c r="N676" s="2"/>
      <c r="O676" s="2"/>
      <c r="P676" s="2"/>
      <c r="Q676" s="2"/>
      <c r="R676" s="2">
        <v>710</v>
      </c>
      <c r="S676" s="2">
        <v>90</v>
      </c>
      <c r="T676" s="2">
        <v>7.8</v>
      </c>
      <c r="U676" s="2">
        <v>5.2</v>
      </c>
      <c r="V676" s="2">
        <v>70</v>
      </c>
      <c r="W676" s="2">
        <v>1.4</v>
      </c>
      <c r="X676" s="2">
        <v>1.4</v>
      </c>
      <c r="Y676" s="2">
        <v>27.4</v>
      </c>
      <c r="Z676" s="2">
        <v>2.1</v>
      </c>
      <c r="AA676" s="2">
        <v>5</v>
      </c>
      <c r="AB676" s="2">
        <v>3.6</v>
      </c>
      <c r="AC676" s="2">
        <v>500</v>
      </c>
      <c r="AD676" s="2">
        <v>560</v>
      </c>
      <c r="AE676" s="2">
        <v>700</v>
      </c>
      <c r="AF676" s="2">
        <v>670</v>
      </c>
      <c r="AG676" s="2">
        <v>670</v>
      </c>
      <c r="AH676" s="2">
        <v>285</v>
      </c>
      <c r="AI676" s="2">
        <v>23.5</v>
      </c>
      <c r="AJ676" s="2">
        <v>13.6</v>
      </c>
      <c r="AK676" s="2">
        <v>1.4</v>
      </c>
      <c r="AL676" s="2">
        <v>50</v>
      </c>
      <c r="AM676" s="4">
        <v>0</v>
      </c>
    </row>
    <row r="677" spans="1:39" x14ac:dyDescent="0.3">
      <c r="A677" s="2" t="s">
        <v>626</v>
      </c>
      <c r="B677" s="20"/>
      <c r="C677" s="20">
        <v>4</v>
      </c>
      <c r="D677" s="2">
        <v>100</v>
      </c>
      <c r="E677" s="2">
        <v>309</v>
      </c>
      <c r="F677" s="2"/>
      <c r="G677" s="2"/>
      <c r="H677" s="2">
        <v>25</v>
      </c>
      <c r="I677" s="2">
        <v>51</v>
      </c>
      <c r="J677" s="2">
        <v>4.5999999999999996</v>
      </c>
      <c r="K677" s="2">
        <v>0</v>
      </c>
      <c r="L677" s="2">
        <v>0.5</v>
      </c>
      <c r="M677" s="2"/>
      <c r="N677" s="2"/>
      <c r="O677" s="2"/>
      <c r="P677" s="2"/>
      <c r="Q677" s="2"/>
      <c r="R677" s="2">
        <v>525</v>
      </c>
      <c r="S677" s="2">
        <v>135</v>
      </c>
      <c r="T677" s="2">
        <v>12</v>
      </c>
      <c r="U677" s="2">
        <v>4.4000000000000004</v>
      </c>
      <c r="V677" s="2">
        <v>30</v>
      </c>
      <c r="W677" s="2">
        <v>1.1000000000000001</v>
      </c>
      <c r="X677" s="2">
        <v>1.2</v>
      </c>
      <c r="Y677" s="2">
        <v>12</v>
      </c>
      <c r="Z677" s="2">
        <v>1.4</v>
      </c>
      <c r="AA677" s="2">
        <v>3.7</v>
      </c>
      <c r="AB677" s="2">
        <v>3.9</v>
      </c>
      <c r="AC677" s="2">
        <v>240</v>
      </c>
      <c r="AD677" s="2">
        <v>580</v>
      </c>
      <c r="AE677" s="2">
        <v>840</v>
      </c>
      <c r="AF677" s="2">
        <v>810</v>
      </c>
      <c r="AG677" s="2">
        <v>810</v>
      </c>
      <c r="AH677" s="2">
        <v>200</v>
      </c>
      <c r="AI677" s="2">
        <v>12</v>
      </c>
      <c r="AJ677" s="2">
        <v>13</v>
      </c>
      <c r="AK677" s="2">
        <v>1.8</v>
      </c>
      <c r="AL677" s="2">
        <v>40</v>
      </c>
      <c r="AM677" s="4">
        <v>0</v>
      </c>
    </row>
    <row r="678" spans="1:39" x14ac:dyDescent="0.3">
      <c r="A678" s="2" t="s">
        <v>627</v>
      </c>
      <c r="B678" s="20"/>
      <c r="C678" s="20">
        <v>4</v>
      </c>
      <c r="D678" s="2">
        <v>100</v>
      </c>
      <c r="E678" s="2">
        <v>297</v>
      </c>
      <c r="F678" s="2"/>
      <c r="G678" s="2"/>
      <c r="H678" s="2">
        <v>39</v>
      </c>
      <c r="I678" s="2">
        <v>34</v>
      </c>
      <c r="J678" s="2">
        <v>3.1</v>
      </c>
      <c r="K678" s="2">
        <v>0</v>
      </c>
      <c r="L678" s="2">
        <v>0.5</v>
      </c>
      <c r="M678" s="2">
        <v>0</v>
      </c>
      <c r="N678" s="2"/>
      <c r="O678" s="2"/>
      <c r="P678" s="2"/>
      <c r="Q678" s="2"/>
      <c r="R678" s="2">
        <v>710</v>
      </c>
      <c r="S678" s="2">
        <v>90</v>
      </c>
      <c r="T678" s="2">
        <v>7.8</v>
      </c>
      <c r="U678" s="2">
        <v>5.2</v>
      </c>
      <c r="V678" s="2">
        <v>70</v>
      </c>
      <c r="W678" s="2">
        <v>1.4</v>
      </c>
      <c r="X678" s="2">
        <v>1.4</v>
      </c>
      <c r="Y678" s="2">
        <v>13.6</v>
      </c>
      <c r="Z678" s="2">
        <v>2.1</v>
      </c>
      <c r="AA678" s="2">
        <v>5</v>
      </c>
      <c r="AB678" s="2">
        <v>3.6</v>
      </c>
      <c r="AC678" s="2">
        <v>500</v>
      </c>
      <c r="AD678" s="2">
        <v>560</v>
      </c>
      <c r="AE678" s="2">
        <v>700</v>
      </c>
      <c r="AF678" s="2">
        <v>670</v>
      </c>
      <c r="AG678" s="2">
        <v>670</v>
      </c>
      <c r="AH678" s="2">
        <v>285</v>
      </c>
      <c r="AI678" s="2">
        <v>23.5</v>
      </c>
      <c r="AJ678" s="2">
        <v>13.6</v>
      </c>
      <c r="AK678" s="2">
        <v>1.4</v>
      </c>
      <c r="AL678" s="2">
        <v>50</v>
      </c>
      <c r="AM678" s="4">
        <v>0</v>
      </c>
    </row>
    <row r="679" spans="1:39" x14ac:dyDescent="0.3">
      <c r="A679" s="2" t="s">
        <v>629</v>
      </c>
      <c r="B679" s="20"/>
      <c r="C679" s="20">
        <v>4</v>
      </c>
      <c r="D679" s="2">
        <v>100</v>
      </c>
      <c r="E679" s="2">
        <v>297</v>
      </c>
      <c r="F679" s="2"/>
      <c r="G679" s="2"/>
      <c r="H679" s="2">
        <v>39</v>
      </c>
      <c r="I679" s="2">
        <v>34</v>
      </c>
      <c r="J679" s="2">
        <v>3.1</v>
      </c>
      <c r="K679" s="2">
        <v>0</v>
      </c>
      <c r="L679" s="2">
        <v>0.5</v>
      </c>
      <c r="M679" s="2"/>
      <c r="N679" s="2"/>
      <c r="O679" s="2"/>
      <c r="P679" s="2"/>
      <c r="Q679" s="2"/>
      <c r="R679" s="2">
        <v>710</v>
      </c>
      <c r="S679" s="2">
        <v>90</v>
      </c>
      <c r="T679" s="2">
        <v>7.8</v>
      </c>
      <c r="U679" s="2">
        <v>5.2</v>
      </c>
      <c r="V679" s="2">
        <v>70</v>
      </c>
      <c r="W679" s="2">
        <v>1.4</v>
      </c>
      <c r="X679" s="2">
        <v>1.4</v>
      </c>
      <c r="Y679" s="2">
        <v>13.6</v>
      </c>
      <c r="Z679" s="2">
        <v>2.1</v>
      </c>
      <c r="AA679" s="2">
        <v>5</v>
      </c>
      <c r="AB679" s="2">
        <v>3.6</v>
      </c>
      <c r="AC679" s="2">
        <v>500</v>
      </c>
      <c r="AD679" s="2">
        <v>560</v>
      </c>
      <c r="AE679" s="2">
        <v>700</v>
      </c>
      <c r="AF679" s="2">
        <v>670</v>
      </c>
      <c r="AG679" s="2">
        <v>670</v>
      </c>
      <c r="AH679" s="2">
        <v>285</v>
      </c>
      <c r="AI679" s="2">
        <v>23.5</v>
      </c>
      <c r="AJ679" s="2">
        <v>13.6</v>
      </c>
      <c r="AK679" s="2">
        <v>1.4</v>
      </c>
      <c r="AL679" s="2">
        <v>50</v>
      </c>
      <c r="AM679" s="4">
        <v>0</v>
      </c>
    </row>
    <row r="680" spans="1:39" x14ac:dyDescent="0.3">
      <c r="A680" s="2" t="s">
        <v>630</v>
      </c>
      <c r="B680" s="20"/>
      <c r="C680" s="20">
        <v>4</v>
      </c>
      <c r="D680" s="2">
        <v>100</v>
      </c>
      <c r="E680" s="2">
        <v>309</v>
      </c>
      <c r="F680" s="2"/>
      <c r="G680" s="2"/>
      <c r="H680" s="2">
        <v>25</v>
      </c>
      <c r="I680" s="2">
        <v>51</v>
      </c>
      <c r="J680" s="2">
        <v>4.5999999999999996</v>
      </c>
      <c r="K680" s="2"/>
      <c r="L680" s="2">
        <v>0</v>
      </c>
      <c r="M680" s="2"/>
      <c r="N680" s="2"/>
      <c r="O680" s="2"/>
      <c r="P680" s="2"/>
      <c r="Q680" s="2"/>
      <c r="R680" s="2">
        <v>525</v>
      </c>
      <c r="S680" s="2">
        <v>135</v>
      </c>
      <c r="T680" s="2">
        <v>12</v>
      </c>
      <c r="U680" s="2">
        <v>4.4000000000000004</v>
      </c>
      <c r="V680" s="2">
        <v>30</v>
      </c>
      <c r="W680" s="2">
        <v>1.8</v>
      </c>
      <c r="X680" s="2">
        <v>1.2</v>
      </c>
      <c r="Y680" s="2">
        <v>12</v>
      </c>
      <c r="Z680" s="2">
        <v>1.4</v>
      </c>
      <c r="AA680" s="2">
        <v>3.7</v>
      </c>
      <c r="AB680" s="2">
        <v>3.9</v>
      </c>
      <c r="AC680" s="2">
        <v>240</v>
      </c>
      <c r="AD680" s="2">
        <v>580</v>
      </c>
      <c r="AE680" s="2">
        <v>840</v>
      </c>
      <c r="AF680" s="2">
        <v>810</v>
      </c>
      <c r="AG680" s="2">
        <v>810</v>
      </c>
      <c r="AH680" s="2">
        <v>200</v>
      </c>
      <c r="AI680" s="2">
        <v>12</v>
      </c>
      <c r="AJ680" s="2">
        <v>13</v>
      </c>
      <c r="AK680" s="2">
        <v>0</v>
      </c>
      <c r="AL680" s="2">
        <v>40</v>
      </c>
      <c r="AM680" s="4">
        <v>0</v>
      </c>
    </row>
    <row r="681" spans="1:39" x14ac:dyDescent="0.3">
      <c r="A681" s="2" t="s">
        <v>631</v>
      </c>
      <c r="B681" s="20"/>
      <c r="C681" s="20">
        <v>4</v>
      </c>
      <c r="D681" s="2">
        <v>100</v>
      </c>
      <c r="E681" s="2">
        <v>297</v>
      </c>
      <c r="F681" s="2"/>
      <c r="G681" s="2"/>
      <c r="H681" s="2">
        <v>39</v>
      </c>
      <c r="I681" s="2">
        <v>34</v>
      </c>
      <c r="J681" s="2">
        <v>3.1</v>
      </c>
      <c r="K681" s="2">
        <v>0</v>
      </c>
      <c r="L681" s="2">
        <v>0.5</v>
      </c>
      <c r="M681" s="2" t="s">
        <v>633</v>
      </c>
      <c r="N681" s="2" t="s">
        <v>633</v>
      </c>
      <c r="O681" s="2" t="s">
        <v>633</v>
      </c>
      <c r="P681" s="2"/>
      <c r="Q681" s="2"/>
      <c r="R681" s="2">
        <v>710</v>
      </c>
      <c r="S681" s="2">
        <v>90</v>
      </c>
      <c r="T681" s="2">
        <v>7.8</v>
      </c>
      <c r="U681" s="2">
        <v>5.2</v>
      </c>
      <c r="V681" s="2">
        <v>70</v>
      </c>
      <c r="W681" s="2">
        <v>1.4</v>
      </c>
      <c r="X681" s="2">
        <v>1.4</v>
      </c>
      <c r="Y681" s="2">
        <v>13.6</v>
      </c>
      <c r="Z681" s="2">
        <v>2.1</v>
      </c>
      <c r="AA681" s="2">
        <v>5</v>
      </c>
      <c r="AB681" s="2">
        <v>3.6</v>
      </c>
      <c r="AC681" s="2">
        <v>500</v>
      </c>
      <c r="AD681" s="2">
        <v>560</v>
      </c>
      <c r="AE681" s="2">
        <v>700</v>
      </c>
      <c r="AF681" s="2">
        <v>670</v>
      </c>
      <c r="AG681" s="2">
        <v>670</v>
      </c>
      <c r="AH681" s="2">
        <v>285</v>
      </c>
      <c r="AI681" s="2">
        <v>23.5</v>
      </c>
      <c r="AJ681" s="2">
        <v>13.6</v>
      </c>
      <c r="AK681" s="2">
        <v>1.4</v>
      </c>
      <c r="AL681" s="2">
        <v>50</v>
      </c>
      <c r="AM681" s="4">
        <v>0</v>
      </c>
    </row>
    <row r="682" spans="1:39" ht="15" thickBot="1" x14ac:dyDescent="0.35">
      <c r="A682" s="10" t="s">
        <v>632</v>
      </c>
      <c r="B682" s="25"/>
      <c r="C682" s="25">
        <v>4</v>
      </c>
      <c r="D682" s="10">
        <v>100</v>
      </c>
      <c r="E682" s="10">
        <v>297</v>
      </c>
      <c r="F682" s="10"/>
      <c r="G682" s="10"/>
      <c r="H682" s="10">
        <v>39</v>
      </c>
      <c r="I682" s="10">
        <v>34</v>
      </c>
      <c r="J682" s="10">
        <v>3.1</v>
      </c>
      <c r="K682" s="10"/>
      <c r="L682" s="10">
        <v>0.5</v>
      </c>
      <c r="M682" s="10"/>
      <c r="N682" s="10"/>
      <c r="O682" s="10"/>
      <c r="P682" s="10"/>
      <c r="Q682" s="10"/>
      <c r="R682" s="10">
        <v>710</v>
      </c>
      <c r="S682" s="10">
        <v>90</v>
      </c>
      <c r="T682" s="10">
        <v>7.8</v>
      </c>
      <c r="U682" s="10">
        <v>5.2</v>
      </c>
      <c r="V682" s="10">
        <v>70</v>
      </c>
      <c r="W682" s="10">
        <v>1.4</v>
      </c>
      <c r="X682" s="10">
        <v>1.4</v>
      </c>
      <c r="Y682" s="10">
        <v>13.6</v>
      </c>
      <c r="Z682" s="10">
        <v>2.1</v>
      </c>
      <c r="AA682" s="10">
        <v>5</v>
      </c>
      <c r="AB682" s="10">
        <v>3.6</v>
      </c>
      <c r="AC682" s="10">
        <v>500</v>
      </c>
      <c r="AD682" s="10">
        <v>560</v>
      </c>
      <c r="AE682" s="10">
        <v>700</v>
      </c>
      <c r="AF682" s="10">
        <v>670</v>
      </c>
      <c r="AG682" s="10">
        <v>670</v>
      </c>
      <c r="AH682" s="10">
        <v>285</v>
      </c>
      <c r="AI682" s="10">
        <v>23.5</v>
      </c>
      <c r="AJ682" s="10">
        <v>13.6</v>
      </c>
      <c r="AK682" s="10">
        <v>1.4</v>
      </c>
      <c r="AL682" s="10">
        <v>50</v>
      </c>
      <c r="AM682" s="12">
        <v>0</v>
      </c>
    </row>
    <row r="683" spans="1:39" s="118" customFormat="1" ht="15" thickBot="1" x14ac:dyDescent="0.35">
      <c r="A683" s="119" t="s">
        <v>643</v>
      </c>
      <c r="B683" s="115" t="s">
        <v>734</v>
      </c>
      <c r="C683" s="116" t="s">
        <v>2</v>
      </c>
      <c r="D683" s="116" t="s">
        <v>637</v>
      </c>
      <c r="E683" s="116" t="s">
        <v>4</v>
      </c>
      <c r="F683" s="116" t="s">
        <v>5</v>
      </c>
      <c r="G683" s="116" t="s">
        <v>6</v>
      </c>
      <c r="H683" s="116" t="s">
        <v>7</v>
      </c>
      <c r="I683" s="116" t="s">
        <v>9</v>
      </c>
      <c r="J683" s="116" t="s">
        <v>10</v>
      </c>
      <c r="K683" s="116" t="s">
        <v>8</v>
      </c>
      <c r="L683" s="116" t="s">
        <v>11</v>
      </c>
      <c r="M683" s="116" t="s">
        <v>12</v>
      </c>
      <c r="N683" s="116" t="s">
        <v>13</v>
      </c>
      <c r="O683" s="116" t="s">
        <v>14</v>
      </c>
      <c r="P683" s="116" t="s">
        <v>15</v>
      </c>
      <c r="Q683" s="116" t="s">
        <v>16</v>
      </c>
      <c r="R683" s="116" t="s">
        <v>36</v>
      </c>
      <c r="S683" s="116" t="s">
        <v>17</v>
      </c>
      <c r="T683" s="116" t="s">
        <v>18</v>
      </c>
      <c r="U683" s="116" t="s">
        <v>37</v>
      </c>
      <c r="V683" s="116" t="s">
        <v>19</v>
      </c>
      <c r="W683" s="116" t="s">
        <v>22</v>
      </c>
      <c r="X683" s="116" t="s">
        <v>20</v>
      </c>
      <c r="Y683" s="116" t="s">
        <v>21</v>
      </c>
      <c r="Z683" s="116" t="s">
        <v>23</v>
      </c>
      <c r="AA683" s="116" t="s">
        <v>24</v>
      </c>
      <c r="AB683" s="116" t="s">
        <v>25</v>
      </c>
      <c r="AC683" s="116" t="s">
        <v>26</v>
      </c>
      <c r="AD683" s="116" t="s">
        <v>27</v>
      </c>
      <c r="AE683" s="116" t="s">
        <v>28</v>
      </c>
      <c r="AF683" s="116" t="s">
        <v>29</v>
      </c>
      <c r="AG683" s="116" t="s">
        <v>30</v>
      </c>
      <c r="AH683" s="116" t="s">
        <v>31</v>
      </c>
      <c r="AI683" s="116" t="s">
        <v>32</v>
      </c>
      <c r="AJ683" s="116" t="s">
        <v>33</v>
      </c>
      <c r="AK683" s="116" t="s">
        <v>34</v>
      </c>
      <c r="AL683" s="116" t="s">
        <v>35</v>
      </c>
      <c r="AM683" s="117" t="s">
        <v>635</v>
      </c>
    </row>
    <row r="684" spans="1:39" x14ac:dyDescent="0.3">
      <c r="A684" s="4" t="s">
        <v>656</v>
      </c>
      <c r="B684" s="4"/>
      <c r="C684" s="2"/>
      <c r="D684" s="2">
        <v>100</v>
      </c>
      <c r="E684" s="2"/>
      <c r="F684" s="2">
        <v>100</v>
      </c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4"/>
    </row>
    <row r="685" spans="1:39" x14ac:dyDescent="0.3">
      <c r="A685" s="4" t="s">
        <v>769</v>
      </c>
      <c r="B685" s="4"/>
      <c r="C685" s="2"/>
      <c r="D685" s="2">
        <v>100</v>
      </c>
      <c r="E685" s="2">
        <v>394.73</v>
      </c>
      <c r="F685" s="2"/>
      <c r="G685" s="2"/>
      <c r="H685" s="2">
        <v>78.95</v>
      </c>
      <c r="I685" s="2">
        <v>9.8699999999999992</v>
      </c>
      <c r="J685" s="2">
        <v>3.29</v>
      </c>
      <c r="K685" s="2"/>
      <c r="L685" s="2">
        <v>3.29</v>
      </c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4"/>
    </row>
    <row r="686" spans="1:39" x14ac:dyDescent="0.3">
      <c r="A686" s="4"/>
      <c r="B686" s="4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4"/>
    </row>
    <row r="687" spans="1:39" x14ac:dyDescent="0.3">
      <c r="A687" s="4"/>
      <c r="B687" s="4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4"/>
    </row>
    <row r="688" spans="1:39" x14ac:dyDescent="0.3">
      <c r="A688" s="4"/>
      <c r="B688" s="4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4"/>
    </row>
    <row r="689" spans="1:39" x14ac:dyDescent="0.3">
      <c r="A689" s="4"/>
      <c r="B689" s="4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4"/>
    </row>
    <row r="690" spans="1:39" x14ac:dyDescent="0.3">
      <c r="A690" s="4"/>
      <c r="B690" s="4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4"/>
    </row>
    <row r="691" spans="1:39" x14ac:dyDescent="0.3">
      <c r="A691" s="4"/>
      <c r="B691" s="4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4"/>
    </row>
    <row r="692" spans="1:39" x14ac:dyDescent="0.3">
      <c r="A692" s="4"/>
      <c r="B692" s="4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4"/>
    </row>
    <row r="693" spans="1:39" x14ac:dyDescent="0.3">
      <c r="A693" s="4"/>
      <c r="B693" s="4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4"/>
    </row>
    <row r="694" spans="1:39" x14ac:dyDescent="0.3">
      <c r="A694" s="4"/>
      <c r="B694" s="4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4"/>
    </row>
    <row r="695" spans="1:39" x14ac:dyDescent="0.3">
      <c r="A695" s="4"/>
      <c r="B695" s="4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4"/>
    </row>
    <row r="696" spans="1:39" x14ac:dyDescent="0.3">
      <c r="A696" s="4"/>
      <c r="B696" s="4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4"/>
    </row>
    <row r="697" spans="1:39" x14ac:dyDescent="0.3">
      <c r="A697" s="4"/>
      <c r="B697" s="4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4"/>
    </row>
    <row r="698" spans="1:39" x14ac:dyDescent="0.3">
      <c r="A698" s="4"/>
      <c r="B698" s="4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4"/>
    </row>
    <row r="699" spans="1:39" x14ac:dyDescent="0.3">
      <c r="A699" s="4"/>
      <c r="B699" s="4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4"/>
    </row>
    <row r="700" spans="1:39" x14ac:dyDescent="0.3">
      <c r="A700" s="4"/>
      <c r="B700" s="4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4"/>
    </row>
    <row r="701" spans="1:39" x14ac:dyDescent="0.3">
      <c r="A701" s="4"/>
      <c r="B701" s="4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4"/>
    </row>
    <row r="702" spans="1:39" x14ac:dyDescent="0.3">
      <c r="A702" s="4"/>
      <c r="B702" s="4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4"/>
    </row>
    <row r="703" spans="1:39" x14ac:dyDescent="0.3">
      <c r="A703" s="4"/>
      <c r="B703" s="4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4"/>
    </row>
    <row r="704" spans="1:39" x14ac:dyDescent="0.3">
      <c r="A704" s="4"/>
      <c r="B704" s="4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4"/>
    </row>
    <row r="705" spans="1:39" x14ac:dyDescent="0.3">
      <c r="A705" s="4"/>
      <c r="B705" s="4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4"/>
    </row>
    <row r="706" spans="1:39" x14ac:dyDescent="0.3">
      <c r="A706" s="4"/>
      <c r="B706" s="4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4"/>
    </row>
    <row r="707" spans="1:39" x14ac:dyDescent="0.3">
      <c r="A707" s="4"/>
      <c r="B707" s="4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4"/>
    </row>
    <row r="708" spans="1:39" x14ac:dyDescent="0.3">
      <c r="A708" s="4"/>
      <c r="B708" s="4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4"/>
    </row>
    <row r="709" spans="1:39" x14ac:dyDescent="0.3">
      <c r="A709" s="4"/>
      <c r="B709" s="4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4"/>
    </row>
    <row r="710" spans="1:39" x14ac:dyDescent="0.3">
      <c r="A710" s="4"/>
      <c r="B710" s="4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4"/>
    </row>
    <row r="711" spans="1:39" x14ac:dyDescent="0.3">
      <c r="A711" s="4"/>
      <c r="B711" s="4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4"/>
    </row>
    <row r="712" spans="1:39" x14ac:dyDescent="0.3">
      <c r="A712" s="4"/>
      <c r="B712" s="4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4"/>
    </row>
    <row r="713" spans="1:39" x14ac:dyDescent="0.3">
      <c r="A713" s="4"/>
      <c r="B713" s="4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4"/>
    </row>
    <row r="714" spans="1:39" x14ac:dyDescent="0.3">
      <c r="A714" s="4"/>
      <c r="B714" s="4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4"/>
    </row>
    <row r="715" spans="1:39" x14ac:dyDescent="0.3">
      <c r="A715" s="4"/>
      <c r="B715" s="4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4"/>
    </row>
    <row r="716" spans="1:39" x14ac:dyDescent="0.3">
      <c r="A716" s="4"/>
      <c r="B716" s="4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4"/>
    </row>
    <row r="717" spans="1:39" x14ac:dyDescent="0.3">
      <c r="A717" s="4"/>
      <c r="B717" s="4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4"/>
    </row>
    <row r="718" spans="1:39" x14ac:dyDescent="0.3">
      <c r="A718" s="4"/>
      <c r="B718" s="4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4"/>
    </row>
    <row r="719" spans="1:39" x14ac:dyDescent="0.3">
      <c r="A719" s="4"/>
      <c r="B719" s="4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4"/>
    </row>
    <row r="720" spans="1:39" x14ac:dyDescent="0.3">
      <c r="A720" s="4"/>
      <c r="B720" s="4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4"/>
    </row>
    <row r="721" spans="1:39" x14ac:dyDescent="0.3">
      <c r="A721" s="4"/>
      <c r="B721" s="4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4"/>
    </row>
    <row r="722" spans="1:39" x14ac:dyDescent="0.3">
      <c r="A722" s="4"/>
      <c r="B722" s="4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4"/>
    </row>
    <row r="723" spans="1:39" x14ac:dyDescent="0.3">
      <c r="A723" s="4"/>
      <c r="B723" s="4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4"/>
    </row>
    <row r="724" spans="1:39" x14ac:dyDescent="0.3">
      <c r="A724" s="4"/>
      <c r="B724" s="4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4"/>
    </row>
    <row r="725" spans="1:39" x14ac:dyDescent="0.3">
      <c r="A725" s="4"/>
      <c r="B725" s="4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4"/>
    </row>
    <row r="726" spans="1:39" x14ac:dyDescent="0.3">
      <c r="A726" s="4"/>
      <c r="B726" s="4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4"/>
    </row>
    <row r="727" spans="1:39" x14ac:dyDescent="0.3">
      <c r="A727" s="4"/>
      <c r="B727" s="4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4"/>
    </row>
    <row r="728" spans="1:39" x14ac:dyDescent="0.3">
      <c r="A728" s="4"/>
      <c r="B728" s="4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4"/>
    </row>
    <row r="729" spans="1:39" x14ac:dyDescent="0.3">
      <c r="A729" s="4"/>
      <c r="B729" s="4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4"/>
    </row>
    <row r="730" spans="1:39" x14ac:dyDescent="0.3">
      <c r="A730" s="4"/>
      <c r="B730" s="4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4"/>
    </row>
    <row r="731" spans="1:39" x14ac:dyDescent="0.3">
      <c r="A731" s="4"/>
      <c r="B731" s="4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4"/>
    </row>
    <row r="732" spans="1:39" x14ac:dyDescent="0.3">
      <c r="A732" s="4"/>
      <c r="B732" s="4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4"/>
    </row>
    <row r="733" spans="1:39" x14ac:dyDescent="0.3">
      <c r="A733" s="4"/>
      <c r="B733" s="4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4"/>
    </row>
    <row r="734" spans="1:39" x14ac:dyDescent="0.3">
      <c r="A734" s="4"/>
      <c r="B734" s="4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4"/>
    </row>
    <row r="735" spans="1:39" x14ac:dyDescent="0.3">
      <c r="A735" s="4"/>
      <c r="B735" s="4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4"/>
    </row>
    <row r="736" spans="1:39" x14ac:dyDescent="0.3">
      <c r="A736" s="4"/>
      <c r="B736" s="4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4"/>
    </row>
    <row r="737" spans="1:39" x14ac:dyDescent="0.3">
      <c r="A737" s="4"/>
      <c r="B737" s="4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4"/>
    </row>
    <row r="738" spans="1:39" x14ac:dyDescent="0.3">
      <c r="A738" s="4"/>
      <c r="B738" s="4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4"/>
    </row>
    <row r="739" spans="1:39" x14ac:dyDescent="0.3">
      <c r="A739" s="4"/>
      <c r="B739" s="4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4"/>
    </row>
    <row r="740" spans="1:39" x14ac:dyDescent="0.3">
      <c r="A740" s="4"/>
      <c r="B740" s="4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4"/>
    </row>
    <row r="741" spans="1:39" x14ac:dyDescent="0.3">
      <c r="A741" s="4"/>
      <c r="B741" s="4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4"/>
    </row>
    <row r="742" spans="1:39" x14ac:dyDescent="0.3">
      <c r="A742" s="4"/>
      <c r="B742" s="4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4"/>
    </row>
    <row r="743" spans="1:39" x14ac:dyDescent="0.3">
      <c r="A743" s="4"/>
      <c r="B743" s="4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4"/>
    </row>
    <row r="744" spans="1:39" x14ac:dyDescent="0.3">
      <c r="A744" s="4"/>
      <c r="B744" s="4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4"/>
    </row>
    <row r="745" spans="1:39" x14ac:dyDescent="0.3">
      <c r="A745" s="4"/>
      <c r="B745" s="4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4"/>
    </row>
    <row r="746" spans="1:39" x14ac:dyDescent="0.3">
      <c r="A746" s="4"/>
      <c r="B746" s="4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4"/>
    </row>
    <row r="747" spans="1:39" x14ac:dyDescent="0.3">
      <c r="A747" s="4"/>
      <c r="B747" s="4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4"/>
    </row>
    <row r="748" spans="1:39" x14ac:dyDescent="0.3">
      <c r="A748" s="4"/>
      <c r="B748" s="4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4"/>
    </row>
    <row r="749" spans="1:39" x14ac:dyDescent="0.3">
      <c r="A749" s="4"/>
      <c r="B749" s="4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4"/>
    </row>
    <row r="750" spans="1:39" x14ac:dyDescent="0.3">
      <c r="A750" s="4"/>
      <c r="B750" s="4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4"/>
    </row>
    <row r="751" spans="1:39" x14ac:dyDescent="0.3">
      <c r="A751" s="4"/>
      <c r="B751" s="4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4"/>
    </row>
    <row r="752" spans="1:39" x14ac:dyDescent="0.3">
      <c r="A752" s="4"/>
      <c r="B752" s="4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4"/>
    </row>
    <row r="753" spans="1:39" x14ac:dyDescent="0.3">
      <c r="A753" s="4"/>
      <c r="B753" s="4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4"/>
    </row>
    <row r="754" spans="1:39" x14ac:dyDescent="0.3">
      <c r="A754" s="4"/>
      <c r="B754" s="4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4"/>
    </row>
    <row r="755" spans="1:39" x14ac:dyDescent="0.3">
      <c r="A755" s="4"/>
      <c r="B755" s="4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4"/>
    </row>
    <row r="756" spans="1:39" x14ac:dyDescent="0.3">
      <c r="A756" s="4"/>
      <c r="B756" s="4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4"/>
    </row>
    <row r="757" spans="1:39" x14ac:dyDescent="0.3">
      <c r="A757" s="4"/>
      <c r="B757" s="4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4"/>
    </row>
    <row r="758" spans="1:39" x14ac:dyDescent="0.3">
      <c r="A758" s="4"/>
      <c r="B758" s="4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4"/>
    </row>
    <row r="759" spans="1:39" x14ac:dyDescent="0.3">
      <c r="A759" s="4"/>
      <c r="B759" s="4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4"/>
    </row>
    <row r="760" spans="1:39" x14ac:dyDescent="0.3">
      <c r="A760" s="4"/>
      <c r="B760" s="4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4"/>
    </row>
    <row r="761" spans="1:39" x14ac:dyDescent="0.3">
      <c r="A761" s="4"/>
      <c r="B761" s="4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4"/>
    </row>
    <row r="762" spans="1:39" x14ac:dyDescent="0.3">
      <c r="A762" s="4"/>
      <c r="B762" s="4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4"/>
    </row>
    <row r="763" spans="1:39" x14ac:dyDescent="0.3">
      <c r="A763" s="4"/>
      <c r="B763" s="4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4"/>
    </row>
    <row r="764" spans="1:39" x14ac:dyDescent="0.3">
      <c r="A764" s="4"/>
      <c r="B764" s="4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4"/>
    </row>
    <row r="765" spans="1:39" x14ac:dyDescent="0.3">
      <c r="A765" s="4"/>
      <c r="B765" s="4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4"/>
    </row>
    <row r="766" spans="1:39" x14ac:dyDescent="0.3">
      <c r="A766" s="4"/>
      <c r="B766" s="4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4"/>
    </row>
    <row r="767" spans="1:39" x14ac:dyDescent="0.3">
      <c r="A767" s="4"/>
      <c r="B767" s="4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4"/>
    </row>
    <row r="768" spans="1:39" x14ac:dyDescent="0.3">
      <c r="A768" s="4"/>
      <c r="B768" s="4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4"/>
    </row>
    <row r="769" spans="1:39" x14ac:dyDescent="0.3">
      <c r="A769" s="4"/>
      <c r="B769" s="4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4"/>
    </row>
    <row r="770" spans="1:39" x14ac:dyDescent="0.3">
      <c r="A770" s="4"/>
      <c r="B770" s="4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4"/>
    </row>
    <row r="771" spans="1:39" x14ac:dyDescent="0.3">
      <c r="A771" s="4"/>
      <c r="B771" s="4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4"/>
    </row>
    <row r="772" spans="1:39" x14ac:dyDescent="0.3">
      <c r="A772" s="4"/>
      <c r="B772" s="4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4"/>
    </row>
    <row r="773" spans="1:39" x14ac:dyDescent="0.3">
      <c r="A773" s="4"/>
      <c r="B773" s="4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4"/>
    </row>
    <row r="774" spans="1:39" x14ac:dyDescent="0.3">
      <c r="A774" s="4"/>
      <c r="B774" s="4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4"/>
    </row>
    <row r="775" spans="1:39" x14ac:dyDescent="0.3">
      <c r="A775" s="4"/>
      <c r="B775" s="4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4"/>
    </row>
    <row r="776" spans="1:39" x14ac:dyDescent="0.3">
      <c r="A776" s="4"/>
      <c r="B776" s="4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4"/>
    </row>
    <row r="777" spans="1:39" x14ac:dyDescent="0.3">
      <c r="A777" s="4"/>
      <c r="B777" s="4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4"/>
    </row>
    <row r="778" spans="1:39" x14ac:dyDescent="0.3">
      <c r="A778" s="4"/>
      <c r="B778" s="4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4"/>
    </row>
    <row r="779" spans="1:39" x14ac:dyDescent="0.3">
      <c r="A779" s="4"/>
      <c r="B779" s="4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4"/>
    </row>
    <row r="780" spans="1:39" x14ac:dyDescent="0.3">
      <c r="A780" s="4"/>
      <c r="B780" s="4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4"/>
    </row>
    <row r="781" spans="1:39" x14ac:dyDescent="0.3">
      <c r="A781" s="4"/>
      <c r="B781" s="4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4"/>
    </row>
    <row r="782" spans="1:39" x14ac:dyDescent="0.3">
      <c r="A782" s="4"/>
      <c r="B782" s="4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4"/>
    </row>
    <row r="783" spans="1:39" x14ac:dyDescent="0.3">
      <c r="A783" s="4"/>
      <c r="B783" s="4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4"/>
    </row>
    <row r="784" spans="1:39" x14ac:dyDescent="0.3">
      <c r="A784" s="4"/>
      <c r="B784" s="4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4"/>
    </row>
    <row r="785" spans="1:39" x14ac:dyDescent="0.3">
      <c r="A785" s="4"/>
      <c r="B785" s="4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4"/>
    </row>
    <row r="786" spans="1:39" x14ac:dyDescent="0.3">
      <c r="A786" s="4"/>
      <c r="B786" s="4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4"/>
    </row>
    <row r="787" spans="1:39" x14ac:dyDescent="0.3">
      <c r="A787" s="4"/>
      <c r="B787" s="4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4"/>
    </row>
    <row r="788" spans="1:39" x14ac:dyDescent="0.3">
      <c r="A788" s="4"/>
      <c r="B788" s="4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4"/>
    </row>
    <row r="789" spans="1:39" x14ac:dyDescent="0.3">
      <c r="A789" s="4"/>
      <c r="B789" s="4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4"/>
    </row>
    <row r="790" spans="1:39" x14ac:dyDescent="0.3">
      <c r="A790" s="4"/>
      <c r="B790" s="4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4"/>
    </row>
    <row r="791" spans="1:39" x14ac:dyDescent="0.3">
      <c r="A791" s="4"/>
      <c r="B791" s="4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4"/>
    </row>
    <row r="792" spans="1:39" x14ac:dyDescent="0.3">
      <c r="A792" s="4"/>
      <c r="B792" s="4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4"/>
    </row>
    <row r="793" spans="1:39" x14ac:dyDescent="0.3">
      <c r="A793" s="4"/>
      <c r="B793" s="4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4"/>
    </row>
    <row r="794" spans="1:39" x14ac:dyDescent="0.3">
      <c r="A794" s="4"/>
      <c r="B794" s="4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4"/>
    </row>
    <row r="795" spans="1:39" x14ac:dyDescent="0.3">
      <c r="A795" s="4"/>
      <c r="B795" s="4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4"/>
    </row>
    <row r="796" spans="1:39" x14ac:dyDescent="0.3">
      <c r="A796" s="4"/>
      <c r="B796" s="4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4"/>
    </row>
    <row r="797" spans="1:39" x14ac:dyDescent="0.3">
      <c r="A797" s="4"/>
      <c r="B797" s="4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4"/>
    </row>
    <row r="798" spans="1:39" x14ac:dyDescent="0.3">
      <c r="A798" s="4"/>
      <c r="B798" s="4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4"/>
    </row>
    <row r="799" spans="1:39" x14ac:dyDescent="0.3">
      <c r="A799" s="4"/>
      <c r="B799" s="4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4"/>
    </row>
    <row r="800" spans="1:39" x14ac:dyDescent="0.3">
      <c r="A800" s="4"/>
      <c r="B800" s="4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4"/>
    </row>
    <row r="801" spans="1:39" x14ac:dyDescent="0.3">
      <c r="A801" s="4"/>
      <c r="B801" s="4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4"/>
    </row>
    <row r="802" spans="1:39" x14ac:dyDescent="0.3">
      <c r="A802" s="4"/>
      <c r="B802" s="4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4"/>
    </row>
    <row r="803" spans="1:39" x14ac:dyDescent="0.3">
      <c r="A803" s="4"/>
      <c r="B803" s="4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4"/>
    </row>
    <row r="804" spans="1:39" x14ac:dyDescent="0.3">
      <c r="A804" s="4"/>
      <c r="B804" s="4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4"/>
    </row>
    <row r="805" spans="1:39" x14ac:dyDescent="0.3">
      <c r="A805" s="4"/>
      <c r="B805" s="4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4"/>
    </row>
    <row r="806" spans="1:39" x14ac:dyDescent="0.3">
      <c r="A806" s="4"/>
      <c r="B806" s="4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4"/>
    </row>
    <row r="807" spans="1:39" x14ac:dyDescent="0.3">
      <c r="A807" s="4"/>
      <c r="B807" s="4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4"/>
    </row>
    <row r="808" spans="1:39" x14ac:dyDescent="0.3">
      <c r="A808" s="4"/>
      <c r="B808" s="4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4"/>
    </row>
    <row r="809" spans="1:39" x14ac:dyDescent="0.3">
      <c r="A809" s="4"/>
      <c r="B809" s="4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4"/>
    </row>
    <row r="810" spans="1:39" x14ac:dyDescent="0.3">
      <c r="A810" s="4"/>
      <c r="B810" s="4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4"/>
    </row>
    <row r="811" spans="1:39" x14ac:dyDescent="0.3">
      <c r="A811" s="4"/>
      <c r="B811" s="4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4"/>
    </row>
    <row r="812" spans="1:39" x14ac:dyDescent="0.3">
      <c r="A812" s="4"/>
      <c r="B812" s="4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4"/>
    </row>
    <row r="813" spans="1:39" x14ac:dyDescent="0.3">
      <c r="A813" s="4"/>
      <c r="B813" s="4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4"/>
    </row>
    <row r="814" spans="1:39" x14ac:dyDescent="0.3">
      <c r="A814" s="4"/>
      <c r="B814" s="4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4"/>
    </row>
    <row r="815" spans="1:39" x14ac:dyDescent="0.3">
      <c r="A815" s="4"/>
      <c r="B815" s="4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4"/>
    </row>
    <row r="816" spans="1:39" x14ac:dyDescent="0.3">
      <c r="A816" s="4"/>
      <c r="B816" s="4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4"/>
    </row>
    <row r="817" spans="1:39" x14ac:dyDescent="0.3">
      <c r="A817" s="4"/>
      <c r="B817" s="4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4"/>
    </row>
    <row r="818" spans="1:39" x14ac:dyDescent="0.3">
      <c r="A818" s="4"/>
      <c r="B818" s="4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4"/>
    </row>
    <row r="819" spans="1:39" x14ac:dyDescent="0.3">
      <c r="A819" s="4"/>
      <c r="B819" s="4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4"/>
    </row>
    <row r="820" spans="1:39" x14ac:dyDescent="0.3">
      <c r="A820" s="4"/>
      <c r="B820" s="4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4"/>
    </row>
    <row r="821" spans="1:39" x14ac:dyDescent="0.3">
      <c r="A821" s="4"/>
      <c r="B821" s="4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4"/>
    </row>
    <row r="822" spans="1:39" x14ac:dyDescent="0.3">
      <c r="A822" s="4"/>
      <c r="B822" s="4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4"/>
    </row>
    <row r="823" spans="1:39" x14ac:dyDescent="0.3">
      <c r="A823" s="4"/>
      <c r="B823" s="4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4"/>
    </row>
    <row r="824" spans="1:39" x14ac:dyDescent="0.3">
      <c r="A824" s="4"/>
      <c r="B824" s="4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4"/>
    </row>
    <row r="825" spans="1:39" x14ac:dyDescent="0.3">
      <c r="A825" s="4"/>
      <c r="B825" s="4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4"/>
    </row>
    <row r="826" spans="1:39" x14ac:dyDescent="0.3">
      <c r="A826" s="4"/>
      <c r="B826" s="4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4"/>
    </row>
    <row r="827" spans="1:39" x14ac:dyDescent="0.3">
      <c r="A827" s="4"/>
      <c r="B827" s="4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4"/>
    </row>
    <row r="828" spans="1:39" x14ac:dyDescent="0.3">
      <c r="A828" s="4"/>
      <c r="B828" s="4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4"/>
    </row>
    <row r="829" spans="1:39" x14ac:dyDescent="0.3">
      <c r="A829" s="4"/>
      <c r="B829" s="4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4"/>
    </row>
    <row r="830" spans="1:39" x14ac:dyDescent="0.3">
      <c r="A830" s="4"/>
      <c r="B830" s="4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4"/>
    </row>
    <row r="831" spans="1:39" x14ac:dyDescent="0.3">
      <c r="A831" s="4"/>
      <c r="B831" s="4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4"/>
    </row>
    <row r="832" spans="1:39" x14ac:dyDescent="0.3">
      <c r="A832" s="4"/>
      <c r="B832" s="4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4"/>
    </row>
    <row r="833" spans="1:39" x14ac:dyDescent="0.3">
      <c r="A833" s="4"/>
      <c r="B833" s="4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4"/>
    </row>
    <row r="834" spans="1:39" x14ac:dyDescent="0.3">
      <c r="A834" s="4"/>
      <c r="B834" s="4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4"/>
    </row>
    <row r="835" spans="1:39" x14ac:dyDescent="0.3">
      <c r="A835" s="4"/>
      <c r="B835" s="4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4"/>
    </row>
    <row r="836" spans="1:39" x14ac:dyDescent="0.3">
      <c r="A836" s="4"/>
      <c r="B836" s="4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4"/>
    </row>
    <row r="837" spans="1:39" x14ac:dyDescent="0.3">
      <c r="A837" s="4"/>
      <c r="B837" s="4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4"/>
    </row>
    <row r="838" spans="1:39" x14ac:dyDescent="0.3">
      <c r="A838" s="4"/>
      <c r="B838" s="4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4"/>
    </row>
    <row r="839" spans="1:39" x14ac:dyDescent="0.3">
      <c r="A839" s="4"/>
      <c r="B839" s="4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4"/>
    </row>
    <row r="840" spans="1:39" x14ac:dyDescent="0.3">
      <c r="A840" s="4"/>
      <c r="B840" s="4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4"/>
    </row>
    <row r="841" spans="1:39" x14ac:dyDescent="0.3">
      <c r="A841" s="4"/>
      <c r="B841" s="4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4"/>
    </row>
    <row r="842" spans="1:39" x14ac:dyDescent="0.3">
      <c r="A842" s="4"/>
      <c r="B842" s="4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4"/>
    </row>
    <row r="843" spans="1:39" x14ac:dyDescent="0.3">
      <c r="A843" s="4"/>
      <c r="B843" s="4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4"/>
    </row>
    <row r="844" spans="1:39" x14ac:dyDescent="0.3">
      <c r="A844" s="4"/>
      <c r="B844" s="4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4"/>
    </row>
    <row r="845" spans="1:39" x14ac:dyDescent="0.3">
      <c r="A845" s="4"/>
      <c r="B845" s="4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4"/>
    </row>
    <row r="846" spans="1:39" x14ac:dyDescent="0.3">
      <c r="A846" s="4"/>
      <c r="B846" s="4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4"/>
    </row>
    <row r="847" spans="1:39" x14ac:dyDescent="0.3">
      <c r="A847" s="4"/>
      <c r="B847" s="4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4"/>
    </row>
    <row r="848" spans="1:39" x14ac:dyDescent="0.3">
      <c r="A848" s="4"/>
      <c r="B848" s="4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4"/>
    </row>
    <row r="849" spans="1:39" x14ac:dyDescent="0.3">
      <c r="A849" s="4"/>
      <c r="B849" s="4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4"/>
    </row>
    <row r="850" spans="1:39" x14ac:dyDescent="0.3">
      <c r="A850" s="4"/>
      <c r="B850" s="4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4"/>
    </row>
    <row r="851" spans="1:39" x14ac:dyDescent="0.3">
      <c r="A851" s="4"/>
      <c r="B851" s="4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4"/>
    </row>
    <row r="852" spans="1:39" x14ac:dyDescent="0.3">
      <c r="A852" s="4"/>
      <c r="B852" s="4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4"/>
    </row>
    <row r="853" spans="1:39" x14ac:dyDescent="0.3">
      <c r="A853" s="4"/>
      <c r="B853" s="4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4"/>
    </row>
    <row r="854" spans="1:39" x14ac:dyDescent="0.3">
      <c r="A854" s="4"/>
      <c r="B854" s="4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4"/>
    </row>
    <row r="855" spans="1:39" x14ac:dyDescent="0.3">
      <c r="A855" s="4"/>
      <c r="B855" s="4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4"/>
    </row>
    <row r="856" spans="1:39" x14ac:dyDescent="0.3">
      <c r="A856" s="4"/>
      <c r="B856" s="4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4"/>
    </row>
    <row r="857" spans="1:39" x14ac:dyDescent="0.3">
      <c r="A857" s="4"/>
      <c r="B857" s="4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4"/>
    </row>
    <row r="858" spans="1:39" x14ac:dyDescent="0.3">
      <c r="A858" s="4"/>
      <c r="B858" s="4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4"/>
    </row>
    <row r="859" spans="1:39" x14ac:dyDescent="0.3">
      <c r="A859" s="4"/>
      <c r="B859" s="4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4"/>
    </row>
    <row r="860" spans="1:39" x14ac:dyDescent="0.3">
      <c r="A860" s="4"/>
      <c r="B860" s="4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4"/>
    </row>
    <row r="861" spans="1:39" x14ac:dyDescent="0.3">
      <c r="A861" s="4"/>
      <c r="B861" s="4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4"/>
    </row>
    <row r="862" spans="1:39" x14ac:dyDescent="0.3">
      <c r="A862" s="4"/>
      <c r="B862" s="4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4"/>
    </row>
    <row r="863" spans="1:39" x14ac:dyDescent="0.3">
      <c r="A863" s="4"/>
      <c r="B863" s="4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4"/>
    </row>
    <row r="864" spans="1:39" x14ac:dyDescent="0.3">
      <c r="A864" s="4"/>
      <c r="B864" s="4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4"/>
    </row>
    <row r="865" spans="1:39" x14ac:dyDescent="0.3">
      <c r="A865" s="4"/>
      <c r="B865" s="4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4"/>
    </row>
    <row r="866" spans="1:39" x14ac:dyDescent="0.3">
      <c r="A866" s="4"/>
      <c r="B866" s="4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4"/>
    </row>
    <row r="867" spans="1:39" x14ac:dyDescent="0.3">
      <c r="A867" s="4"/>
      <c r="B867" s="4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4"/>
    </row>
    <row r="868" spans="1:39" x14ac:dyDescent="0.3">
      <c r="A868" s="4"/>
      <c r="B868" s="4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4"/>
    </row>
    <row r="869" spans="1:39" x14ac:dyDescent="0.3">
      <c r="A869" s="4"/>
      <c r="B869" s="4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4"/>
    </row>
    <row r="870" spans="1:39" x14ac:dyDescent="0.3">
      <c r="A870" s="4"/>
      <c r="B870" s="4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4"/>
    </row>
    <row r="871" spans="1:39" x14ac:dyDescent="0.3">
      <c r="A871" s="4"/>
      <c r="B871" s="4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4"/>
    </row>
    <row r="872" spans="1:39" x14ac:dyDescent="0.3">
      <c r="A872" s="4"/>
      <c r="B872" s="4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4"/>
    </row>
    <row r="873" spans="1:39" x14ac:dyDescent="0.3">
      <c r="A873" s="4"/>
      <c r="B873" s="4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4"/>
    </row>
    <row r="874" spans="1:39" x14ac:dyDescent="0.3">
      <c r="A874" s="4"/>
      <c r="B874" s="4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4"/>
    </row>
    <row r="875" spans="1:39" x14ac:dyDescent="0.3">
      <c r="A875" s="4"/>
      <c r="B875" s="4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4"/>
    </row>
    <row r="876" spans="1:39" x14ac:dyDescent="0.3">
      <c r="A876" s="4"/>
      <c r="B876" s="4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4"/>
    </row>
    <row r="877" spans="1:39" x14ac:dyDescent="0.3">
      <c r="A877" s="4"/>
      <c r="B877" s="4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4"/>
    </row>
    <row r="878" spans="1:39" x14ac:dyDescent="0.3">
      <c r="A878" s="4"/>
      <c r="B878" s="4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4"/>
    </row>
    <row r="879" spans="1:39" x14ac:dyDescent="0.3">
      <c r="A879" s="4"/>
      <c r="B879" s="4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4"/>
    </row>
    <row r="880" spans="1:39" x14ac:dyDescent="0.3">
      <c r="A880" s="4"/>
      <c r="B880" s="4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4"/>
    </row>
    <row r="881" spans="1:39" x14ac:dyDescent="0.3">
      <c r="A881" s="4"/>
      <c r="B881" s="4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4"/>
    </row>
    <row r="882" spans="1:39" x14ac:dyDescent="0.3">
      <c r="A882" s="4"/>
      <c r="B882" s="4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4"/>
    </row>
    <row r="883" spans="1:39" x14ac:dyDescent="0.3">
      <c r="A883" s="4"/>
      <c r="B883" s="4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4"/>
    </row>
    <row r="884" spans="1:39" x14ac:dyDescent="0.3">
      <c r="A884" s="4"/>
      <c r="B884" s="4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4"/>
    </row>
    <row r="885" spans="1:39" x14ac:dyDescent="0.3">
      <c r="A885" s="4"/>
      <c r="B885" s="4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4"/>
    </row>
    <row r="886" spans="1:39" x14ac:dyDescent="0.3">
      <c r="A886" s="4"/>
      <c r="B886" s="4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4"/>
    </row>
    <row r="887" spans="1:39" x14ac:dyDescent="0.3">
      <c r="A887" s="4"/>
      <c r="B887" s="4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4"/>
    </row>
    <row r="888" spans="1:39" x14ac:dyDescent="0.3">
      <c r="A888" s="4"/>
      <c r="B888" s="4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4"/>
    </row>
    <row r="889" spans="1:39" x14ac:dyDescent="0.3">
      <c r="A889" s="4"/>
      <c r="B889" s="4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4"/>
    </row>
    <row r="890" spans="1:39" x14ac:dyDescent="0.3">
      <c r="A890" s="4"/>
      <c r="B890" s="4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4"/>
    </row>
    <row r="891" spans="1:39" x14ac:dyDescent="0.3">
      <c r="A891" s="4"/>
      <c r="B891" s="4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4"/>
    </row>
    <row r="892" spans="1:39" x14ac:dyDescent="0.3">
      <c r="A892" s="4"/>
      <c r="B892" s="4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4"/>
    </row>
    <row r="893" spans="1:39" x14ac:dyDescent="0.3">
      <c r="A893" s="4"/>
      <c r="B893" s="4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4"/>
    </row>
    <row r="894" spans="1:39" x14ac:dyDescent="0.3">
      <c r="A894" s="4"/>
      <c r="B894" s="4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4"/>
    </row>
    <row r="895" spans="1:39" x14ac:dyDescent="0.3">
      <c r="A895" s="4"/>
      <c r="B895" s="4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4"/>
    </row>
    <row r="896" spans="1:39" x14ac:dyDescent="0.3">
      <c r="A896" s="4"/>
      <c r="B896" s="4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4"/>
    </row>
    <row r="897" spans="1:39" x14ac:dyDescent="0.3">
      <c r="A897" s="4"/>
      <c r="B897" s="4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4"/>
    </row>
    <row r="898" spans="1:39" x14ac:dyDescent="0.3">
      <c r="A898" s="4"/>
      <c r="B898" s="4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4"/>
    </row>
    <row r="899" spans="1:39" x14ac:dyDescent="0.3">
      <c r="A899" s="4"/>
      <c r="B899" s="4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4"/>
    </row>
    <row r="900" spans="1:39" x14ac:dyDescent="0.3">
      <c r="A900" s="4"/>
      <c r="B900" s="4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4"/>
    </row>
    <row r="901" spans="1:39" x14ac:dyDescent="0.3">
      <c r="A901" s="4"/>
      <c r="B901" s="4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4"/>
    </row>
    <row r="902" spans="1:39" x14ac:dyDescent="0.3">
      <c r="A902" s="4"/>
      <c r="B902" s="4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4"/>
    </row>
    <row r="903" spans="1:39" x14ac:dyDescent="0.3">
      <c r="A903" s="4"/>
      <c r="B903" s="4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4"/>
    </row>
    <row r="904" spans="1:39" x14ac:dyDescent="0.3">
      <c r="A904" s="4"/>
      <c r="B904" s="4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4"/>
    </row>
    <row r="905" spans="1:39" x14ac:dyDescent="0.3">
      <c r="A905" s="4"/>
      <c r="B905" s="4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4"/>
    </row>
    <row r="906" spans="1:39" x14ac:dyDescent="0.3">
      <c r="A906" s="4"/>
      <c r="B906" s="4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4"/>
    </row>
    <row r="907" spans="1:39" x14ac:dyDescent="0.3">
      <c r="A907" s="4"/>
      <c r="B907" s="4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4"/>
    </row>
    <row r="908" spans="1:39" x14ac:dyDescent="0.3">
      <c r="A908" s="4"/>
      <c r="B908" s="4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4"/>
    </row>
    <row r="909" spans="1:39" x14ac:dyDescent="0.3">
      <c r="A909" s="4"/>
      <c r="B909" s="4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4"/>
    </row>
    <row r="910" spans="1:39" x14ac:dyDescent="0.3">
      <c r="A910" s="4"/>
      <c r="B910" s="4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4"/>
    </row>
    <row r="911" spans="1:39" x14ac:dyDescent="0.3">
      <c r="A911" s="4"/>
      <c r="B911" s="4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4"/>
    </row>
    <row r="912" spans="1:39" x14ac:dyDescent="0.3">
      <c r="A912" s="4"/>
      <c r="B912" s="4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4"/>
    </row>
    <row r="913" spans="1:39" x14ac:dyDescent="0.3">
      <c r="A913" s="4"/>
      <c r="B913" s="4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4"/>
    </row>
    <row r="914" spans="1:39" x14ac:dyDescent="0.3">
      <c r="A914" s="4"/>
      <c r="B914" s="4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4"/>
    </row>
    <row r="915" spans="1:39" x14ac:dyDescent="0.3">
      <c r="A915" s="4"/>
      <c r="B915" s="4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4"/>
    </row>
    <row r="916" spans="1:39" x14ac:dyDescent="0.3">
      <c r="A916" s="4"/>
      <c r="B916" s="4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4"/>
    </row>
    <row r="917" spans="1:39" x14ac:dyDescent="0.3">
      <c r="A917" s="4"/>
      <c r="B917" s="4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4"/>
    </row>
    <row r="918" spans="1:39" x14ac:dyDescent="0.3">
      <c r="A918" s="4"/>
      <c r="B918" s="4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4"/>
    </row>
    <row r="919" spans="1:39" x14ac:dyDescent="0.3">
      <c r="A919" s="4"/>
      <c r="B919" s="4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4"/>
    </row>
    <row r="920" spans="1:39" x14ac:dyDescent="0.3">
      <c r="A920" s="4"/>
      <c r="B920" s="4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4"/>
    </row>
    <row r="921" spans="1:39" x14ac:dyDescent="0.3">
      <c r="A921" s="4"/>
      <c r="B921" s="4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4"/>
    </row>
    <row r="922" spans="1:39" x14ac:dyDescent="0.3">
      <c r="A922" s="4"/>
      <c r="B922" s="4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4"/>
    </row>
    <row r="923" spans="1:39" x14ac:dyDescent="0.3">
      <c r="A923" s="4"/>
      <c r="B923" s="4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4"/>
    </row>
    <row r="924" spans="1:39" x14ac:dyDescent="0.3">
      <c r="A924" s="4"/>
      <c r="B924" s="4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4"/>
    </row>
    <row r="925" spans="1:39" x14ac:dyDescent="0.3">
      <c r="A925" s="4"/>
      <c r="B925" s="4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4"/>
    </row>
    <row r="926" spans="1:39" x14ac:dyDescent="0.3">
      <c r="A926" s="4"/>
      <c r="B926" s="4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4"/>
    </row>
    <row r="927" spans="1:39" x14ac:dyDescent="0.3">
      <c r="A927" s="4"/>
      <c r="B927" s="4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4"/>
    </row>
    <row r="928" spans="1:39" x14ac:dyDescent="0.3">
      <c r="A928" s="4"/>
      <c r="B928" s="4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4"/>
    </row>
    <row r="929" spans="1:39" x14ac:dyDescent="0.3">
      <c r="A929" s="4"/>
      <c r="B929" s="4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4"/>
    </row>
    <row r="930" spans="1:39" x14ac:dyDescent="0.3">
      <c r="A930" s="4"/>
      <c r="B930" s="4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4"/>
    </row>
    <row r="931" spans="1:39" x14ac:dyDescent="0.3">
      <c r="A931" s="4"/>
      <c r="B931" s="4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4"/>
    </row>
    <row r="932" spans="1:39" x14ac:dyDescent="0.3">
      <c r="A932" s="4"/>
      <c r="B932" s="4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4"/>
    </row>
    <row r="933" spans="1:39" x14ac:dyDescent="0.3">
      <c r="A933" s="4"/>
      <c r="B933" s="4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4"/>
    </row>
    <row r="934" spans="1:39" x14ac:dyDescent="0.3">
      <c r="A934" s="4"/>
      <c r="B934" s="4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4"/>
    </row>
    <row r="935" spans="1:39" x14ac:dyDescent="0.3">
      <c r="A935" s="4"/>
      <c r="B935" s="4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4"/>
    </row>
    <row r="936" spans="1:39" x14ac:dyDescent="0.3">
      <c r="A936" s="4"/>
      <c r="B936" s="4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4"/>
    </row>
    <row r="937" spans="1:39" x14ac:dyDescent="0.3">
      <c r="A937" s="4"/>
      <c r="B937" s="4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4"/>
    </row>
    <row r="938" spans="1:39" x14ac:dyDescent="0.3">
      <c r="A938" s="4"/>
      <c r="B938" s="4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4"/>
    </row>
    <row r="939" spans="1:39" x14ac:dyDescent="0.3">
      <c r="A939" s="4"/>
      <c r="B939" s="4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4"/>
    </row>
    <row r="940" spans="1:39" x14ac:dyDescent="0.3">
      <c r="A940" s="4"/>
      <c r="B940" s="4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4"/>
    </row>
    <row r="941" spans="1:39" x14ac:dyDescent="0.3">
      <c r="A941" s="4"/>
      <c r="B941" s="4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4"/>
    </row>
    <row r="942" spans="1:39" x14ac:dyDescent="0.3">
      <c r="A942" s="4"/>
      <c r="B942" s="4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4"/>
    </row>
    <row r="943" spans="1:39" x14ac:dyDescent="0.3">
      <c r="A943" s="4"/>
      <c r="B943" s="4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4"/>
    </row>
    <row r="944" spans="1:39" x14ac:dyDescent="0.3">
      <c r="A944" s="4"/>
      <c r="B944" s="4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4"/>
    </row>
    <row r="945" spans="1:39" x14ac:dyDescent="0.3">
      <c r="A945" s="4"/>
      <c r="B945" s="4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4"/>
    </row>
    <row r="946" spans="1:39" x14ac:dyDescent="0.3">
      <c r="A946" s="4"/>
      <c r="B946" s="4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4"/>
    </row>
    <row r="947" spans="1:39" x14ac:dyDescent="0.3">
      <c r="A947" s="4"/>
      <c r="B947" s="4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4"/>
    </row>
    <row r="948" spans="1:39" x14ac:dyDescent="0.3">
      <c r="A948" s="4"/>
      <c r="B948" s="4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4"/>
    </row>
    <row r="949" spans="1:39" x14ac:dyDescent="0.3">
      <c r="A949" s="4"/>
      <c r="B949" s="4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4"/>
    </row>
    <row r="950" spans="1:39" x14ac:dyDescent="0.3">
      <c r="A950" s="4"/>
      <c r="B950" s="4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4"/>
    </row>
    <row r="951" spans="1:39" x14ac:dyDescent="0.3">
      <c r="A951" s="4"/>
      <c r="B951" s="4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4"/>
    </row>
    <row r="952" spans="1:39" x14ac:dyDescent="0.3">
      <c r="A952" s="4"/>
      <c r="B952" s="4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4"/>
    </row>
    <row r="953" spans="1:39" x14ac:dyDescent="0.3">
      <c r="A953" s="4"/>
      <c r="B953" s="4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4"/>
    </row>
    <row r="954" spans="1:39" x14ac:dyDescent="0.3">
      <c r="A954" s="4"/>
      <c r="B954" s="4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4"/>
    </row>
    <row r="955" spans="1:39" x14ac:dyDescent="0.3">
      <c r="A955" s="4"/>
      <c r="B955" s="4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4"/>
    </row>
    <row r="956" spans="1:39" x14ac:dyDescent="0.3">
      <c r="A956" s="4"/>
      <c r="B956" s="4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4"/>
    </row>
    <row r="957" spans="1:39" x14ac:dyDescent="0.3">
      <c r="A957" s="4"/>
      <c r="B957" s="4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4"/>
    </row>
    <row r="958" spans="1:39" x14ac:dyDescent="0.3">
      <c r="A958" s="4"/>
      <c r="B958" s="4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4"/>
    </row>
    <row r="959" spans="1:39" x14ac:dyDescent="0.3">
      <c r="A959" s="4"/>
      <c r="B959" s="4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4"/>
    </row>
    <row r="960" spans="1:39" x14ac:dyDescent="0.3">
      <c r="A960" s="4"/>
      <c r="B960" s="4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4"/>
    </row>
    <row r="961" spans="1:39" x14ac:dyDescent="0.3">
      <c r="A961" s="4"/>
      <c r="B961" s="4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4"/>
    </row>
    <row r="962" spans="1:39" x14ac:dyDescent="0.3">
      <c r="A962" s="4"/>
      <c r="B962" s="4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4"/>
    </row>
    <row r="963" spans="1:39" x14ac:dyDescent="0.3">
      <c r="A963" s="4"/>
      <c r="B963" s="4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4"/>
    </row>
    <row r="964" spans="1:39" x14ac:dyDescent="0.3">
      <c r="A964" s="4"/>
      <c r="B964" s="4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4"/>
    </row>
    <row r="965" spans="1:39" x14ac:dyDescent="0.3">
      <c r="A965" s="4"/>
      <c r="B965" s="4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4"/>
    </row>
    <row r="966" spans="1:39" x14ac:dyDescent="0.3">
      <c r="A966" s="4"/>
      <c r="B966" s="4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4"/>
    </row>
    <row r="967" spans="1:39" x14ac:dyDescent="0.3">
      <c r="A967" s="4"/>
      <c r="B967" s="4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4"/>
    </row>
    <row r="968" spans="1:39" x14ac:dyDescent="0.3">
      <c r="A968" s="4"/>
      <c r="B968" s="4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4"/>
    </row>
    <row r="969" spans="1:39" x14ac:dyDescent="0.3">
      <c r="A969" s="4"/>
      <c r="B969" s="4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4"/>
    </row>
    <row r="970" spans="1:39" x14ac:dyDescent="0.3">
      <c r="A970" s="4"/>
      <c r="B970" s="4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4"/>
    </row>
    <row r="971" spans="1:39" x14ac:dyDescent="0.3">
      <c r="A971" s="4"/>
      <c r="B971" s="4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4"/>
    </row>
    <row r="972" spans="1:39" x14ac:dyDescent="0.3">
      <c r="A972" s="4"/>
      <c r="B972" s="4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4"/>
    </row>
    <row r="973" spans="1:39" x14ac:dyDescent="0.3">
      <c r="A973" s="4"/>
      <c r="B973" s="4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4"/>
    </row>
    <row r="974" spans="1:39" x14ac:dyDescent="0.3">
      <c r="A974" s="4"/>
      <c r="B974" s="4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4"/>
    </row>
    <row r="975" spans="1:39" x14ac:dyDescent="0.3">
      <c r="A975" s="4"/>
      <c r="B975" s="4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4"/>
    </row>
    <row r="976" spans="1:39" x14ac:dyDescent="0.3">
      <c r="A976" s="4"/>
      <c r="B976" s="4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4"/>
    </row>
    <row r="977" spans="1:39" x14ac:dyDescent="0.3">
      <c r="A977" s="4"/>
      <c r="B977" s="4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4"/>
    </row>
    <row r="978" spans="1:39" x14ac:dyDescent="0.3">
      <c r="A978" s="4"/>
      <c r="B978" s="4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4"/>
    </row>
    <row r="979" spans="1:39" x14ac:dyDescent="0.3">
      <c r="A979" s="4"/>
      <c r="B979" s="4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4"/>
    </row>
    <row r="980" spans="1:39" x14ac:dyDescent="0.3">
      <c r="A980" s="4"/>
      <c r="B980" s="4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4"/>
    </row>
    <row r="981" spans="1:39" x14ac:dyDescent="0.3">
      <c r="A981" s="4"/>
      <c r="B981" s="4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4"/>
    </row>
    <row r="982" spans="1:39" x14ac:dyDescent="0.3">
      <c r="A982" s="12"/>
      <c r="B982" s="12"/>
      <c r="C982" s="10"/>
      <c r="D982" s="10"/>
      <c r="E982" s="10"/>
      <c r="F982" s="10"/>
      <c r="G982" s="10"/>
      <c r="H982" s="10"/>
      <c r="I982" s="10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  <c r="AA982" s="10"/>
      <c r="AB982" s="10"/>
      <c r="AC982" s="10"/>
      <c r="AD982" s="10"/>
      <c r="AE982" s="10"/>
      <c r="AF982" s="10"/>
      <c r="AG982" s="10"/>
      <c r="AH982" s="10"/>
      <c r="AI982" s="10"/>
      <c r="AJ982" s="10"/>
      <c r="AK982" s="10"/>
      <c r="AL982" s="10"/>
      <c r="AM982" s="12"/>
    </row>
    <row r="983" spans="1:39" x14ac:dyDescent="0.3">
      <c r="A983" s="12"/>
      <c r="B983" s="12"/>
      <c r="C983" s="10"/>
      <c r="D983" s="10"/>
      <c r="E983" s="10"/>
      <c r="F983" s="10"/>
      <c r="G983" s="10"/>
      <c r="H983" s="10"/>
      <c r="I983" s="10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  <c r="AA983" s="10"/>
      <c r="AB983" s="10"/>
      <c r="AC983" s="10"/>
      <c r="AD983" s="10"/>
      <c r="AE983" s="10"/>
      <c r="AF983" s="10"/>
      <c r="AG983" s="10"/>
      <c r="AH983" s="10"/>
      <c r="AI983" s="10"/>
      <c r="AJ983" s="10"/>
      <c r="AK983" s="10"/>
      <c r="AL983" s="10"/>
      <c r="AM983" s="12"/>
    </row>
    <row r="984" spans="1:39" x14ac:dyDescent="0.3">
      <c r="A984" s="12"/>
      <c r="B984" s="12"/>
      <c r="C984" s="10"/>
      <c r="D984" s="10"/>
      <c r="E984" s="10"/>
      <c r="F984" s="10"/>
      <c r="G984" s="10"/>
      <c r="H984" s="10"/>
      <c r="I984" s="10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  <c r="AA984" s="10"/>
      <c r="AB984" s="10"/>
      <c r="AC984" s="10"/>
      <c r="AD984" s="10"/>
      <c r="AE984" s="10"/>
      <c r="AF984" s="10"/>
      <c r="AG984" s="10"/>
      <c r="AH984" s="10"/>
      <c r="AI984" s="10"/>
      <c r="AJ984" s="10"/>
      <c r="AK984" s="10"/>
      <c r="AL984" s="10"/>
      <c r="AM984" s="12"/>
    </row>
    <row r="986" spans="1:39" x14ac:dyDescent="0.3">
      <c r="A986" s="5" t="s">
        <v>644</v>
      </c>
      <c r="B986" s="5"/>
    </row>
    <row r="987" spans="1:39" x14ac:dyDescent="0.3">
      <c r="A987" s="1" t="s">
        <v>655</v>
      </c>
      <c r="B987" s="1"/>
      <c r="C987" s="1"/>
      <c r="D987" s="1"/>
      <c r="E987" s="1"/>
      <c r="F987" s="1"/>
      <c r="G987" s="1"/>
      <c r="H987" s="1"/>
      <c r="I987" s="1"/>
      <c r="J987" s="1"/>
      <c r="K987" s="1"/>
    </row>
    <row r="988" spans="1:39" x14ac:dyDescent="0.3">
      <c r="A988" s="1" t="s">
        <v>642</v>
      </c>
      <c r="B988" s="1"/>
      <c r="C988" s="1"/>
      <c r="D988" s="1"/>
      <c r="E988" s="1"/>
      <c r="F988" s="1"/>
      <c r="G988" s="1"/>
      <c r="H988" s="1"/>
      <c r="I988" s="1"/>
      <c r="J988" s="1"/>
      <c r="K988" s="1"/>
    </row>
    <row r="989" spans="1:39" x14ac:dyDescent="0.3">
      <c r="A989" s="1" t="s">
        <v>638</v>
      </c>
      <c r="B989" s="1"/>
      <c r="C989" s="1"/>
      <c r="D989" s="1"/>
      <c r="E989" s="1"/>
      <c r="F989" s="1"/>
      <c r="G989" s="1"/>
      <c r="H989" s="1"/>
      <c r="I989" s="1"/>
      <c r="J989" s="1"/>
      <c r="K989" s="1"/>
    </row>
    <row r="990" spans="1:39" x14ac:dyDescent="0.3">
      <c r="A990" s="1" t="s">
        <v>639</v>
      </c>
      <c r="B990" s="1"/>
      <c r="C990" s="1"/>
      <c r="D990" s="1"/>
      <c r="E990" s="1"/>
      <c r="F990" s="1"/>
      <c r="G990" s="1"/>
      <c r="H990" s="1"/>
      <c r="I990" s="1"/>
      <c r="J990" s="1"/>
      <c r="K990" s="1"/>
    </row>
    <row r="991" spans="1:39" x14ac:dyDescent="0.3">
      <c r="A991" s="1" t="s">
        <v>640</v>
      </c>
      <c r="B991" s="1"/>
      <c r="C991" s="1"/>
      <c r="D991" s="1"/>
      <c r="E991" s="1"/>
      <c r="F991" s="1"/>
      <c r="G991" s="1"/>
      <c r="H991" s="1"/>
      <c r="I991" s="1"/>
      <c r="J991" s="1"/>
      <c r="K991" s="1"/>
    </row>
    <row r="992" spans="1:39" x14ac:dyDescent="0.3">
      <c r="A992" s="1" t="s">
        <v>641</v>
      </c>
      <c r="B992" s="1"/>
      <c r="C992" s="1"/>
      <c r="D992" s="1"/>
      <c r="E992" s="1"/>
      <c r="F992" s="1"/>
      <c r="G992" s="1"/>
      <c r="H992" s="1"/>
      <c r="I992" s="1"/>
      <c r="J992" s="1"/>
      <c r="K992" s="1"/>
    </row>
  </sheetData>
  <mergeCells count="1">
    <mergeCell ref="A1:N1"/>
  </mergeCells>
  <pageMargins left="0.7" right="0.7" top="0.75" bottom="0.75" header="0.3" footer="0.3"/>
  <pageSetup paperSize="9" orientation="portrait" horizontalDpi="0" verticalDpi="0" r:id="rId1"/>
  <rowBreaks count="1" manualBreakCount="1">
    <brk id="628" max="16383" man="1"/>
  </rowBreaks>
  <colBreaks count="1" manualBreakCount="1">
    <brk id="14" max="1048575" man="1"/>
  </colBreaks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AP131"/>
  <sheetViews>
    <sheetView tabSelected="1" topLeftCell="B1" zoomScale="80" zoomScaleNormal="80" workbookViewId="0">
      <selection activeCell="F55" sqref="F55"/>
    </sheetView>
  </sheetViews>
  <sheetFormatPr baseColWidth="10" defaultRowHeight="14.4" x14ac:dyDescent="0.3"/>
  <cols>
    <col min="1" max="1" width="2.44140625" hidden="1" customWidth="1"/>
    <col min="4" max="4" width="11.5546875" customWidth="1"/>
    <col min="5" max="5" width="5.77734375" customWidth="1"/>
    <col min="6" max="6" width="6.6640625" customWidth="1"/>
    <col min="7" max="7" width="12.77734375" customWidth="1"/>
    <col min="8" max="8" width="19.6640625" bestFit="1" customWidth="1"/>
    <col min="9" max="9" width="10.6640625" customWidth="1"/>
    <col min="10" max="10" width="9.77734375" customWidth="1"/>
    <col min="11" max="11" width="11.44140625" customWidth="1"/>
    <col min="12" max="12" width="11" customWidth="1"/>
    <col min="13" max="13" width="16.109375" customWidth="1"/>
    <col min="14" max="14" width="11.88671875" customWidth="1"/>
    <col min="15" max="15" width="14.88671875" customWidth="1"/>
    <col min="16" max="16" width="8.21875" customWidth="1"/>
    <col min="17" max="17" width="10.44140625" customWidth="1"/>
    <col min="18" max="18" width="9.6640625" customWidth="1"/>
    <col min="19" max="19" width="10.44140625" customWidth="1"/>
    <col min="20" max="20" width="13" customWidth="1"/>
    <col min="21" max="21" width="8.33203125" customWidth="1"/>
    <col min="22" max="22" width="8.6640625" customWidth="1"/>
    <col min="23" max="23" width="9" customWidth="1"/>
    <col min="24" max="24" width="9.109375" customWidth="1"/>
    <col min="25" max="25" width="8.21875" customWidth="1"/>
    <col min="26" max="26" width="10.109375" customWidth="1"/>
    <col min="27" max="27" width="9.6640625" customWidth="1"/>
    <col min="28" max="28" width="11.21875" customWidth="1"/>
    <col min="29" max="29" width="9.88671875" customWidth="1"/>
    <col min="30" max="30" width="16.77734375" customWidth="1"/>
    <col min="31" max="31" width="10.33203125" customWidth="1"/>
    <col min="32" max="32" width="10.21875" customWidth="1"/>
    <col min="33" max="33" width="9.21875" customWidth="1"/>
    <col min="34" max="34" width="11.21875" customWidth="1"/>
    <col min="35" max="35" width="9.44140625" customWidth="1"/>
    <col min="36" max="36" width="11.33203125" customWidth="1"/>
    <col min="37" max="37" width="12.77734375" customWidth="1"/>
    <col min="38" max="38" width="10.109375" customWidth="1"/>
    <col min="39" max="39" width="8" customWidth="1"/>
    <col min="40" max="40" width="10.109375" customWidth="1"/>
    <col min="41" max="41" width="10.77734375" customWidth="1"/>
    <col min="42" max="42" width="9.6640625" customWidth="1"/>
  </cols>
  <sheetData>
    <row r="1" spans="1:42" ht="15" customHeight="1" x14ac:dyDescent="0.3">
      <c r="A1" s="312" t="s">
        <v>738</v>
      </c>
      <c r="B1" s="313"/>
      <c r="C1" s="313"/>
      <c r="D1" s="314"/>
      <c r="E1" s="335">
        <v>0.2</v>
      </c>
      <c r="F1" s="336"/>
      <c r="G1" s="337"/>
      <c r="H1" s="358" t="s">
        <v>1421</v>
      </c>
      <c r="I1" s="359"/>
      <c r="J1" s="302" t="s">
        <v>1429</v>
      </c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A1" s="303"/>
      <c r="AB1" s="303"/>
      <c r="AC1" s="303"/>
      <c r="AD1" s="304"/>
    </row>
    <row r="2" spans="1:42" ht="14.4" customHeight="1" x14ac:dyDescent="0.3">
      <c r="A2" s="315"/>
      <c r="B2" s="316"/>
      <c r="C2" s="316"/>
      <c r="D2" s="317"/>
      <c r="E2" s="338"/>
      <c r="F2" s="339"/>
      <c r="G2" s="340"/>
      <c r="H2" s="360"/>
      <c r="I2" s="361"/>
      <c r="J2" s="305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06"/>
      <c r="AC2" s="306"/>
      <c r="AD2" s="307"/>
    </row>
    <row r="3" spans="1:42" ht="15" customHeight="1" thickBot="1" x14ac:dyDescent="0.35">
      <c r="A3" s="315"/>
      <c r="B3" s="316"/>
      <c r="C3" s="316"/>
      <c r="D3" s="317"/>
      <c r="E3" s="341"/>
      <c r="F3" s="342"/>
      <c r="G3" s="343"/>
      <c r="H3" s="362"/>
      <c r="I3" s="363"/>
      <c r="J3" s="308"/>
      <c r="K3" s="309"/>
      <c r="L3" s="309"/>
      <c r="M3" s="309"/>
      <c r="N3" s="309"/>
      <c r="O3" s="309"/>
      <c r="P3" s="309"/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10"/>
    </row>
    <row r="4" spans="1:42" x14ac:dyDescent="0.3">
      <c r="A4" s="34" t="s">
        <v>0</v>
      </c>
      <c r="B4" s="311" t="s">
        <v>1</v>
      </c>
      <c r="C4" s="311"/>
      <c r="D4" s="311"/>
      <c r="E4" s="9" t="s">
        <v>2</v>
      </c>
      <c r="F4" s="9" t="s">
        <v>3</v>
      </c>
      <c r="G4" s="9" t="s">
        <v>637</v>
      </c>
      <c r="H4" s="34" t="s">
        <v>4</v>
      </c>
      <c r="I4" s="34" t="s">
        <v>5</v>
      </c>
      <c r="J4" s="34" t="s">
        <v>6</v>
      </c>
      <c r="K4" s="34" t="s">
        <v>7</v>
      </c>
      <c r="L4" s="34" t="s">
        <v>9</v>
      </c>
      <c r="M4" s="34" t="s">
        <v>10</v>
      </c>
      <c r="N4" s="34" t="s">
        <v>8</v>
      </c>
      <c r="O4" s="34" t="s">
        <v>11</v>
      </c>
      <c r="P4" s="34" t="s">
        <v>12</v>
      </c>
      <c r="Q4" s="34" t="s">
        <v>13</v>
      </c>
      <c r="R4" s="34" t="s">
        <v>14</v>
      </c>
      <c r="S4" s="34" t="s">
        <v>15</v>
      </c>
      <c r="T4" s="34" t="s">
        <v>16</v>
      </c>
      <c r="U4" s="34" t="s">
        <v>36</v>
      </c>
      <c r="V4" s="34" t="s">
        <v>17</v>
      </c>
      <c r="W4" s="34" t="s">
        <v>18</v>
      </c>
      <c r="X4" s="34" t="s">
        <v>37</v>
      </c>
      <c r="Y4" s="34" t="s">
        <v>19</v>
      </c>
      <c r="Z4" s="34" t="s">
        <v>22</v>
      </c>
      <c r="AA4" s="34" t="s">
        <v>20</v>
      </c>
      <c r="AB4" s="34" t="s">
        <v>21</v>
      </c>
      <c r="AC4" s="34" t="s">
        <v>23</v>
      </c>
      <c r="AD4" s="34" t="s">
        <v>24</v>
      </c>
      <c r="AE4" s="9" t="s">
        <v>25</v>
      </c>
      <c r="AF4" s="9" t="s">
        <v>26</v>
      </c>
      <c r="AG4" s="9" t="s">
        <v>27</v>
      </c>
      <c r="AH4" s="9" t="s">
        <v>28</v>
      </c>
      <c r="AI4" s="9" t="s">
        <v>29</v>
      </c>
      <c r="AJ4" s="9" t="s">
        <v>30</v>
      </c>
      <c r="AK4" s="9" t="s">
        <v>31</v>
      </c>
      <c r="AL4" s="9" t="s">
        <v>32</v>
      </c>
      <c r="AM4" s="9" t="s">
        <v>33</v>
      </c>
      <c r="AN4" s="9" t="s">
        <v>34</v>
      </c>
      <c r="AO4" s="9" t="s">
        <v>35</v>
      </c>
      <c r="AP4" s="9" t="s">
        <v>635</v>
      </c>
    </row>
    <row r="5" spans="1:42" x14ac:dyDescent="0.3">
      <c r="A5" s="2" t="s">
        <v>243</v>
      </c>
      <c r="B5" s="284" t="s">
        <v>43</v>
      </c>
      <c r="C5" s="285"/>
      <c r="D5" s="286"/>
      <c r="E5" s="2">
        <f>VLOOKUP($A$5,Alimentos!$A$3:$AM$56:'Alimentos'!$A$684:$AM$984,3,FALSE)</f>
        <v>1</v>
      </c>
      <c r="F5" s="27">
        <v>50</v>
      </c>
      <c r="G5" s="2">
        <f>VLOOKUP($A$5,Alimentos!$A$3:$AM$56:'Alimentos'!$A$684:$AM$984,4,FALSE)</f>
        <v>100</v>
      </c>
      <c r="H5" s="140">
        <f>VLOOKUP($A$5,Alimentos!$A$3:$AM$56:'Alimentos'!$A$684:$AM$984,5,FALSE)*$F$5/G5</f>
        <v>126</v>
      </c>
      <c r="I5" s="2">
        <f>VLOOKUP($A$5,Alimentos!$A$3:$AM$56:'Alimentos'!$A$684:$AM$984,6,FALSE)*$F$5/G5</f>
        <v>19.5</v>
      </c>
      <c r="J5" s="2">
        <f>VLOOKUP($A$5,Alimentos!$A$3:$AM$56:'Alimentos'!$A$684:$AM$984,7,FALSE)*$F$5/G5</f>
        <v>1.1499999999999999</v>
      </c>
      <c r="K5" s="140">
        <f>VLOOKUP($A$5,Alimentos!$A$3:$AM$56:'Alimentos'!$A$684:$AM$984,8,FALSE)*$F$5/G5</f>
        <v>6.25</v>
      </c>
      <c r="L5" s="140">
        <f>VLOOKUP($A$5,Alimentos!$A$3:$AM$56:'Alimentos'!$A$684:$AM$984,9,FALSE)*$F$5/G5</f>
        <v>18.350000000000001</v>
      </c>
      <c r="M5" s="2">
        <f>VLOOKUP($A$5,Alimentos!$A$3:$AM$56:'Alimentos'!$A$684:$AM$984,10,FALSE)*$F$5/G5</f>
        <v>2.15</v>
      </c>
      <c r="N5" s="2">
        <f>VLOOKUP($A$5,Alimentos!$A$3:$AM$56:'Alimentos'!$A$684:$AM$984,11,FALSE)*$F$5/G5</f>
        <v>3</v>
      </c>
      <c r="O5" s="140">
        <f>VLOOKUP($A$5,Alimentos!$A$3:$AM$56:'Alimentos'!$A$684:$AM$984,12,FALSE)*$F$5/G5</f>
        <v>1.75</v>
      </c>
      <c r="P5" s="2">
        <f>VLOOKUP($A$5,Alimentos!$A$3:$AM$56:'Alimentos'!$A$684:$AM$984,13,FALSE)*$F$5/G5</f>
        <v>0.36</v>
      </c>
      <c r="Q5" s="2">
        <f>VLOOKUP($A$5,Alimentos!$A$3:$AM$56:'Alimentos'!$A$684:$AM$984,14,FALSE)*$F$5/G5</f>
        <v>0.31</v>
      </c>
      <c r="R5" s="2">
        <f>VLOOKUP($A$5,Alimentos!$A$3:$AM$56:'Alimentos'!$A$684:$AM$984,15,FALSE)*$F$5/G5</f>
        <v>0.79500000000000004</v>
      </c>
      <c r="S5" s="2">
        <f>VLOOKUP($A$5,Alimentos!$A$3:$AM$56:'Alimentos'!$A$684:$AM$984,16,FALSE)*$F$5/G5</f>
        <v>0</v>
      </c>
      <c r="T5" s="2">
        <f>VLOOKUP($A$5,Alimentos!$A$3:$AM$56:'Alimentos'!$A$684:$AM$984,17,FALSE)*$F$5/G5</f>
        <v>0</v>
      </c>
      <c r="U5" s="2">
        <f>VLOOKUP($A$5,Alimentos!$A$3:$AM$56:'Alimentos'!$A$684:$AM$984,18,FALSE)*$F$5/G5</f>
        <v>0</v>
      </c>
      <c r="V5" s="2">
        <f>VLOOKUP($A$5,Alimentos!$A$3:$AM$56:'Alimentos'!$A$684:$AM$984,19,FALSE)*$F$5/G5</f>
        <v>0</v>
      </c>
      <c r="W5" s="2">
        <f>VLOOKUP($A$5,Alimentos!$A$3:$AM$56:'Alimentos'!$A$684:$AM$984,20,FALSE)*$F$5/G5</f>
        <v>0</v>
      </c>
      <c r="X5" s="2">
        <f>VLOOKUP($A$5,Alimentos!$A$3:$AM$56:'Alimentos'!$A$684:$AM$984,21,FALSE)*$F$5/G5</f>
        <v>1.35</v>
      </c>
      <c r="Y5" s="2">
        <f>VLOOKUP($A$5,Alimentos!$A$3:$AM$56:'Alimentos'!$A$684:$AM$984,22,FALSE)*$F$5/G5</f>
        <v>3.9</v>
      </c>
      <c r="Z5" s="2">
        <f>VLOOKUP($A$5,Alimentos!$A$3:$AM$56:'Alimentos'!$A$684:$AM$984,23,FALSE)*$F$5/G5</f>
        <v>0.2</v>
      </c>
      <c r="AA5" s="2">
        <f>VLOOKUP($A$5,Alimentos!$A$3:$AM$56:'Alimentos'!$A$684:$AM$984,24,FALSE)*$F$5/G5</f>
        <v>0.1</v>
      </c>
      <c r="AB5" s="2">
        <f>VLOOKUP($A$5,Alimentos!$A$3:$AM$56:'Alimentos'!$A$684:$AM$984,25,FALSE)*$F$5/G5</f>
        <v>2.2000000000000002</v>
      </c>
      <c r="AC5" s="2">
        <f>VLOOKUP($A$5,Alimentos!$A$3:$AM$56:'Alimentos'!$A$684:$AM$984,26,FALSE)*$F$5/G5</f>
        <v>0.1</v>
      </c>
      <c r="AD5" s="2">
        <f>VLOOKUP($A$5,Alimentos!$A$3:$AM$56:'Alimentos'!$A$684:$AM$984,27,FALSE)*$F$5/G5</f>
        <v>0.3</v>
      </c>
      <c r="AE5" s="2">
        <f>VLOOKUP($A$5,Alimentos!$A$3:$AM$56:'Alimentos'!$A$684:$AM$984,28,FALSE)*$F$5/G5</f>
        <v>0</v>
      </c>
      <c r="AF5" s="2">
        <f>VLOOKUP($A$5,Alimentos!$A$3:$AM$56:'Alimentos'!$A$684:$AM$984,29,FALSE)*$F$5/G5</f>
        <v>21</v>
      </c>
      <c r="AG5" s="2">
        <f>VLOOKUP($A$5,Alimentos!$A$3:$AM$56:'Alimentos'!$A$684:$AM$984,30,FALSE)*$F$5/G5</f>
        <v>227.5</v>
      </c>
      <c r="AH5" s="2">
        <f>VLOOKUP($A$5,Alimentos!$A$3:$AM$56:'Alimentos'!$A$684:$AM$984,31,FALSE)*$F$5/G5</f>
        <v>127</v>
      </c>
      <c r="AI5" s="2">
        <f>VLOOKUP($A$5,Alimentos!$A$3:$AM$56:'Alimentos'!$A$684:$AM$984,32,FALSE)*$F$5/G5</f>
        <v>80.5</v>
      </c>
      <c r="AJ5" s="2">
        <f>VLOOKUP($A$5,Alimentos!$A$3:$AM$56:'Alimentos'!$A$684:$AM$984,33,FALSE)*$F$5/G5</f>
        <v>106</v>
      </c>
      <c r="AK5" s="2">
        <f>VLOOKUP($A$5,Alimentos!$A$3:$AM$56:'Alimentos'!$A$684:$AM$984,34,FALSE)*$F$5/G5</f>
        <v>37.5</v>
      </c>
      <c r="AL5" s="2">
        <f>VLOOKUP($A$5,Alimentos!$A$3:$AM$56:'Alimentos'!$A$684:$AM$984,35,FALSE)*$F$5/G5</f>
        <v>1.25</v>
      </c>
      <c r="AM5" s="2">
        <f>VLOOKUP($A$5,Alimentos!$A$3:$AM$56:'Alimentos'!$A$684:$AM$984,36,FALSE)*$F$5/G5</f>
        <v>0.9</v>
      </c>
      <c r="AN5" s="2">
        <f>VLOOKUP($A$5,Alimentos!$A$3:$AM$56:'Alimentos'!$A$684:$AM$984,37,FALSE)*$F$5/G5</f>
        <v>0.1</v>
      </c>
      <c r="AO5" s="2">
        <f>VLOOKUP($A$5,Alimentos!$A$3:$AM$56:'Alimentos'!$A$684:$AM$984,38,FALSE)*$F$5/G5</f>
        <v>12.85</v>
      </c>
      <c r="AP5" s="2">
        <f>VLOOKUP($A$5,Alimentos!$A$3:$AM$56:'Alimentos'!$A$684:$AM$984,39,FALSE)*$F$5/G5</f>
        <v>0</v>
      </c>
    </row>
    <row r="6" spans="1:42" x14ac:dyDescent="0.3">
      <c r="A6" s="2" t="s">
        <v>369</v>
      </c>
      <c r="B6" s="284" t="s">
        <v>38</v>
      </c>
      <c r="C6" s="285"/>
      <c r="D6" s="286"/>
      <c r="E6" s="2">
        <f>VLOOKUP($A$6,Alimentos!$A$3:$AM$56:'Alimentos'!$A$684:$AM$984,3,FALSE)</f>
        <v>1</v>
      </c>
      <c r="F6" s="27">
        <v>20</v>
      </c>
      <c r="G6" s="2">
        <f>VLOOKUP($A$6,Alimentos!$A$3:$AM$56:'Alimentos'!$A$684:$AM$984,4,FALSE)</f>
        <v>100</v>
      </c>
      <c r="H6" s="140">
        <f>VLOOKUP($A$6,Alimentos!$A$3:$AM$56:'Alimentos'!$A$684:$AM$984,5,FALSE)*$F$6/G6</f>
        <v>3.6</v>
      </c>
      <c r="I6" s="2">
        <f>VLOOKUP($A$6,Alimentos!$A$3:$AM$56:'Alimentos'!$A$684:$AM$984,6,FALSE)*$F$6/G6</f>
        <v>18.899999999999999</v>
      </c>
      <c r="J6" s="2">
        <f>VLOOKUP($A$6,Alimentos!$A$3:$AM$56:'Alimentos'!$A$684:$AM$984,7,FALSE)*$F$6/G6</f>
        <v>0.1</v>
      </c>
      <c r="K6" s="140">
        <f>VLOOKUP($A$6,Alimentos!$A$3:$AM$56:'Alimentos'!$A$684:$AM$984,8,FALSE)*$F$6/G6</f>
        <v>0.18</v>
      </c>
      <c r="L6" s="140">
        <f>VLOOKUP($A$6,Alimentos!$A$3:$AM$56:'Alimentos'!$A$684:$AM$984,9,FALSE)*$F$6/G6</f>
        <v>0.54</v>
      </c>
      <c r="M6" s="2">
        <f>VLOOKUP($A$6,Alimentos!$A$3:$AM$56:'Alimentos'!$A$684:$AM$984,10,FALSE)*$F$6/G6</f>
        <v>0.52</v>
      </c>
      <c r="N6" s="2">
        <f>VLOOKUP($A$6,Alimentos!$A$3:$AM$56:'Alimentos'!$A$684:$AM$984,11,FALSE)*$F$6/G6</f>
        <v>0.24</v>
      </c>
      <c r="O6" s="140">
        <f>VLOOKUP($A$6,Alimentos!$A$3:$AM$56:'Alimentos'!$A$684:$AM$984,12,FALSE)*$F$6/G6</f>
        <v>0.04</v>
      </c>
      <c r="P6" s="2">
        <f>VLOOKUP($A$6,Alimentos!$A$3:$AM$56:'Alimentos'!$A$684:$AM$984,13,FALSE)*$F$6/G6</f>
        <v>6.0000000000000001E-3</v>
      </c>
      <c r="Q6" s="2">
        <f>VLOOKUP($A$6,Alimentos!$A$3:$AM$56:'Alimentos'!$A$684:$AM$984,14,FALSE)*$F$6/G6</f>
        <v>6.0000000000000001E-3</v>
      </c>
      <c r="R6" s="2">
        <f>VLOOKUP($A$6,Alimentos!$A$3:$AM$56:'Alimentos'!$A$684:$AM$984,15,FALSE)*$F$6/G6</f>
        <v>1.6E-2</v>
      </c>
      <c r="S6" s="2">
        <f>VLOOKUP($A$6,Alimentos!$A$3:$AM$56:'Alimentos'!$A$684:$AM$984,16,FALSE)*$F$6/G6</f>
        <v>0</v>
      </c>
      <c r="T6" s="2">
        <f>VLOOKUP($A$6,Alimentos!$A$3:$AM$56:'Alimentos'!$A$684:$AM$984,17,FALSE)*$F$6/G6</f>
        <v>0</v>
      </c>
      <c r="U6" s="2">
        <f>VLOOKUP($A$6,Alimentos!$A$3:$AM$56:'Alimentos'!$A$684:$AM$984,18,FALSE)*$F$6/G6</f>
        <v>8.4</v>
      </c>
      <c r="V6" s="2">
        <f>VLOOKUP($A$6,Alimentos!$A$3:$AM$56:'Alimentos'!$A$684:$AM$984,19,FALSE)*$F$6/G6</f>
        <v>2.74</v>
      </c>
      <c r="W6" s="2">
        <f>VLOOKUP($A$6,Alimentos!$A$3:$AM$56:'Alimentos'!$A$684:$AM$984,20,FALSE)*$F$6/G6</f>
        <v>0</v>
      </c>
      <c r="X6" s="2">
        <f>VLOOKUP($A$6,Alimentos!$A$3:$AM$56:'Alimentos'!$A$684:$AM$984,21,FALSE)*$F$6/G6</f>
        <v>0.1</v>
      </c>
      <c r="Y6" s="2">
        <f>VLOOKUP($A$6,Alimentos!$A$3:$AM$56:'Alimentos'!$A$684:$AM$984,22,FALSE)*$F$6/G6</f>
        <v>1.58</v>
      </c>
      <c r="Z6" s="2">
        <f>VLOOKUP($A$6,Alimentos!$A$3:$AM$56:'Alimentos'!$A$684:$AM$984,23,FALSE)*$F$6/G6</f>
        <v>0</v>
      </c>
      <c r="AA6" s="2">
        <f>VLOOKUP($A$6,Alimentos!$A$3:$AM$56:'Alimentos'!$A$684:$AM$984,24,FALSE)*$F$6/G6</f>
        <v>0</v>
      </c>
      <c r="AB6" s="2">
        <f>VLOOKUP($A$6,Alimentos!$A$3:$AM$56:'Alimentos'!$A$684:$AM$984,25,FALSE)*$F$6/G6</f>
        <v>0.12</v>
      </c>
      <c r="AC6" s="2">
        <f>VLOOKUP($A$6,Alimentos!$A$3:$AM$56:'Alimentos'!$A$684:$AM$984,26,FALSE)*$F$6/G6</f>
        <v>0.02</v>
      </c>
      <c r="AD6" s="2">
        <f>VLOOKUP($A$6,Alimentos!$A$3:$AM$56:'Alimentos'!$A$684:$AM$984,27,FALSE)*$F$6/G6</f>
        <v>0.02</v>
      </c>
      <c r="AE6" s="2">
        <f>VLOOKUP($A$6,Alimentos!$A$3:$AM$56:'Alimentos'!$A$684:$AM$984,28,FALSE)*$F$6/G6</f>
        <v>0</v>
      </c>
      <c r="AF6" s="2">
        <f>VLOOKUP($A$6,Alimentos!$A$3:$AM$56:'Alimentos'!$A$684:$AM$984,29,FALSE)*$F$6/G6</f>
        <v>3</v>
      </c>
      <c r="AG6" s="2">
        <f>VLOOKUP($A$6,Alimentos!$A$3:$AM$56:'Alimentos'!$A$684:$AM$984,30,FALSE)*$F$6/G6</f>
        <v>1</v>
      </c>
      <c r="AH6" s="2">
        <f>VLOOKUP($A$6,Alimentos!$A$3:$AM$56:'Alimentos'!$A$684:$AM$984,31,FALSE)*$F$6/G6</f>
        <v>47.4</v>
      </c>
      <c r="AI6" s="2">
        <f>VLOOKUP($A$6,Alimentos!$A$3:$AM$56:'Alimentos'!$A$684:$AM$984,32,FALSE)*$F$6/G6</f>
        <v>2</v>
      </c>
      <c r="AJ6" s="2">
        <f>VLOOKUP($A$6,Alimentos!$A$3:$AM$56:'Alimentos'!$A$684:$AM$984,33,FALSE)*$F$6/G6</f>
        <v>4.8</v>
      </c>
      <c r="AK6" s="2">
        <f>VLOOKUP($A$6,Alimentos!$A$3:$AM$56:'Alimentos'!$A$684:$AM$984,34,FALSE)*$F$6/G6</f>
        <v>2.2000000000000002</v>
      </c>
      <c r="AL6" s="2">
        <f>VLOOKUP($A$6,Alimentos!$A$3:$AM$56:'Alimentos'!$A$684:$AM$984,35,FALSE)*$F$6/G6</f>
        <v>0.06</v>
      </c>
      <c r="AM6" s="2">
        <f>VLOOKUP($A$6,Alimentos!$A$3:$AM$56:'Alimentos'!$A$684:$AM$984,36,FALSE)*$F$6/G6</f>
        <v>0.04</v>
      </c>
      <c r="AN6" s="2">
        <f>VLOOKUP($A$6,Alimentos!$A$3:$AM$56:'Alimentos'!$A$684:$AM$984,37,FALSE)*$F$6/G6</f>
        <v>0.02</v>
      </c>
      <c r="AO6" s="2">
        <f>VLOOKUP($A$6,Alimentos!$A$3:$AM$56:'Alimentos'!$A$684:$AM$984,38,FALSE)*$F$6/G6</f>
        <v>0</v>
      </c>
      <c r="AP6" s="2">
        <f>VLOOKUP($A$6,Alimentos!$A$3:$AM$56:'Alimentos'!$A$684:$AM$984,39,FALSE)*$F$6/G6</f>
        <v>0</v>
      </c>
    </row>
    <row r="7" spans="1:42" x14ac:dyDescent="0.3">
      <c r="A7" s="2" t="s">
        <v>136</v>
      </c>
      <c r="B7" s="284"/>
      <c r="C7" s="285"/>
      <c r="D7" s="286"/>
      <c r="E7" s="2">
        <f>VLOOKUP($A$7,Alimentos!$A$3:$AM$56:'Alimentos'!$A$684:$AM$984,3,FALSE)</f>
        <v>1</v>
      </c>
      <c r="F7" s="27">
        <v>30</v>
      </c>
      <c r="G7" s="2">
        <f>VLOOKUP($A$7,Alimentos!$A$3:$AM$56:'Alimentos'!$A$684:$AM$984,4,FALSE)</f>
        <v>100</v>
      </c>
      <c r="H7" s="140">
        <f>VLOOKUP($A$7,Alimentos!$A$3:$AM$56:'Alimentos'!$A$684:$AM$984,5,FALSE)*$F$7/G7</f>
        <v>37.200000000000003</v>
      </c>
      <c r="I7" s="2">
        <f>VLOOKUP($A$7,Alimentos!$A$3:$AM$56:'Alimentos'!$A$684:$AM$984,6,FALSE)*$F$7/G7</f>
        <v>21.6</v>
      </c>
      <c r="J7" s="2">
        <f>VLOOKUP($A$7,Alimentos!$A$3:$AM$56:'Alimentos'!$A$684:$AM$984,7,FALSE)*$F$7/G7</f>
        <v>0.51</v>
      </c>
      <c r="K7" s="140">
        <f>VLOOKUP($A$7,Alimentos!$A$3:$AM$56:'Alimentos'!$A$684:$AM$984,8,FALSE)*$F$7/G7</f>
        <v>5.88</v>
      </c>
      <c r="L7" s="140">
        <f>VLOOKUP($A$7,Alimentos!$A$3:$AM$56:'Alimentos'!$A$684:$AM$984,9,FALSE)*$F$7/G7</f>
        <v>0.87</v>
      </c>
      <c r="M7" s="2">
        <f>VLOOKUP($A$7,Alimentos!$A$3:$AM$56:'Alimentos'!$A$684:$AM$984,10,FALSE)*$F$7/G7</f>
        <v>0</v>
      </c>
      <c r="N7" s="2">
        <f>VLOOKUP($A$7,Alimentos!$A$3:$AM$56:'Alimentos'!$A$684:$AM$984,11,FALSE)*$F$7/G7</f>
        <v>0</v>
      </c>
      <c r="O7" s="140">
        <f>VLOOKUP($A$7,Alimentos!$A$3:$AM$56:'Alimentos'!$A$684:$AM$984,12,FALSE)*$F$7/G7</f>
        <v>1.1399999999999999</v>
      </c>
      <c r="P7" s="2">
        <f>VLOOKUP($A$7,Alimentos!$A$3:$AM$56:'Alimentos'!$A$684:$AM$984,13,FALSE)*$F$7/G7</f>
        <v>0.32700000000000001</v>
      </c>
      <c r="Q7" s="2">
        <f>VLOOKUP($A$7,Alimentos!$A$3:$AM$56:'Alimentos'!$A$684:$AM$984,14,FALSE)*$F$7/G7</f>
        <v>0.25800000000000001</v>
      </c>
      <c r="R7" s="2">
        <f>VLOOKUP($A$7,Alimentos!$A$3:$AM$56:'Alimentos'!$A$684:$AM$984,15,FALSE)*$F$7/G7</f>
        <v>0.34499999999999997</v>
      </c>
      <c r="S7" s="2">
        <f>VLOOKUP($A$7,Alimentos!$A$3:$AM$56:'Alimentos'!$A$684:$AM$984,16,FALSE)*$F$7/G7</f>
        <v>0</v>
      </c>
      <c r="T7" s="2">
        <f>VLOOKUP($A$7,Alimentos!$A$3:$AM$56:'Alimentos'!$A$684:$AM$984,17,FALSE)*$F$7/G7</f>
        <v>20.100000000000001</v>
      </c>
      <c r="U7" s="2">
        <f>VLOOKUP($A$7,Alimentos!$A$3:$AM$56:'Alimentos'!$A$684:$AM$984,18,FALSE)*$F$7/G7</f>
        <v>0</v>
      </c>
      <c r="V7" s="2">
        <f>VLOOKUP($A$7,Alimentos!$A$3:$AM$56:'Alimentos'!$A$684:$AM$984,19,FALSE)*$F$7/G7</f>
        <v>0</v>
      </c>
      <c r="W7" s="2">
        <f>VLOOKUP($A$7,Alimentos!$A$3:$AM$56:'Alimentos'!$A$684:$AM$984,20,FALSE)*$F$7/G7</f>
        <v>0</v>
      </c>
      <c r="X7" s="2">
        <f>VLOOKUP($A$7,Alimentos!$A$3:$AM$56:'Alimentos'!$A$684:$AM$984,21,FALSE)*$F$7/G7</f>
        <v>0.12</v>
      </c>
      <c r="Y7" s="2">
        <f>VLOOKUP($A$7,Alimentos!$A$3:$AM$56:'Alimentos'!$A$684:$AM$984,22,FALSE)*$F$7/G7</f>
        <v>0</v>
      </c>
      <c r="Z7" s="2">
        <f>VLOOKUP($A$7,Alimentos!$A$3:$AM$56:'Alimentos'!$A$684:$AM$984,23,FALSE)*$F$7/G7</f>
        <v>0.03</v>
      </c>
      <c r="AA7" s="2">
        <f>VLOOKUP($A$7,Alimentos!$A$3:$AM$56:'Alimentos'!$A$684:$AM$984,24,FALSE)*$F$7/G7</f>
        <v>0.09</v>
      </c>
      <c r="AB7" s="2">
        <f>VLOOKUP($A$7,Alimentos!$A$3:$AM$56:'Alimentos'!$A$684:$AM$984,25,FALSE)*$F$7/G7</f>
        <v>1.05</v>
      </c>
      <c r="AC7" s="2">
        <f>VLOOKUP($A$7,Alimentos!$A$3:$AM$56:'Alimentos'!$A$684:$AM$984,26,FALSE)*$F$7/G7</f>
        <v>0.06</v>
      </c>
      <c r="AD7" s="2">
        <f>VLOOKUP($A$7,Alimentos!$A$3:$AM$56:'Alimentos'!$A$684:$AM$984,27,FALSE)*$F$7/G7</f>
        <v>0</v>
      </c>
      <c r="AE7" s="2">
        <f>VLOOKUP($A$7,Alimentos!$A$3:$AM$56:'Alimentos'!$A$684:$AM$984,28,FALSE)*$F$7/G7</f>
        <v>0.09</v>
      </c>
      <c r="AF7" s="2">
        <f>VLOOKUP($A$7,Alimentos!$A$3:$AM$56:'Alimentos'!$A$684:$AM$984,29,FALSE)*$F$7/G7</f>
        <v>1.8</v>
      </c>
      <c r="AG7" s="2">
        <f>VLOOKUP($A$7,Alimentos!$A$3:$AM$56:'Alimentos'!$A$684:$AM$984,30,FALSE)*$F$7/G7</f>
        <v>311.39999999999998</v>
      </c>
      <c r="AH7" s="2">
        <f>VLOOKUP($A$7,Alimentos!$A$3:$AM$56:'Alimentos'!$A$684:$AM$984,31,FALSE)*$F$7/G7</f>
        <v>89.7</v>
      </c>
      <c r="AI7" s="2">
        <f>VLOOKUP($A$7,Alimentos!$A$3:$AM$56:'Alimentos'!$A$684:$AM$984,32,FALSE)*$F$7/G7</f>
        <v>1.5</v>
      </c>
      <c r="AJ7" s="2">
        <f>VLOOKUP($A$7,Alimentos!$A$3:$AM$56:'Alimentos'!$A$684:$AM$984,33,FALSE)*$F$7/G7</f>
        <v>91.2</v>
      </c>
      <c r="AK7" s="2">
        <f>VLOOKUP($A$7,Alimentos!$A$3:$AM$56:'Alimentos'!$A$684:$AM$984,34,FALSE)*$F$7/G7</f>
        <v>6</v>
      </c>
      <c r="AL7" s="2">
        <f>VLOOKUP($A$7,Alimentos!$A$3:$AM$56:'Alimentos'!$A$684:$AM$984,35,FALSE)*$F$7/G7</f>
        <v>0.42</v>
      </c>
      <c r="AM7" s="2">
        <f>VLOOKUP($A$7,Alimentos!$A$3:$AM$56:'Alimentos'!$A$684:$AM$984,36,FALSE)*$F$7/G7</f>
        <v>0.72</v>
      </c>
      <c r="AN7" s="2">
        <f>VLOOKUP($A$7,Alimentos!$A$3:$AM$56:'Alimentos'!$A$684:$AM$984,37,FALSE)*$F$7/G7</f>
        <v>0.03</v>
      </c>
      <c r="AO7" s="2">
        <f>VLOOKUP($A$7,Alimentos!$A$3:$AM$56:'Alimentos'!$A$684:$AM$984,38,FALSE)*$F$7/G7</f>
        <v>11.1</v>
      </c>
      <c r="AP7" s="2">
        <f>VLOOKUP($A$7,Alimentos!$A$3:$AM$56:'Alimentos'!$A$684:$AM$984,39,FALSE)*$F$7/G7</f>
        <v>0</v>
      </c>
    </row>
    <row r="8" spans="1:42" x14ac:dyDescent="0.3">
      <c r="A8" s="2" t="s">
        <v>74</v>
      </c>
      <c r="B8" s="284"/>
      <c r="C8" s="285"/>
      <c r="D8" s="286"/>
      <c r="E8" s="2">
        <f>VLOOKUP($A$8,Alimentos!$A$3:$AM$56:'Alimentos'!$A$684:$AM$984,3,FALSE)</f>
        <v>3</v>
      </c>
      <c r="F8" s="27">
        <v>120</v>
      </c>
      <c r="G8" s="2">
        <f>VLOOKUP($A$8,Alimentos!$A$3:$AM$56:'Alimentos'!$A$684:$AM$984,4,FALSE)</f>
        <v>100</v>
      </c>
      <c r="H8" s="140">
        <f>VLOOKUP($A$8,Alimentos!$A$3:$AM$56:'Alimentos'!$A$684:$AM$984,5,FALSE)*$F$8/G8</f>
        <v>63.6</v>
      </c>
      <c r="I8" s="2">
        <f>VLOOKUP($A$8,Alimentos!$A$3:$AM$56:'Alimentos'!$A$684:$AM$984,6,FALSE)*$F$8/G8</f>
        <v>104.04</v>
      </c>
      <c r="J8" s="2">
        <f>VLOOKUP($A$8,Alimentos!$A$3:$AM$56:'Alimentos'!$A$684:$AM$984,7,FALSE)*$F$8/G8</f>
        <v>0.72</v>
      </c>
      <c r="K8" s="140">
        <f>VLOOKUP($A$8,Alimentos!$A$3:$AM$56:'Alimentos'!$A$684:$AM$984,8,FALSE)*$F$8/G8</f>
        <v>3.6</v>
      </c>
      <c r="L8" s="140">
        <f>VLOOKUP($A$8,Alimentos!$A$3:$AM$56:'Alimentos'!$A$684:$AM$984,9,FALSE)*$F$8/G8</f>
        <v>11.16</v>
      </c>
      <c r="M8" s="2">
        <f>VLOOKUP($A$8,Alimentos!$A$3:$AM$56:'Alimentos'!$A$684:$AM$984,10,FALSE)*$F$8/G8</f>
        <v>2.4</v>
      </c>
      <c r="N8" s="2">
        <f>VLOOKUP($A$8,Alimentos!$A$3:$AM$56:'Alimentos'!$A$684:$AM$984,11,FALSE)*$F$8/G8</f>
        <v>0</v>
      </c>
      <c r="O8" s="140">
        <f>VLOOKUP($A$8,Alimentos!$A$3:$AM$56:'Alimentos'!$A$684:$AM$984,12,FALSE)*$F$8/G8</f>
        <v>0.48</v>
      </c>
      <c r="P8" s="2">
        <f>VLOOKUP($A$8,Alimentos!$A$3:$AM$56:'Alimentos'!$A$684:$AM$984,13,FALSE)*$F$8/G8</f>
        <v>0.27600000000000002</v>
      </c>
      <c r="Q8" s="2">
        <f>VLOOKUP($A$8,Alimentos!$A$3:$AM$56:'Alimentos'!$A$684:$AM$984,14,FALSE)*$F$8/G8</f>
        <v>0.12</v>
      </c>
      <c r="R8" s="2">
        <f>VLOOKUP($A$8,Alimentos!$A$3:$AM$56:'Alimentos'!$A$684:$AM$984,15,FALSE)*$F$8/G8</f>
        <v>1.2E-2</v>
      </c>
      <c r="S8" s="2">
        <f>VLOOKUP($A$8,Alimentos!$A$3:$AM$56:'Alimentos'!$A$684:$AM$984,16,FALSE)*$F$8/G8</f>
        <v>0</v>
      </c>
      <c r="T8" s="2">
        <f>VLOOKUP($A$8,Alimentos!$A$3:$AM$56:'Alimentos'!$A$684:$AM$984,17,FALSE)*$F$8/G8</f>
        <v>0</v>
      </c>
      <c r="U8" s="2">
        <f>VLOOKUP($A$8,Alimentos!$A$3:$AM$56:'Alimentos'!$A$684:$AM$984,18,FALSE)*$F$8/G8</f>
        <v>0</v>
      </c>
      <c r="V8" s="2">
        <f>VLOOKUP($A$8,Alimentos!$A$3:$AM$56:'Alimentos'!$A$684:$AM$984,19,FALSE)*$F$8/G8</f>
        <v>0</v>
      </c>
      <c r="W8" s="2">
        <f>VLOOKUP($A$8,Alimentos!$A$3:$AM$56:'Alimentos'!$A$684:$AM$984,20,FALSE)*$F$8/G8</f>
        <v>0</v>
      </c>
      <c r="X8" s="2">
        <f>VLOOKUP($A$8,Alimentos!$A$3:$AM$56:'Alimentos'!$A$684:$AM$984,21,FALSE)*$F$8/G8</f>
        <v>0</v>
      </c>
      <c r="Y8" s="2">
        <f>VLOOKUP($A$8,Alimentos!$A$3:$AM$56:'Alimentos'!$A$684:$AM$984,22,FALSE)*$F$8/G8</f>
        <v>0</v>
      </c>
      <c r="Z8" s="2">
        <f>VLOOKUP($A$8,Alimentos!$A$3:$AM$56:'Alimentos'!$A$684:$AM$984,23,FALSE)*$F$8/G8</f>
        <v>0</v>
      </c>
      <c r="AA8" s="2">
        <f>VLOOKUP($A$8,Alimentos!$A$3:$AM$56:'Alimentos'!$A$684:$AM$984,24,FALSE)*$F$8/G8</f>
        <v>0</v>
      </c>
      <c r="AB8" s="2">
        <f>VLOOKUP($A$8,Alimentos!$A$3:$AM$56:'Alimentos'!$A$684:$AM$984,25,FALSE)*$F$8/G8</f>
        <v>0</v>
      </c>
      <c r="AC8" s="2">
        <f>VLOOKUP($A$8,Alimentos!$A$3:$AM$56:'Alimentos'!$A$684:$AM$984,26,FALSE)*$F$8/G8</f>
        <v>0</v>
      </c>
      <c r="AD8" s="2">
        <f>VLOOKUP($A$8,Alimentos!$A$3:$AM$56:'Alimentos'!$A$684:$AM$984,27,FALSE)*$F$8/G8</f>
        <v>0</v>
      </c>
      <c r="AE8" s="2">
        <f>VLOOKUP($A$8,Alimentos!$A$3:$AM$56:'Alimentos'!$A$684:$AM$984,28,FALSE)*$F$8/G8</f>
        <v>0</v>
      </c>
      <c r="AF8" s="2">
        <f>VLOOKUP($A$8,Alimentos!$A$3:$AM$56:'Alimentos'!$A$684:$AM$984,29,FALSE)*$F$8/G8</f>
        <v>0</v>
      </c>
      <c r="AG8" s="2">
        <f>VLOOKUP($A$8,Alimentos!$A$3:$AM$56:'Alimentos'!$A$684:$AM$984,30,FALSE)*$F$8/G8</f>
        <v>66</v>
      </c>
      <c r="AH8" s="2">
        <f>VLOOKUP($A$8,Alimentos!$A$3:$AM$56:'Alimentos'!$A$684:$AM$984,31,FALSE)*$F$8/G8</f>
        <v>0</v>
      </c>
      <c r="AI8" s="2">
        <f>VLOOKUP($A$8,Alimentos!$A$3:$AM$56:'Alimentos'!$A$684:$AM$984,32,FALSE)*$F$8/G8</f>
        <v>0</v>
      </c>
      <c r="AJ8" s="2">
        <f>VLOOKUP($A$8,Alimentos!$A$3:$AM$56:'Alimentos'!$A$684:$AM$984,33,FALSE)*$F$8/G8</f>
        <v>0</v>
      </c>
      <c r="AK8" s="2">
        <f>VLOOKUP($A$8,Alimentos!$A$3:$AM$56:'Alimentos'!$A$684:$AM$984,34,FALSE)*$F$8/G8</f>
        <v>0</v>
      </c>
      <c r="AL8" s="2">
        <f>VLOOKUP($A$8,Alimentos!$A$3:$AM$56:'Alimentos'!$A$684:$AM$984,35,FALSE)*$F$8/G8</f>
        <v>0</v>
      </c>
      <c r="AM8" s="2">
        <f>VLOOKUP($A$8,Alimentos!$A$3:$AM$56:'Alimentos'!$A$684:$AM$984,36,FALSE)*$F$8/G8</f>
        <v>0</v>
      </c>
      <c r="AN8" s="2">
        <f>VLOOKUP($A$8,Alimentos!$A$3:$AM$56:'Alimentos'!$A$684:$AM$984,37,FALSE)*$F$8/G8</f>
        <v>0</v>
      </c>
      <c r="AO8" s="2">
        <f>VLOOKUP($A$8,Alimentos!$A$3:$AM$56:'Alimentos'!$A$684:$AM$984,38,FALSE)*$F$8/G8</f>
        <v>0</v>
      </c>
      <c r="AP8" s="2">
        <f>VLOOKUP($A$8,Alimentos!$A$3:$AM$56:'Alimentos'!$A$684:$AM$984,39,FALSE)*$F$8/G8</f>
        <v>0</v>
      </c>
    </row>
    <row r="9" spans="1:42" x14ac:dyDescent="0.3">
      <c r="A9" s="2" t="s">
        <v>672</v>
      </c>
      <c r="B9" s="284"/>
      <c r="C9" s="285"/>
      <c r="D9" s="286"/>
      <c r="E9" s="2">
        <f>VLOOKUP($A$9,Alimentos!$A$3:$AM$56:'Alimentos'!$A$684:$AM$984,3,FALSE)</f>
        <v>1</v>
      </c>
      <c r="F9" s="27">
        <v>60</v>
      </c>
      <c r="G9" s="2">
        <f>VLOOKUP($A$9,Alimentos!$A$3:$AM$56:'Alimentos'!$A$684:$AM$984,4,FALSE)</f>
        <v>100</v>
      </c>
      <c r="H9" s="140">
        <f>VLOOKUP($A$9,Alimentos!$A$3:$AM$56:'Alimentos'!$A$684:$AM$984,5,FALSE)*$F$9/G9</f>
        <v>85.8</v>
      </c>
      <c r="I9" s="2">
        <f>VLOOKUP($A$9,Alimentos!$A$3:$AM$56:'Alimentos'!$A$684:$AM$984,6,FALSE)*$F$9/G9</f>
        <v>45.72</v>
      </c>
      <c r="J9" s="2">
        <f>VLOOKUP($A$9,Alimentos!$A$3:$AM$56:'Alimentos'!$A$684:$AM$984,7,FALSE)*$F$9/G9</f>
        <v>0.66</v>
      </c>
      <c r="K9" s="140">
        <f>VLOOKUP($A$9,Alimentos!$A$3:$AM$56:'Alimentos'!$A$684:$AM$984,8,FALSE)*$F$9/G9</f>
        <v>7.56</v>
      </c>
      <c r="L9" s="140">
        <f>VLOOKUP($A$9,Alimentos!$A$3:$AM$56:'Alimentos'!$A$684:$AM$984,9,FALSE)*$F$9/G9</f>
        <v>0.42</v>
      </c>
      <c r="M9" s="2">
        <f>VLOOKUP($A$9,Alimentos!$A$3:$AM$56:'Alimentos'!$A$684:$AM$984,10,FALSE)*$F$9/G9</f>
        <v>0.24</v>
      </c>
      <c r="N9" s="2">
        <f>VLOOKUP($A$9,Alimentos!$A$3:$AM$56:'Alimentos'!$A$684:$AM$984,11,FALSE)*$F$9/G9</f>
        <v>0</v>
      </c>
      <c r="O9" s="140">
        <f>VLOOKUP($A$9,Alimentos!$A$3:$AM$56:'Alimentos'!$A$684:$AM$984,12,FALSE)*$F$9/G9</f>
        <v>5.7</v>
      </c>
      <c r="P9" s="2">
        <f>VLOOKUP($A$9,Alimentos!$A$3:$AM$56:'Alimentos'!$A$684:$AM$984,13,FALSE)*$F$9/G9</f>
        <v>1.8779999999999999</v>
      </c>
      <c r="Q9" s="2">
        <f>VLOOKUP($A$9,Alimentos!$A$3:$AM$56:'Alimentos'!$A$684:$AM$984,14,FALSE)*$F$9/G9</f>
        <v>2.1960000000000002</v>
      </c>
      <c r="R9" s="2">
        <f>VLOOKUP($A$9,Alimentos!$A$3:$AM$56:'Alimentos'!$A$684:$AM$984,15,FALSE)*$F$9/G9</f>
        <v>1.1459999999999999</v>
      </c>
      <c r="S9" s="2">
        <f>VLOOKUP($A$9,Alimentos!$A$3:$AM$56:'Alimentos'!$A$684:$AM$984,16,FALSE)*$F$9/G9</f>
        <v>0</v>
      </c>
      <c r="T9" s="2">
        <f>VLOOKUP($A$9,Alimentos!$A$3:$AM$56:'Alimentos'!$A$684:$AM$984,17,FALSE)*$F$9/G9</f>
        <v>223.2</v>
      </c>
      <c r="U9" s="2">
        <f>VLOOKUP($A$9,Alimentos!$A$3:$AM$56:'Alimentos'!$A$684:$AM$984,18,FALSE)*$F$9/G9</f>
        <v>96</v>
      </c>
      <c r="V9" s="2">
        <f>VLOOKUP($A$9,Alimentos!$A$3:$AM$56:'Alimentos'!$A$684:$AM$984,19,FALSE)*$F$9/G9</f>
        <v>0</v>
      </c>
      <c r="W9" s="2">
        <f>VLOOKUP($A$9,Alimentos!$A$3:$AM$56:'Alimentos'!$A$684:$AM$984,20,FALSE)*$F$9/G9</f>
        <v>1.2</v>
      </c>
      <c r="X9" s="2">
        <f>VLOOKUP($A$9,Alimentos!$A$3:$AM$56:'Alimentos'!$A$684:$AM$984,21,FALSE)*$F$9/G9</f>
        <v>0.66</v>
      </c>
      <c r="Y9" s="2">
        <f>VLOOKUP($A$9,Alimentos!$A$3:$AM$56:'Alimentos'!$A$684:$AM$984,22,FALSE)*$F$9/G9</f>
        <v>0.18</v>
      </c>
      <c r="Z9" s="2">
        <f>VLOOKUP($A$9,Alimentos!$A$3:$AM$56:'Alimentos'!$A$684:$AM$984,23,FALSE)*$F$9/G9</f>
        <v>0</v>
      </c>
      <c r="AA9" s="2">
        <f>VLOOKUP($A$9,Alimentos!$A$3:$AM$56:'Alimentos'!$A$684:$AM$984,24,FALSE)*$F$9/G9</f>
        <v>0.3</v>
      </c>
      <c r="AB9" s="2">
        <f>VLOOKUP($A$9,Alimentos!$A$3:$AM$56:'Alimentos'!$A$684:$AM$984,25,FALSE)*$F$9/G9</f>
        <v>0.06</v>
      </c>
      <c r="AC9" s="2">
        <f>VLOOKUP($A$9,Alimentos!$A$3:$AM$56:'Alimentos'!$A$684:$AM$984,26,FALSE)*$F$9/G9</f>
        <v>0.12</v>
      </c>
      <c r="AD9" s="2">
        <f>VLOOKUP($A$9,Alimentos!$A$3:$AM$56:'Alimentos'!$A$684:$AM$984,27,FALSE)*$F$9/G9</f>
        <v>0.9</v>
      </c>
      <c r="AE9" s="2">
        <f>VLOOKUP($A$9,Alimentos!$A$3:$AM$56:'Alimentos'!$A$684:$AM$984,28,FALSE)*$F$9/G9</f>
        <v>0.54</v>
      </c>
      <c r="AF9" s="2">
        <f>VLOOKUP($A$9,Alimentos!$A$3:$AM$56:'Alimentos'!$A$684:$AM$984,29,FALSE)*$F$9/G9</f>
        <v>28.2</v>
      </c>
      <c r="AG9" s="2">
        <f>VLOOKUP($A$9,Alimentos!$A$3:$AM$56:'Alimentos'!$A$684:$AM$984,30,FALSE)*$F$9/G9</f>
        <v>85.2</v>
      </c>
      <c r="AH9" s="2">
        <f>VLOOKUP($A$9,Alimentos!$A$3:$AM$56:'Alimentos'!$A$684:$AM$984,31,FALSE)*$F$9/G9</f>
        <v>82.8</v>
      </c>
      <c r="AI9" s="2">
        <f>VLOOKUP($A$9,Alimentos!$A$3:$AM$56:'Alimentos'!$A$684:$AM$984,32,FALSE)*$F$9/G9</f>
        <v>33.6</v>
      </c>
      <c r="AJ9" s="2">
        <f>VLOOKUP($A$9,Alimentos!$A$3:$AM$56:'Alimentos'!$A$684:$AM$984,33,FALSE)*$F$9/G9</f>
        <v>118.8</v>
      </c>
      <c r="AK9" s="2">
        <f>VLOOKUP($A$9,Alimentos!$A$3:$AM$56:'Alimentos'!$A$684:$AM$984,34,FALSE)*$F$9/G9</f>
        <v>7.2</v>
      </c>
      <c r="AL9" s="2">
        <f>VLOOKUP($A$9,Alimentos!$A$3:$AM$56:'Alimentos'!$A$684:$AM$984,35,FALSE)*$F$9/G9</f>
        <v>1.08</v>
      </c>
      <c r="AM9" s="2">
        <f>VLOOKUP($A$9,Alimentos!$A$3:$AM$56:'Alimentos'!$A$684:$AM$984,36,FALSE)*$F$9/G9</f>
        <v>0.78</v>
      </c>
      <c r="AN9" s="2">
        <f>VLOOKUP($A$9,Alimentos!$A$3:$AM$56:'Alimentos'!$A$684:$AM$984,37,FALSE)*$F$9/G9</f>
        <v>0.06</v>
      </c>
      <c r="AO9" s="2">
        <f>VLOOKUP($A$9,Alimentos!$A$3:$AM$56:'Alimentos'!$A$684:$AM$984,38,FALSE)*$F$9/G9</f>
        <v>18.420000000000002</v>
      </c>
      <c r="AP9" s="2">
        <f>VLOOKUP($A$9,Alimentos!$A$3:$AM$56:'Alimentos'!$A$684:$AM$984,39,FALSE)*$F$9/G9</f>
        <v>0</v>
      </c>
    </row>
    <row r="10" spans="1:42" x14ac:dyDescent="0.3">
      <c r="A10" s="2" t="s">
        <v>721</v>
      </c>
      <c r="B10" s="284"/>
      <c r="C10" s="285"/>
      <c r="D10" s="286"/>
      <c r="E10" s="2">
        <f>VLOOKUP($A$10,Alimentos!$A$3:$AM$56:'Alimentos'!$A$684:$AM$984,3,FALSE)</f>
        <v>1</v>
      </c>
      <c r="F10" s="27">
        <v>10</v>
      </c>
      <c r="G10" s="2">
        <f>VLOOKUP($A$10,Alimentos!$A$3:$AM$56:'Alimentos'!$A$684:$AM$984,4,FALSE)</f>
        <v>100</v>
      </c>
      <c r="H10" s="140">
        <f>VLOOKUP($A$10,Alimentos!$A$3:$AM$56:'Alimentos'!$A$684:$AM$984,5,FALSE)*$F$10/G10</f>
        <v>38.700000000000003</v>
      </c>
      <c r="I10" s="2">
        <f>VLOOKUP($A$10,Alimentos!$A$3:$AM$56:'Alimentos'!$A$684:$AM$984,6,FALSE)*$F$10/G10</f>
        <v>0</v>
      </c>
      <c r="J10" s="2">
        <f>VLOOKUP($A$10,Alimentos!$A$3:$AM$56:'Alimentos'!$A$684:$AM$984,7,FALSE)*$F$10/G10</f>
        <v>0</v>
      </c>
      <c r="K10" s="140">
        <f>VLOOKUP($A$10,Alimentos!$A$3:$AM$56:'Alimentos'!$A$684:$AM$984,8,FALSE)*$F$10/G10</f>
        <v>0</v>
      </c>
      <c r="L10" s="140">
        <f>VLOOKUP($A$10,Alimentos!$A$3:$AM$56:'Alimentos'!$A$684:$AM$984,9,FALSE)*$F$10/G10</f>
        <v>10</v>
      </c>
      <c r="M10" s="2">
        <f>VLOOKUP($A$10,Alimentos!$A$3:$AM$56:'Alimentos'!$A$684:$AM$984,10,FALSE)*$F$10/G10</f>
        <v>9.98</v>
      </c>
      <c r="N10" s="2">
        <f>VLOOKUP($A$10,Alimentos!$A$3:$AM$56:'Alimentos'!$A$684:$AM$984,11,FALSE)*$F$10/G10</f>
        <v>0</v>
      </c>
      <c r="O10" s="140">
        <f>VLOOKUP($A$10,Alimentos!$A$3:$AM$56:'Alimentos'!$A$684:$AM$984,12,FALSE)*$F$10/G10</f>
        <v>0</v>
      </c>
      <c r="P10" s="2">
        <f>VLOOKUP($A$10,Alimentos!$A$3:$AM$56:'Alimentos'!$A$684:$AM$984,13,FALSE)*$F$10/G10</f>
        <v>0</v>
      </c>
      <c r="Q10" s="2">
        <f>VLOOKUP($A$10,Alimentos!$A$3:$AM$56:'Alimentos'!$A$684:$AM$984,14,FALSE)*$F$10/G10</f>
        <v>0</v>
      </c>
      <c r="R10" s="2">
        <f>VLOOKUP($A$10,Alimentos!$A$3:$AM$56:'Alimentos'!$A$684:$AM$984,15,FALSE)*$F$10/G10</f>
        <v>0</v>
      </c>
      <c r="S10" s="2">
        <f>VLOOKUP($A$10,Alimentos!$A$3:$AM$56:'Alimentos'!$A$684:$AM$984,16,FALSE)*$F$10/G10</f>
        <v>0</v>
      </c>
      <c r="T10" s="2">
        <f>VLOOKUP($A$10,Alimentos!$A$3:$AM$56:'Alimentos'!$A$684:$AM$984,17,FALSE)*$F$10/G10</f>
        <v>0</v>
      </c>
      <c r="U10" s="2">
        <f>VLOOKUP($A$10,Alimentos!$A$3:$AM$56:'Alimentos'!$A$684:$AM$984,18,FALSE)*$F$10/G10</f>
        <v>0</v>
      </c>
      <c r="V10" s="2">
        <f>VLOOKUP($A$10,Alimentos!$A$3:$AM$56:'Alimentos'!$A$684:$AM$984,19,FALSE)*$F$10/G10</f>
        <v>0</v>
      </c>
      <c r="W10" s="2">
        <f>VLOOKUP($A$10,Alimentos!$A$3:$AM$56:'Alimentos'!$A$684:$AM$984,20,FALSE)*$F$10/G10</f>
        <v>0</v>
      </c>
      <c r="X10" s="2">
        <f>VLOOKUP($A$10,Alimentos!$A$3:$AM$56:'Alimentos'!$A$684:$AM$984,21,FALSE)*$F$10/G10</f>
        <v>0</v>
      </c>
      <c r="Y10" s="2">
        <f>VLOOKUP($A$10,Alimentos!$A$3:$AM$56:'Alimentos'!$A$684:$AM$984,22,FALSE)*$F$10/G10</f>
        <v>0</v>
      </c>
      <c r="Z10" s="2">
        <f>VLOOKUP($A$10,Alimentos!$A$3:$AM$56:'Alimentos'!$A$684:$AM$984,23,FALSE)*$F$10/G10</f>
        <v>0</v>
      </c>
      <c r="AA10" s="2">
        <f>VLOOKUP($A$10,Alimentos!$A$3:$AM$56:'Alimentos'!$A$684:$AM$984,24,FALSE)*$F$10/G10</f>
        <v>0</v>
      </c>
      <c r="AB10" s="2">
        <f>VLOOKUP($A$10,Alimentos!$A$3:$AM$56:'Alimentos'!$A$684:$AM$984,25,FALSE)*$F$10/G10</f>
        <v>0</v>
      </c>
      <c r="AC10" s="2">
        <f>VLOOKUP($A$10,Alimentos!$A$3:$AM$56:'Alimentos'!$A$684:$AM$984,26,FALSE)*$F$10/G10</f>
        <v>0</v>
      </c>
      <c r="AD10" s="2">
        <f>VLOOKUP($A$10,Alimentos!$A$3:$AM$56:'Alimentos'!$A$684:$AM$984,27,FALSE)*$F$10/G10</f>
        <v>0</v>
      </c>
      <c r="AE10" s="2">
        <f>VLOOKUP($A$10,Alimentos!$A$3:$AM$56:'Alimentos'!$A$684:$AM$984,28,FALSE)*$F$10/G10</f>
        <v>0</v>
      </c>
      <c r="AF10" s="2">
        <f>VLOOKUP($A$10,Alimentos!$A$3:$AM$56:'Alimentos'!$A$684:$AM$984,29,FALSE)*$F$10/G10</f>
        <v>0</v>
      </c>
      <c r="AG10" s="2">
        <f>VLOOKUP($A$10,Alimentos!$A$3:$AM$56:'Alimentos'!$A$684:$AM$984,30,FALSE)*$F$10/G10</f>
        <v>0.1</v>
      </c>
      <c r="AH10" s="2">
        <f>VLOOKUP($A$10,Alimentos!$A$3:$AM$56:'Alimentos'!$A$684:$AM$984,31,FALSE)*$F$10/G10</f>
        <v>0.2</v>
      </c>
      <c r="AI10" s="2">
        <f>VLOOKUP($A$10,Alimentos!$A$3:$AM$56:'Alimentos'!$A$684:$AM$984,32,FALSE)*$F$10/G10</f>
        <v>0.1</v>
      </c>
      <c r="AJ10" s="2">
        <f>VLOOKUP($A$10,Alimentos!$A$3:$AM$56:'Alimentos'!$A$684:$AM$984,33,FALSE)*$F$10/G10</f>
        <v>0</v>
      </c>
      <c r="AK10" s="2">
        <f>VLOOKUP($A$10,Alimentos!$A$3:$AM$56:'Alimentos'!$A$684:$AM$984,34,FALSE)*$F$10/G10</f>
        <v>0</v>
      </c>
      <c r="AL10" s="2">
        <f>VLOOKUP($A$10,Alimentos!$A$3:$AM$56:'Alimentos'!$A$684:$AM$984,35,FALSE)*$F$10/G10</f>
        <v>0.01</v>
      </c>
      <c r="AM10" s="2">
        <f>VLOOKUP($A$10,Alimentos!$A$3:$AM$56:'Alimentos'!$A$684:$AM$984,36,FALSE)*$F$10/G10</f>
        <v>0</v>
      </c>
      <c r="AN10" s="2">
        <f>VLOOKUP($A$10,Alimentos!$A$3:$AM$56:'Alimentos'!$A$684:$AM$984,37,FALSE)*$F$10/G10</f>
        <v>0</v>
      </c>
      <c r="AO10" s="2">
        <f>VLOOKUP($A$10,Alimentos!$A$3:$AM$56:'Alimentos'!$A$684:$AM$984,38,FALSE)*$F$10/G10</f>
        <v>0.06</v>
      </c>
      <c r="AP10" s="2">
        <f>VLOOKUP($A$10,Alimentos!$A$3:$AM$56:'Alimentos'!$A$684:$AM$984,39,FALSE)*$F$10/G10</f>
        <v>0</v>
      </c>
    </row>
    <row r="11" spans="1:42" x14ac:dyDescent="0.3">
      <c r="A11" s="2" t="s">
        <v>652</v>
      </c>
      <c r="B11" s="284"/>
      <c r="C11" s="285"/>
      <c r="D11" s="286"/>
      <c r="E11" s="2">
        <f>VLOOKUP($A$11,Alimentos!$A$3:$AM$56:'Alimentos'!$A$684:$AM$984,3,FALSE)</f>
        <v>0</v>
      </c>
      <c r="F11" s="27"/>
      <c r="G11" s="2">
        <f>VLOOKUP($A$11,Alimentos!$A$3:$AM$56:'Alimentos'!$A$684:$AM$984,4,FALSE)</f>
        <v>100</v>
      </c>
      <c r="H11" s="140">
        <f>VLOOKUP($A$11,Alimentos!$A$3:$AM$56:'Alimentos'!$A$684:$AM$984,5,FALSE)*$F$11/G11</f>
        <v>0</v>
      </c>
      <c r="I11" s="2">
        <f>VLOOKUP($A$11,Alimentos!$A$3:$AM$56:'Alimentos'!$A$684:$AM$984,6,FALSE)*$F$11/G11</f>
        <v>0</v>
      </c>
      <c r="J11" s="2">
        <f>VLOOKUP($A$11,Alimentos!$A$3:$AM$56:'Alimentos'!$A$684:$AM$984,7,FALSE)*$F$11/G11</f>
        <v>0</v>
      </c>
      <c r="K11" s="140">
        <f>VLOOKUP($A$11,Alimentos!$A$3:$AM$56:'Alimentos'!$A$684:$AM$984,8,FALSE)*$F$11/G11</f>
        <v>0</v>
      </c>
      <c r="L11" s="140">
        <f>VLOOKUP($A$11,Alimentos!$A$3:$AM$56:'Alimentos'!$A$684:$AM$984,9,FALSE)*$F$11/G11</f>
        <v>0</v>
      </c>
      <c r="M11" s="2">
        <f>VLOOKUP($A$11,Alimentos!$A$3:$AM$56:'Alimentos'!$A$684:$AM$984,10,FALSE)*$F$11/G11</f>
        <v>0</v>
      </c>
      <c r="N11" s="2">
        <f>VLOOKUP($A$11,Alimentos!$A$3:$AM$56:'Alimentos'!$A$684:$AM$984,11,FALSE)*$F$11/G11</f>
        <v>0</v>
      </c>
      <c r="O11" s="140">
        <f>VLOOKUP($A$11,Alimentos!$A$3:$AM$56:'Alimentos'!$A$684:$AM$984,12,FALSE)*$F$11/G11</f>
        <v>0</v>
      </c>
      <c r="P11" s="2">
        <f>VLOOKUP($A$11,Alimentos!$A$3:$AM$56:'Alimentos'!$A$684:$AM$984,13,FALSE)*$F$11/G11</f>
        <v>0</v>
      </c>
      <c r="Q11" s="2">
        <f>VLOOKUP($A$11,Alimentos!$A$3:$AM$56:'Alimentos'!$A$684:$AM$984,14,FALSE)*$F$11/G11</f>
        <v>0</v>
      </c>
      <c r="R11" s="2">
        <f>VLOOKUP($A$11,Alimentos!$A$3:$AM$56:'Alimentos'!$A$684:$AM$984,15,FALSE)*$F$11/G11</f>
        <v>0</v>
      </c>
      <c r="S11" s="2">
        <f>VLOOKUP($A$11,Alimentos!$A$3:$AM$56:'Alimentos'!$A$684:$AM$984,16,FALSE)*$F$11/G11</f>
        <v>0</v>
      </c>
      <c r="T11" s="2">
        <f>VLOOKUP($A$11,Alimentos!$A$3:$AM$56:'Alimentos'!$A$684:$AM$984,17,FALSE)*$F$11/G11</f>
        <v>0</v>
      </c>
      <c r="U11" s="2">
        <f>VLOOKUP($A$11,Alimentos!$A$3:$AM$56:'Alimentos'!$A$684:$AM$984,18,FALSE)*$F$11/G11</f>
        <v>0</v>
      </c>
      <c r="V11" s="2">
        <f>VLOOKUP($A$11,Alimentos!$A$3:$AM$56:'Alimentos'!$A$684:$AM$984,19,FALSE)*$F$11/G11</f>
        <v>0</v>
      </c>
      <c r="W11" s="2">
        <f>VLOOKUP($A$11,Alimentos!$A$3:$AM$56:'Alimentos'!$A$684:$AM$984,20,FALSE)*$F$11/G11</f>
        <v>0</v>
      </c>
      <c r="X11" s="2">
        <f>VLOOKUP($A$11,Alimentos!$A$3:$AM$56:'Alimentos'!$A$684:$AM$984,21,FALSE)*$F$11/G11</f>
        <v>0</v>
      </c>
      <c r="Y11" s="2">
        <f>VLOOKUP($A$11,Alimentos!$A$3:$AM$56:'Alimentos'!$A$684:$AM$984,22,FALSE)*$F$11/G11</f>
        <v>0</v>
      </c>
      <c r="Z11" s="2">
        <f>VLOOKUP($A$11,Alimentos!$A$3:$AM$56:'Alimentos'!$A$684:$AM$984,23,FALSE)*$F$11/G11</f>
        <v>0</v>
      </c>
      <c r="AA11" s="2">
        <f>VLOOKUP($A$11,Alimentos!$A$3:$AM$56:'Alimentos'!$A$684:$AM$984,24,FALSE)*$F$11/G11</f>
        <v>0</v>
      </c>
      <c r="AB11" s="2">
        <f>VLOOKUP($A$11,Alimentos!$A$3:$AM$56:'Alimentos'!$A$684:$AM$984,25,FALSE)*$F$11/G11</f>
        <v>0</v>
      </c>
      <c r="AC11" s="2">
        <f>VLOOKUP($A$11,Alimentos!$A$3:$AM$56:'Alimentos'!$A$684:$AM$984,26,FALSE)*$F$11/G11</f>
        <v>0</v>
      </c>
      <c r="AD11" s="2">
        <f>VLOOKUP($A$11,Alimentos!$A$3:$AM$56:'Alimentos'!$A$684:$AM$984,27,FALSE)*$F$11/G11</f>
        <v>0</v>
      </c>
      <c r="AE11" s="2">
        <f>VLOOKUP($A$11,Alimentos!$A$3:$AM$56:'Alimentos'!$A$684:$AM$984,28,FALSE)*$F$11/G11</f>
        <v>0</v>
      </c>
      <c r="AF11" s="2">
        <f>VLOOKUP($A$11,Alimentos!$A$3:$AM$56:'Alimentos'!$A$684:$AM$984,29,FALSE)*$F$11/G11</f>
        <v>0</v>
      </c>
      <c r="AG11" s="2">
        <f>VLOOKUP($A$11,Alimentos!$A$3:$AM$56:'Alimentos'!$A$684:$AM$984,30,FALSE)*$F$11/G11</f>
        <v>0</v>
      </c>
      <c r="AH11" s="2">
        <f>VLOOKUP($A$11,Alimentos!$A$3:$AM$56:'Alimentos'!$A$684:$AM$984,31,FALSE)*$F$11/G11</f>
        <v>0</v>
      </c>
      <c r="AI11" s="2">
        <f>VLOOKUP($A$11,Alimentos!$A$3:$AM$56:'Alimentos'!$A$684:$AM$984,32,FALSE)*$F$11/G11</f>
        <v>0</v>
      </c>
      <c r="AJ11" s="2">
        <f>VLOOKUP($A$11,Alimentos!$A$3:$AM$56:'Alimentos'!$A$684:$AM$984,33,FALSE)*$F$11/G11</f>
        <v>0</v>
      </c>
      <c r="AK11" s="2">
        <f>VLOOKUP($A$11,Alimentos!$A$3:$AM$56:'Alimentos'!$A$684:$AM$984,34,FALSE)*$F$11/G11</f>
        <v>0</v>
      </c>
      <c r="AL11" s="2">
        <f>VLOOKUP($A$11,Alimentos!$A$3:$AM$56:'Alimentos'!$A$684:$AM$984,35,FALSE)*$F$11/G11</f>
        <v>0</v>
      </c>
      <c r="AM11" s="2">
        <f>VLOOKUP($A$11,Alimentos!$A$3:$AM$56:'Alimentos'!$A$684:$AM$984,36,FALSE)*$F$11/G11</f>
        <v>0</v>
      </c>
      <c r="AN11" s="2">
        <f>VLOOKUP($A$11,Alimentos!$A$3:$AM$56:'Alimentos'!$A$684:$AM$984,37,FALSE)*$F$11/G11</f>
        <v>0</v>
      </c>
      <c r="AO11" s="2">
        <f>VLOOKUP($A$11,Alimentos!$A$3:$AM$56:'Alimentos'!$A$684:$AM$984,38,FALSE)*$F$11/G11</f>
        <v>0</v>
      </c>
      <c r="AP11" s="2">
        <f>VLOOKUP($A$11,Alimentos!$A$3:$AM$56:'Alimentos'!$A$684:$AM$984,39,FALSE)*$F$11/G11</f>
        <v>0</v>
      </c>
    </row>
    <row r="12" spans="1:42" x14ac:dyDescent="0.3">
      <c r="A12" s="2" t="s">
        <v>652</v>
      </c>
      <c r="B12" s="284"/>
      <c r="C12" s="285"/>
      <c r="D12" s="286"/>
      <c r="E12" s="2">
        <f>VLOOKUP($A$12,Alimentos!$A$3:$AM$56:'Alimentos'!$A$684:$AM$984,3,FALSE)</f>
        <v>0</v>
      </c>
      <c r="F12" s="27"/>
      <c r="G12" s="2">
        <f>VLOOKUP($A$12,Alimentos!$A$3:$AM$56:'Alimentos'!$A$684:$AM$984,4,FALSE)</f>
        <v>100</v>
      </c>
      <c r="H12" s="140">
        <f>VLOOKUP($A$12,Alimentos!$A$3:$AM$56:'Alimentos'!$A$684:$AM$984,5,FALSE)*$F$12/G12</f>
        <v>0</v>
      </c>
      <c r="I12" s="2">
        <f>VLOOKUP($A$12,Alimentos!$A$3:$AM$56:'Alimentos'!$A$684:$AM$984,6,FALSE)*$F$12/G12</f>
        <v>0</v>
      </c>
      <c r="J12" s="2">
        <f>VLOOKUP($A$12,Alimentos!$A$3:$AM$56:'Alimentos'!$A$684:$AM$984,7,FALSE)*$F$12/G12</f>
        <v>0</v>
      </c>
      <c r="K12" s="140">
        <f>VLOOKUP($A$12,Alimentos!$A$3:$AM$56:'Alimentos'!$A$684:$AM$984,8,FALSE)*$F$12/G12</f>
        <v>0</v>
      </c>
      <c r="L12" s="140">
        <f>VLOOKUP($A$12,Alimentos!$A$3:$AM$56:'Alimentos'!$A$684:$AM$984,9,FALSE)*$F$12/G12</f>
        <v>0</v>
      </c>
      <c r="M12" s="2">
        <f>VLOOKUP($A$12,Alimentos!$A$3:$AM$56:'Alimentos'!$A$684:$AM$984,10,FALSE)*$F$12/G12</f>
        <v>0</v>
      </c>
      <c r="N12" s="2">
        <f>VLOOKUP($A$12,Alimentos!$A$3:$AM$56:'Alimentos'!$A$684:$AM$984,11,FALSE)*$F$12/G12</f>
        <v>0</v>
      </c>
      <c r="O12" s="140">
        <f>VLOOKUP($A$12,Alimentos!$A$3:$AM$56:'Alimentos'!$A$684:$AM$984,12,FALSE)*$F$12/G12</f>
        <v>0</v>
      </c>
      <c r="P12" s="2">
        <f>VLOOKUP($A$12,Alimentos!$A$3:$AM$56:'Alimentos'!$A$684:$AM$984,13,FALSE)*$F$12/G12</f>
        <v>0</v>
      </c>
      <c r="Q12" s="2">
        <f>VLOOKUP($A$12,Alimentos!$A$3:$AM$56:'Alimentos'!$A$684:$AM$984,14,FALSE)*$F$12/G12</f>
        <v>0</v>
      </c>
      <c r="R12" s="2">
        <f>VLOOKUP($A$12,Alimentos!$A$3:$AM$56:'Alimentos'!$A$684:$AM$984,15,FALSE)*$F$12/G12</f>
        <v>0</v>
      </c>
      <c r="S12" s="2">
        <f>VLOOKUP($A$12,Alimentos!$A$3:$AM$56:'Alimentos'!$A$684:$AM$984,16,FALSE)*$F$12/G12</f>
        <v>0</v>
      </c>
      <c r="T12" s="2">
        <f>VLOOKUP($A$12,Alimentos!$A$3:$AM$56:'Alimentos'!$A$684:$AM$984,17,FALSE)*$F$12/G12</f>
        <v>0</v>
      </c>
      <c r="U12" s="2">
        <f>VLOOKUP($A$12,Alimentos!$A$3:$AM$56:'Alimentos'!$A$684:$AM$984,18,FALSE)*$F$12/G10</f>
        <v>0</v>
      </c>
      <c r="V12" s="2">
        <f>VLOOKUP($A$12,Alimentos!$A$3:$AM$56:'Alimentos'!$A$684:$AM$984,19,FALSE)*$F$12/G12</f>
        <v>0</v>
      </c>
      <c r="W12" s="2">
        <f>VLOOKUP($A$12,Alimentos!$A$3:$AM$56:'Alimentos'!$A$684:$AM$984,20,FALSE)*$F$12/G12</f>
        <v>0</v>
      </c>
      <c r="X12" s="2">
        <f>VLOOKUP($A$12,Alimentos!$A$3:$AM$56:'Alimentos'!$A$684:$AM$984,21,FALSE)*$F$12/G12</f>
        <v>0</v>
      </c>
      <c r="Y12" s="2">
        <f>VLOOKUP($A$12,Alimentos!$A$3:$AM$56:'Alimentos'!$A$684:$AM$984,22,FALSE)*$F$12/G12</f>
        <v>0</v>
      </c>
      <c r="Z12" s="2">
        <f>VLOOKUP($A$13,Alimentos!$A$3:$AM$56:'Alimentos'!$A$684:$AM$984,23,FALSE)*$F$12/G12</f>
        <v>0</v>
      </c>
      <c r="AA12" s="2">
        <f>VLOOKUP($A$12,Alimentos!$A$3:$AM$56:'Alimentos'!$A$684:$AM$984,24,FALSE)*$F$12/G12</f>
        <v>0</v>
      </c>
      <c r="AB12" s="2">
        <f>VLOOKUP($A$12,Alimentos!$A$3:$AM$56:'Alimentos'!$A$684:$AM$984,25,FALSE)*$F$12/G12</f>
        <v>0</v>
      </c>
      <c r="AC12" s="2">
        <f>VLOOKUP($A$12,Alimentos!$A$3:$AM$56:'Alimentos'!$A$684:$AM$984,26,FALSE)*$F$12/G12</f>
        <v>0</v>
      </c>
      <c r="AD12" s="2">
        <f>VLOOKUP($A$12,Alimentos!$A$3:$AM$56:'Alimentos'!$A$684:$AM$984,27,FALSE)*$F$12/G12</f>
        <v>0</v>
      </c>
      <c r="AE12" s="2">
        <f>VLOOKUP($A$12,Alimentos!$A$3:$AM$56:'Alimentos'!$A$684:$AM$984,28,FALSE)*$F$12/G12</f>
        <v>0</v>
      </c>
      <c r="AF12" s="2">
        <f>VLOOKUP($A$12,Alimentos!$A$3:$AM$56:'Alimentos'!$A$684:$AM$984,29,FALSE)*$F$12/G12</f>
        <v>0</v>
      </c>
      <c r="AG12" s="2">
        <f>VLOOKUP($A$12,Alimentos!$A$3:$AM$56:'Alimentos'!$A$684:$AM$984,30,FALSE)*$F$12/G12</f>
        <v>0</v>
      </c>
      <c r="AH12" s="2">
        <f>VLOOKUP($A$12,Alimentos!$A$3:$AM$56:'Alimentos'!$A$684:$AM$984,31,FALSE)*$F$12/G12</f>
        <v>0</v>
      </c>
      <c r="AI12" s="2">
        <f>VLOOKUP($A$12,Alimentos!$A$3:$AM$56:'Alimentos'!$A$684:$AM$984,32,FALSE)*$F$12/G12</f>
        <v>0</v>
      </c>
      <c r="AJ12" s="2">
        <f>VLOOKUP($A$12,Alimentos!$A$3:$AM$56:'Alimentos'!$A$684:$AM$984,33,FALSE)*$F$12/G12</f>
        <v>0</v>
      </c>
      <c r="AK12" s="2">
        <f>VLOOKUP($A$12,Alimentos!$A$3:$AM$56:'Alimentos'!$A$684:$AM$984,34,FALSE)*$F$12/G12</f>
        <v>0</v>
      </c>
      <c r="AL12" s="2">
        <f>VLOOKUP($A$12,Alimentos!$A$3:$AM$56:'Alimentos'!$A$684:$AM$984,35,FALSE)*$F$12/G12</f>
        <v>0</v>
      </c>
      <c r="AM12" s="2">
        <f>VLOOKUP($A$12,Alimentos!$A$3:$AM$56:'Alimentos'!$A$684:$AM$984,36,FALSE)*$F$12/G12</f>
        <v>0</v>
      </c>
      <c r="AN12" s="2">
        <f>VLOOKUP($A$12,Alimentos!$A$3:$AM$56:'Alimentos'!$A$684:$AM$984,37,FALSE)*$F$12/G12</f>
        <v>0</v>
      </c>
      <c r="AO12" s="2">
        <f>VLOOKUP($A$12,Alimentos!$A$3:$AM$56:'Alimentos'!$A$684:$AM$984,38,FALSE)*$F$12/G12</f>
        <v>0</v>
      </c>
      <c r="AP12" s="2">
        <f>VLOOKUP($A$12,Alimentos!$A$3:$AM$56:'Alimentos'!$A$684:$AM$984,39,FALSE)*$F$12/G12</f>
        <v>0</v>
      </c>
    </row>
    <row r="13" spans="1:42" x14ac:dyDescent="0.3">
      <c r="A13" s="2" t="s">
        <v>652</v>
      </c>
      <c r="B13" s="284"/>
      <c r="C13" s="285"/>
      <c r="D13" s="286"/>
      <c r="E13" s="2">
        <f>VLOOKUP($A$13,Alimentos!$A$3:$AM$56:'Alimentos'!$A$684:$AM$984,3,FALSE)</f>
        <v>0</v>
      </c>
      <c r="F13" s="27"/>
      <c r="G13" s="2">
        <f>VLOOKUP($A$13,Alimentos!$A$3:$AM$56:'Alimentos'!$A$684:$AM$984,4,FALSE)</f>
        <v>100</v>
      </c>
      <c r="H13" s="140">
        <f>VLOOKUP($A$13,Alimentos!$A$3:$AM$56:'Alimentos'!$A$684:$AM$984,5,FALSE)*$F$13/G13</f>
        <v>0</v>
      </c>
      <c r="I13" s="2">
        <f>VLOOKUP($A$13,Alimentos!$A$3:$AM$56:'Alimentos'!$A$684:$AM$984,6,FALSE)*$F$13/G13</f>
        <v>0</v>
      </c>
      <c r="J13" s="2">
        <f>VLOOKUP($A$13,Alimentos!$A$3:$AM$56:'Alimentos'!$A$684:$AM$984,7,FALSE)*$F$13/G13</f>
        <v>0</v>
      </c>
      <c r="K13" s="140">
        <f>VLOOKUP($A$13,Alimentos!$A$3:$AM$56:'Alimentos'!$A$684:$AM$984,8,FALSE)*$F$13/G13</f>
        <v>0</v>
      </c>
      <c r="L13" s="140">
        <f>VLOOKUP($A$13,Alimentos!$A$3:$AM$56:'Alimentos'!$A$684:$AM$984,9,FALSE)*$F$13/G13</f>
        <v>0</v>
      </c>
      <c r="M13" s="2">
        <f>VLOOKUP($A$13,Alimentos!$A$3:$AM$56:'Alimentos'!$A$684:$AM$984,10,FALSE)*$F$13/G13</f>
        <v>0</v>
      </c>
      <c r="N13" s="2">
        <f>VLOOKUP($A$13,Alimentos!$A$3:$AM$56:'Alimentos'!$A$684:$AM$984,11,FALSE)*$F$13/G13</f>
        <v>0</v>
      </c>
      <c r="O13" s="140">
        <f>VLOOKUP($A$13,Alimentos!$A$3:$AM$56:'Alimentos'!$A$684:$AM$984,12,FALSE)*$F$13/G13</f>
        <v>0</v>
      </c>
      <c r="P13" s="2">
        <f>VLOOKUP($A$13,Alimentos!$A$3:$AM$56:'Alimentos'!$A$684:$AM$984,13,FALSE)*$F$13/G13</f>
        <v>0</v>
      </c>
      <c r="Q13" s="2">
        <f>VLOOKUP($A$13,Alimentos!$A$3:$AM$56:'Alimentos'!$A$684:$AM$984,14,FALSE)*$F$13/G13</f>
        <v>0</v>
      </c>
      <c r="R13" s="2">
        <f>VLOOKUP($A$13,Alimentos!$A$3:$AM$56:'Alimentos'!$A$684:$AM$984,15,FALSE)*$F$13/G13</f>
        <v>0</v>
      </c>
      <c r="S13" s="2">
        <f>VLOOKUP($A$13,Alimentos!$A$3:$AM$56:'Alimentos'!$A$684:$AM$984,16,FALSE)*$F$13/G13</f>
        <v>0</v>
      </c>
      <c r="T13" s="2">
        <f>VLOOKUP($A$13,Alimentos!$A$3:$AM$56:'Alimentos'!$A$684:$AM$984,17,FALSE)*$F$13/G13</f>
        <v>0</v>
      </c>
      <c r="U13" s="2">
        <f>VLOOKUP($A$13,Alimentos!$A$3:$AM$56:'Alimentos'!$A$684:$AM$984,18,FALSE)*$F$13/G13</f>
        <v>0</v>
      </c>
      <c r="V13" s="2">
        <f>VLOOKUP($A$13,Alimentos!$A$3:$AM$56:'Alimentos'!$A$684:$AM$984,19,FALSE)*$F$13/G13</f>
        <v>0</v>
      </c>
      <c r="W13" s="2">
        <f>VLOOKUP($A$13,Alimentos!$A$3:$AM$56:'Alimentos'!$A$684:$AM$984,20,FALSE)*$F$13/G13</f>
        <v>0</v>
      </c>
      <c r="X13" s="2">
        <f>VLOOKUP($A$13,Alimentos!$A$3:$AM$56:'Alimentos'!$A$684:$AM$984,21,FALSE)*$F$13/G13</f>
        <v>0</v>
      </c>
      <c r="Y13" s="2">
        <f>VLOOKUP($A$13,Alimentos!$A$3:$AM$56:'Alimentos'!$A$684:$AM$984,22,FALSE)*$F$13/G13</f>
        <v>0</v>
      </c>
      <c r="Z13" s="2">
        <f>VLOOKUP($A$13,Alimentos!$A$3:$AM$56:'Alimentos'!$A$684:$AM$984,23,FALSE)*$F$13/G13</f>
        <v>0</v>
      </c>
      <c r="AA13" s="2">
        <f>VLOOKUP($A$13,Alimentos!$A$3:$AM$56:'Alimentos'!$A$684:$AM$984,24,FALSE)*$F$13/G13</f>
        <v>0</v>
      </c>
      <c r="AB13" s="2">
        <f>VLOOKUP($A$13,Alimentos!$A$3:$AM$56:'Alimentos'!$A$684:$AM$984,25,FALSE)*$F$13/G13</f>
        <v>0</v>
      </c>
      <c r="AC13" s="2">
        <f>VLOOKUP($A$13,Alimentos!$A$3:$AM$56:'Alimentos'!$A$684:$AM$984,26,FALSE)*$F$13/G13</f>
        <v>0</v>
      </c>
      <c r="AD13" s="2">
        <f>VLOOKUP($A$13,Alimentos!$A$3:$AM$56:'Alimentos'!$A$684:$AM$984,27,FALSE)*$F$13/G13</f>
        <v>0</v>
      </c>
      <c r="AE13" s="2">
        <f>VLOOKUP($A$13,Alimentos!$A$3:$AM$56:'Alimentos'!$A$684:$AM$984,28,FALSE)*$F$13/G13</f>
        <v>0</v>
      </c>
      <c r="AF13" s="2">
        <f>VLOOKUP($A$13,Alimentos!$A$3:$AM$56:'Alimentos'!$A$684:$AM$984,29,FALSE)*$F$13/G13</f>
        <v>0</v>
      </c>
      <c r="AG13" s="2">
        <f>VLOOKUP($A$13,Alimentos!$A$3:$AM$56:'Alimentos'!$A$684:$AM$984,30,FALSE)*$F$13/G13</f>
        <v>0</v>
      </c>
      <c r="AH13" s="2">
        <f>VLOOKUP($A$13,Alimentos!$A$3:$AM$56:'Alimentos'!$A$684:$AM$984,31,FALSE)*$F$13/G13</f>
        <v>0</v>
      </c>
      <c r="AI13" s="2">
        <f>VLOOKUP($A$13,Alimentos!$A$3:$AM$56:'Alimentos'!$A$684:$AM$984,32,FALSE)*$F$13/G13</f>
        <v>0</v>
      </c>
      <c r="AJ13" s="2">
        <f>VLOOKUP($A$13,Alimentos!$A$3:$AM$56:'Alimentos'!$A$684:$AM$984,33,FALSE)*$F$13/G13</f>
        <v>0</v>
      </c>
      <c r="AK13" s="2">
        <f>VLOOKUP($A$13,Alimentos!$A$3:$AM$56:'Alimentos'!$A$684:$AM$984,34,FALSE)*$F$13/G13</f>
        <v>0</v>
      </c>
      <c r="AL13" s="2">
        <f>VLOOKUP($A$13,Alimentos!$A$3:$AM$56:'Alimentos'!$A$684:$AM$984,35,FALSE)*$F$13/G13</f>
        <v>0</v>
      </c>
      <c r="AM13" s="2">
        <f>VLOOKUP($A$13,Alimentos!$A$3:$AM$56:'Alimentos'!$A$684:$AM$984,36,FALSE)*$F$13/G13</f>
        <v>0</v>
      </c>
      <c r="AN13" s="2">
        <f>VLOOKUP($A$13,Alimentos!$A$3:$AM$56:'Alimentos'!$A$684:$AM$984,37,FALSE)*$F$13/G13</f>
        <v>0</v>
      </c>
      <c r="AO13" s="2">
        <f>VLOOKUP($A$13,Alimentos!$A$3:$AM$56:'Alimentos'!$A$684:$AM$984,38,FALSE)*$F$13/G13</f>
        <v>0</v>
      </c>
      <c r="AP13" s="2">
        <f>VLOOKUP($A$13,Alimentos!$A$3:$AM$56:'Alimentos'!$A$684:$AM$984,39,FALSE)*$F$13/G13</f>
        <v>0</v>
      </c>
    </row>
    <row r="14" spans="1:42" s="121" customFormat="1" x14ac:dyDescent="0.3">
      <c r="A14" s="321" t="s">
        <v>750</v>
      </c>
      <c r="B14" s="322"/>
      <c r="C14" s="322"/>
      <c r="D14" s="322"/>
      <c r="E14" s="322"/>
      <c r="F14" s="322"/>
      <c r="G14" s="323"/>
      <c r="H14" s="120">
        <f>SUM(H5:H13)</f>
        <v>354.9</v>
      </c>
      <c r="I14" s="120">
        <f t="shared" ref="I14:N14" si="0">(SUM(I5:I13))</f>
        <v>209.76000000000002</v>
      </c>
      <c r="J14" s="120">
        <f t="shared" si="0"/>
        <v>3.14</v>
      </c>
      <c r="K14" s="120">
        <f t="shared" si="0"/>
        <v>23.47</v>
      </c>
      <c r="L14" s="120">
        <f t="shared" si="0"/>
        <v>41.34</v>
      </c>
      <c r="M14" s="120">
        <f t="shared" si="0"/>
        <v>15.290000000000001</v>
      </c>
      <c r="N14" s="120">
        <f t="shared" si="0"/>
        <v>3.24</v>
      </c>
      <c r="O14" s="120">
        <f t="shared" ref="O14:AP14" si="1">SUM(O5:O13)</f>
        <v>9.11</v>
      </c>
      <c r="P14" s="120">
        <f t="shared" si="1"/>
        <v>2.847</v>
      </c>
      <c r="Q14" s="120">
        <f t="shared" si="1"/>
        <v>2.89</v>
      </c>
      <c r="R14" s="120">
        <f t="shared" si="1"/>
        <v>2.3140000000000001</v>
      </c>
      <c r="S14" s="120">
        <f t="shared" si="1"/>
        <v>0</v>
      </c>
      <c r="T14" s="120">
        <f t="shared" si="1"/>
        <v>243.29999999999998</v>
      </c>
      <c r="U14" s="120">
        <f t="shared" si="1"/>
        <v>104.4</v>
      </c>
      <c r="V14" s="120">
        <f t="shared" si="1"/>
        <v>2.74</v>
      </c>
      <c r="W14" s="120">
        <f t="shared" si="1"/>
        <v>1.2</v>
      </c>
      <c r="X14" s="120">
        <f t="shared" si="1"/>
        <v>2.2300000000000004</v>
      </c>
      <c r="Y14" s="120">
        <f t="shared" si="1"/>
        <v>5.66</v>
      </c>
      <c r="Z14" s="120">
        <f t="shared" si="1"/>
        <v>0.23</v>
      </c>
      <c r="AA14" s="120">
        <f t="shared" si="1"/>
        <v>0.49</v>
      </c>
      <c r="AB14" s="120">
        <f t="shared" si="1"/>
        <v>3.43</v>
      </c>
      <c r="AC14" s="120">
        <f t="shared" si="1"/>
        <v>0.3</v>
      </c>
      <c r="AD14" s="120">
        <f t="shared" si="1"/>
        <v>1.22</v>
      </c>
      <c r="AE14" s="120">
        <f t="shared" si="1"/>
        <v>0.63</v>
      </c>
      <c r="AF14" s="120">
        <f t="shared" si="1"/>
        <v>54</v>
      </c>
      <c r="AG14" s="120">
        <f t="shared" si="1"/>
        <v>691.2</v>
      </c>
      <c r="AH14" s="120">
        <f t="shared" si="1"/>
        <v>347.1</v>
      </c>
      <c r="AI14" s="120">
        <f t="shared" si="1"/>
        <v>117.69999999999999</v>
      </c>
      <c r="AJ14" s="120">
        <f t="shared" si="1"/>
        <v>320.8</v>
      </c>
      <c r="AK14" s="120">
        <f t="shared" si="1"/>
        <v>52.900000000000006</v>
      </c>
      <c r="AL14" s="120">
        <f t="shared" si="1"/>
        <v>2.82</v>
      </c>
      <c r="AM14" s="120">
        <f t="shared" si="1"/>
        <v>2.4400000000000004</v>
      </c>
      <c r="AN14" s="120">
        <f t="shared" si="1"/>
        <v>0.21000000000000002</v>
      </c>
      <c r="AO14" s="120">
        <f t="shared" si="1"/>
        <v>42.430000000000007</v>
      </c>
      <c r="AP14" s="120">
        <f t="shared" si="1"/>
        <v>0</v>
      </c>
    </row>
    <row r="15" spans="1:42" s="123" customFormat="1" ht="22.2" customHeight="1" thickBot="1" x14ac:dyDescent="0.35">
      <c r="A15" s="332" t="s">
        <v>751</v>
      </c>
      <c r="B15" s="333"/>
      <c r="C15" s="333"/>
      <c r="D15" s="333"/>
      <c r="E15" s="333"/>
      <c r="F15" s="333"/>
      <c r="G15" s="334"/>
      <c r="H15" s="264">
        <f>H109*E1</f>
        <v>325.56249000000003</v>
      </c>
      <c r="I15" s="124"/>
      <c r="J15" s="124"/>
      <c r="K15" s="264">
        <f>K109*E1</f>
        <v>15.346379999999996</v>
      </c>
      <c r="L15" s="264">
        <f>L109*E1</f>
        <v>43.846800000000002</v>
      </c>
      <c r="M15" s="124"/>
      <c r="N15" s="124"/>
      <c r="O15" s="264">
        <f>O109*E1</f>
        <v>9.8655299999999997</v>
      </c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</row>
    <row r="16" spans="1:42" ht="15" customHeight="1" x14ac:dyDescent="0.3">
      <c r="A16" s="312" t="s">
        <v>735</v>
      </c>
      <c r="B16" s="313"/>
      <c r="C16" s="313"/>
      <c r="D16" s="314"/>
      <c r="E16" s="335">
        <v>0.05</v>
      </c>
      <c r="F16" s="336"/>
      <c r="G16" s="337"/>
      <c r="H16" s="358" t="s">
        <v>754</v>
      </c>
      <c r="I16" s="359"/>
      <c r="J16" s="302" t="s">
        <v>1430</v>
      </c>
      <c r="K16" s="303"/>
      <c r="L16" s="303"/>
      <c r="M16" s="303"/>
      <c r="N16" s="303"/>
      <c r="O16" s="303"/>
      <c r="P16" s="303"/>
      <c r="Q16" s="303"/>
      <c r="R16" s="303"/>
      <c r="S16" s="303"/>
      <c r="T16" s="303"/>
      <c r="U16" s="303"/>
      <c r="V16" s="303"/>
      <c r="W16" s="303"/>
      <c r="X16" s="303"/>
      <c r="Y16" s="303"/>
      <c r="Z16" s="303"/>
      <c r="AA16" s="303"/>
      <c r="AB16" s="303"/>
      <c r="AC16" s="303"/>
      <c r="AD16" s="304"/>
    </row>
    <row r="17" spans="1:42" ht="14.4" customHeight="1" x14ac:dyDescent="0.3">
      <c r="A17" s="315"/>
      <c r="B17" s="316"/>
      <c r="C17" s="316"/>
      <c r="D17" s="317"/>
      <c r="E17" s="338"/>
      <c r="F17" s="339"/>
      <c r="G17" s="340"/>
      <c r="H17" s="360"/>
      <c r="I17" s="361"/>
      <c r="J17" s="305"/>
      <c r="K17" s="306"/>
      <c r="L17" s="306"/>
      <c r="M17" s="306"/>
      <c r="N17" s="306"/>
      <c r="O17" s="306"/>
      <c r="P17" s="306"/>
      <c r="Q17" s="306"/>
      <c r="R17" s="306"/>
      <c r="S17" s="306"/>
      <c r="T17" s="306"/>
      <c r="U17" s="306"/>
      <c r="V17" s="306"/>
      <c r="W17" s="306"/>
      <c r="X17" s="306"/>
      <c r="Y17" s="306"/>
      <c r="Z17" s="306"/>
      <c r="AA17" s="306"/>
      <c r="AB17" s="306"/>
      <c r="AC17" s="306"/>
      <c r="AD17" s="307"/>
    </row>
    <row r="18" spans="1:42" ht="15" customHeight="1" thickBot="1" x14ac:dyDescent="0.35">
      <c r="A18" s="318"/>
      <c r="B18" s="319"/>
      <c r="C18" s="319"/>
      <c r="D18" s="320"/>
      <c r="E18" s="341"/>
      <c r="F18" s="342"/>
      <c r="G18" s="343"/>
      <c r="H18" s="362"/>
      <c r="I18" s="363"/>
      <c r="J18" s="308"/>
      <c r="K18" s="309"/>
      <c r="L18" s="309"/>
      <c r="M18" s="309"/>
      <c r="N18" s="309"/>
      <c r="O18" s="309"/>
      <c r="P18" s="309"/>
      <c r="Q18" s="309"/>
      <c r="R18" s="309"/>
      <c r="S18" s="309"/>
      <c r="T18" s="309"/>
      <c r="U18" s="309"/>
      <c r="V18" s="309"/>
      <c r="W18" s="309"/>
      <c r="X18" s="309"/>
      <c r="Y18" s="309"/>
      <c r="Z18" s="309"/>
      <c r="AA18" s="309"/>
      <c r="AB18" s="309"/>
      <c r="AC18" s="309"/>
      <c r="AD18" s="310"/>
    </row>
    <row r="19" spans="1:42" x14ac:dyDescent="0.3">
      <c r="A19" s="34" t="s">
        <v>0</v>
      </c>
      <c r="B19" s="311" t="s">
        <v>1</v>
      </c>
      <c r="C19" s="311"/>
      <c r="D19" s="311"/>
      <c r="E19" s="9" t="s">
        <v>2</v>
      </c>
      <c r="F19" s="9" t="s">
        <v>3</v>
      </c>
      <c r="G19" s="9" t="s">
        <v>637</v>
      </c>
      <c r="H19" s="34" t="s">
        <v>4</v>
      </c>
      <c r="I19" s="34" t="s">
        <v>5</v>
      </c>
      <c r="J19" s="34" t="s">
        <v>6</v>
      </c>
      <c r="K19" s="34" t="s">
        <v>7</v>
      </c>
      <c r="L19" s="34" t="s">
        <v>9</v>
      </c>
      <c r="M19" s="34" t="s">
        <v>10</v>
      </c>
      <c r="N19" s="34" t="s">
        <v>8</v>
      </c>
      <c r="O19" s="34" t="s">
        <v>11</v>
      </c>
      <c r="P19" s="34" t="s">
        <v>12</v>
      </c>
      <c r="Q19" s="34" t="s">
        <v>13</v>
      </c>
      <c r="R19" s="34" t="s">
        <v>14</v>
      </c>
      <c r="S19" s="34" t="s">
        <v>15</v>
      </c>
      <c r="T19" s="34" t="s">
        <v>16</v>
      </c>
      <c r="U19" s="34" t="s">
        <v>36</v>
      </c>
      <c r="V19" s="34" t="s">
        <v>17</v>
      </c>
      <c r="W19" s="34" t="s">
        <v>18</v>
      </c>
      <c r="X19" s="34" t="s">
        <v>37</v>
      </c>
      <c r="Y19" s="34" t="s">
        <v>19</v>
      </c>
      <c r="Z19" s="34" t="s">
        <v>22</v>
      </c>
      <c r="AA19" s="34" t="s">
        <v>20</v>
      </c>
      <c r="AB19" s="34" t="s">
        <v>21</v>
      </c>
      <c r="AC19" s="34" t="s">
        <v>23</v>
      </c>
      <c r="AD19" s="34" t="s">
        <v>24</v>
      </c>
      <c r="AE19" s="9" t="s">
        <v>25</v>
      </c>
      <c r="AF19" s="9" t="s">
        <v>26</v>
      </c>
      <c r="AG19" s="9" t="s">
        <v>27</v>
      </c>
      <c r="AH19" s="9" t="s">
        <v>28</v>
      </c>
      <c r="AI19" s="9" t="s">
        <v>29</v>
      </c>
      <c r="AJ19" s="9" t="s">
        <v>30</v>
      </c>
      <c r="AK19" s="9" t="s">
        <v>31</v>
      </c>
      <c r="AL19" s="9" t="s">
        <v>32</v>
      </c>
      <c r="AM19" s="9" t="s">
        <v>33</v>
      </c>
      <c r="AN19" s="9" t="s">
        <v>34</v>
      </c>
      <c r="AO19" s="9" t="s">
        <v>35</v>
      </c>
      <c r="AP19" s="9" t="s">
        <v>635</v>
      </c>
    </row>
    <row r="20" spans="1:42" x14ac:dyDescent="0.3">
      <c r="A20" s="2" t="s">
        <v>399</v>
      </c>
      <c r="B20" s="284"/>
      <c r="C20" s="285"/>
      <c r="D20" s="286"/>
      <c r="E20" s="2">
        <f>VLOOKUP($A$20,Alimentos!$A$3:$AM$56:'Alimentos'!$A$684:$AM$984,3,FALSE)</f>
        <v>1</v>
      </c>
      <c r="F20" s="27">
        <v>100</v>
      </c>
      <c r="G20" s="2">
        <f>VLOOKUP($A$20,Alimentos!$A$3:$AM$56:'Alimentos'!$A$684:$AM$984,4,FALSE)</f>
        <v>100</v>
      </c>
      <c r="H20" s="140">
        <f>VLOOKUP($A$20,Alimentos!$A$3:$AM$56:'Alimentos'!$A$684:$AM$984,5,FALSE)*$F$20/G20</f>
        <v>61</v>
      </c>
      <c r="I20" s="2">
        <f>VLOOKUP($A$20,Alimentos!$A$3:$AM$56:'Alimentos'!$A$684:$AM$984,6,FALSE)*$F$20/G20</f>
        <v>83.1</v>
      </c>
      <c r="J20" s="2">
        <f>VLOOKUP($A$20,Alimentos!$A$3:$AM$56:'Alimentos'!$A$684:$AM$984,7,FALSE)*$F$20/G20</f>
        <v>0.6</v>
      </c>
      <c r="K20" s="140">
        <f>VLOOKUP($A$20,Alimentos!$A$3:$AM$56:'Alimentos'!$A$684:$AM$984,8,FALSE)*$F$20/G20</f>
        <v>1.1000000000000001</v>
      </c>
      <c r="L20" s="140">
        <f>VLOOKUP($A$20,Alimentos!$A$3:$AM$56:'Alimentos'!$A$684:$AM$984,9,FALSE)*$F$20/G20</f>
        <v>11.7</v>
      </c>
      <c r="M20" s="2">
        <f>VLOOKUP($A$20,Alimentos!$A$3:$AM$56:'Alimentos'!$A$684:$AM$984,10,FALSE)*$F$20/G20</f>
        <v>9</v>
      </c>
      <c r="N20" s="2">
        <f>VLOOKUP($A$20,Alimentos!$A$3:$AM$56:'Alimentos'!$A$684:$AM$984,11,FALSE)*$F$20/G20</f>
        <v>3</v>
      </c>
      <c r="O20" s="140">
        <f>VLOOKUP($A$20,Alimentos!$A$3:$AM$56:'Alimentos'!$A$684:$AM$984,12,FALSE)*$F$20/G20</f>
        <v>0.5</v>
      </c>
      <c r="P20" s="2">
        <f>VLOOKUP($A$20,Alimentos!$A$3:$AM$56:'Alimentos'!$A$684:$AM$984,13,FALSE)*$F$20/G20</f>
        <v>0.03</v>
      </c>
      <c r="Q20" s="2">
        <f>VLOOKUP($A$20,Alimentos!$A$3:$AM$56:'Alimentos'!$A$684:$AM$984,14,FALSE)*$F$20/G20</f>
        <v>0.05</v>
      </c>
      <c r="R20" s="2">
        <f>VLOOKUP($A$20,Alimentos!$A$3:$AM$56:'Alimentos'!$A$684:$AM$984,15,FALSE)*$F$20/G20</f>
        <v>0.28999999999999998</v>
      </c>
      <c r="S20" s="2">
        <f>VLOOKUP($A$20,Alimentos!$A$3:$AM$56:'Alimentos'!$A$684:$AM$984,16,FALSE)*$F$20/G20</f>
        <v>0</v>
      </c>
      <c r="T20" s="2">
        <f>VLOOKUP($A$20,Alimentos!$A$3:$AM$56:'Alimentos'!$A$684:$AM$984,17,FALSE)*$F$20/G20</f>
        <v>0</v>
      </c>
      <c r="U20" s="2">
        <f>VLOOKUP($A$20,Alimentos!$A$3:$AM$56:'Alimentos'!$A$684:$AM$984,18,FALSE)*$F$20/G20</f>
        <v>4</v>
      </c>
      <c r="V20" s="2">
        <f>VLOOKUP($A$20,Alimentos!$A$3:$AM$56:'Alimentos'!$A$684:$AM$984,19,FALSE)*$F$20/G20</f>
        <v>92.7</v>
      </c>
      <c r="W20" s="2">
        <f>VLOOKUP($A$20,Alimentos!$A$3:$AM$56:'Alimentos'!$A$684:$AM$984,20,FALSE)*$F$20/G20</f>
        <v>0</v>
      </c>
      <c r="X20" s="2">
        <f>VLOOKUP($A$20,Alimentos!$A$3:$AM$56:'Alimentos'!$A$684:$AM$984,21,FALSE)*$F$20/G20</f>
        <v>1.5</v>
      </c>
      <c r="Y20" s="2">
        <f>VLOOKUP($A$20,Alimentos!$A$3:$AM$56:'Alimentos'!$A$684:$AM$984,22,FALSE)*$F$20/G20</f>
        <v>40.299999999999997</v>
      </c>
      <c r="Z20" s="2">
        <f>VLOOKUP($A$20,Alimentos!$A$3:$AM$56:'Alimentos'!$A$684:$AM$984,23,FALSE)*$F$20/G20</f>
        <v>0</v>
      </c>
      <c r="AA20" s="2">
        <f>VLOOKUP($A$20,Alimentos!$A$3:$AM$56:'Alimentos'!$A$684:$AM$984,24,FALSE)*$F$20/G20</f>
        <v>0</v>
      </c>
      <c r="AB20" s="2">
        <f>VLOOKUP($A$20,Alimentos!$A$3:$AM$56:'Alimentos'!$A$684:$AM$984,25,FALSE)*$F$20/G20</f>
        <v>0.3</v>
      </c>
      <c r="AC20" s="2">
        <f>VLOOKUP($A$20,Alimentos!$A$3:$AM$56:'Alimentos'!$A$684:$AM$984,26,FALSE)*$F$20/G20</f>
        <v>0.1</v>
      </c>
      <c r="AD20" s="2">
        <f>VLOOKUP($A$20,Alimentos!$A$3:$AM$56:'Alimentos'!$A$684:$AM$984,27,FALSE)*$F$20/G20</f>
        <v>0.2</v>
      </c>
      <c r="AE20" s="2">
        <f>VLOOKUP($A$20,Alimentos!$A$3:$AM$56:'Alimentos'!$A$684:$AM$984,28,FALSE)*$F$20/G20</f>
        <v>0</v>
      </c>
      <c r="AF20" s="2">
        <f>VLOOKUP($A$20,Alimentos!$A$3:$AM$56:'Alimentos'!$A$684:$AM$984,29,FALSE)*$F$20/G20</f>
        <v>25</v>
      </c>
      <c r="AG20" s="2">
        <f>VLOOKUP($A$20,Alimentos!$A$3:$AM$56:'Alimentos'!$A$684:$AM$984,30,FALSE)*$F$20/G20</f>
        <v>3</v>
      </c>
      <c r="AH20" s="2">
        <f>VLOOKUP($A$20,Alimentos!$A$3:$AM$56:'Alimentos'!$A$684:$AM$984,31,FALSE)*$F$20/G20</f>
        <v>312</v>
      </c>
      <c r="AI20" s="2">
        <f>VLOOKUP($A$20,Alimentos!$A$3:$AM$56:'Alimentos'!$A$684:$AM$984,32,FALSE)*$F$20/G20</f>
        <v>34</v>
      </c>
      <c r="AJ20" s="2">
        <f>VLOOKUP($A$20,Alimentos!$A$3:$AM$56:'Alimentos'!$A$684:$AM$984,33,FALSE)*$F$20/G20</f>
        <v>34</v>
      </c>
      <c r="AK20" s="2">
        <f>VLOOKUP($A$20,Alimentos!$A$3:$AM$56:'Alimentos'!$A$684:$AM$984,34,FALSE)*$F$20/G20</f>
        <v>17</v>
      </c>
      <c r="AL20" s="2">
        <f>VLOOKUP($A$20,Alimentos!$A$3:$AM$56:'Alimentos'!$A$684:$AM$984,35,FALSE)*$F$20/G20</f>
        <v>0.3</v>
      </c>
      <c r="AM20" s="2">
        <f>VLOOKUP($A$20,Alimentos!$A$3:$AM$56:'Alimentos'!$A$684:$AM$984,36,FALSE)*$F$20/G20</f>
        <v>0.1</v>
      </c>
      <c r="AN20" s="2">
        <f>VLOOKUP($A$20,Alimentos!$A$3:$AM$56:'Alimentos'!$A$684:$AM$984,37,FALSE)*$F$20/G20</f>
        <v>0.1</v>
      </c>
      <c r="AO20" s="2">
        <f>VLOOKUP($A$20,Alimentos!$A$3:$AM$56:'Alimentos'!$A$684:$AM$984,38,FALSE)*$F$20/G20</f>
        <v>0.2</v>
      </c>
      <c r="AP20" s="2">
        <f>VLOOKUP($A$20,Alimentos!$A$3:$AM$56:'Alimentos'!$A$684:$AM$984,39,FALSE)*$F$20/G20</f>
        <v>0</v>
      </c>
    </row>
    <row r="21" spans="1:42" x14ac:dyDescent="0.3">
      <c r="A21" s="2" t="s">
        <v>723</v>
      </c>
      <c r="B21" s="284"/>
      <c r="C21" s="285"/>
      <c r="D21" s="286"/>
      <c r="E21" s="2">
        <f>VLOOKUP($A$21,Alimentos!$A$3:$AM$56:'Alimentos'!$A$684:$AM$984,3,FALSE)</f>
        <v>3</v>
      </c>
      <c r="F21" s="27">
        <v>10</v>
      </c>
      <c r="G21" s="2">
        <f>VLOOKUP($A$21,Alimentos!$A$3:$AM$56:'Alimentos'!$A$684:$AM$984,4,FALSE)</f>
        <v>100</v>
      </c>
      <c r="H21" s="140">
        <f>VLOOKUP($A$21,Alimentos!$A$3:$AM$56:'Alimentos'!$A$684:$AM$984,5,FALSE)*$F$21/G21</f>
        <v>33.4</v>
      </c>
      <c r="I21" s="2">
        <f>VLOOKUP($A$21,Alimentos!$A$3:$AM$56:'Alimentos'!$A$684:$AM$984,6,FALSE)*$F$21/G21</f>
        <v>1.65</v>
      </c>
      <c r="J21" s="2">
        <f>VLOOKUP($A$21,Alimentos!$A$3:$AM$56:'Alimentos'!$A$684:$AM$984,7,FALSE)*$F$21/G21</f>
        <v>0.01</v>
      </c>
      <c r="K21" s="140">
        <f>VLOOKUP($A$21,Alimentos!$A$3:$AM$56:'Alimentos'!$A$684:$AM$984,8,FALSE)*$F$21/G21</f>
        <v>0.06</v>
      </c>
      <c r="L21" s="140">
        <f>VLOOKUP($A$21,Alimentos!$A$3:$AM$56:'Alimentos'!$A$684:$AM$984,9,FALSE)*$F$21/G21</f>
        <v>8.27</v>
      </c>
      <c r="M21" s="2">
        <f>VLOOKUP($A$21,Alimentos!$A$3:$AM$56:'Alimentos'!$A$684:$AM$984,10,FALSE)*$F$21/G21</f>
        <v>8.27</v>
      </c>
      <c r="N21" s="2">
        <f>VLOOKUP($A$21,Alimentos!$A$3:$AM$56:'Alimentos'!$A$684:$AM$984,11,FALSE)*$F$21/G21</f>
        <v>0</v>
      </c>
      <c r="O21" s="140">
        <f>VLOOKUP($A$21,Alimentos!$A$3:$AM$56:'Alimentos'!$A$684:$AM$984,12,FALSE)*$F$21/G21</f>
        <v>0.01</v>
      </c>
      <c r="P21" s="2">
        <f>VLOOKUP($A$21,Alimentos!$A$3:$AM$56:'Alimentos'!$A$684:$AM$984,13,FALSE)*$F$21/G21</f>
        <v>0</v>
      </c>
      <c r="Q21" s="2">
        <f>VLOOKUP($A$21,Alimentos!$A$3:$AM$56:'Alimentos'!$A$684:$AM$984,14,FALSE)*$F$21/G21</f>
        <v>0</v>
      </c>
      <c r="R21" s="2">
        <f>VLOOKUP($A$21,Alimentos!$A$3:$AM$56:'Alimentos'!$A$684:$AM$984,15,FALSE)*$F$21/G21</f>
        <v>0</v>
      </c>
      <c r="S21" s="2">
        <f>VLOOKUP($A$21,Alimentos!$A$3:$AM$56:'Alimentos'!$A$684:$AM$984,16,FALSE)*$F$21/G21</f>
        <v>0</v>
      </c>
      <c r="T21" s="2">
        <f>VLOOKUP($A$21,Alimentos!$A$3:$AM$56:'Alimentos'!$A$684:$AM$984,17,FALSE)*$F$21/G21</f>
        <v>0</v>
      </c>
      <c r="U21" s="2">
        <f>VLOOKUP($A$21,Alimentos!$A$3:$AM$56:'Alimentos'!$A$684:$AM$984,18,FALSE)*$F$21/G21</f>
        <v>0</v>
      </c>
      <c r="V21" s="2">
        <f>VLOOKUP($A$21,Alimentos!$A$3:$AM$56:'Alimentos'!$A$684:$AM$984,19,FALSE)*$F$21/G21</f>
        <v>0</v>
      </c>
      <c r="W21" s="2">
        <f>VLOOKUP($A$21,Alimentos!$A$3:$AM$56:'Alimentos'!$A$684:$AM$984,20,FALSE)*$F$21/G21</f>
        <v>0</v>
      </c>
      <c r="X21" s="2">
        <f>VLOOKUP($A$21,Alimentos!$A$3:$AM$56:'Alimentos'!$A$684:$AM$984,21,FALSE)*$F$21/G21</f>
        <v>0</v>
      </c>
      <c r="Y21" s="2">
        <f>VLOOKUP($A$20,Alimentos!$A$3:$AM$56:'Alimentos'!$A$684:$AM$984,22,FALSE)*$F$21/G21</f>
        <v>4.03</v>
      </c>
      <c r="Z21" s="2">
        <f>VLOOKUP($A$21,Alimentos!$A$3:$AM$56:'Alimentos'!$A$684:$AM$984,23,FALSE)*$F$21/G21</f>
        <v>0</v>
      </c>
      <c r="AA21" s="2">
        <f>VLOOKUP($A$21,Alimentos!$A$3:$AM$56:'Alimentos'!$A$684:$AM$984,24,FALSE)*$F$21/G21</f>
        <v>0</v>
      </c>
      <c r="AB21" s="2">
        <f>VLOOKUP($A$21,Alimentos!$A$3:$AM$56:'Alimentos'!$A$684:$AM$984,25,FALSE)*$F$21/G21</f>
        <v>0</v>
      </c>
      <c r="AC21" s="2">
        <f>VLOOKUP($A$21,Alimentos!$A$3:$AM$56:'Alimentos'!$A$684:$AM$984,26,FALSE)*$F$21/G21</f>
        <v>0</v>
      </c>
      <c r="AD21" s="2">
        <f>VLOOKUP($A$20,Alimentos!$A$3:$AM$56:'Alimentos'!$A$684:$AM$984,27,FALSE)*$F$21/G21</f>
        <v>0.02</v>
      </c>
      <c r="AE21" s="2">
        <f>VLOOKUP($A$21,Alimentos!$A$3:$AM$56:'Alimentos'!$A$684:$AM$984,28,FALSE)*$F$21/G21</f>
        <v>0</v>
      </c>
      <c r="AF21" s="2">
        <f>VLOOKUP($A$21,Alimentos!$A$3:$AM$56:'Alimentos'!$A$684:$AM$984,29,FALSE)*$F$21/G21</f>
        <v>0</v>
      </c>
      <c r="AG21" s="2">
        <f>VLOOKUP($A$21,Alimentos!$A$3:$AM$56:'Alimentos'!$A$684:$AM$984,30,FALSE)*$F$21/G21</f>
        <v>0.74</v>
      </c>
      <c r="AH21" s="2">
        <f>VLOOKUP($A$21,Alimentos!$A$3:$AM$56:'Alimentos'!$A$684:$AM$984,31,FALSE)*$F$21/G21</f>
        <v>0</v>
      </c>
      <c r="AI21" s="2">
        <f>VLOOKUP($A$21,Alimentos!$A$3:$AM$56:'Alimentos'!$A$684:$AM$984,32,FALSE)*$F$21/G21</f>
        <v>0</v>
      </c>
      <c r="AJ21" s="2">
        <f>VLOOKUP($A$21,Alimentos!$A$3:$AM$56:'Alimentos'!$A$684:$AM$984,33,FALSE)*$F$21/G21</f>
        <v>0</v>
      </c>
      <c r="AK21" s="2">
        <f>VLOOKUP($A$21,Alimentos!$A$3:$AM$56:'Alimentos'!$A$684:$AM$984,34,FALSE)*$F$21/G21</f>
        <v>0</v>
      </c>
      <c r="AL21" s="2">
        <f>VLOOKUP($A$20,Alimentos!$A$3:$AM$56:'Alimentos'!$A$684:$AM$984,35,FALSE)*$F$21/G21</f>
        <v>0.03</v>
      </c>
      <c r="AM21" s="2">
        <f>VLOOKUP($A$21,Alimentos!$A$3:$AM$56:'Alimentos'!$A$684:$AM$984,36,FALSE)*$F$21/G21</f>
        <v>0</v>
      </c>
      <c r="AN21" s="2">
        <f>VLOOKUP($A$21,Alimentos!$A$3:$AM$56:'Alimentos'!$A$684:$AM$984,37,FALSE)*$F$21/G21</f>
        <v>0</v>
      </c>
      <c r="AO21" s="2">
        <f>VLOOKUP($A$21,Alimentos!$A$3:$AM$56:'Alimentos'!$A$684:$AM$984,38,FALSE)*$F$21/G21</f>
        <v>0</v>
      </c>
      <c r="AP21" s="2">
        <f>VLOOKUP($A$21,Alimentos!$A$3:$AM$56:'Alimentos'!$A$684:$AM$984,39,FALSE)*$F$21/G21</f>
        <v>0</v>
      </c>
    </row>
    <row r="22" spans="1:42" x14ac:dyDescent="0.3">
      <c r="A22" s="2" t="s">
        <v>652</v>
      </c>
      <c r="B22" s="284"/>
      <c r="C22" s="285"/>
      <c r="D22" s="286"/>
      <c r="E22" s="2">
        <f>VLOOKUP($A$22,Alimentos!$A$3:$AM$56:'Alimentos'!$A$684:$AM$984,3,FALSE)</f>
        <v>0</v>
      </c>
      <c r="F22" s="27"/>
      <c r="G22" s="2">
        <f>VLOOKUP($A$22,Alimentos!$A$3:$AM$56:'Alimentos'!$A$684:$AM$984,4,FALSE)</f>
        <v>100</v>
      </c>
      <c r="H22" s="140">
        <f>VLOOKUP($A$22,Alimentos!$A$3:$AM$56:'Alimentos'!$A$684:$AM$984,5,FALSE)*$F$22/G22</f>
        <v>0</v>
      </c>
      <c r="I22" s="2">
        <f>VLOOKUP($A$22,Alimentos!$A$3:$AM$56:'Alimentos'!$A$684:$AM$984,6,FALSE)*$F$22/G22</f>
        <v>0</v>
      </c>
      <c r="J22" s="2">
        <f>VLOOKUP($A$22,Alimentos!$A$3:$AM$56:'Alimentos'!$A$684:$AM$984,7,FALSE)*$F$22/G22</f>
        <v>0</v>
      </c>
      <c r="K22" s="140">
        <f>VLOOKUP($A$22,Alimentos!$A$3:$AM$56:'Alimentos'!$A$684:$AM$984,8,FALSE)*$F$22/G22</f>
        <v>0</v>
      </c>
      <c r="L22" s="140">
        <f>VLOOKUP($A$22,Alimentos!$A$3:$AM$56:'Alimentos'!$A$684:$AM$984,9,FALSE)*$F$22/G22</f>
        <v>0</v>
      </c>
      <c r="M22" s="2">
        <f>VLOOKUP($A$22,Alimentos!$A$3:$AM$56:'Alimentos'!$A$684:$AM$984,10,FALSE)*$F$22/G22</f>
        <v>0</v>
      </c>
      <c r="N22" s="2">
        <f>VLOOKUP($A$22,Alimentos!$A$3:$AM$56:'Alimentos'!$A$684:$AM$984,11,FALSE)*$F$22/G22</f>
        <v>0</v>
      </c>
      <c r="O22" s="140">
        <f>VLOOKUP($A$22,Alimentos!$A$3:$AM$56:'Alimentos'!$A$684:$AM$984,12,FALSE)*$F$22/G22</f>
        <v>0</v>
      </c>
      <c r="P22" s="2">
        <f>VLOOKUP($A$22,Alimentos!$A$3:$AM$56:'Alimentos'!$A$684:$AM$984,13,FALSE)*$F$22/G22</f>
        <v>0</v>
      </c>
      <c r="Q22" s="2">
        <f>VLOOKUP($A$22,Alimentos!$A$3:$AM$56:'Alimentos'!$A$684:$AM$984,14,FALSE)*$F$22/G22</f>
        <v>0</v>
      </c>
      <c r="R22" s="2">
        <f>VLOOKUP($A$22,Alimentos!$A$3:$AM$56:'Alimentos'!$A$684:$AM$984,15,FALSE)*$F$22/G22</f>
        <v>0</v>
      </c>
      <c r="S22" s="2">
        <f>VLOOKUP($A$22,Alimentos!$A$3:$AM$56:'Alimentos'!$A$684:$AM$984,16,FALSE)*$F$22/G22</f>
        <v>0</v>
      </c>
      <c r="T22" s="2">
        <f>VLOOKUP($A$22,Alimentos!$A$3:$AM$56:'Alimentos'!$A$684:$AM$984,17,FALSE)*$F$22/G22</f>
        <v>0</v>
      </c>
      <c r="U22" s="2">
        <f>VLOOKUP($A$22,Alimentos!$A$3:$AM$56:'Alimentos'!$A$684:$AM$984,18,FALSE)*$F$22/G22</f>
        <v>0</v>
      </c>
      <c r="V22" s="2">
        <f>VLOOKUP($A$22,Alimentos!$A$3:$AM$56:'Alimentos'!$A$684:$AM$984,19,FALSE)*$F$22/G22</f>
        <v>0</v>
      </c>
      <c r="W22" s="2">
        <f>VLOOKUP($A$22,Alimentos!$A$3:$AM$56:'Alimentos'!$A$684:$AM$984,20,FALSE)*$F$22/G22</f>
        <v>0</v>
      </c>
      <c r="X22" s="2">
        <f>VLOOKUP($A$22,Alimentos!$A$3:$AM$56:'Alimentos'!$A$684:$AM$984,21,FALSE)*$F$22/G22</f>
        <v>0</v>
      </c>
      <c r="Y22" s="2">
        <f>VLOOKUP($A$22,Alimentos!$A$3:$AM$56:'Alimentos'!$A$684:$AM$984,22,FALSE)*$F$22/G22</f>
        <v>0</v>
      </c>
      <c r="Z22" s="2">
        <f>VLOOKUP($A$22,Alimentos!$A$3:$AM$56:'Alimentos'!$A$684:$AM$984,23,FALSE)*$F$22/G22</f>
        <v>0</v>
      </c>
      <c r="AA22" s="2">
        <f>VLOOKUP($A$22,Alimentos!$A$3:$AM$56:'Alimentos'!$A$684:$AM$984,24,FALSE)*$F$22/G22</f>
        <v>0</v>
      </c>
      <c r="AB22" s="2">
        <f>VLOOKUP($A$22,Alimentos!$A$3:$AM$56:'Alimentos'!$A$684:$AM$984,25,FALSE)*$F$22/G22</f>
        <v>0</v>
      </c>
      <c r="AC22" s="2">
        <f>VLOOKUP($A$22,Alimentos!$A$3:$AM$56:'Alimentos'!$A$684:$AM$984,26,FALSE)*$F$22/G22</f>
        <v>0</v>
      </c>
      <c r="AD22" s="2">
        <f>VLOOKUP($A$22,Alimentos!$A$3:$AM$56:'Alimentos'!$A$684:$AM$984,27,FALSE)*$F$22/G22</f>
        <v>0</v>
      </c>
      <c r="AE22" s="2">
        <f>VLOOKUP($A$22,Alimentos!$A$3:$AM$56:'Alimentos'!$A$684:$AM$984,28,FALSE)*$F$22/G22</f>
        <v>0</v>
      </c>
      <c r="AF22" s="2">
        <f>VLOOKUP($A$22,Alimentos!$A$3:$AM$56:'Alimentos'!$A$684:$AM$984,29,FALSE)*$F$22/G22</f>
        <v>0</v>
      </c>
      <c r="AG22" s="2">
        <f>VLOOKUP($A$22,Alimentos!$A$3:$AM$56:'Alimentos'!$A$684:$AM$984,30,FALSE)*$F$22/G22</f>
        <v>0</v>
      </c>
      <c r="AH22" s="2">
        <f>VLOOKUP($A$22,Alimentos!$A$3:$AM$56:'Alimentos'!$A$684:$AM$984,31,FALSE)*$F$22/G22</f>
        <v>0</v>
      </c>
      <c r="AI22" s="2">
        <f>VLOOKUP($A$22,Alimentos!$A$3:$AM$56:'Alimentos'!$A$684:$AM$984,32,FALSE)*$F$22/G22</f>
        <v>0</v>
      </c>
      <c r="AJ22" s="2">
        <f>VLOOKUP($A$21,Alimentos!$A$3:$AM$56:'Alimentos'!$A$684:$AM$984,33,FALSE)*$F$22/G22</f>
        <v>0</v>
      </c>
      <c r="AK22" s="2">
        <f>VLOOKUP($A$22,Alimentos!$A$3:$AM$56:'Alimentos'!$A$684:$AM$984,34,FALSE)*$F$22/G22</f>
        <v>0</v>
      </c>
      <c r="AL22" s="2">
        <f>VLOOKUP($A$22,Alimentos!$A$3:$AM$56:'Alimentos'!$A$684:$AM$984,35,FALSE)*$F$22/G22</f>
        <v>0</v>
      </c>
      <c r="AM22" s="2">
        <f>VLOOKUP($A$22,Alimentos!$A$3:$AM$56:'Alimentos'!$A$684:$AM$984,36,FALSE)*$F$22/G22</f>
        <v>0</v>
      </c>
      <c r="AN22" s="2">
        <f>VLOOKUP($A$22,Alimentos!$A$3:$AM$56:'Alimentos'!$A$684:$AM$984,37,FALSE)*$F$22/G22</f>
        <v>0</v>
      </c>
      <c r="AO22" s="2">
        <f>VLOOKUP($A$22,Alimentos!$A$3:$AM$56:'Alimentos'!$A$684:$AM$984,38,FALSE)*$F$22/G22</f>
        <v>0</v>
      </c>
      <c r="AP22" s="2">
        <f>VLOOKUP($A$22,Alimentos!$A$3:$AM$56:'Alimentos'!$A$684:$AM$984,39,FALSE)*$F$22/G22</f>
        <v>0</v>
      </c>
    </row>
    <row r="23" spans="1:42" x14ac:dyDescent="0.3">
      <c r="A23" s="2" t="s">
        <v>652</v>
      </c>
      <c r="B23" s="284"/>
      <c r="C23" s="285"/>
      <c r="D23" s="286"/>
      <c r="E23" s="2">
        <f>VLOOKUP($A$23,Alimentos!$A$3:$AM$56:'Alimentos'!$A$684:$AM$984,3,FALSE)</f>
        <v>0</v>
      </c>
      <c r="F23" s="27"/>
      <c r="G23" s="2">
        <f>VLOOKUP($A$23,Alimentos!$A$3:$AM$56:'Alimentos'!$A$684:$AM$984,4,FALSE)</f>
        <v>100</v>
      </c>
      <c r="H23" s="140">
        <f>VLOOKUP($A$23,Alimentos!$A$3:$AM$56:'Alimentos'!$A$684:$AM$984,5,FALSE)*$F$23/G23</f>
        <v>0</v>
      </c>
      <c r="I23" s="2">
        <f>VLOOKUP($A$23,Alimentos!$A$3:$AM$56:'Alimentos'!$A$684:$AM$984,6,FALSE)*$F$23/G23</f>
        <v>0</v>
      </c>
      <c r="J23" s="2">
        <f>VLOOKUP($A$23,Alimentos!$A$3:$AM$56:'Alimentos'!$A$684:$AM$984,7,FALSE)*$F$23/G23</f>
        <v>0</v>
      </c>
      <c r="K23" s="140">
        <f>VLOOKUP($A$23,Alimentos!$A$3:$AM$56:'Alimentos'!$A$684:$AM$984,8,FALSE)*$F$23/G23</f>
        <v>0</v>
      </c>
      <c r="L23" s="140">
        <f>VLOOKUP($A$23,Alimentos!$A$3:$AM$56:'Alimentos'!$A$684:$AM$984,9,FALSE)*$F$23/G23</f>
        <v>0</v>
      </c>
      <c r="M23" s="2">
        <f>VLOOKUP($A$23,Alimentos!$A$3:$AM$56:'Alimentos'!$A$684:$AM$984,10,FALSE)*$F$23/G23</f>
        <v>0</v>
      </c>
      <c r="N23" s="2">
        <f>VLOOKUP($A$23,Alimentos!$A$3:$AM$56:'Alimentos'!$A$684:$AM$984,11,FALSE)*$F$23/G23</f>
        <v>0</v>
      </c>
      <c r="O23" s="140">
        <f>VLOOKUP($A$23,Alimentos!$A$3:$AM$56:'Alimentos'!$A$684:$AM$984,12,FALSE)*$F$23/G23</f>
        <v>0</v>
      </c>
      <c r="P23" s="2">
        <f>VLOOKUP($A$23,Alimentos!$A$3:$AM$56:'Alimentos'!$A$684:$AM$984,13,FALSE)*$F$23/G23</f>
        <v>0</v>
      </c>
      <c r="Q23" s="2">
        <f>VLOOKUP($A$23,Alimentos!$A$3:$AM$56:'Alimentos'!$A$684:$AM$984,14,FALSE)*$F$23/G23</f>
        <v>0</v>
      </c>
      <c r="R23" s="2">
        <f>VLOOKUP($A$23,Alimentos!$A$3:$AM$56:'Alimentos'!$A$684:$AM$984,15,FALSE)*$F$23/G23</f>
        <v>0</v>
      </c>
      <c r="S23" s="2">
        <f>VLOOKUP($A$23,Alimentos!$A$3:$AM$56:'Alimentos'!$A$684:$AM$984,16,FALSE)*$F$23/G23</f>
        <v>0</v>
      </c>
      <c r="T23" s="2">
        <f>VLOOKUP($A$23,Alimentos!$A$3:$AM$56:'Alimentos'!$A$684:$AM$984,17,FALSE)*$F$23/G23</f>
        <v>0</v>
      </c>
      <c r="U23" s="2">
        <f>VLOOKUP($A$23,Alimentos!$A$3:$AM$56:'Alimentos'!$A$684:$AM$984,18,FALSE)*$F$23/G23</f>
        <v>0</v>
      </c>
      <c r="V23" s="2">
        <f>VLOOKUP($A$23,Alimentos!$A$3:$AM$56:'Alimentos'!$A$684:$AM$984,19,FALSE)*$F$23/G23</f>
        <v>0</v>
      </c>
      <c r="W23" s="2">
        <f>VLOOKUP($A$23,Alimentos!$A$3:$AM$56:'Alimentos'!$A$684:$AM$984,20,FALSE)*$F$23/G23</f>
        <v>0</v>
      </c>
      <c r="X23" s="2">
        <f>VLOOKUP($A$23,Alimentos!$A$3:$AM$56:'Alimentos'!$A$684:$AM$984,21,FALSE)*$F$23/G23</f>
        <v>0</v>
      </c>
      <c r="Y23" s="2">
        <f>VLOOKUP($A$23,Alimentos!$A$3:$AM$56:'Alimentos'!$A$684:$AM$984,22,FALSE)*$F$23/G23</f>
        <v>0</v>
      </c>
      <c r="Z23" s="2">
        <f>VLOOKUP($A$23,Alimentos!$A$3:$AM$56:'Alimentos'!$A$684:$AM$984,23,FALSE)*$F$23/G23</f>
        <v>0</v>
      </c>
      <c r="AA23" s="2">
        <f>VLOOKUP($A$23,Alimentos!$A$3:$AM$56:'Alimentos'!$A$684:$AM$984,24,FALSE)*$F$23/G23</f>
        <v>0</v>
      </c>
      <c r="AB23" s="2">
        <f>VLOOKUP($A$23,Alimentos!$A$3:$AM$56:'Alimentos'!$A$684:$AM$984,25,FALSE)*$F$23/G23</f>
        <v>0</v>
      </c>
      <c r="AC23" s="2">
        <f>VLOOKUP($A$23,Alimentos!$A$3:$AM$56:'Alimentos'!$A$684:$AM$984,26,FALSE)*$F$23/G23</f>
        <v>0</v>
      </c>
      <c r="AD23" s="2">
        <f>VLOOKUP($A$23,Alimentos!$A$3:$AM$56:'Alimentos'!$A$684:$AM$984,27,FALSE)*$F$23/G23</f>
        <v>0</v>
      </c>
      <c r="AE23" s="2">
        <f>VLOOKUP($A$23,Alimentos!$A$3:$AM$56:'Alimentos'!$A$684:$AM$984,28,FALSE)*$F$23/G23</f>
        <v>0</v>
      </c>
      <c r="AF23" s="2">
        <f>VLOOKUP($A$23,Alimentos!$A$3:$AM$56:'Alimentos'!$A$684:$AM$984,29,FALSE)*$F$23/G23</f>
        <v>0</v>
      </c>
      <c r="AG23" s="2">
        <f>VLOOKUP($A$23,Alimentos!$A$3:$AM$56:'Alimentos'!$A$684:$AM$984,30,FALSE)*$F$23/G23</f>
        <v>0</v>
      </c>
      <c r="AH23" s="2">
        <f>VLOOKUP($A$23,Alimentos!$A$3:$AM$56:'Alimentos'!$A$684:$AM$984,31,FALSE)*$F$23/G23</f>
        <v>0</v>
      </c>
      <c r="AI23" s="2">
        <f>VLOOKUP($A$23,Alimentos!$A$3:$AM$56:'Alimentos'!$A$684:$AM$984,32,FALSE)*$F$23/G23</f>
        <v>0</v>
      </c>
      <c r="AJ23" s="2">
        <f>VLOOKUP($A$23,Alimentos!$A$3:$AM$56:'Alimentos'!$A$684:$AM$984,33,FALSE)*$F$23/G23</f>
        <v>0</v>
      </c>
      <c r="AK23" s="2">
        <f>VLOOKUP($A$23,Alimentos!$A$3:$AM$56:'Alimentos'!$A$684:$AM$984,34,FALSE)*$F$23/G23</f>
        <v>0</v>
      </c>
      <c r="AL23" s="2">
        <f>VLOOKUP($A$23,Alimentos!$A$3:$AM$56:'Alimentos'!$A$684:$AM$984,35,FALSE)*$F$23/G23</f>
        <v>0</v>
      </c>
      <c r="AM23" s="2">
        <f>VLOOKUP($A$23,Alimentos!$A$3:$AM$56:'Alimentos'!$A$684:$AM$984,36,FALSE)*$F$23/G23</f>
        <v>0</v>
      </c>
      <c r="AN23" s="2">
        <f>VLOOKUP($A$23,Alimentos!$A$3:$AM$56:'Alimentos'!$A$684:$AM$984,37,FALSE)*$F$23/G23</f>
        <v>0</v>
      </c>
      <c r="AO23" s="2">
        <f>VLOOKUP($A$23,Alimentos!$A$3:$AM$56:'Alimentos'!$A$684:$AM$984,38,FALSE)*$F$23/G23</f>
        <v>0</v>
      </c>
      <c r="AP23" s="2">
        <f>VLOOKUP($A$23,Alimentos!$A$3:$AM$56:'Alimentos'!$A$684:$AM$984,39,FALSE)*$F$23/G23</f>
        <v>0</v>
      </c>
    </row>
    <row r="24" spans="1:42" x14ac:dyDescent="0.3">
      <c r="A24" s="2" t="s">
        <v>652</v>
      </c>
      <c r="B24" s="284"/>
      <c r="C24" s="285"/>
      <c r="D24" s="286"/>
      <c r="E24" s="2">
        <f>VLOOKUP($A$24,Alimentos!$A$3:$AM$56:'Alimentos'!$A$684:$AM$984,3,FALSE)</f>
        <v>0</v>
      </c>
      <c r="F24" s="27"/>
      <c r="G24" s="2">
        <f>VLOOKUP($A$24,Alimentos!$A$3:$AM$56:'Alimentos'!$A$684:$AM$984,4,FALSE)</f>
        <v>100</v>
      </c>
      <c r="H24" s="140">
        <f>VLOOKUP($A$24,Alimentos!$A$3:$AM$56:'Alimentos'!$A$684:$AM$984,5,FALSE)*$F$24/G24</f>
        <v>0</v>
      </c>
      <c r="I24" s="2">
        <f>VLOOKUP($A$24,Alimentos!$A$3:$AM$56:'Alimentos'!$A$684:$AM$984,6,FALSE)*$F$24/G24</f>
        <v>0</v>
      </c>
      <c r="J24" s="2">
        <f>VLOOKUP($A$24,Alimentos!$A$3:$AM$56:'Alimentos'!$A$684:$AM$984,7,FALSE)*$F$24/G24</f>
        <v>0</v>
      </c>
      <c r="K24" s="140">
        <f>VLOOKUP($A$24,Alimentos!$A$3:$AM$56:'Alimentos'!$A$684:$AM$984,8,FALSE)*$F$24/G24</f>
        <v>0</v>
      </c>
      <c r="L24" s="140">
        <f>VLOOKUP($A$24,Alimentos!$A$3:$AM$56:'Alimentos'!$A$684:$AM$984,9,FALSE)*$F$24/G24</f>
        <v>0</v>
      </c>
      <c r="M24" s="2">
        <f>VLOOKUP($A$24,Alimentos!$A$3:$AM$56:'Alimentos'!$A$684:$AM$984,10,FALSE)*$F$24/G24</f>
        <v>0</v>
      </c>
      <c r="N24" s="2">
        <f>VLOOKUP($A$24,Alimentos!$A$3:$AM$56:'Alimentos'!$A$684:$AM$984,11,FALSE)*$F$24/G24</f>
        <v>0</v>
      </c>
      <c r="O24" s="140">
        <f>VLOOKUP($A$24,Alimentos!$A$3:$AM$56:'Alimentos'!$A$684:$AM$984,12,FALSE)*$F$24/G24</f>
        <v>0</v>
      </c>
      <c r="P24" s="2">
        <f>VLOOKUP($A$24,Alimentos!$A$3:$AM$56:'Alimentos'!$A$684:$AM$984,13,FALSE)*$F$24/G24</f>
        <v>0</v>
      </c>
      <c r="Q24" s="2">
        <f>VLOOKUP($A$24,Alimentos!$A$3:$AM$56:'Alimentos'!$A$684:$AM$984,14,FALSE)*$F$24/G24</f>
        <v>0</v>
      </c>
      <c r="R24" s="2">
        <f>VLOOKUP($A$24,Alimentos!$A$3:$AM$56:'Alimentos'!$A$684:$AM$984,15,FALSE)*$F$24/G24</f>
        <v>0</v>
      </c>
      <c r="S24" s="2">
        <f>VLOOKUP($A$24,Alimentos!$A$3:$AM$56:'Alimentos'!$A$684:$AM$984,16,FALSE)*$F$24/G24</f>
        <v>0</v>
      </c>
      <c r="T24" s="2">
        <f>VLOOKUP($A$24,Alimentos!$A$3:$AM$56:'Alimentos'!$A$684:$AM$984,17,FALSE)*$F$24/G24</f>
        <v>0</v>
      </c>
      <c r="U24" s="2">
        <f>VLOOKUP($A$24,Alimentos!$A$3:$AM$56:'Alimentos'!$A$684:$AM$984,18,FALSE)*$F$24/G24</f>
        <v>0</v>
      </c>
      <c r="V24" s="2">
        <f>VLOOKUP($A$24,Alimentos!$A$3:$AM$56:'Alimentos'!$A$684:$AM$984,19,FALSE)*$F$24/G24</f>
        <v>0</v>
      </c>
      <c r="W24" s="2">
        <f>VLOOKUP($A$24,Alimentos!$A$3:$AM$56:'Alimentos'!$A$684:$AM$984,20,FALSE)*$F$24/G24</f>
        <v>0</v>
      </c>
      <c r="X24" s="2">
        <f>VLOOKUP($A$24,Alimentos!$A$3:$AM$56:'Alimentos'!$A$684:$AM$984,21,FALSE)*$F$24/G24</f>
        <v>0</v>
      </c>
      <c r="Y24" s="2">
        <f>VLOOKUP($A$24,Alimentos!$A$3:$AM$56:'Alimentos'!$A$684:$AM$984,22,FALSE)*$F$24/G24</f>
        <v>0</v>
      </c>
      <c r="Z24" s="2">
        <f>VLOOKUP($A$24,Alimentos!$A$3:$AM$56:'Alimentos'!$A$684:$AM$984,23,FALSE)*$F$24/G24</f>
        <v>0</v>
      </c>
      <c r="AA24" s="2">
        <f>VLOOKUP($A$24,Alimentos!$A$3:$AM$56:'Alimentos'!$A$684:$AM$984,24,FALSE)*$F$24/G24</f>
        <v>0</v>
      </c>
      <c r="AB24" s="2">
        <f>VLOOKUP($A$24,Alimentos!$A$3:$AM$56:'Alimentos'!$A$684:$AM$984,25,FALSE)*$F$24/G24</f>
        <v>0</v>
      </c>
      <c r="AC24" s="2">
        <f>VLOOKUP($A$24,Alimentos!$A$3:$AM$56:'Alimentos'!$A$684:$AM$984,26,FALSE)*$F$24/G24</f>
        <v>0</v>
      </c>
      <c r="AD24" s="2">
        <f>VLOOKUP($A$24,Alimentos!$A$3:$AM$56:'Alimentos'!$A$684:$AM$984,27,FALSE)*$F$24/G24</f>
        <v>0</v>
      </c>
      <c r="AE24" s="2">
        <f>VLOOKUP($A$24,Alimentos!$A$3:$AM$56:'Alimentos'!$A$684:$AM$984,28,FALSE)*$F$24/G24</f>
        <v>0</v>
      </c>
      <c r="AF24" s="2">
        <f>VLOOKUP($A$24,Alimentos!$A$3:$AM$56:'Alimentos'!$A$684:$AM$984,29,FALSE)*$F$24/G24</f>
        <v>0</v>
      </c>
      <c r="AG24" s="2">
        <f>VLOOKUP($A$24,Alimentos!$A$3:$AM$56:'Alimentos'!$A$684:$AM$984,30,FALSE)*$F$24/G24</f>
        <v>0</v>
      </c>
      <c r="AH24" s="2">
        <f>VLOOKUP($A$24,Alimentos!$A$3:$AM$56:'Alimentos'!$A$684:$AM$984,31,FALSE)*$F$24/G24</f>
        <v>0</v>
      </c>
      <c r="AI24" s="2">
        <f>VLOOKUP($A$24,Alimentos!$A$3:$AM$56:'Alimentos'!$A$684:$AM$984,32,FALSE)*$F$24/G24</f>
        <v>0</v>
      </c>
      <c r="AJ24" s="2">
        <f>VLOOKUP($A$24,Alimentos!$A$3:$AM$56:'Alimentos'!$A$684:$AM$984,33,FALSE)*$F$24/G24</f>
        <v>0</v>
      </c>
      <c r="AK24" s="2">
        <f>VLOOKUP($A$24,Alimentos!$A$3:$AM$56:'Alimentos'!$A$684:$AM$984,34,FALSE)*$F$24/G24</f>
        <v>0</v>
      </c>
      <c r="AL24" s="2">
        <f>VLOOKUP($A$24,Alimentos!$A$3:$AM$56:'Alimentos'!$A$684:$AM$984,35,FALSE)*$F$24/G24</f>
        <v>0</v>
      </c>
      <c r="AM24" s="2">
        <f>VLOOKUP($A$24,Alimentos!$A$3:$AM$56:'Alimentos'!$A$684:$AM$984,36,FALSE)*$F$24/G24</f>
        <v>0</v>
      </c>
      <c r="AN24" s="2">
        <f>VLOOKUP($A$24,Alimentos!$A$3:$AM$56:'Alimentos'!$A$684:$AM$984,37,FALSE)*$F$24/G24</f>
        <v>0</v>
      </c>
      <c r="AO24" s="2">
        <f>VLOOKUP($A$24,Alimentos!$A$3:$AM$56:'Alimentos'!$A$684:$AM$984,38,FALSE)*$F$24/G24</f>
        <v>0</v>
      </c>
      <c r="AP24" s="2">
        <f>VLOOKUP($A$24,Alimentos!$A$3:$AM$56:'Alimentos'!$A$684:$AM$984,39,FALSE)*$F$24/G24</f>
        <v>0</v>
      </c>
    </row>
    <row r="25" spans="1:42" s="125" customFormat="1" x14ac:dyDescent="0.3">
      <c r="A25" s="321" t="s">
        <v>750</v>
      </c>
      <c r="B25" s="322"/>
      <c r="C25" s="322"/>
      <c r="D25" s="322"/>
      <c r="E25" s="322"/>
      <c r="F25" s="322"/>
      <c r="G25" s="323"/>
      <c r="H25" s="93">
        <f t="shared" ref="H25:AP25" si="2">SUM(H20:H24)</f>
        <v>94.4</v>
      </c>
      <c r="I25" s="93">
        <f t="shared" si="2"/>
        <v>84.75</v>
      </c>
      <c r="J25" s="93">
        <f t="shared" si="2"/>
        <v>0.61</v>
      </c>
      <c r="K25" s="93">
        <f t="shared" si="2"/>
        <v>1.1600000000000001</v>
      </c>
      <c r="L25" s="93">
        <f t="shared" si="2"/>
        <v>19.97</v>
      </c>
      <c r="M25" s="93">
        <f t="shared" si="2"/>
        <v>17.27</v>
      </c>
      <c r="N25" s="93">
        <f t="shared" si="2"/>
        <v>3</v>
      </c>
      <c r="O25" s="93">
        <f t="shared" si="2"/>
        <v>0.51</v>
      </c>
      <c r="P25" s="93">
        <f t="shared" si="2"/>
        <v>0.03</v>
      </c>
      <c r="Q25" s="93">
        <f t="shared" si="2"/>
        <v>0.05</v>
      </c>
      <c r="R25" s="93">
        <f t="shared" si="2"/>
        <v>0.28999999999999998</v>
      </c>
      <c r="S25" s="93">
        <f t="shared" si="2"/>
        <v>0</v>
      </c>
      <c r="T25" s="93">
        <f t="shared" si="2"/>
        <v>0</v>
      </c>
      <c r="U25" s="93">
        <f t="shared" si="2"/>
        <v>4</v>
      </c>
      <c r="V25" s="93">
        <f t="shared" si="2"/>
        <v>92.7</v>
      </c>
      <c r="W25" s="93">
        <f t="shared" si="2"/>
        <v>0</v>
      </c>
      <c r="X25" s="93">
        <f t="shared" si="2"/>
        <v>1.5</v>
      </c>
      <c r="Y25" s="93">
        <f t="shared" si="2"/>
        <v>44.33</v>
      </c>
      <c r="Z25" s="93">
        <f t="shared" si="2"/>
        <v>0</v>
      </c>
      <c r="AA25" s="93">
        <f t="shared" si="2"/>
        <v>0</v>
      </c>
      <c r="AB25" s="93">
        <f t="shared" si="2"/>
        <v>0.3</v>
      </c>
      <c r="AC25" s="93">
        <f t="shared" si="2"/>
        <v>0.1</v>
      </c>
      <c r="AD25" s="93">
        <f t="shared" si="2"/>
        <v>0.22</v>
      </c>
      <c r="AE25" s="93">
        <f t="shared" si="2"/>
        <v>0</v>
      </c>
      <c r="AF25" s="93">
        <f t="shared" si="2"/>
        <v>25</v>
      </c>
      <c r="AG25" s="93">
        <f t="shared" si="2"/>
        <v>3.74</v>
      </c>
      <c r="AH25" s="93">
        <f t="shared" si="2"/>
        <v>312</v>
      </c>
      <c r="AI25" s="93">
        <f t="shared" si="2"/>
        <v>34</v>
      </c>
      <c r="AJ25" s="93">
        <f t="shared" si="2"/>
        <v>34</v>
      </c>
      <c r="AK25" s="93">
        <f t="shared" si="2"/>
        <v>17</v>
      </c>
      <c r="AL25" s="93">
        <f t="shared" si="2"/>
        <v>0.32999999999999996</v>
      </c>
      <c r="AM25" s="93">
        <f t="shared" si="2"/>
        <v>0.1</v>
      </c>
      <c r="AN25" s="93">
        <f t="shared" si="2"/>
        <v>0.1</v>
      </c>
      <c r="AO25" s="93">
        <f t="shared" si="2"/>
        <v>0.2</v>
      </c>
      <c r="AP25" s="93">
        <f t="shared" si="2"/>
        <v>0</v>
      </c>
    </row>
    <row r="26" spans="1:42" s="123" customFormat="1" ht="22.2" customHeight="1" thickBot="1" x14ac:dyDescent="0.35">
      <c r="A26" s="332" t="s">
        <v>751</v>
      </c>
      <c r="B26" s="333"/>
      <c r="C26" s="333"/>
      <c r="D26" s="333"/>
      <c r="E26" s="333"/>
      <c r="F26" s="333"/>
      <c r="G26" s="334"/>
      <c r="H26" s="137">
        <f>H109*E16</f>
        <v>81.390622500000006</v>
      </c>
      <c r="I26" s="122"/>
      <c r="J26" s="122"/>
      <c r="K26" s="137">
        <f>K109*E16</f>
        <v>3.8365949999999991</v>
      </c>
      <c r="L26" s="137">
        <f>L109*E16</f>
        <v>10.9617</v>
      </c>
      <c r="M26" s="122"/>
      <c r="N26" s="122"/>
      <c r="O26" s="137">
        <f>O109*E16</f>
        <v>2.4663824999999999</v>
      </c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</row>
    <row r="27" spans="1:42" ht="15" customHeight="1" x14ac:dyDescent="0.7">
      <c r="A27" s="35" t="s">
        <v>646</v>
      </c>
      <c r="B27" s="312" t="s">
        <v>737</v>
      </c>
      <c r="C27" s="313"/>
      <c r="D27" s="314"/>
      <c r="E27" s="335">
        <v>0.3</v>
      </c>
      <c r="F27" s="336"/>
      <c r="G27" s="337"/>
      <c r="H27" s="358" t="s">
        <v>755</v>
      </c>
      <c r="I27" s="359"/>
      <c r="J27" s="302" t="s">
        <v>1431</v>
      </c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03"/>
      <c r="Y27" s="303"/>
      <c r="Z27" s="303"/>
      <c r="AA27" s="303"/>
      <c r="AB27" s="303"/>
      <c r="AC27" s="303"/>
      <c r="AD27" s="304"/>
    </row>
    <row r="28" spans="1:42" ht="15" customHeight="1" x14ac:dyDescent="0.3">
      <c r="A28" s="32"/>
      <c r="B28" s="315"/>
      <c r="C28" s="316"/>
      <c r="D28" s="317"/>
      <c r="E28" s="338"/>
      <c r="F28" s="339"/>
      <c r="G28" s="340"/>
      <c r="H28" s="360"/>
      <c r="I28" s="361"/>
      <c r="J28" s="305"/>
      <c r="K28" s="306"/>
      <c r="L28" s="306"/>
      <c r="M28" s="306"/>
      <c r="N28" s="306"/>
      <c r="O28" s="306"/>
      <c r="P28" s="306"/>
      <c r="Q28" s="306"/>
      <c r="R28" s="306"/>
      <c r="S28" s="306"/>
      <c r="T28" s="306"/>
      <c r="U28" s="306"/>
      <c r="V28" s="306"/>
      <c r="W28" s="306"/>
      <c r="X28" s="306"/>
      <c r="Y28" s="306"/>
      <c r="Z28" s="306"/>
      <c r="AA28" s="306"/>
      <c r="AB28" s="306"/>
      <c r="AC28" s="306"/>
      <c r="AD28" s="307"/>
    </row>
    <row r="29" spans="1:42" ht="15.75" customHeight="1" thickBot="1" x14ac:dyDescent="0.35">
      <c r="A29" s="33"/>
      <c r="B29" s="318"/>
      <c r="C29" s="319"/>
      <c r="D29" s="320"/>
      <c r="E29" s="341"/>
      <c r="F29" s="342"/>
      <c r="G29" s="343"/>
      <c r="H29" s="362"/>
      <c r="I29" s="363"/>
      <c r="J29" s="308"/>
      <c r="K29" s="309"/>
      <c r="L29" s="309"/>
      <c r="M29" s="309"/>
      <c r="N29" s="309"/>
      <c r="O29" s="309"/>
      <c r="P29" s="309"/>
      <c r="Q29" s="309"/>
      <c r="R29" s="309"/>
      <c r="S29" s="309"/>
      <c r="T29" s="309"/>
      <c r="U29" s="309"/>
      <c r="V29" s="309"/>
      <c r="W29" s="309"/>
      <c r="X29" s="309"/>
      <c r="Y29" s="309"/>
      <c r="Z29" s="309"/>
      <c r="AA29" s="309"/>
      <c r="AB29" s="309"/>
      <c r="AC29" s="309"/>
      <c r="AD29" s="310"/>
    </row>
    <row r="30" spans="1:42" x14ac:dyDescent="0.3">
      <c r="A30" s="34" t="s">
        <v>0</v>
      </c>
      <c r="B30" s="311" t="s">
        <v>1</v>
      </c>
      <c r="C30" s="311"/>
      <c r="D30" s="311"/>
      <c r="E30" s="9" t="s">
        <v>2</v>
      </c>
      <c r="F30" s="9" t="s">
        <v>3</v>
      </c>
      <c r="G30" s="9" t="s">
        <v>637</v>
      </c>
      <c r="H30" s="9" t="s">
        <v>4</v>
      </c>
      <c r="I30" s="9" t="s">
        <v>5</v>
      </c>
      <c r="J30" s="9" t="s">
        <v>6</v>
      </c>
      <c r="K30" s="9" t="s">
        <v>7</v>
      </c>
      <c r="L30" s="9" t="s">
        <v>9</v>
      </c>
      <c r="M30" s="9" t="s">
        <v>10</v>
      </c>
      <c r="N30" s="9" t="s">
        <v>8</v>
      </c>
      <c r="O30" s="9" t="s">
        <v>11</v>
      </c>
      <c r="P30" s="9" t="s">
        <v>12</v>
      </c>
      <c r="Q30" s="9" t="s">
        <v>13</v>
      </c>
      <c r="R30" s="9" t="s">
        <v>14</v>
      </c>
      <c r="S30" s="9" t="s">
        <v>15</v>
      </c>
      <c r="T30" s="9" t="s">
        <v>16</v>
      </c>
      <c r="U30" s="9" t="s">
        <v>36</v>
      </c>
      <c r="V30" s="9" t="s">
        <v>17</v>
      </c>
      <c r="W30" s="9" t="s">
        <v>18</v>
      </c>
      <c r="X30" s="9" t="s">
        <v>37</v>
      </c>
      <c r="Y30" s="9" t="s">
        <v>19</v>
      </c>
      <c r="Z30" s="9" t="s">
        <v>22</v>
      </c>
      <c r="AA30" s="9" t="s">
        <v>20</v>
      </c>
      <c r="AB30" s="9" t="s">
        <v>21</v>
      </c>
      <c r="AC30" s="9" t="s">
        <v>23</v>
      </c>
      <c r="AD30" s="9" t="s">
        <v>24</v>
      </c>
      <c r="AE30" s="9" t="s">
        <v>25</v>
      </c>
      <c r="AF30" s="9" t="s">
        <v>26</v>
      </c>
      <c r="AG30" s="9" t="s">
        <v>27</v>
      </c>
      <c r="AH30" s="9" t="s">
        <v>28</v>
      </c>
      <c r="AI30" s="9" t="s">
        <v>29</v>
      </c>
      <c r="AJ30" s="9" t="s">
        <v>30</v>
      </c>
      <c r="AK30" s="9" t="s">
        <v>31</v>
      </c>
      <c r="AL30" s="9" t="s">
        <v>32</v>
      </c>
      <c r="AM30" s="9" t="s">
        <v>33</v>
      </c>
      <c r="AN30" s="9" t="s">
        <v>34</v>
      </c>
      <c r="AO30" s="9" t="s">
        <v>35</v>
      </c>
      <c r="AP30" s="9" t="s">
        <v>635</v>
      </c>
    </row>
    <row r="31" spans="1:42" x14ac:dyDescent="0.3">
      <c r="A31" s="2" t="s">
        <v>142</v>
      </c>
      <c r="B31" s="284"/>
      <c r="C31" s="285"/>
      <c r="D31" s="286"/>
      <c r="E31" s="2">
        <f>VLOOKUP($A$31,Alimentos!$A$3:$AM$56:'Alimentos'!$A$684:$AM$984,3,FALSE)</f>
        <v>3</v>
      </c>
      <c r="F31" s="27">
        <v>50</v>
      </c>
      <c r="G31" s="2">
        <f>VLOOKUP($A$31,Alimentos!$A$3:$AM$56:'Alimentos'!$A$684:$AM$984,4,FALSE)</f>
        <v>100</v>
      </c>
      <c r="H31" s="140">
        <f>VLOOKUP($A$31,Alimentos!$A$3:$AM$56:'Alimentos'!$A$684:$AM$984,5,FALSE)*$F$31/G31</f>
        <v>50.5</v>
      </c>
      <c r="I31" s="2">
        <f>VLOOKUP($A$31,Alimentos!$A$3:$AM$56:'Alimentos'!$A$684:$AM$984,6,FALSE)*$F$31/G31</f>
        <v>37.450000000000003</v>
      </c>
      <c r="J31" s="2">
        <f>VLOOKUP($A$31,Alimentos!$A$3:$AM$56:'Alimentos'!$A$684:$AM$984,7,FALSE)*$F$31/G31</f>
        <v>1.4</v>
      </c>
      <c r="K31" s="140">
        <f>VLOOKUP($A$31,Alimentos!$A$3:$AM$56:'Alimentos'!$A$684:$AM$984,8,FALSE)*$F$31/G31</f>
        <v>8.9</v>
      </c>
      <c r="L31" s="140">
        <f>VLOOKUP($A$31,Alimentos!$A$3:$AM$56:'Alimentos'!$A$684:$AM$984,9,FALSE)*$F$31/G31</f>
        <v>1.1000000000000001</v>
      </c>
      <c r="M31" s="2">
        <f>VLOOKUP($A$31,Alimentos!$A$3:$AM$56:'Alimentos'!$A$684:$AM$984,10,FALSE)*$F$31/G31</f>
        <v>0</v>
      </c>
      <c r="N31" s="2">
        <f>VLOOKUP($A$31,Alimentos!$A$3:$AM$56:'Alimentos'!$A$684:$AM$984,11,FALSE)*$F$31/G31</f>
        <v>0</v>
      </c>
      <c r="O31" s="140">
        <f>VLOOKUP($A$31,Alimentos!$A$3:$AM$56:'Alimentos'!$A$684:$AM$984,12,FALSE)*$F$31/G31</f>
        <v>1.1499999999999999</v>
      </c>
      <c r="P31" s="2">
        <f>VLOOKUP($A$31,Alimentos!$A$3:$AM$56:'Alimentos'!$A$684:$AM$984,13,FALSE)*$F$31/G31</f>
        <v>0</v>
      </c>
      <c r="Q31" s="2">
        <f>VLOOKUP($A$31,Alimentos!$A$3:$AM$56:'Alimentos'!$A$684:$AM$984,14,FALSE)*$F$31/G31</f>
        <v>0</v>
      </c>
      <c r="R31" s="2">
        <f>VLOOKUP($A$31,Alimentos!$A$3:$AM$56:'Alimentos'!$A$684:$AM$984,15,FALSE)*$F$31/G31</f>
        <v>0</v>
      </c>
      <c r="S31" s="2">
        <f>VLOOKUP($A$31,Alimentos!$A$3:$AM$56:'Alimentos'!$A$684:$AM$984,16,FALSE)*$F$31/G31</f>
        <v>0</v>
      </c>
      <c r="T31" s="2">
        <f>VLOOKUP($A$31,Alimentos!$A$3:$AM$56:'Alimentos'!$A$684:$AM$984,17,FALSE)*$F$31/G31</f>
        <v>0</v>
      </c>
      <c r="U31" s="2">
        <f>VLOOKUP($A$31,Alimentos!$A$3:$AM$56:'Alimentos'!$A$684:$AM$984,18,FALSE)*$F$31/G31</f>
        <v>0</v>
      </c>
      <c r="V31" s="2">
        <f>VLOOKUP($A$31,Alimentos!$A$3:$AM$56:'Alimentos'!$A$684:$AM$984,19,FALSE)*$F$31/G31</f>
        <v>0</v>
      </c>
      <c r="W31" s="2">
        <f>VLOOKUP($A$31,Alimentos!$A$3:$AM$56:'Alimentos'!$A$684:$AM$984,20,FALSE)*$F$31/G31</f>
        <v>0</v>
      </c>
      <c r="X31" s="2">
        <f>VLOOKUP($A$31,Alimentos!$A$3:$AM$56:'Alimentos'!$A$684:$AM$984,21,FALSE)*$F$31/G31</f>
        <v>0</v>
      </c>
      <c r="Y31" s="2">
        <f>VLOOKUP($A$31,Alimentos!$A$3:$AM$56:'Alimentos'!$A$684:$AM$984,22,FALSE)*$F$31/G31</f>
        <v>0</v>
      </c>
      <c r="Z31" s="2">
        <f>VLOOKUP($A$31,Alimentos!$A$3:$AM$56:'Alimentos'!$A$684:$AM$984,23,FALSE)*$F$31/G31</f>
        <v>0</v>
      </c>
      <c r="AA31" s="2">
        <f>VLOOKUP($A$31,Alimentos!$A$3:$AM$56:'Alimentos'!$A$684:$AM$984,24,FALSE)*$F$31/G31</f>
        <v>0</v>
      </c>
      <c r="AB31" s="2">
        <f>VLOOKUP($A$31,Alimentos!$A$3:$AM$56:'Alimentos'!$A$684:$AM$984,25,FALSE)*$F$31/G31</f>
        <v>0</v>
      </c>
      <c r="AC31" s="2">
        <f>VLOOKUP($A$31,Alimentos!$A$3:$AM$56:'Alimentos'!$A$684:$AM$984,26,FALSE)*$F$31/G31</f>
        <v>0</v>
      </c>
      <c r="AD31" s="2">
        <f>VLOOKUP($A$31,Alimentos!$A$3:$AM$56:'Alimentos'!$A$684:$AM$984,27,FALSE)*$F$31/G31</f>
        <v>0</v>
      </c>
      <c r="AE31" s="2">
        <f>VLOOKUP($A$31,Alimentos!$A$3:$AM$56:'Alimentos'!$A$684:$AM$984,28,FALSE)*$F$31/G31</f>
        <v>0</v>
      </c>
      <c r="AF31" s="2">
        <f>VLOOKUP($A$31,Alimentos!$A$3:$AM$56:'Alimentos'!$A$684:$AM$984,29,FALSE)*$F$31/G31</f>
        <v>0</v>
      </c>
      <c r="AG31" s="2">
        <f>VLOOKUP($A$31,Alimentos!$A$3:$AM$56:'Alimentos'!$A$684:$AM$984,30,FALSE)*$F$31/G31</f>
        <v>405</v>
      </c>
      <c r="AH31" s="2">
        <f>VLOOKUP($A$31,Alimentos!$A$3:$AM$56:'Alimentos'!$A$684:$AM$984,31,FALSE)*$F$31/G31</f>
        <v>0</v>
      </c>
      <c r="AI31" s="2">
        <f>VLOOKUP($A$31,Alimentos!$A$3:$AM$56:'Alimentos'!$A$684:$AM$984,32,FALSE)*$F$31/G31</f>
        <v>0</v>
      </c>
      <c r="AJ31" s="2">
        <f>VLOOKUP($A$31,Alimentos!$A$3:$AM$56:'Alimentos'!$A$684:$AM$984,33,FALSE)*$F$31/G31</f>
        <v>0</v>
      </c>
      <c r="AK31" s="2">
        <f>VLOOKUP($A$31,Alimentos!$A$3:$AM$56:'Alimentos'!$A$684:$AM$984,34,FALSE)*$F$31/G31</f>
        <v>0</v>
      </c>
      <c r="AL31" s="2">
        <f>VLOOKUP($A$31,Alimentos!$A$3:$AM$56:'Alimentos'!$A$684:$AM$984,35,FALSE)*$F$31/G31</f>
        <v>0</v>
      </c>
      <c r="AM31" s="2">
        <f>VLOOKUP($A$31,Alimentos!$A$3:$AM$56:'Alimentos'!$A$684:$AM$984,36,FALSE)*$F$31/G31</f>
        <v>0</v>
      </c>
      <c r="AN31" s="2">
        <f>VLOOKUP($A$31,Alimentos!$A$3:$AM$56:'Alimentos'!$A$684:$AM$984,37,FALSE)*$F$31/G31</f>
        <v>0</v>
      </c>
      <c r="AO31" s="2">
        <f>VLOOKUP($A$31,Alimentos!$A$3:$AM$56:'Alimentos'!$A$684:$AM$984,38,FALSE)*$F$31/G31</f>
        <v>0</v>
      </c>
      <c r="AP31" s="2">
        <f>VLOOKUP($A$31,Alimentos!$A$3:$AM$56:'Alimentos'!$A$684:$AM$984,39,FALSE)*$F$31/G31</f>
        <v>0</v>
      </c>
    </row>
    <row r="32" spans="1:42" x14ac:dyDescent="0.3">
      <c r="A32" s="2" t="s">
        <v>700</v>
      </c>
      <c r="B32" s="284"/>
      <c r="C32" s="285"/>
      <c r="D32" s="286"/>
      <c r="E32" s="2">
        <f>VLOOKUP($A$32,Alimentos!$A$3:$AM$56:'Alimentos'!$A$684:$AM$984,3,FALSE)</f>
        <v>1</v>
      </c>
      <c r="F32" s="27">
        <v>80</v>
      </c>
      <c r="G32" s="2">
        <f>VLOOKUP($A$32,Alimentos!$A$3:$AM$56:'Alimentos'!$A$684:$AM$984,4,FALSE)</f>
        <v>100</v>
      </c>
      <c r="H32" s="140">
        <f>VLOOKUP($A$32,Alimentos!$A$3:$AM$56:'Alimentos'!$A$684:$AM$984,5,FALSE)*$F$32/G32</f>
        <v>294.39999999999998</v>
      </c>
      <c r="I32" s="2">
        <f>VLOOKUP($A$32,Alimentos!$A$3:$AM$56:'Alimentos'!$A$684:$AM$984,6,FALSE)*$F$32/G32</f>
        <v>10.64</v>
      </c>
      <c r="J32" s="2">
        <f>VLOOKUP($A$32,Alimentos!$A$3:$AM$56:'Alimentos'!$A$684:$AM$984,7,FALSE)*$F$32/G32</f>
        <v>1.92</v>
      </c>
      <c r="K32" s="140">
        <f>VLOOKUP($A$32,Alimentos!$A$3:$AM$56:'Alimentos'!$A$684:$AM$984,8,FALSE)*$F$32/G32</f>
        <v>11.28</v>
      </c>
      <c r="L32" s="140">
        <f>VLOOKUP($A$32,Alimentos!$A$3:$AM$56:'Alimentos'!$A$684:$AM$984,9,FALSE)*$F$32/G32</f>
        <v>45.76</v>
      </c>
      <c r="M32" s="2">
        <f>VLOOKUP($A$32,Alimentos!$A$3:$AM$56:'Alimentos'!$A$684:$AM$984,10,FALSE)*$F$32/G32</f>
        <v>0</v>
      </c>
      <c r="N32" s="2">
        <f>VLOOKUP($A$32,Alimentos!$A$3:$AM$56:'Alimentos'!$A$684:$AM$984,11,FALSE)*$F$32/G32</f>
        <v>5.6</v>
      </c>
      <c r="O32" s="140">
        <f>VLOOKUP($A$32,Alimentos!$A$3:$AM$56:'Alimentos'!$A$684:$AM$984,12,FALSE)*$F$32/G32</f>
        <v>4.88</v>
      </c>
      <c r="P32" s="2">
        <f>VLOOKUP($A$32,Alimentos!$A$3:$AM$56:'Alimentos'!$A$684:$AM$984,13,FALSE)*$F$32/G32</f>
        <v>0.56799999999999995</v>
      </c>
      <c r="Q32" s="2">
        <f>VLOOKUP($A$32,Alimentos!$A$3:$AM$56:'Alimentos'!$A$684:$AM$984,14,FALSE)*$F$32/G32</f>
        <v>1.288</v>
      </c>
      <c r="R32" s="2">
        <f>VLOOKUP($A$32,Alimentos!$A$3:$AM$56:'Alimentos'!$A$684:$AM$984,15,FALSE)*$F$32/G32</f>
        <v>2.6319999999999997</v>
      </c>
      <c r="S32" s="2">
        <f>VLOOKUP($A$32,Alimentos!$A$3:$AM$56:'Alimentos'!$A$684:$AM$984,16,FALSE)*$F$32/G32</f>
        <v>0</v>
      </c>
      <c r="T32" s="2">
        <f>VLOOKUP($A$32,Alimentos!$A$3:$AM$56:'Alimentos'!$A$684:$AM$984,17,FALSE)*$F$32/G32</f>
        <v>0</v>
      </c>
      <c r="U32" s="2">
        <f>VLOOKUP($A$32,Alimentos!$A$3:$AM$56:'Alimentos'!$A$684:$AM$984,18,FALSE)*$F$32/G32</f>
        <v>0.8</v>
      </c>
      <c r="V32" s="2">
        <f>VLOOKUP($A$32,Alimentos!$A$3:$AM$56:'Alimentos'!$A$684:$AM$984,19,FALSE)*$F$32/G32</f>
        <v>0</v>
      </c>
      <c r="W32" s="2">
        <f>VLOOKUP($A$32,Alimentos!$A$3:$AM$56:'Alimentos'!$A$684:$AM$984,20,FALSE)*$F$32/G32</f>
        <v>0</v>
      </c>
      <c r="X32" s="2">
        <f>VLOOKUP($A$32,Alimentos!$A$3:$AM$56:'Alimentos'!$A$684:$AM$984,21,FALSE)*$F$32/G32</f>
        <v>1.92</v>
      </c>
      <c r="Y32" s="2">
        <f>VLOOKUP($A$32,Alimentos!$A$3:$AM$56:'Alimentos'!$A$684:$AM$984,22,FALSE)*$F$32/G32</f>
        <v>0</v>
      </c>
      <c r="Z32" s="2">
        <f>VLOOKUP($A$32,Alimentos!$A$3:$AM$56:'Alimentos'!$A$684:$AM$984,23,FALSE)*$F$32/G32</f>
        <v>0.32</v>
      </c>
      <c r="AA32" s="2">
        <f>VLOOKUP($A$32,Alimentos!$A$3:$AM$56:'Alimentos'!$A$684:$AM$984,24,FALSE)*$F$32/G32</f>
        <v>0.24</v>
      </c>
      <c r="AB32" s="2">
        <f>VLOOKUP($A$32,Alimentos!$A$3:$AM$56:'Alimentos'!$A$684:$AM$984,25,FALSE)*$F$32/G32</f>
        <v>1.2</v>
      </c>
      <c r="AC32" s="2">
        <f>VLOOKUP($A$32,Alimentos!$A$3:$AM$56:'Alimentos'!$A$684:$AM$984,26,FALSE)*$F$32/G32</f>
        <v>0.4</v>
      </c>
      <c r="AD32" s="2">
        <f>VLOOKUP($A$32,Alimentos!$A$3:$AM$56:'Alimentos'!$A$684:$AM$984,27,FALSE)*$F$32/G32</f>
        <v>0.64</v>
      </c>
      <c r="AE32" s="2">
        <f>VLOOKUP($A$32,Alimentos!$A$3:$AM$56:'Alimentos'!$A$684:$AM$984,28,FALSE)*$F$32/G32</f>
        <v>0</v>
      </c>
      <c r="AF32" s="2">
        <f>VLOOKUP($A$32,Alimentos!$A$3:$AM$56:'Alimentos'!$A$684:$AM$984,29,FALSE)*$F$32/G32</f>
        <v>147.19999999999999</v>
      </c>
      <c r="AG32" s="2">
        <f>VLOOKUP($A$32,Alimentos!$A$3:$AM$56:'Alimentos'!$A$684:$AM$984,30,FALSE)*$F$32/G32</f>
        <v>4</v>
      </c>
      <c r="AH32" s="2">
        <f>VLOOKUP($A$32,Alimentos!$A$3:$AM$56:'Alimentos'!$A$684:$AM$984,31,FALSE)*$F$32/G32</f>
        <v>450.4</v>
      </c>
      <c r="AI32" s="2">
        <f>VLOOKUP($A$32,Alimentos!$A$3:$AM$56:'Alimentos'!$A$684:$AM$984,32,FALSE)*$F$32/G32</f>
        <v>37.6</v>
      </c>
      <c r="AJ32" s="2">
        <f>VLOOKUP($A$32,Alimentos!$A$3:$AM$56:'Alimentos'!$A$684:$AM$984,33,FALSE)*$F$32/G32</f>
        <v>365.6</v>
      </c>
      <c r="AK32" s="2">
        <f>VLOOKUP($A$32,Alimentos!$A$3:$AM$56:'Alimentos'!$A$684:$AM$984,34,FALSE)*$F$32/G32</f>
        <v>157.6</v>
      </c>
      <c r="AL32" s="2">
        <f>VLOOKUP($A$32,Alimentos!$A$3:$AM$56:'Alimentos'!$A$684:$AM$984,35,FALSE)*$F$32/G32</f>
        <v>3.68</v>
      </c>
      <c r="AM32" s="2">
        <f>VLOOKUP($A$32,Alimentos!$A$3:$AM$56:'Alimentos'!$A$684:$AM$984,36,FALSE)*$F$32/G32</f>
        <v>2.48</v>
      </c>
      <c r="AN32" s="2">
        <f>VLOOKUP($A$32,Alimentos!$A$3:$AM$56:'Alimentos'!$A$684:$AM$984,37,FALSE)*$F$32/G32</f>
        <v>0.48</v>
      </c>
      <c r="AO32" s="2">
        <f>VLOOKUP($A$32,Alimentos!$A$3:$AM$56:'Alimentos'!$A$684:$AM$984,38,FALSE)*$F$32/G32</f>
        <v>6.8</v>
      </c>
      <c r="AP32" s="2">
        <f>VLOOKUP($A$32,Alimentos!$A$3:$AM$56:'Alimentos'!$A$684:$AM$984,39,FALSE)*$F$32/G32</f>
        <v>0</v>
      </c>
    </row>
    <row r="33" spans="1:42" x14ac:dyDescent="0.3">
      <c r="A33" s="2" t="s">
        <v>349</v>
      </c>
      <c r="B33" s="284"/>
      <c r="C33" s="285"/>
      <c r="D33" s="286"/>
      <c r="E33" s="2">
        <f>VLOOKUP($A$33,Alimentos!$A$3:$AM$56:'Alimentos'!$A$684:$AM$984,3,FALSE)</f>
        <v>1</v>
      </c>
      <c r="F33" s="27">
        <v>40</v>
      </c>
      <c r="G33" s="2">
        <f>VLOOKUP($A$33,Alimentos!$A$3:$AM$56:'Alimentos'!$A$684:$AM$984,4,FALSE)</f>
        <v>100</v>
      </c>
      <c r="H33" s="140">
        <f>VLOOKUP($A$33,Alimentos!$A$3:$AM$56:'Alimentos'!$A$684:$AM$984,5,FALSE)*$F$33/G33</f>
        <v>5.2</v>
      </c>
      <c r="I33" s="2">
        <f>VLOOKUP($A$33,Alimentos!$A$3:$AM$56:'Alimentos'!$A$684:$AM$984,6,FALSE)*$F$33/G33</f>
        <v>38.24</v>
      </c>
      <c r="J33" s="2">
        <f>VLOOKUP($A$33,Alimentos!$A$3:$AM$56:'Alimentos'!$A$684:$AM$984,7,FALSE)*$F$33/G33</f>
        <v>0.24</v>
      </c>
      <c r="K33" s="140">
        <f>VLOOKUP($A$33,Alimentos!$A$3:$AM$56:'Alimentos'!$A$684:$AM$984,8,FALSE)*$F$33/G33</f>
        <v>0.56000000000000005</v>
      </c>
      <c r="L33" s="140">
        <f>VLOOKUP($A$33,Alimentos!$A$3:$AM$56:'Alimentos'!$A$684:$AM$984,9,FALSE)*$F$33/G33</f>
        <v>0.44</v>
      </c>
      <c r="M33" s="2">
        <f>VLOOKUP($A$33,Alimentos!$A$3:$AM$56:'Alimentos'!$A$684:$AM$984,10,FALSE)*$F$33/G33</f>
        <v>0.36</v>
      </c>
      <c r="N33" s="2">
        <f>VLOOKUP($A$33,Alimentos!$A$3:$AM$56:'Alimentos'!$A$684:$AM$984,11,FALSE)*$F$33/G33</f>
        <v>0.44</v>
      </c>
      <c r="O33" s="140">
        <f>VLOOKUP($A$33,Alimentos!$A$3:$AM$56:'Alimentos'!$A$684:$AM$984,12,FALSE)*$F$33/G33</f>
        <v>0.08</v>
      </c>
      <c r="P33" s="2">
        <f>VLOOKUP($A$33,Alimentos!$A$3:$AM$56:'Alimentos'!$A$684:$AM$984,13,FALSE)*$F$33/G33</f>
        <v>1.2E-2</v>
      </c>
      <c r="Q33" s="2">
        <f>VLOOKUP($A$33,Alimentos!$A$3:$AM$56:'Alimentos'!$A$684:$AM$984,14,FALSE)*$F$33/G33</f>
        <v>4.0000000000000001E-3</v>
      </c>
      <c r="R33" s="2">
        <f>VLOOKUP($A$33,Alimentos!$A$3:$AM$56:'Alimentos'!$A$684:$AM$984,15,FALSE)*$F$33/G33</f>
        <v>4.8000000000000001E-2</v>
      </c>
      <c r="S33" s="2">
        <f>VLOOKUP($A$33,Alimentos!$A$3:$AM$56:'Alimentos'!$A$684:$AM$984,16,FALSE)*$F$33/G33</f>
        <v>0</v>
      </c>
      <c r="T33" s="2">
        <f>VLOOKUP($A$33,Alimentos!$A$3:$AM$56:'Alimentos'!$A$684:$AM$984,17,FALSE)*$F$33/G33</f>
        <v>0</v>
      </c>
      <c r="U33" s="2">
        <f>VLOOKUP($A$33,Alimentos!$A$3:$AM$56:'Alimentos'!$A$684:$AM$984,18,FALSE)*$F$33/G33</f>
        <v>66.400000000000006</v>
      </c>
      <c r="V33" s="2">
        <f>VLOOKUP($A$33,Alimentos!$A$3:$AM$56:'Alimentos'!$A$684:$AM$984,19,FALSE)*$F$33/G33</f>
        <v>1.48</v>
      </c>
      <c r="W33" s="2">
        <f>VLOOKUP($A$33,Alimentos!$A$3:$AM$56:'Alimentos'!$A$684:$AM$984,20,FALSE)*$F$33/G33</f>
        <v>0</v>
      </c>
      <c r="X33" s="2">
        <f>VLOOKUP($A$33,Alimentos!$A$3:$AM$56:'Alimentos'!$A$684:$AM$984,21,FALSE)*$F$33/G33</f>
        <v>0.08</v>
      </c>
      <c r="Y33" s="2">
        <f>VLOOKUP($A$33,Alimentos!$A$3:$AM$56:'Alimentos'!$A$684:$AM$984,22,FALSE)*$F$33/G33</f>
        <v>40.92</v>
      </c>
      <c r="Z33" s="2">
        <f>VLOOKUP($A$33,Alimentos!$A$3:$AM$56:'Alimentos'!$A$684:$AM$984,23,FALSE)*$F$33/G33</f>
        <v>0.04</v>
      </c>
      <c r="AA33" s="2">
        <f>VLOOKUP($A$33,Alimentos!$A$3:$AM$56:'Alimentos'!$A$684:$AM$984,24,FALSE)*$F$33/G33</f>
        <v>0.04</v>
      </c>
      <c r="AB33" s="2">
        <f>VLOOKUP($A$33,Alimentos!$A$3:$AM$56:'Alimentos'!$A$684:$AM$984,25,FALSE)*$F$33/G33</f>
        <v>0.16</v>
      </c>
      <c r="AC33" s="2">
        <f>VLOOKUP($A$33,Alimentos!$A$3:$AM$56:'Alimentos'!$A$684:$AM$984,26,FALSE)*$F$33/G33</f>
        <v>0.04</v>
      </c>
      <c r="AD33" s="2">
        <f>VLOOKUP($A$33,Alimentos!$A$3:$AM$56:'Alimentos'!$A$684:$AM$984,27,FALSE)*$F$33/G33</f>
        <v>0.08</v>
      </c>
      <c r="AE33" s="2">
        <f>VLOOKUP($A$33,Alimentos!$A$3:$AM$56:'Alimentos'!$A$684:$AM$984,28,FALSE)*$F$33/G33</f>
        <v>0</v>
      </c>
      <c r="AF33" s="2">
        <f>VLOOKUP($A$33,Alimentos!$A$3:$AM$56:'Alimentos'!$A$684:$AM$984,29,FALSE)*$F$33/G33</f>
        <v>29.2</v>
      </c>
      <c r="AG33" s="2">
        <f>VLOOKUP($A$33,Alimentos!$A$3:$AM$56:'Alimentos'!$A$684:$AM$984,30,FALSE)*$F$33/G33</f>
        <v>2</v>
      </c>
      <c r="AH33" s="2">
        <f>VLOOKUP($A$33,Alimentos!$A$3:$AM$56:'Alimentos'!$A$684:$AM$984,31,FALSE)*$F$33/G33</f>
        <v>95.2</v>
      </c>
      <c r="AI33" s="2">
        <f>VLOOKUP($A$33,Alimentos!$A$3:$AM$56:'Alimentos'!$A$684:$AM$984,32,FALSE)*$F$33/G33</f>
        <v>14</v>
      </c>
      <c r="AJ33" s="2">
        <f>VLOOKUP($A$33,Alimentos!$A$3:$AM$56:'Alimentos'!$A$684:$AM$984,33,FALSE)*$F$33/G33</f>
        <v>13.2</v>
      </c>
      <c r="AK33" s="2">
        <f>VLOOKUP($A$33,Alimentos!$A$3:$AM$56:'Alimentos'!$A$684:$AM$984,34,FALSE)*$F$33/G33</f>
        <v>5.2</v>
      </c>
      <c r="AL33" s="2">
        <f>VLOOKUP($A$33,Alimentos!$A$3:$AM$56:'Alimentos'!$A$684:$AM$984,35,FALSE)*$F$33/G33</f>
        <v>0.48</v>
      </c>
      <c r="AM33" s="2">
        <f>VLOOKUP($A$33,Alimentos!$A$3:$AM$56:'Alimentos'!$A$684:$AM$984,36,FALSE)*$F$33/G33</f>
        <v>0.08</v>
      </c>
      <c r="AN33" s="2">
        <f>VLOOKUP($A$33,Alimentos!$A$3:$AM$56:'Alimentos'!$A$684:$AM$984,37,FALSE)*$F$33/G33</f>
        <v>0</v>
      </c>
      <c r="AO33" s="2">
        <f>VLOOKUP($A$33,Alimentos!$A$3:$AM$56:'Alimentos'!$A$684:$AM$984,38,FALSE)*$F$33/G33</f>
        <v>0.24</v>
      </c>
      <c r="AP33" s="2">
        <f>VLOOKUP($A$33,Alimentos!$A$3:$AM$56:'Alimentos'!$A$684:$AM$984,39,FALSE)*$F$33/G33</f>
        <v>0</v>
      </c>
    </row>
    <row r="34" spans="1:42" x14ac:dyDescent="0.3">
      <c r="A34" s="2" t="s">
        <v>369</v>
      </c>
      <c r="B34" s="284"/>
      <c r="C34" s="285"/>
      <c r="D34" s="286"/>
      <c r="E34" s="2">
        <f>VLOOKUP($A$34,Alimentos!$A$3:$AM$56:'Alimentos'!$A$684:$AM$984,3,FALSE)</f>
        <v>1</v>
      </c>
      <c r="F34" s="27">
        <v>50</v>
      </c>
      <c r="G34" s="2">
        <f>VLOOKUP($A$34,Alimentos!$A$3:$AM$56:'Alimentos'!$A$684:$AM$984,4,FALSE)</f>
        <v>100</v>
      </c>
      <c r="H34" s="140">
        <f>VLOOKUP($A$34,Alimentos!$A$3:$AM$56:'Alimentos'!$A$684:$AM$984,5,FALSE)*$F$34/G34</f>
        <v>9</v>
      </c>
      <c r="I34" s="2">
        <f>VLOOKUP($A$34,Alimentos!$A$3:$AM$56:'Alimentos'!$A$684:$AM$984,6,FALSE)*$F$34/G34</f>
        <v>47.25</v>
      </c>
      <c r="J34" s="2">
        <f>VLOOKUP($A$34,Alimentos!$A$3:$AM$56:'Alimentos'!$A$684:$AM$984,7,FALSE)*$F$34/G34</f>
        <v>0.25</v>
      </c>
      <c r="K34" s="140">
        <f>VLOOKUP($A$34,Alimentos!$A$3:$AM$56:'Alimentos'!$A$684:$AM$984,8,FALSE)*$F$34/G34</f>
        <v>0.45</v>
      </c>
      <c r="L34" s="140">
        <f>VLOOKUP($A$34,Alimentos!$A$3:$AM$56:'Alimentos'!$A$684:$AM$984,9,FALSE)*$F$34/G34</f>
        <v>1.35</v>
      </c>
      <c r="M34" s="2">
        <f>VLOOKUP($A$34,Alimentos!$A$3:$AM$56:'Alimentos'!$A$684:$AM$984,10,FALSE)*$F$34/G34</f>
        <v>1.3</v>
      </c>
      <c r="N34" s="2">
        <f>VLOOKUP($A$34,Alimentos!$A$3:$AM$56:'Alimentos'!$A$684:$AM$984,11,FALSE)*$F$34/G34</f>
        <v>0.6</v>
      </c>
      <c r="O34" s="140">
        <f>VLOOKUP($A$34,Alimentos!$A$3:$AM$56:'Alimentos'!$A$684:$AM$984,12,FALSE)*$F$34/G34</f>
        <v>0.1</v>
      </c>
      <c r="P34" s="2">
        <f>VLOOKUP($A$34,Alimentos!$A$3:$AM$56:'Alimentos'!$A$684:$AM$984,13,FALSE)*$F$34/G34</f>
        <v>1.4999999999999999E-2</v>
      </c>
      <c r="Q34" s="2">
        <f>VLOOKUP($A$34,Alimentos!$A$3:$AM$56:'Alimentos'!$A$684:$AM$984,14,FALSE)*$F$34/G34</f>
        <v>1.4999999999999999E-2</v>
      </c>
      <c r="R34" s="2">
        <f>VLOOKUP($A$34,Alimentos!$A$3:$AM$56:'Alimentos'!$A$684:$AM$984,15,FALSE)*$F$34/G34</f>
        <v>0.04</v>
      </c>
      <c r="S34" s="2">
        <f>VLOOKUP($A$34,Alimentos!$A$3:$AM$56:'Alimentos'!$A$684:$AM$984,16,FALSE)*$F$34/G34</f>
        <v>0</v>
      </c>
      <c r="T34" s="2">
        <f>VLOOKUP($A$34,Alimentos!$A$3:$AM$56:'Alimentos'!$A$684:$AM$984,17,FALSE)*$F$34/G34</f>
        <v>0</v>
      </c>
      <c r="U34" s="2">
        <f>VLOOKUP($A$34,Alimentos!$A$3:$AM$56:'Alimentos'!$A$684:$AM$984,18,FALSE)*$F$34/G34</f>
        <v>21</v>
      </c>
      <c r="V34" s="2">
        <f>VLOOKUP($A$34,Alimentos!$A$3:$AM$56:'Alimentos'!$A$684:$AM$984,19,FALSE)*$F$34/G34</f>
        <v>6.85</v>
      </c>
      <c r="W34" s="2">
        <f>VLOOKUP($A$34,Alimentos!$A$3:$AM$56:'Alimentos'!$A$684:$AM$984,20,FALSE)*$F$34/G34</f>
        <v>0</v>
      </c>
      <c r="X34" s="2">
        <f>VLOOKUP($A$34,Alimentos!$A$3:$AM$56:'Alimentos'!$A$684:$AM$984,21,FALSE)*$F$34/G34</f>
        <v>0.25</v>
      </c>
      <c r="Y34" s="2">
        <f>VLOOKUP($A$34,Alimentos!$A$3:$AM$56:'Alimentos'!$A$684:$AM$984,22,FALSE)*$F$34/G34</f>
        <v>3.95</v>
      </c>
      <c r="Z34" s="2">
        <f>VLOOKUP($A$34,Alimentos!$A$3:$AM$56:'Alimentos'!$A$684:$AM$984,23,FALSE)*$F$34/G34</f>
        <v>0</v>
      </c>
      <c r="AA34" s="2">
        <f>VLOOKUP($A$34,Alimentos!$A$3:$AM$56:'Alimentos'!$A$684:$AM$984,24,FALSE)*$F$34/G34</f>
        <v>0</v>
      </c>
      <c r="AB34" s="2">
        <f>VLOOKUP($A$34,Alimentos!$A$3:$AM$56:'Alimentos'!$A$684:$AM$984,25,FALSE)*$F$34/G34</f>
        <v>0.3</v>
      </c>
      <c r="AC34" s="2">
        <f>VLOOKUP($A$34,Alimentos!$A$3:$AM$56:'Alimentos'!$A$684:$AM$984,26,FALSE)*$F$34/G34</f>
        <v>0.05</v>
      </c>
      <c r="AD34" s="2">
        <f>VLOOKUP($A$34,Alimentos!$A$3:$AM$56:'Alimentos'!$A$684:$AM$984,27,FALSE)*$F$34/G34</f>
        <v>0.05</v>
      </c>
      <c r="AE34" s="2">
        <f>VLOOKUP($A$34,Alimentos!$A$3:$AM$56:'Alimentos'!$A$684:$AM$984,28,FALSE)*$F$34/G34</f>
        <v>0</v>
      </c>
      <c r="AF34" s="2">
        <f>VLOOKUP($A$34,Alimentos!$A$3:$AM$56:'Alimentos'!$A$684:$AM$984,29,FALSE)*$F$34/G34</f>
        <v>7.5</v>
      </c>
      <c r="AG34" s="2">
        <f>VLOOKUP($A$34,Alimentos!$A$3:$AM$56:'Alimentos'!$A$684:$AM$984,30,FALSE)*$F$34/G34</f>
        <v>2.5</v>
      </c>
      <c r="AH34" s="2">
        <f>VLOOKUP($A$34,Alimentos!$A$3:$AM$56:'Alimentos'!$A$684:$AM$984,31,FALSE)*$F$34/G34</f>
        <v>118.5</v>
      </c>
      <c r="AI34" s="2">
        <f>VLOOKUP($A$34,Alimentos!$A$3:$AM$56:'Alimentos'!$A$684:$AM$984,32,FALSE)*$F$34/G34</f>
        <v>5</v>
      </c>
      <c r="AJ34" s="2">
        <f>VLOOKUP($A$34,Alimentos!$A$3:$AM$56:'Alimentos'!$A$684:$AM$984,33,FALSE)*$F$34/G34</f>
        <v>12</v>
      </c>
      <c r="AK34" s="2">
        <f>VLOOKUP($A$34,Alimentos!$A$3:$AM$56:'Alimentos'!$A$684:$AM$984,34,FALSE)*$F$34/G34</f>
        <v>5.5</v>
      </c>
      <c r="AL34" s="2">
        <f>VLOOKUP($A$34,Alimentos!$A$3:$AM$56:'Alimentos'!$A$684:$AM$984,35,FALSE)*$F$34/G34</f>
        <v>0.15</v>
      </c>
      <c r="AM34" s="2">
        <f>VLOOKUP($A$34,Alimentos!$A$3:$AM$56:'Alimentos'!$A$684:$AM$984,36,FALSE)*$F$34/G34</f>
        <v>0.1</v>
      </c>
      <c r="AN34" s="2">
        <f>VLOOKUP($A$34,Alimentos!$A$3:$AM$56:'Alimentos'!$A$684:$AM$984,37,FALSE)*$F$34/G34</f>
        <v>0.05</v>
      </c>
      <c r="AO34" s="2">
        <f>VLOOKUP($A$34,Alimentos!$A$3:$AM$56:'Alimentos'!$A$684:$AM$984,38,FALSE)*$F$34/G34</f>
        <v>0</v>
      </c>
      <c r="AP34" s="2">
        <f>VLOOKUP($A$34,Alimentos!$A$3:$AM$56:'Alimentos'!$A$684:$AM$984,39,FALSE)*$F$34/G34</f>
        <v>0</v>
      </c>
    </row>
    <row r="35" spans="1:42" x14ac:dyDescent="0.3">
      <c r="A35" s="2" t="s">
        <v>414</v>
      </c>
      <c r="B35" s="284"/>
      <c r="C35" s="285"/>
      <c r="D35" s="286"/>
      <c r="E35" s="2">
        <f>VLOOKUP($A$35,Alimentos!$A$3:$AM$56:'Alimentos'!$A$684:$AM$984,3,FALSE)</f>
        <v>1</v>
      </c>
      <c r="F35" s="27">
        <v>30</v>
      </c>
      <c r="G35" s="2">
        <f>VLOOKUP($A$35,Alimentos!$A$3:$AM$56:'Alimentos'!$A$684:$AM$984,4,FALSE)</f>
        <v>100</v>
      </c>
      <c r="H35" s="140">
        <f>VLOOKUP($A$35,Alimentos!$A$3:$AM$56:'Alimentos'!$A$684:$AM$984,5,FALSE)*$F$35/G35</f>
        <v>48</v>
      </c>
      <c r="I35" s="2">
        <f>VLOOKUP($A$35,Alimentos!$A$3:$AM$56:'Alimentos'!$A$684:$AM$984,6,FALSE)*$F$35/G35</f>
        <v>21.96</v>
      </c>
      <c r="J35" s="2">
        <f>VLOOKUP($A$35,Alimentos!$A$3:$AM$56:'Alimentos'!$A$684:$AM$984,7,FALSE)*$F$35/G35</f>
        <v>0.48</v>
      </c>
      <c r="K35" s="140">
        <f>VLOOKUP($A$35,Alimentos!$A$3:$AM$56:'Alimentos'!$A$684:$AM$984,8,FALSE)*$F$35/G35</f>
        <v>0.6</v>
      </c>
      <c r="L35" s="140">
        <f>VLOOKUP($A$35,Alimentos!$A$3:$AM$56:'Alimentos'!$A$684:$AM$984,9,FALSE)*$F$35/G35</f>
        <v>0.54</v>
      </c>
      <c r="M35" s="2">
        <f>VLOOKUP($A$35,Alimentos!$A$3:$AM$56:'Alimentos'!$A$684:$AM$984,10,FALSE)*$F$35/G35</f>
        <v>0.21</v>
      </c>
      <c r="N35" s="2">
        <f>VLOOKUP($A$35,Alimentos!$A$3:$AM$56:'Alimentos'!$A$684:$AM$984,11,FALSE)*$F$35/G35</f>
        <v>2.0099999999999998</v>
      </c>
      <c r="O35" s="140">
        <f>VLOOKUP($A$35,Alimentos!$A$3:$AM$56:'Alimentos'!$A$684:$AM$984,12,FALSE)*$F$35/G35</f>
        <v>4.41</v>
      </c>
      <c r="P35" s="2">
        <f>VLOOKUP($A$35,Alimentos!$A$3:$AM$56:'Alimentos'!$A$684:$AM$984,13,FALSE)*$F$35/G35</f>
        <v>0.63900000000000001</v>
      </c>
      <c r="Q35" s="2">
        <f>VLOOKUP($A$35,Alimentos!$A$3:$AM$56:'Alimentos'!$A$684:$AM$984,14,FALSE)*$F$35/G35</f>
        <v>2.94</v>
      </c>
      <c r="R35" s="2">
        <f>VLOOKUP($A$35,Alimentos!$A$3:$AM$56:'Alimentos'!$A$684:$AM$984,15,FALSE)*$F$35/G35</f>
        <v>0.54600000000000004</v>
      </c>
      <c r="S35" s="2">
        <f>VLOOKUP($A$35,Alimentos!$A$3:$AM$56:'Alimentos'!$A$684:$AM$984,16,FALSE)*$F$35/G35</f>
        <v>0</v>
      </c>
      <c r="T35" s="2">
        <f>VLOOKUP($A$35,Alimentos!$A$3:$AM$56:'Alimentos'!$A$684:$AM$984,17,FALSE)*$F$35/G35</f>
        <v>0</v>
      </c>
      <c r="U35" s="2">
        <f>VLOOKUP($A$35,Alimentos!$A$3:$AM$56:'Alimentos'!$A$684:$AM$984,18,FALSE)*$F$35/G35</f>
        <v>2.1</v>
      </c>
      <c r="V35" s="2">
        <f>VLOOKUP($A$35,Alimentos!$A$3:$AM$56:'Alimentos'!$A$684:$AM$984,19,FALSE)*$F$35/G35</f>
        <v>3</v>
      </c>
      <c r="W35" s="2">
        <f>VLOOKUP($A$35,Alimentos!$A$3:$AM$56:'Alimentos'!$A$684:$AM$984,20,FALSE)*$F$35/G35</f>
        <v>0</v>
      </c>
      <c r="X35" s="2">
        <f>VLOOKUP($A$35,Alimentos!$A$3:$AM$56:'Alimentos'!$A$684:$AM$984,21,FALSE)*$F$35/G35</f>
        <v>0.63</v>
      </c>
      <c r="Y35" s="2">
        <f>VLOOKUP($A$35,Alimentos!$A$3:$AM$56:'Alimentos'!$A$684:$AM$984,22,FALSE)*$F$35/G35</f>
        <v>6.3</v>
      </c>
      <c r="Z35" s="2">
        <f>VLOOKUP($A$35,Alimentos!$A$3:$AM$56:'Alimentos'!$A$684:$AM$984,23,FALSE)*$F$35/G35</f>
        <v>0.03</v>
      </c>
      <c r="AA35" s="2">
        <f>VLOOKUP($A$35,Alimentos!$A$3:$AM$56:'Alimentos'!$A$684:$AM$984,24,FALSE)*$F$35/G35</f>
        <v>0.03</v>
      </c>
      <c r="AB35" s="2">
        <f>VLOOKUP($A$35,Alimentos!$A$3:$AM$56:'Alimentos'!$A$684:$AM$984,25,FALSE)*$F$35/G35</f>
        <v>0.51</v>
      </c>
      <c r="AC35" s="2">
        <f>VLOOKUP($A$35,Alimentos!$A$3:$AM$56:'Alimentos'!$A$684:$AM$984,26,FALSE)*$F$35/G35</f>
        <v>0.09</v>
      </c>
      <c r="AD35" s="2">
        <f>VLOOKUP($A$35,Alimentos!$A$3:$AM$56:'Alimentos'!$A$684:$AM$984,27,FALSE)*$F$35/G35</f>
        <v>0.42</v>
      </c>
      <c r="AE35" s="2">
        <f>VLOOKUP($A$35,Alimentos!$A$3:$AM$56:'Alimentos'!$A$684:$AM$984,28,FALSE)*$F$35/G35</f>
        <v>0</v>
      </c>
      <c r="AF35" s="2">
        <f>VLOOKUP($A$35,Alimentos!$A$3:$AM$56:'Alimentos'!$A$684:$AM$984,29,FALSE)*$F$35/G35</f>
        <v>24.3</v>
      </c>
      <c r="AG35" s="2">
        <f>VLOOKUP($A$35,Alimentos!$A$3:$AM$56:'Alimentos'!$A$684:$AM$984,30,FALSE)*$F$35/G35</f>
        <v>2.1</v>
      </c>
      <c r="AH35" s="2">
        <f>VLOOKUP($A$35,Alimentos!$A$3:$AM$56:'Alimentos'!$A$684:$AM$984,31,FALSE)*$F$35/G35</f>
        <v>145.5</v>
      </c>
      <c r="AI35" s="2">
        <f>VLOOKUP($A$35,Alimentos!$A$3:$AM$56:'Alimentos'!$A$684:$AM$984,32,FALSE)*$F$35/G35</f>
        <v>3.6</v>
      </c>
      <c r="AJ35" s="2">
        <f>VLOOKUP($A$35,Alimentos!$A$3:$AM$56:'Alimentos'!$A$684:$AM$984,33,FALSE)*$F$35/G35</f>
        <v>15.6</v>
      </c>
      <c r="AK35" s="2">
        <f>VLOOKUP($A$35,Alimentos!$A$3:$AM$56:'Alimentos'!$A$684:$AM$984,34,FALSE)*$F$35/G35</f>
        <v>8.6999999999999993</v>
      </c>
      <c r="AL35" s="2">
        <f>VLOOKUP($A$35,Alimentos!$A$3:$AM$56:'Alimentos'!$A$684:$AM$984,35,FALSE)*$F$35/G35</f>
        <v>0.18</v>
      </c>
      <c r="AM35" s="2">
        <f>VLOOKUP($A$35,Alimentos!$A$3:$AM$56:'Alimentos'!$A$684:$AM$984,36,FALSE)*$F$35/G35</f>
        <v>0.18</v>
      </c>
      <c r="AN35" s="2">
        <f>VLOOKUP($A$35,Alimentos!$A$3:$AM$56:'Alimentos'!$A$684:$AM$984,37,FALSE)*$F$35/G35</f>
        <v>0.06</v>
      </c>
      <c r="AO35" s="2">
        <f>VLOOKUP($A$35,Alimentos!$A$3:$AM$56:'Alimentos'!$A$684:$AM$984,38,FALSE)*$F$35/G35</f>
        <v>0.12</v>
      </c>
      <c r="AP35" s="2">
        <f>VLOOKUP($A$35,Alimentos!$A$3:$AM$56:'Alimentos'!$A$684:$AM$984,39,FALSE)*$F$35/G35</f>
        <v>0</v>
      </c>
    </row>
    <row r="36" spans="1:42" x14ac:dyDescent="0.3">
      <c r="A36" s="2" t="s">
        <v>664</v>
      </c>
      <c r="B36" s="284"/>
      <c r="C36" s="285"/>
      <c r="D36" s="286"/>
      <c r="E36" s="2">
        <f>VLOOKUP($A$36,Alimentos!$A$3:$AM$56:'Alimentos'!$A$684:$AM$984,3,FALSE)</f>
        <v>3</v>
      </c>
      <c r="F36" s="27">
        <v>20</v>
      </c>
      <c r="G36" s="2">
        <f>VLOOKUP($A$36,Alimentos!$A$3:$AM$56:'Alimentos'!$A$684:$AM$984,4,FALSE)</f>
        <v>100</v>
      </c>
      <c r="H36" s="140">
        <f>VLOOKUP($A$36,Alimentos!$A$3:$AM$56:'Alimentos'!$A$684:$AM$984,5,FALSE)*$F$36/G36</f>
        <v>45.6</v>
      </c>
      <c r="I36" s="2">
        <f>VLOOKUP($A$36,Alimentos!$A$3:$AM$56:'Alimentos'!$A$684:$AM$984,6,FALSE)*$F$36/G36</f>
        <v>12.34</v>
      </c>
      <c r="J36" s="2">
        <f>VLOOKUP($A$36,Alimentos!$A$3:$AM$56:'Alimentos'!$A$684:$AM$984,7,FALSE)*$F$36/G36</f>
        <v>0.54</v>
      </c>
      <c r="K36" s="140">
        <f>VLOOKUP($A$36,Alimentos!$A$3:$AM$56:'Alimentos'!$A$684:$AM$984,8,FALSE)*$F$36/G36</f>
        <v>3.38</v>
      </c>
      <c r="L36" s="140">
        <f>VLOOKUP($A$36,Alimentos!$A$3:$AM$56:'Alimentos'!$A$684:$AM$984,9,FALSE)*$F$36/G36</f>
        <v>0.32</v>
      </c>
      <c r="M36" s="2">
        <f>VLOOKUP($A$36,Alimentos!$A$3:$AM$56:'Alimentos'!$A$684:$AM$984,10,FALSE)*$F$36/G36</f>
        <v>0</v>
      </c>
      <c r="N36" s="2">
        <f>VLOOKUP($A$36,Alimentos!$A$3:$AM$56:'Alimentos'!$A$684:$AM$984,11,FALSE)*$F$36/G36</f>
        <v>0</v>
      </c>
      <c r="O36" s="140">
        <f>VLOOKUP($A$36,Alimentos!$A$3:$AM$56:'Alimentos'!$A$684:$AM$984,12,FALSE)*$F$36/G36</f>
        <v>3.42</v>
      </c>
      <c r="P36" s="2">
        <f>VLOOKUP($A$36,Alimentos!$A$3:$AM$56:'Alimentos'!$A$684:$AM$984,13,FALSE)*$F$36/G36</f>
        <v>2.2739999999999996</v>
      </c>
      <c r="Q36" s="2">
        <f>VLOOKUP($A$36,Alimentos!$A$3:$AM$56:'Alimentos'!$A$684:$AM$984,14,FALSE)*$F$36/G36</f>
        <v>0.92400000000000004</v>
      </c>
      <c r="R36" s="2">
        <f>VLOOKUP($A$36,Alimentos!$A$3:$AM$56:'Alimentos'!$A$684:$AM$984,15,FALSE)*$F$36/G36</f>
        <v>3.4000000000000002E-2</v>
      </c>
      <c r="S36" s="2">
        <f>VLOOKUP($A$36,Alimentos!$A$3:$AM$56:'Alimentos'!$A$684:$AM$984,16,FALSE)*$F$36/G36</f>
        <v>0</v>
      </c>
      <c r="T36" s="2">
        <f>VLOOKUP($A$36,Alimentos!$A$3:$AM$56:'Alimentos'!$A$684:$AM$984,17,FALSE)*$F$36/G36</f>
        <v>12.2</v>
      </c>
      <c r="U36" s="2">
        <f>VLOOKUP($A$36,Alimentos!$A$3:$AM$56:'Alimentos'!$A$684:$AM$984,18,FALSE)*$F$36/G36</f>
        <v>0</v>
      </c>
      <c r="V36" s="2">
        <f>VLOOKUP($A$36,Alimentos!$A$3:$AM$56:'Alimentos'!$A$684:$AM$984,19,FALSE)*$F$36/G36</f>
        <v>0</v>
      </c>
      <c r="W36" s="2">
        <f>VLOOKUP($A$36,Alimentos!$A$3:$AM$56:'Alimentos'!$A$684:$AM$984,20,FALSE)*$F$36/G36</f>
        <v>0</v>
      </c>
      <c r="X36" s="2">
        <f>VLOOKUP($A$36,Alimentos!$A$3:$AM$56:'Alimentos'!$A$684:$AM$984,21,FALSE)*$F$36/G36</f>
        <v>0</v>
      </c>
      <c r="Y36" s="2">
        <f>VLOOKUP($A$36,Alimentos!$A$3:$AM$56:'Alimentos'!$A$684:$AM$984,22,FALSE)*$F$36/G36</f>
        <v>0</v>
      </c>
      <c r="Z36" s="2">
        <f>VLOOKUP($A$36,Alimentos!$A$3:$AM$56:'Alimentos'!$A$684:$AM$984,23,FALSE)*$F$36/G36</f>
        <v>0</v>
      </c>
      <c r="AA36" s="2">
        <f>VLOOKUP($A$36,Alimentos!$A$3:$AM$56:'Alimentos'!$A$684:$AM$984,24,FALSE)*$F$36/G36</f>
        <v>0</v>
      </c>
      <c r="AB36" s="2">
        <f>VLOOKUP($A$36,Alimentos!$A$3:$AM$56:'Alimentos'!$A$684:$AM$984,25,FALSE)*$F$36/G36</f>
        <v>0</v>
      </c>
      <c r="AC36" s="2">
        <f>VLOOKUP($A$36,Alimentos!$A$3:$AM$56:'Alimentos'!$A$684:$AM$984,26,FALSE)*$F$36/G36</f>
        <v>0</v>
      </c>
      <c r="AD36" s="2">
        <f>VLOOKUP($A$36,Alimentos!$A$3:$AM$56:'Alimentos'!$A$684:$AM$984,27,FALSE)*$F$36/G36</f>
        <v>0</v>
      </c>
      <c r="AE36" s="2">
        <f>VLOOKUP($A$36,Alimentos!$A$3:$AM$56:'Alimentos'!$A$684:$AM$984,28,FALSE)*$F$36/G36</f>
        <v>0</v>
      </c>
      <c r="AF36" s="2">
        <f>VLOOKUP($A$36,Alimentos!$A$3:$AM$56:'Alimentos'!$A$684:$AM$984,29,FALSE)*$F$36/G36</f>
        <v>0</v>
      </c>
      <c r="AG36" s="2">
        <f>VLOOKUP($A$36,Alimentos!$A$3:$AM$56:'Alimentos'!$A$684:$AM$984,30,FALSE)*$F$36/G36</f>
        <v>80.2</v>
      </c>
      <c r="AH36" s="2">
        <f>VLOOKUP($A$36,Alimentos!$A$3:$AM$56:'Alimentos'!$A$684:$AM$984,31,FALSE)*$F$36/G36</f>
        <v>0</v>
      </c>
      <c r="AI36" s="2">
        <f>VLOOKUP($A36,Alimentos!$A$3:$AM$56:'Alimentos'!$A$684:$AM$984,32,FALSE)*$F$36/G36</f>
        <v>0</v>
      </c>
      <c r="AJ36" s="2">
        <f>VLOOKUP($A$36,Alimentos!$A$3:$AM$56:'Alimentos'!$A$684:$AM$984,33,FALSE)*$F$36/G36</f>
        <v>0</v>
      </c>
      <c r="AK36" s="2">
        <f>VLOOKUP($A$36,Alimentos!$A$3:$AM$56:'Alimentos'!$A$684:$AM$984,34,FALSE)*$F$36/G36</f>
        <v>0</v>
      </c>
      <c r="AL36" s="2">
        <f>VLOOKUP($A$36,Alimentos!$A$3:$AM$56:'Alimentos'!$A$684:$AM$984,35,FALSE)*$F$36/G36</f>
        <v>0</v>
      </c>
      <c r="AM36" s="2">
        <f>VLOOKUP($A$36,Alimentos!$A$3:$AM$56:'Alimentos'!$A$684:$AM$984,36,FALSE)*$F$36/G36</f>
        <v>0</v>
      </c>
      <c r="AN36" s="2">
        <f>VLOOKUP($A$36,Alimentos!$A$3:$AM$56:'Alimentos'!$A$684:$AM$984,37,FALSE)*$F$36/G36</f>
        <v>0</v>
      </c>
      <c r="AO36" s="2">
        <f>VLOOKUP($A$36,Alimentos!$A$3:$AM$56:'Alimentos'!$A$684:$AM$984,38,FALSE)*$F$36/G36</f>
        <v>0</v>
      </c>
      <c r="AP36" s="2">
        <f>VLOOKUP($A$36,Alimentos!$A$3:$AM$56:'Alimentos'!$A$684:$AM$984,39,FALSE)*$F$36/G36</f>
        <v>0</v>
      </c>
    </row>
    <row r="37" spans="1:42" x14ac:dyDescent="0.3">
      <c r="A37" s="2" t="s">
        <v>469</v>
      </c>
      <c r="B37" s="284"/>
      <c r="C37" s="285"/>
      <c r="D37" s="286"/>
      <c r="E37" s="2">
        <f>VLOOKUP($A$37,Alimentos!$A$3:$AM$56:'Alimentos'!$A$684:$AM$984,3,FALSE)</f>
        <v>3</v>
      </c>
      <c r="F37" s="27">
        <v>100</v>
      </c>
      <c r="G37" s="2">
        <f>VLOOKUP($A$37,Alimentos!$A$3:$AM$56:'Alimentos'!$A$684:$AM$984,4,FALSE)</f>
        <v>100</v>
      </c>
      <c r="H37" s="140">
        <f>VLOOKUP($A$37,Alimentos!$A$3:$AM$56:'Alimentos'!$A$684:$AM$984,5,FALSE)*$F$37/G37</f>
        <v>42</v>
      </c>
      <c r="I37" s="2">
        <f>VLOOKUP($A$37,Alimentos!$A$3:$AM$56:'Alimentos'!$A$684:$AM$984,6,FALSE)*$F$37/G37</f>
        <v>93.1</v>
      </c>
      <c r="J37" s="2">
        <f>VLOOKUP($A$37,Alimentos!$A$3:$AM$56:'Alimentos'!$A$684:$AM$984,7,FALSE)*$F$37/G37</f>
        <v>0</v>
      </c>
      <c r="K37" s="140">
        <f>VLOOKUP($A$37,Alimentos!$A$3:$AM$56:'Alimentos'!$A$684:$AM$984,8,FALSE)*$F$37/G37</f>
        <v>0.1</v>
      </c>
      <c r="L37" s="140">
        <f>VLOOKUP($A$37,Alimentos!$A$3:$AM$56:'Alimentos'!$A$684:$AM$984,9,FALSE)*$F$37/G37</f>
        <v>10.4</v>
      </c>
      <c r="M37" s="2">
        <f>VLOOKUP($A$37,Alimentos!$A$3:$AM$56:'Alimentos'!$A$684:$AM$984,10,FALSE)*$F$37/G37</f>
        <v>8.8000000000000007</v>
      </c>
      <c r="N37" s="2">
        <f>VLOOKUP($A$37,Alimentos!$A$3:$AM$56:'Alimentos'!$A$684:$AM$984,11,FALSE)*$F$37/G37</f>
        <v>0</v>
      </c>
      <c r="O37" s="140">
        <f>VLOOKUP($A$37,Alimentos!$A$3:$AM$56:'Alimentos'!$A$684:$AM$984,12,FALSE)*$F$37/G37</f>
        <v>0</v>
      </c>
      <c r="P37" s="2">
        <f>VLOOKUP($A$37,Alimentos!$A$3:$AM$56:'Alimentos'!$A$684:$AM$984,13,FALSE)*$F$37/G37</f>
        <v>0</v>
      </c>
      <c r="Q37" s="2">
        <f>VLOOKUP($A$37,Alimentos!$A$3:$AM$56:'Alimentos'!$A$684:$AM$984,14,FALSE)*$F$37/G37</f>
        <v>0</v>
      </c>
      <c r="R37" s="2">
        <f>VLOOKUP($A$37,Alimentos!$A$3:$AM$56:'Alimentos'!$A$684:$AM$984,15,FALSE)*$F$37/G37</f>
        <v>0</v>
      </c>
      <c r="S37" s="2">
        <f>VLOOKUP($A$37,Alimentos!$A$3:$AM$56:'Alimentos'!$A$684:$AM$984,16,FALSE)*$F$37/G37</f>
        <v>0</v>
      </c>
      <c r="T37" s="2">
        <f>VLOOKUP($A$37,Alimentos!$A$3:$AM$56:'Alimentos'!$A$684:$AM$984,17,FALSE)*$F$37/G37</f>
        <v>0</v>
      </c>
      <c r="U37" s="2">
        <f>VLOOKUP($A$37,Alimentos!$A$3:$AM$56:'Alimentos'!$A$684:$AM$984,18,FALSE)*$F$37/G37</f>
        <v>0</v>
      </c>
      <c r="V37" s="2">
        <f>VLOOKUP($A$37,Alimentos!$A$3:$AM$56:'Alimentos'!$A$684:$AM$984,19,FALSE)*$F$37/G37</f>
        <v>0</v>
      </c>
      <c r="W37" s="2">
        <f>VLOOKUP($A$37,Alimentos!$A$3:$AM$56:'Alimentos'!$A$684:$AM$984,20,FALSE)*$F$37/G37</f>
        <v>0</v>
      </c>
      <c r="X37" s="2">
        <f>VLOOKUP($A$37,Alimentos!$A$3:$AM$56:'Alimentos'!$A$684:$AM$984,21,FALSE)*$F$37/G37</f>
        <v>0</v>
      </c>
      <c r="Y37" s="2">
        <f>VLOOKUP($A$37,Alimentos!$A$3:$AM$56:'Alimentos'!$A$684:$AM$984,22,FALSE)*$F$37/G37</f>
        <v>0</v>
      </c>
      <c r="Z37" s="2">
        <f>VLOOKUP($A$37,Alimentos!$A$3:$AM$56:'Alimentos'!$A$684:$AM$984,23,FALSE)*$F$37/G37</f>
        <v>0</v>
      </c>
      <c r="AA37" s="2">
        <f>VLOOKUP($A$37,Alimentos!$A$3:$AM$56:'Alimentos'!$A$684:$AM$984,24,FALSE)*$F$37/G37</f>
        <v>0</v>
      </c>
      <c r="AB37" s="2">
        <f>VLOOKUP($A$37,Alimentos!$A$3:$AM$56:'Alimentos'!$A$684:$AM$984,25,FALSE)*$F$37/G37</f>
        <v>0</v>
      </c>
      <c r="AC37" s="2">
        <f>VLOOKUP($A$37,Alimentos!$A$3:$AM$56:'Alimentos'!$A$684:$AM$984,26,FALSE)*$F$37/G37</f>
        <v>0</v>
      </c>
      <c r="AD37" s="2">
        <f>VLOOKUP($A$37,Alimentos!$A$3:$AM$56:'Alimentos'!$A$684:$AM$984,27,FALSE)*$F$37/G37</f>
        <v>0</v>
      </c>
      <c r="AE37" s="2">
        <f>VLOOKUP($A$37,Alimentos!$A$3:$AM$56:'Alimentos'!$A$684:$AM$984,28,FALSE)*$F$37/G37</f>
        <v>0</v>
      </c>
      <c r="AF37" s="2">
        <f>VLOOKUP($A$37,Alimentos!$A$3:$AM$56:'Alimentos'!$A$684:$AM$984,29,FALSE)*$F$37/G37</f>
        <v>0</v>
      </c>
      <c r="AG37" s="2">
        <f>VLOOKUP($A$37,Alimentos!$A$3:$AM$56:'Alimentos'!$A$684:$AM$984,30,FALSE)*$F$37/G37</f>
        <v>9</v>
      </c>
      <c r="AH37" s="2">
        <f>VLOOKUP($A$37,Alimentos!$A$3:$AM$56:'Alimentos'!$A$684:$AM$984,31,FALSE)*$F$37/G37</f>
        <v>0</v>
      </c>
      <c r="AI37" s="2">
        <f>VLOOKUP($A$37,Alimentos!$A$3:$AM$56:'Alimentos'!$A$684:$AM$984,32,FALSE)*$F$37/G37</f>
        <v>0</v>
      </c>
      <c r="AJ37" s="2">
        <f>VLOOKUP($A$37,Alimentos!$A$3:$AM$56:'Alimentos'!$A$684:$AM$984,33,FALSE)*$F$37/G37</f>
        <v>0</v>
      </c>
      <c r="AK37" s="2">
        <f>VLOOKUP($A$37,Alimentos!$A$3:$AM$56:'Alimentos'!$A$684:$AM$984,34,FALSE)*$F$37/G37</f>
        <v>0</v>
      </c>
      <c r="AL37" s="2">
        <f>VLOOKUP($A$37,Alimentos!$A$3:$AM$56:'Alimentos'!$A$684:$AM$984,35,FALSE)*$F$37/G37</f>
        <v>0</v>
      </c>
      <c r="AM37" s="2">
        <f>VLOOKUP($A$37,Alimentos!$A$3:$AM$56:'Alimentos'!$A$684:$AM$984,36,FALSE)*$F$37/G37</f>
        <v>0</v>
      </c>
      <c r="AN37" s="2">
        <f>VLOOKUP($A$37,Alimentos!$A$3:$AM$56:'Alimentos'!$A$684:$AM$984,37,FALSE)*$F$37/G37</f>
        <v>0</v>
      </c>
      <c r="AO37" s="2">
        <f>VLOOKUP($A$37,Alimentos!$A$3:$AM$56:'Alimentos'!$A$684:$AM$984,38,FALSE)*$F$37/G37</f>
        <v>0</v>
      </c>
      <c r="AP37" s="2">
        <f>VLOOKUP($A$37,Alimentos!$A$3:$AM$56:'Alimentos'!$A$684:$AM$984,39,FALSE)*$F$37/G37</f>
        <v>0</v>
      </c>
    </row>
    <row r="38" spans="1:42" x14ac:dyDescent="0.3">
      <c r="A38" s="2" t="s">
        <v>652</v>
      </c>
      <c r="B38" s="284"/>
      <c r="C38" s="285"/>
      <c r="D38" s="286"/>
      <c r="E38" s="2">
        <f>VLOOKUP($A$38,Alimentos!$A$3:$AM$56:'Alimentos'!$A$684:$AM$984,3,FALSE)</f>
        <v>0</v>
      </c>
      <c r="F38" s="27"/>
      <c r="G38" s="2">
        <f>VLOOKUP($A$38,Alimentos!$A$3:$AM$56:'Alimentos'!$A$684:$AM$984,4,FALSE)</f>
        <v>100</v>
      </c>
      <c r="H38" s="140">
        <f>VLOOKUP($A$38,Alimentos!$A$3:$AM$56:'Alimentos'!$A$684:$AM$984,5,FALSE)*$F$38/G38</f>
        <v>0</v>
      </c>
      <c r="I38" s="2">
        <f>VLOOKUP($A$38,Alimentos!$A$3:$AM$56:'Alimentos'!$A$684:$AM$984,6,FALSE)*$F$38/G38</f>
        <v>0</v>
      </c>
      <c r="J38" s="2">
        <f>VLOOKUP($A$38,Alimentos!$A$3:$AM$56:'Alimentos'!$A$684:$AM$984,7,FALSE)*$F$38/G38</f>
        <v>0</v>
      </c>
      <c r="K38" s="140">
        <f>VLOOKUP($A$38,Alimentos!$A$3:$AM$56:'Alimentos'!$A$684:$AM$984,8,FALSE)*$F$38/G38</f>
        <v>0</v>
      </c>
      <c r="L38" s="140">
        <f>VLOOKUP($A$38,Alimentos!$A$3:$AM$56:'Alimentos'!$A$684:$AM$984,9,FALSE)*$F$38/G38</f>
        <v>0</v>
      </c>
      <c r="M38" s="2">
        <f>VLOOKUP($A$38,Alimentos!$A$3:$AM$56:'Alimentos'!$A$684:$AM$984,10,FALSE)*$F$38/G38</f>
        <v>0</v>
      </c>
      <c r="N38" s="2">
        <f>VLOOKUP($A$38,Alimentos!$A$3:$AM$56:'Alimentos'!$A$684:$AM$984,11,FALSE)*$F$38/G38</f>
        <v>0</v>
      </c>
      <c r="O38" s="140">
        <f>VLOOKUP($A$38,Alimentos!$A$3:$AM$56:'Alimentos'!$A$684:$AM$984,12,FALSE)*$F$38/G38</f>
        <v>0</v>
      </c>
      <c r="P38" s="2">
        <f>VLOOKUP($A$38,Alimentos!$A$3:$AM$56:'Alimentos'!$A$684:$AM$984,13,FALSE)*$F$38/G38</f>
        <v>0</v>
      </c>
      <c r="Q38" s="2">
        <f>VLOOKUP($A$38,Alimentos!$A$3:$AM$56:'Alimentos'!$A$684:$AM$984,14,FALSE)*$F$38/G38</f>
        <v>0</v>
      </c>
      <c r="R38" s="2">
        <f>VLOOKUP($A$38,Alimentos!$A$3:$AM$56:'Alimentos'!$A$684:$AM$984,15,FALSE)*$F$38/G38</f>
        <v>0</v>
      </c>
      <c r="S38" s="2">
        <f>VLOOKUP($A$38,Alimentos!$A$3:$AM$56:'Alimentos'!$A$684:$AM$984,16,FALSE)*$F$38/G38</f>
        <v>0</v>
      </c>
      <c r="T38" s="2">
        <f>VLOOKUP($A$38,Alimentos!$A$3:$AM$56:'Alimentos'!$A$684:$AM$984,17,FALSE)*$F$38/G38</f>
        <v>0</v>
      </c>
      <c r="U38" s="2">
        <f>VLOOKUP($A$38,Alimentos!$A$3:$AM$56:'Alimentos'!$A$684:$AM$984,18,FALSE)*$F$38/G38</f>
        <v>0</v>
      </c>
      <c r="V38" s="2">
        <f>VLOOKUP($A$38,Alimentos!$A$3:$AM$56:'Alimentos'!$A$684:$AM$984,19,FALSE)*$F$38/G38</f>
        <v>0</v>
      </c>
      <c r="W38" s="2">
        <f>VLOOKUP($A$38,Alimentos!$A$3:$AM$56:'Alimentos'!$A$684:$AM$984,20,FALSE)*$F$38/G38</f>
        <v>0</v>
      </c>
      <c r="X38" s="2">
        <f>VLOOKUP($A$38,Alimentos!$A$3:$AM$56:'Alimentos'!$A$684:$AM$984,21,FALSE)*$F$38/G38</f>
        <v>0</v>
      </c>
      <c r="Y38" s="2">
        <f>VLOOKUP($A$38,Alimentos!$A$3:$AM$56:'Alimentos'!$A$684:$AM$984,22,FALSE)*$F$38/G38</f>
        <v>0</v>
      </c>
      <c r="Z38" s="2">
        <f>VLOOKUP($A$38,Alimentos!$A$3:$AM$56:'Alimentos'!$A$684:$AM$984,23,FALSE)*$F$38/G38</f>
        <v>0</v>
      </c>
      <c r="AA38" s="2">
        <f>VLOOKUP($A$38,Alimentos!$A$3:$AM$56:'Alimentos'!$A$684:$AM$984,24,FALSE)*$F$38/G38</f>
        <v>0</v>
      </c>
      <c r="AB38" s="2">
        <f>VLOOKUP($A$38,Alimentos!$A$3:$AM$56:'Alimentos'!$A$684:$AM$984,25,FALSE)*$F$38/G38</f>
        <v>0</v>
      </c>
      <c r="AC38" s="2">
        <f>VLOOKUP($A$38,Alimentos!$A$3:$AM$56:'Alimentos'!$A$684:$AM$984,26,FALSE)*$F$38/G38</f>
        <v>0</v>
      </c>
      <c r="AD38" s="2">
        <f>VLOOKUP($A$38,Alimentos!$A$3:$AM$56:'Alimentos'!$A$684:$AM$984,27,FALSE)*$F$38/G38</f>
        <v>0</v>
      </c>
      <c r="AE38" s="2">
        <f>VLOOKUP($A$38,Alimentos!$A$3:$AM$56:'Alimentos'!$A$684:$AM$984,28,FALSE)*$F$38/G38</f>
        <v>0</v>
      </c>
      <c r="AF38" s="2">
        <f>VLOOKUP($A$38,Alimentos!$A$3:$AM$56:'Alimentos'!$A$684:$AM$984,29,FALSE)*$F$38/G38</f>
        <v>0</v>
      </c>
      <c r="AG38" s="2">
        <f>VLOOKUP($A$38,Alimentos!$A$3:$AM$56:'Alimentos'!$A$684:$AM$984,30,FALSE)*$F$38/G38</f>
        <v>0</v>
      </c>
      <c r="AH38" s="2">
        <f>VLOOKUP($A$38,Alimentos!$A$3:$AM$56:'Alimentos'!$A$684:$AM$984,31,FALSE)*$F$38/G38</f>
        <v>0</v>
      </c>
      <c r="AI38" s="2">
        <f>VLOOKUP($A$38,Alimentos!$A$3:$AM$56:'Alimentos'!$A$684:$AM$984,32,FALSE)*$F$38/G38</f>
        <v>0</v>
      </c>
      <c r="AJ38" s="2">
        <f>VLOOKUP($A$38,Alimentos!$A$3:$AM$56:'Alimentos'!$A$684:$AM$984,33,FALSE)*$F$38/G38</f>
        <v>0</v>
      </c>
      <c r="AK38" s="2">
        <f>VLOOKUP($A$38,Alimentos!$A$3:$AM$56:'Alimentos'!$A$684:$AM$984,34,FALSE)*$F$38/G38</f>
        <v>0</v>
      </c>
      <c r="AL38" s="2">
        <f>VLOOKUP($A$38,Alimentos!$A$3:$AM$56:'Alimentos'!$A$684:$AM$984,35,FALSE)*$F$38/G38</f>
        <v>0</v>
      </c>
      <c r="AM38" s="2">
        <f>VLOOKUP($A$38,Alimentos!$A$3:$AM$56:'Alimentos'!$A$684:$AM$984,36,FALSE)*$F$38/G38</f>
        <v>0</v>
      </c>
      <c r="AN38" s="2">
        <f>VLOOKUP($A$38,Alimentos!$A$3:$AM$56:'Alimentos'!$A$684:$AM$984,37,FALSE)*$F$38/G38</f>
        <v>0</v>
      </c>
      <c r="AO38" s="2">
        <f>VLOOKUP($A$38,Alimentos!$A$3:$AM$56:'Alimentos'!$A$684:$AM$984,38,FALSE)*$F$38/G38</f>
        <v>0</v>
      </c>
      <c r="AP38" s="2">
        <f>VLOOKUP($A$38,Alimentos!$A$3:$AM$56:'Alimentos'!$A$684:$AM$984,39,FALSE)*$F$38/G38</f>
        <v>0</v>
      </c>
    </row>
    <row r="39" spans="1:42" x14ac:dyDescent="0.3">
      <c r="A39" s="2" t="s">
        <v>652</v>
      </c>
      <c r="B39" s="284"/>
      <c r="C39" s="285"/>
      <c r="D39" s="286"/>
      <c r="E39" s="2">
        <f>VLOOKUP($A$39,Alimentos!$A$3:$AM$56:'Alimentos'!$A$684:$AM$984,3,FALSE)</f>
        <v>0</v>
      </c>
      <c r="F39" s="27"/>
      <c r="G39" s="2">
        <f>VLOOKUP($A$39,Alimentos!$A$3:$AM$56:'Alimentos'!$A$684:$AM$984,4,FALSE)</f>
        <v>100</v>
      </c>
      <c r="H39" s="140">
        <f>VLOOKUP($A$39,Alimentos!$A$3:$AM$56:'Alimentos'!$A$684:$AM$984,5,FALSE)*$F$39/G39</f>
        <v>0</v>
      </c>
      <c r="I39" s="2">
        <f>VLOOKUP($A$39,Alimentos!$A$3:$AM$56:'Alimentos'!$A$684:$AM$984,6,FALSE)*$F$39/G39</f>
        <v>0</v>
      </c>
      <c r="J39" s="2">
        <f>VLOOKUP($A$39,Alimentos!$A$3:$AM$56:'Alimentos'!$A$684:$AM$984,7,FALSE)*$F$39/G39</f>
        <v>0</v>
      </c>
      <c r="K39" s="140">
        <f>VLOOKUP($A$39,Alimentos!$A$3:$AM$56:'Alimentos'!$A$684:$AM$984,8,FALSE)*$F$39/G39</f>
        <v>0</v>
      </c>
      <c r="L39" s="140">
        <f>VLOOKUP($A$39,Alimentos!$A$3:$AM$56:'Alimentos'!$A$684:$AM$984,9,FALSE)*$F$39/G39</f>
        <v>0</v>
      </c>
      <c r="M39" s="2">
        <f>VLOOKUP($A$39,Alimentos!$A$3:$AM$56:'Alimentos'!$A$684:$AM$984,10,FALSE)*$F$39/G39</f>
        <v>0</v>
      </c>
      <c r="N39" s="2">
        <f>VLOOKUP($A$39,Alimentos!$A$3:$AM$56:'Alimentos'!$A$684:$AM$984,11,FALSE)*$F$39/G39</f>
        <v>0</v>
      </c>
      <c r="O39" s="140">
        <f>VLOOKUP($A$39,Alimentos!$A$3:$AM$56:'Alimentos'!$A$684:$AM$984,12,FALSE)*$F$39/G39</f>
        <v>0</v>
      </c>
      <c r="P39" s="2">
        <f>VLOOKUP($A$39,Alimentos!$A$3:$AM$56:'Alimentos'!$A$684:$AM$984,13,FALSE)*$F$39/G39</f>
        <v>0</v>
      </c>
      <c r="Q39" s="2">
        <f>VLOOKUP($A$39,Alimentos!$A$3:$AM$56:'Alimentos'!$A$684:$AM$984,14,FALSE)*$F$39/G39</f>
        <v>0</v>
      </c>
      <c r="R39" s="2">
        <f>VLOOKUP($A$39,Alimentos!$A$3:$AM$56:'Alimentos'!$A$684:$AM$984,15,FALSE)*$F$39/G39</f>
        <v>0</v>
      </c>
      <c r="S39" s="2">
        <f>VLOOKUP($A$39,Alimentos!$A$3:$AM$56:'Alimentos'!$A$684:$AM$984,16,FALSE)*$F$39/G39</f>
        <v>0</v>
      </c>
      <c r="T39" s="2">
        <f>VLOOKUP($A$39,Alimentos!$A$3:$AM$56:'Alimentos'!$A$684:$AM$984,17,FALSE)*$F$39/G39</f>
        <v>0</v>
      </c>
      <c r="U39" s="2">
        <f>VLOOKUP($A$39,Alimentos!$A$3:$AM$56:'Alimentos'!$A$684:$AM$984,18,FALSE)*$F$39/G39</f>
        <v>0</v>
      </c>
      <c r="V39" s="2">
        <f>VLOOKUP($A$39,Alimentos!$A$3:$AM$56:'Alimentos'!$A$684:$AM$984,19,FALSE)*$F$39/G39</f>
        <v>0</v>
      </c>
      <c r="W39" s="2">
        <f>VLOOKUP($A$39,Alimentos!$A$3:$AM$56:'Alimentos'!$A$684:$AM$984,20,FALSE)*$F$39/G39</f>
        <v>0</v>
      </c>
      <c r="X39" s="2">
        <f>VLOOKUP($A$39,Alimentos!$A$3:$AM$56:'Alimentos'!$A$684:$AM$984,21,FALSE)*$F$39/G39</f>
        <v>0</v>
      </c>
      <c r="Y39" s="2">
        <f>VLOOKUP($A$39,Alimentos!$A$3:$AM$56:'Alimentos'!$A$684:$AM$984,22,FALSE)*$F$39/G39</f>
        <v>0</v>
      </c>
      <c r="Z39" s="2">
        <f>VLOOKUP($A$39,Alimentos!$A$3:$AM$56:'Alimentos'!$A$684:$AM$984,23,FALSE)*$F$39/G39</f>
        <v>0</v>
      </c>
      <c r="AA39" s="2">
        <f>VLOOKUP($A$39,Alimentos!$A$3:$AM$56:'Alimentos'!$A$684:$AM$984,24,FALSE)*$F$39/G39</f>
        <v>0</v>
      </c>
      <c r="AB39" s="2">
        <f>VLOOKUP($A$39,Alimentos!$A$3:$AM$56:'Alimentos'!$A$684:$AM$984,25,FALSE)*$F$39/G39</f>
        <v>0</v>
      </c>
      <c r="AC39" s="2">
        <f>VLOOKUP($A$39,Alimentos!$A$3:$AM$56:'Alimentos'!$A$684:$AM$984,26,FALSE)*$F$39/G39</f>
        <v>0</v>
      </c>
      <c r="AD39" s="2">
        <f>VLOOKUP($A$39,Alimentos!$A$3:$AM$56:'Alimentos'!$A$684:$AM$984,27,FALSE)*$F$39/G39</f>
        <v>0</v>
      </c>
      <c r="AE39" s="2">
        <f>VLOOKUP($A$39,Alimentos!$A$3:$AM$56:'Alimentos'!$A$684:$AM$984,28,FALSE)*$F$39/G39</f>
        <v>0</v>
      </c>
      <c r="AF39" s="2">
        <f>VLOOKUP($A$39,Alimentos!$A$3:$AM$56:'Alimentos'!$A$684:$AM$984,29,FALSE)*$F$39/G39</f>
        <v>0</v>
      </c>
      <c r="AG39" s="2">
        <f>VLOOKUP($A$39,Alimentos!$A$3:$AM$56:'Alimentos'!$A$684:$AM$984,30,FALSE)*$F$39/G39</f>
        <v>0</v>
      </c>
      <c r="AH39" s="2">
        <f>VLOOKUP($A$39,Alimentos!$A$3:$AM$56:'Alimentos'!$A$684:$AM$984,31,FALSE)*$F$39/G39</f>
        <v>0</v>
      </c>
      <c r="AI39" s="2">
        <f>VLOOKUP($A$39,Alimentos!$A$3:$AM$56:'Alimentos'!$A$684:$AM$984,32,FALSE)*$F$39/G39</f>
        <v>0</v>
      </c>
      <c r="AJ39" s="2">
        <f>VLOOKUP($A$39,Alimentos!$A$3:$AM$56:'Alimentos'!$A$684:$AM$984,33,FALSE)*$F$39/G39</f>
        <v>0</v>
      </c>
      <c r="AK39" s="2">
        <f>VLOOKUP($A$39,Alimentos!$A$3:$AM$56:'Alimentos'!$A$684:$AM$984,34,FALSE)*$F$39/G39</f>
        <v>0</v>
      </c>
      <c r="AL39" s="2">
        <f>VLOOKUP($A$39,Alimentos!$A$3:$AM$56:'Alimentos'!$A$684:$AM$984,35,FALSE)*$F$39/G39</f>
        <v>0</v>
      </c>
      <c r="AM39" s="2">
        <f>VLOOKUP($A$39,Alimentos!$A$3:$AM$56:'Alimentos'!$A$684:$AM$984,36,FALSE)*$F$39/G39</f>
        <v>0</v>
      </c>
      <c r="AN39" s="2">
        <f>VLOOKUP($A$39,Alimentos!$A$3:$AM$56:'Alimentos'!$A$684:$AM$984,37,FALSE)*$F$39/G39</f>
        <v>0</v>
      </c>
      <c r="AO39" s="2">
        <f>VLOOKUP($A$39,Alimentos!$A$3:$AM$56:'Alimentos'!$A$684:$AM$984,38,FALSE)*$F$39/G39</f>
        <v>0</v>
      </c>
      <c r="AP39" s="2">
        <f>VLOOKUP($A$39,Alimentos!$A$3:$AM$56:'Alimentos'!$A$684:$AM$984,39,FALSE)*$F$39/G39</f>
        <v>0</v>
      </c>
    </row>
    <row r="40" spans="1:42" x14ac:dyDescent="0.3">
      <c r="A40" s="2" t="s">
        <v>652</v>
      </c>
      <c r="B40" s="284"/>
      <c r="C40" s="285"/>
      <c r="D40" s="286"/>
      <c r="E40" s="2">
        <f>VLOOKUP($A$40,Alimentos!$A$3:$AM$56:'Alimentos'!$A$684:$AM$984,3,FALSE)</f>
        <v>0</v>
      </c>
      <c r="F40" s="27"/>
      <c r="G40" s="2">
        <f>VLOOKUP($A$40,Alimentos!$A$3:$AM$56:'Alimentos'!$A$684:$AM$984,4,FALSE)</f>
        <v>100</v>
      </c>
      <c r="H40" s="140">
        <f>VLOOKUP($A$40,Alimentos!$A$3:$AM$56:'Alimentos'!$A$684:$AM$984,5,FALSE)*$F$40/G40</f>
        <v>0</v>
      </c>
      <c r="I40" s="2">
        <f>VLOOKUP($A$40,Alimentos!$A$3:$AM$56:'Alimentos'!$A$684:$AM$984,6,FALSE)*$F$40/G40</f>
        <v>0</v>
      </c>
      <c r="J40" s="2">
        <f>VLOOKUP($A$40,Alimentos!$A$3:$AM$56:'Alimentos'!$A$684:$AM$984,7,FALSE)*$F$40/G40</f>
        <v>0</v>
      </c>
      <c r="K40" s="140">
        <f>VLOOKUP($A$40,Alimentos!$A$3:$AM$56:'Alimentos'!$A$684:$AM$984,8,FALSE)*$F$40/G40</f>
        <v>0</v>
      </c>
      <c r="L40" s="140">
        <f>VLOOKUP($A$40,Alimentos!$A$3:$AM$56:'Alimentos'!$A$684:$AM$984,9,FALSE)*$F$40/G40</f>
        <v>0</v>
      </c>
      <c r="M40" s="2">
        <f>VLOOKUP($A$40,Alimentos!$A$3:$AM$56:'Alimentos'!$A$684:$AM$984,10,FALSE)*$F$40/G40</f>
        <v>0</v>
      </c>
      <c r="N40" s="2">
        <f>VLOOKUP($A$40,Alimentos!$A$3:$AM$56:'Alimentos'!$A$684:$AM$984,11,FALSE)*$F$40/G40</f>
        <v>0</v>
      </c>
      <c r="O40" s="140">
        <f>VLOOKUP($A$40,Alimentos!$A$3:$AM$56:'Alimentos'!$A$684:$AM$984,12,FALSE)*$F$40/G40</f>
        <v>0</v>
      </c>
      <c r="P40" s="2">
        <f>VLOOKUP($A$40,Alimentos!$A$3:$AM$56:'Alimentos'!$A$684:$AM$984,13,FALSE)*$F$40/G40</f>
        <v>0</v>
      </c>
      <c r="Q40" s="2">
        <f>VLOOKUP($A$40,Alimentos!$A$3:$AM$56:'Alimentos'!$A$684:$AM$984,14,FALSE)*$F$40/G40</f>
        <v>0</v>
      </c>
      <c r="R40" s="2">
        <f>VLOOKUP($A$40,Alimentos!$A$3:$AM$56:'Alimentos'!$A$684:$AM$984,15,FALSE)*$F$40/G40</f>
        <v>0</v>
      </c>
      <c r="S40" s="2">
        <f>VLOOKUP($A$40,Alimentos!$A$3:$AM$56:'Alimentos'!$A$684:$AM$984,16,FALSE)*$F$40/G40</f>
        <v>0</v>
      </c>
      <c r="T40" s="2">
        <f>VLOOKUP($A$40,Alimentos!$A$3:$AM$56:'Alimentos'!$A$684:$AM$984,17,FALSE)*$F$40/G40</f>
        <v>0</v>
      </c>
      <c r="U40" s="2">
        <f>VLOOKUP($A$40,Alimentos!$A$3:$AM$56:'Alimentos'!$A$684:$AM$984,18,FALSE)*$F$40/G40</f>
        <v>0</v>
      </c>
      <c r="V40" s="2">
        <f>VLOOKUP($A$40,Alimentos!$A$3:$AM$56:'Alimentos'!$A$684:$AM$984,19,FALSE)*$F$40/G40</f>
        <v>0</v>
      </c>
      <c r="W40" s="2">
        <f>VLOOKUP($A$40,Alimentos!$A$3:$AM$56:'Alimentos'!$A$684:$AM$984,20,FALSE)*$F$40/G40</f>
        <v>0</v>
      </c>
      <c r="X40" s="2">
        <f>VLOOKUP($A$40,Alimentos!$A$3:$AM$56:'Alimentos'!$A$684:$AM$984,21,FALSE)*$F$40/G40</f>
        <v>0</v>
      </c>
      <c r="Y40" s="2">
        <f>VLOOKUP($A$40,Alimentos!$A$3:$AM$56:'Alimentos'!$A$684:$AM$984,22,FALSE)*$F$40/G40</f>
        <v>0</v>
      </c>
      <c r="Z40" s="2">
        <f>VLOOKUP($A$40,Alimentos!$A$3:$AM$56:'Alimentos'!$A$684:$AM$984,23,FALSE)*$F$40/G40</f>
        <v>0</v>
      </c>
      <c r="AA40" s="2">
        <f>VLOOKUP($A$40,Alimentos!$A$3:$AM$56:'Alimentos'!$A$684:$AM$984,24,FALSE)*$F$40/G40</f>
        <v>0</v>
      </c>
      <c r="AB40" s="2">
        <f>VLOOKUP($A$40,Alimentos!$A$3:$AM$56:'Alimentos'!$A$684:$AM$984,25,FALSE)*$F$40/G40</f>
        <v>0</v>
      </c>
      <c r="AC40" s="2">
        <f>VLOOKUP($A$40,Alimentos!$A$3:$AM$56:'Alimentos'!$A$684:$AM$984,26,FALSE)*$F$40/G40</f>
        <v>0</v>
      </c>
      <c r="AD40" s="2">
        <f>VLOOKUP($A$40,Alimentos!$A$3:$AM$56:'Alimentos'!$A$684:$AM$984,27,FALSE)*$F$40/G40</f>
        <v>0</v>
      </c>
      <c r="AE40" s="2">
        <f>VLOOKUP($A$40,Alimentos!$A$3:$AM$56:'Alimentos'!$A$684:$AM$984,28,FALSE)*$F$40/G40</f>
        <v>0</v>
      </c>
      <c r="AF40" s="2">
        <f>VLOOKUP($A$40,Alimentos!$A$3:$AM$56:'Alimentos'!$A$684:$AM$984,29,FALSE)*$F$40/G40</f>
        <v>0</v>
      </c>
      <c r="AG40" s="2">
        <f>VLOOKUP($A$40,Alimentos!$A$3:$AM$56:'Alimentos'!$A$684:$AM$984,30,FALSE)*$F$40/G40</f>
        <v>0</v>
      </c>
      <c r="AH40" s="2">
        <f>VLOOKUP($A$40,Alimentos!$A$3:$AM$56:'Alimentos'!$A$684:$AM$984,31,FALSE)*$F$40/G40</f>
        <v>0</v>
      </c>
      <c r="AI40" s="2">
        <f>VLOOKUP($A$40,Alimentos!$A$3:$AM$56:'Alimentos'!$A$684:$AM$984,32,FALSE)*$F$40/G40</f>
        <v>0</v>
      </c>
      <c r="AJ40" s="2">
        <f>VLOOKUP($A$40,Alimentos!$A$3:$AM$56:'Alimentos'!$A$684:$AM$984,33,FALSE)*$F$40/G40</f>
        <v>0</v>
      </c>
      <c r="AK40" s="2">
        <f>VLOOKUP($A$40,Alimentos!$A$3:$AM$56:'Alimentos'!$A$684:$AM$984,34,FALSE)*$F$40/G40</f>
        <v>0</v>
      </c>
      <c r="AL40" s="2">
        <f>VLOOKUP($A$40,Alimentos!$A$3:$AM$56:'Alimentos'!$A$684:$AM$984,35,FALSE)*$F$40/G40</f>
        <v>0</v>
      </c>
      <c r="AM40" s="2">
        <f>VLOOKUP($A$40,Alimentos!$A$3:$AM$56:'Alimentos'!$A$684:$AM$984,36,FALSE)*$F$40/G40</f>
        <v>0</v>
      </c>
      <c r="AN40" s="2">
        <f>VLOOKUP($A$40,Alimentos!$A$3:$AM$56:'Alimentos'!$A$684:$AM$984,37,FALSE)*$F$40/G40</f>
        <v>0</v>
      </c>
      <c r="AO40" s="2">
        <f>VLOOKUP($A$40,Alimentos!$A$3:$AM$56:'Alimentos'!$A$684:$AM$984,38,FALSE)*$F$40/G40</f>
        <v>0</v>
      </c>
      <c r="AP40" s="2">
        <f>VLOOKUP($A$40,Alimentos!$A$3:$AM$56:'Alimentos'!$A$684:$AM$984,39,FALSE)*$F$40/G40</f>
        <v>0</v>
      </c>
    </row>
    <row r="41" spans="1:42" x14ac:dyDescent="0.3">
      <c r="A41" s="2" t="s">
        <v>652</v>
      </c>
      <c r="B41" s="284"/>
      <c r="C41" s="285"/>
      <c r="D41" s="286"/>
      <c r="E41" s="2">
        <f>VLOOKUP($A$41,Alimentos!$A$3:$AM$56:'Alimentos'!$A$684:$AM$984,3,FALSE)</f>
        <v>0</v>
      </c>
      <c r="F41" s="27"/>
      <c r="G41" s="2">
        <f>VLOOKUP($A$41,Alimentos!$A$3:$AM$56:'Alimentos'!$A$684:$AM$984,4,FALSE)</f>
        <v>100</v>
      </c>
      <c r="H41" s="140">
        <f>VLOOKUP($A$41,Alimentos!$A$3:$AM$56:'Alimentos'!$A$684:$AM$984,5,FALSE)*$F$41/G41</f>
        <v>0</v>
      </c>
      <c r="I41" s="2">
        <f>VLOOKUP($A$41,Alimentos!$A$3:$AM$56:'Alimentos'!$A$684:$AM$984,6,FALSE)*$F$41/G41</f>
        <v>0</v>
      </c>
      <c r="J41" s="2">
        <f>VLOOKUP($A$41,Alimentos!$A$3:$AM$56:'Alimentos'!$A$684:$AM$984,7,FALSE)*$F$41/G41</f>
        <v>0</v>
      </c>
      <c r="K41" s="140">
        <f>VLOOKUP($A$41,Alimentos!$A$3:$AM$56:'Alimentos'!$A$684:$AM$984,8,FALSE)*$F$41/G41</f>
        <v>0</v>
      </c>
      <c r="L41" s="140">
        <f>VLOOKUP($A$41,Alimentos!$A$3:$AM$56:'Alimentos'!$A$684:$AM$984,9,FALSE)*$F$41/G41</f>
        <v>0</v>
      </c>
      <c r="M41" s="2">
        <f>VLOOKUP($A$41,Alimentos!$A$3:$AM$56:'Alimentos'!$A$684:$AM$984,10,FALSE)*$F$41/G41</f>
        <v>0</v>
      </c>
      <c r="N41" s="2">
        <f>VLOOKUP($A$41,Alimentos!$A$3:$AM$56:'Alimentos'!$A$684:$AM$984,11,FALSE)*$F$41/G41</f>
        <v>0</v>
      </c>
      <c r="O41" s="140">
        <f>VLOOKUP($A$41,Alimentos!$A$3:$AM$56:'Alimentos'!$A$684:$AM$984,12,FALSE)*$F$41/G41</f>
        <v>0</v>
      </c>
      <c r="P41" s="2">
        <f>VLOOKUP($A$41,Alimentos!$A$3:$AM$56:'Alimentos'!$A$684:$AM$984,13,FALSE)*$F$41/G41</f>
        <v>0</v>
      </c>
      <c r="Q41" s="2">
        <f>VLOOKUP($A$41,Alimentos!$A$3:$AM$56:'Alimentos'!$A$684:$AM$984,14,FALSE)*$F$41/G41</f>
        <v>0</v>
      </c>
      <c r="R41" s="2">
        <f>VLOOKUP($A$41,Alimentos!$A$3:$AM$56:'Alimentos'!$A$684:$AM$984,15,FALSE)*$F$41/G41</f>
        <v>0</v>
      </c>
      <c r="S41" s="2">
        <f>VLOOKUP($A$41,Alimentos!$A$3:$AM$56:'Alimentos'!$A$684:$AM$984,16,FALSE)*$F$41/G41</f>
        <v>0</v>
      </c>
      <c r="T41" s="2">
        <f>VLOOKUP($A$41,Alimentos!$A$3:$AM$56:'Alimentos'!$A$684:$AM$984,17,FALSE)*$F$41/G41</f>
        <v>0</v>
      </c>
      <c r="U41" s="2">
        <f>VLOOKUP($A$41,Alimentos!$A$3:$AM$56:'Alimentos'!$A$684:$AM$984,18,FALSE)*$F$41/G41</f>
        <v>0</v>
      </c>
      <c r="V41" s="2">
        <f>VLOOKUP($A$41,Alimentos!$A$3:$AM$56:'Alimentos'!$A$684:$AM$984,19,FALSE)*$F$41/G41</f>
        <v>0</v>
      </c>
      <c r="W41" s="2">
        <f>VLOOKUP($A$41,Alimentos!$A$3:$AM$56:'Alimentos'!$A$684:$AM$984,20,FALSE)*$F$41/G41</f>
        <v>0</v>
      </c>
      <c r="X41" s="2">
        <f>VLOOKUP($A$41,Alimentos!$A$3:$AM$56:'Alimentos'!$A$684:$AM$984,21,FALSE)*$F$41/G41</f>
        <v>0</v>
      </c>
      <c r="Y41" s="2">
        <f>VLOOKUP($A$41,Alimentos!$A$3:$AM$56:'Alimentos'!$A$684:$AM$984,22,FALSE)*$F$41/G41</f>
        <v>0</v>
      </c>
      <c r="Z41" s="2">
        <f>VLOOKUP($A$41,Alimentos!$A$3:$AM$56:'Alimentos'!$A$684:$AM$984,23,FALSE)*$F$41/G41</f>
        <v>0</v>
      </c>
      <c r="AA41" s="2">
        <f>VLOOKUP($A$41,Alimentos!$A$3:$AM$56:'Alimentos'!$A$684:$AM$984,24,FALSE)*$F$41/G41</f>
        <v>0</v>
      </c>
      <c r="AB41" s="2">
        <f>VLOOKUP($A$41,Alimentos!$A$3:$AM$56:'Alimentos'!$A$684:$AM$984,25,FALSE)*$F$41/G41</f>
        <v>0</v>
      </c>
      <c r="AC41" s="2">
        <f>VLOOKUP($A$41,Alimentos!$A$3:$AM$56:'Alimentos'!$A$684:$AM$984,26,FALSE)*$F$41/G41</f>
        <v>0</v>
      </c>
      <c r="AD41" s="2">
        <f>VLOOKUP($A$41,Alimentos!$A$3:$AM$56:'Alimentos'!$A$684:$AM$984,27,FALSE)*$F$41/G41</f>
        <v>0</v>
      </c>
      <c r="AE41" s="2">
        <f>VLOOKUP($A$41,Alimentos!$A$3:$AM$56:'Alimentos'!$A$684:$AM$984,28,FALSE)*$F$41/G41</f>
        <v>0</v>
      </c>
      <c r="AF41" s="2">
        <f>VLOOKUP($A$41,Alimentos!$A$3:$AM$56:'Alimentos'!$A$684:$AM$984,29,FALSE)*$F$41/G41</f>
        <v>0</v>
      </c>
      <c r="AG41" s="2">
        <f>VLOOKUP($A$41,Alimentos!$A$3:$AM$56:'Alimentos'!$A$684:$AM$984,30,FALSE)*$F$41/G41</f>
        <v>0</v>
      </c>
      <c r="AH41" s="2">
        <f>VLOOKUP($A$41,Alimentos!$A$3:$AM$56:'Alimentos'!$A$684:$AM$984,31,FALSE)*$F$41/G41</f>
        <v>0</v>
      </c>
      <c r="AI41" s="2">
        <f>VLOOKUP($A$41,Alimentos!$A$3:$AM$56:'Alimentos'!$A$684:$AM$984,32,FALSE)*$F$41/G41</f>
        <v>0</v>
      </c>
      <c r="AJ41" s="2">
        <f>VLOOKUP($A$41,Alimentos!$A$3:$AM$56:'Alimentos'!$A$684:$AM$984,33,FALSE)*$F$41/G41</f>
        <v>0</v>
      </c>
      <c r="AK41" s="2">
        <f>VLOOKUP($A$41,Alimentos!$A$3:$AM$56:'Alimentos'!$A$684:$AM$984,34,FALSE)*$F$41/G41</f>
        <v>0</v>
      </c>
      <c r="AL41" s="2">
        <f>VLOOKUP($A$41,Alimentos!$A$3:$AM$56:'Alimentos'!$A$684:$AM$984,35,FALSE)*$F$41/G41</f>
        <v>0</v>
      </c>
      <c r="AM41" s="2">
        <f>VLOOKUP($A$41,Alimentos!$A$3:$AM$56:'Alimentos'!$A$684:$AM$984,36,FALSE)*$F$41/G41</f>
        <v>0</v>
      </c>
      <c r="AN41" s="2">
        <f>VLOOKUP($A$41,Alimentos!$A$3:$AM$56:'Alimentos'!$A$684:$AM$984,37,FALSE)*$F$41/G41</f>
        <v>0</v>
      </c>
      <c r="AO41" s="2">
        <f>VLOOKUP($A$41,Alimentos!$A$3:$AM$56:'Alimentos'!$A$684:$AM$984,38,FALSE)*$F$41/G41</f>
        <v>0</v>
      </c>
      <c r="AP41" s="2">
        <f>VLOOKUP($A$41,Alimentos!$A$3:$AM$56:'Alimentos'!$A$684:$AM$984,39,FALSE)*$F$41/G41</f>
        <v>0</v>
      </c>
    </row>
    <row r="42" spans="1:42" x14ac:dyDescent="0.3">
      <c r="A42" s="2" t="s">
        <v>652</v>
      </c>
      <c r="B42" s="284"/>
      <c r="C42" s="285"/>
      <c r="D42" s="286"/>
      <c r="E42" s="2">
        <f>VLOOKUP($A$42,Alimentos!$A$3:$AM$56:'Alimentos'!$A$684:$AM$984,3,FALSE)</f>
        <v>0</v>
      </c>
      <c r="F42" s="27"/>
      <c r="G42" s="2">
        <f>VLOOKUP($A$42,Alimentos!$A$3:$AM$56:'Alimentos'!$A$684:$AM$984,4,FALSE)</f>
        <v>100</v>
      </c>
      <c r="H42" s="140">
        <f>VLOOKUP($A$42,Alimentos!$A$3:$AM$56:'Alimentos'!$A$684:$AM$984,5,FALSE)*$F$42/G42</f>
        <v>0</v>
      </c>
      <c r="I42" s="2">
        <f>VLOOKUP($A$42,Alimentos!$A$3:$AM$56:'Alimentos'!$A$684:$AM$984,6,FALSE)*$F$42/G42</f>
        <v>0</v>
      </c>
      <c r="J42" s="2">
        <f>VLOOKUP($A$42,Alimentos!$A$3:$AM$56:'Alimentos'!$A$684:$AM$984,7,FALSE)*$F$42/G42</f>
        <v>0</v>
      </c>
      <c r="K42" s="140">
        <f>VLOOKUP($A$42,Alimentos!$A$3:$AM$56:'Alimentos'!$A$684:$AM$984,8,FALSE)*$F$42/G42</f>
        <v>0</v>
      </c>
      <c r="L42" s="140">
        <f>VLOOKUP($A$42,Alimentos!$A$3:$AM$56:'Alimentos'!$A$684:$AM$984,9,FALSE)*$F$42/G42</f>
        <v>0</v>
      </c>
      <c r="M42" s="2">
        <f>VLOOKUP($A$42,Alimentos!$A$3:$AM$56:'Alimentos'!$A$684:$AM$984,10,FALSE)*$F$42/G42</f>
        <v>0</v>
      </c>
      <c r="N42" s="2">
        <f>VLOOKUP($A$42,Alimentos!$A$3:$AM$56:'Alimentos'!$A$684:$AM$984,11,FALSE)*$F$42/G42</f>
        <v>0</v>
      </c>
      <c r="O42" s="140">
        <f>VLOOKUP($A$42,Alimentos!$A$3:$AM$56:'Alimentos'!$A$684:$AM$984,12,FALSE)*$F$42/G42</f>
        <v>0</v>
      </c>
      <c r="P42" s="2">
        <f>VLOOKUP($A$42,Alimentos!$A$3:$AM$56:'Alimentos'!$A$684:$AM$984,13,FALSE)*$F$42/G42</f>
        <v>0</v>
      </c>
      <c r="Q42" s="2">
        <f>VLOOKUP($A$42,Alimentos!$A$3:$AM$56:'Alimentos'!$A$684:$AM$984,14,FALSE)*$F$42/G42</f>
        <v>0</v>
      </c>
      <c r="R42" s="2">
        <f>VLOOKUP($A$42,Alimentos!$A$3:$AM$56:'Alimentos'!$A$684:$AM$984,15,FALSE)*$F$42/G42</f>
        <v>0</v>
      </c>
      <c r="S42" s="2">
        <f>VLOOKUP($A$42,Alimentos!$A$3:$AM$56:'Alimentos'!$A$684:$AM$984,16,FALSE)*$F$42/G42</f>
        <v>0</v>
      </c>
      <c r="T42" s="2">
        <f>VLOOKUP($A$42,Alimentos!$A$3:$AM$56:'Alimentos'!$A$684:$AM$984,17,FALSE)*$F$42/G42</f>
        <v>0</v>
      </c>
      <c r="U42" s="2">
        <f>VLOOKUP($A$42,Alimentos!$A$3:$AM$56:'Alimentos'!$A$684:$AM$984,18,FALSE)*$F$42/G42</f>
        <v>0</v>
      </c>
      <c r="V42" s="2">
        <f>VLOOKUP($A$42,Alimentos!$A$3:$AM$56:'Alimentos'!$A$684:$AM$984,19,FALSE)*$F$42/G42</f>
        <v>0</v>
      </c>
      <c r="W42" s="2">
        <f>VLOOKUP($A$42,Alimentos!$A$3:$AM$56:'Alimentos'!$A$684:$AM$984,20,FALSE)*$F$42/G42</f>
        <v>0</v>
      </c>
      <c r="X42" s="2">
        <f>VLOOKUP($A$42,Alimentos!$A$3:$AM$56:'Alimentos'!$A$684:$AM$984,21,FALSE)*$F$42/G42</f>
        <v>0</v>
      </c>
      <c r="Y42" s="2">
        <f>VLOOKUP($A$42,Alimentos!$A$3:$AM$56:'Alimentos'!$A$684:$AM$984,22,FALSE)*$F$42/G42</f>
        <v>0</v>
      </c>
      <c r="Z42" s="2">
        <f>VLOOKUP($A$42,Alimentos!$A$3:$AM$56:'Alimentos'!$A$684:$AM$984,23,FALSE)*$F$42/G42</f>
        <v>0</v>
      </c>
      <c r="AA42" s="2">
        <f>VLOOKUP($A$42,Alimentos!$A$3:$AM$56:'Alimentos'!$A$684:$AM$984,24,FALSE)*$F$42/G42</f>
        <v>0</v>
      </c>
      <c r="AB42" s="2">
        <f>VLOOKUP($A$42,Alimentos!$A$3:$AM$56:'Alimentos'!$A$684:$AM$984,25,FALSE)*$F$42/G42</f>
        <v>0</v>
      </c>
      <c r="AC42" s="2">
        <f>VLOOKUP($A$42,Alimentos!$A$3:$AM$56:'Alimentos'!$A$684:$AM$984,26,FALSE)*$F$42/G42</f>
        <v>0</v>
      </c>
      <c r="AD42" s="2">
        <f>VLOOKUP($A$42,Alimentos!$A$3:$AM$56:'Alimentos'!$A$684:$AM$984,27,FALSE)*$F$42/G42</f>
        <v>0</v>
      </c>
      <c r="AE42" s="2">
        <f>VLOOKUP($A$42,Alimentos!$A$3:$AM$56:'Alimentos'!$A$684:$AM$984,28,FALSE)*$F$42/G42</f>
        <v>0</v>
      </c>
      <c r="AF42" s="2">
        <f>VLOOKUP($A$42,Alimentos!$A$3:$AM$56:'Alimentos'!$A$684:$AM$984,29,FALSE)*$F$42/G42</f>
        <v>0</v>
      </c>
      <c r="AG42" s="2">
        <f>VLOOKUP($A$42,Alimentos!$A$3:$AM$56:'Alimentos'!$A$684:$AM$984,30,FALSE)*$F$42/G42</f>
        <v>0</v>
      </c>
      <c r="AH42" s="2">
        <f>VLOOKUP($A$42,Alimentos!$A$3:$AM$56:'Alimentos'!$A$684:$AM$984,31,FALSE)*$F$42/G42</f>
        <v>0</v>
      </c>
      <c r="AI42" s="2">
        <f>VLOOKUP($A$42,Alimentos!$A$3:$AM$56:'Alimentos'!$A$684:$AM$984,32,FALSE)*$F$42/G42</f>
        <v>0</v>
      </c>
      <c r="AJ42" s="2">
        <f>VLOOKUP($A$42,Alimentos!$A$3:$AM$56:'Alimentos'!$A$684:$AM$984,33,FALSE)*$F$42/G42</f>
        <v>0</v>
      </c>
      <c r="AK42" s="2">
        <f>VLOOKUP($A$42,Alimentos!$A$3:$AM$56:'Alimentos'!$A$684:$AM$984,34,FALSE)*$F$42/G42</f>
        <v>0</v>
      </c>
      <c r="AL42" s="2">
        <f>VLOOKUP($A$42,Alimentos!$A$3:$AM$56:'Alimentos'!$A$684:$AM$984,35,FALSE)*$F$42/G42</f>
        <v>0</v>
      </c>
      <c r="AM42" s="2">
        <f>VLOOKUP($A$42,Alimentos!$A$3:$AM$56:'Alimentos'!$A$684:$AM$984,36,FALSE)*$F$42/G42</f>
        <v>0</v>
      </c>
      <c r="AN42" s="2">
        <f>VLOOKUP($A$42,Alimentos!$A$3:$AM$56:'Alimentos'!$A$684:$AM$984,37,FALSE)*$F$42/G42</f>
        <v>0</v>
      </c>
      <c r="AO42" s="2">
        <f>VLOOKUP($A$42,Alimentos!$A$3:$AM$56:'Alimentos'!$A$684:$AM$984,38,FALSE)*$F$42/G42</f>
        <v>0</v>
      </c>
      <c r="AP42" s="2">
        <f>VLOOKUP($A$42,Alimentos!$A$3:$AM$56:'Alimentos'!$A$684:$AM$984,39,FALSE)*$F$42/G42</f>
        <v>0</v>
      </c>
    </row>
    <row r="43" spans="1:42" x14ac:dyDescent="0.3">
      <c r="A43" s="2" t="s">
        <v>652</v>
      </c>
      <c r="B43" s="284"/>
      <c r="C43" s="285"/>
      <c r="D43" s="286"/>
      <c r="E43" s="2">
        <f>VLOOKUP($A$43,Alimentos!$A$3:$AM$56:'Alimentos'!$A$684:$AM$984,3,FALSE)</f>
        <v>0</v>
      </c>
      <c r="F43" s="27"/>
      <c r="G43" s="2">
        <f>VLOOKUP($A$43,Alimentos!$A$3:$AM$56:'Alimentos'!$A$684:$AM$984,4,FALSE)</f>
        <v>100</v>
      </c>
      <c r="H43" s="140">
        <f>VLOOKUP($A$43,Alimentos!$A$3:$AM$56:'Alimentos'!$A$684:$AM$984,5,FALSE)*$F$43/G43</f>
        <v>0</v>
      </c>
      <c r="I43" s="2">
        <f>VLOOKUP($A$43,Alimentos!$A$3:$AM$56:'Alimentos'!$A$684:$AM$984,6,FALSE)*$F$43/G43</f>
        <v>0</v>
      </c>
      <c r="J43" s="2">
        <f>VLOOKUP($A$43,Alimentos!$A$3:$AM$56:'Alimentos'!$A$684:$AM$984,7,FALSE)*$F$43/G43</f>
        <v>0</v>
      </c>
      <c r="K43" s="140">
        <f>VLOOKUP($A$43,Alimentos!$A$3:$AM$56:'Alimentos'!$A$684:$AM$984,8,FALSE)*$F$43/G43</f>
        <v>0</v>
      </c>
      <c r="L43" s="140">
        <f>VLOOKUP($A$43,Alimentos!$A$3:$AM$56:'Alimentos'!$A$684:$AM$984,9,FALSE)*$F$43/G43</f>
        <v>0</v>
      </c>
      <c r="M43" s="2">
        <f>VLOOKUP($A$43,Alimentos!$A$3:$AM$56:'Alimentos'!$A$684:$AM$984,10,FALSE)*$F$43/G43</f>
        <v>0</v>
      </c>
      <c r="N43" s="2">
        <f>VLOOKUP($A$43,Alimentos!$A$3:$AM$56:'Alimentos'!$A$684:$AM$984,11,FALSE)*$F$43/G43</f>
        <v>0</v>
      </c>
      <c r="O43" s="140">
        <f>VLOOKUP($A$43,Alimentos!$A$3:$AM$56:'Alimentos'!$A$684:$AM$984,12,FALSE)*$F$43/G43</f>
        <v>0</v>
      </c>
      <c r="P43" s="2">
        <f>VLOOKUP($A$43,Alimentos!$A$3:$AM$56:'Alimentos'!$A$684:$AM$984,13,FALSE)*$F$43/G43</f>
        <v>0</v>
      </c>
      <c r="Q43" s="2">
        <f>VLOOKUP($A$43,Alimentos!$A$3:$AM$56:'Alimentos'!$A$684:$AM$984,14,FALSE)*$F$43/G43</f>
        <v>0</v>
      </c>
      <c r="R43" s="2">
        <f>VLOOKUP($A$43,Alimentos!$A$3:$AM$56:'Alimentos'!$A$684:$AM$984,15,FALSE)*$F$43/G43</f>
        <v>0</v>
      </c>
      <c r="S43" s="2">
        <f>VLOOKUP($A$43,Alimentos!$A$3:$AM$56:'Alimentos'!$A$684:$AM$984,16,FALSE)*$F$43/G43</f>
        <v>0</v>
      </c>
      <c r="T43" s="2">
        <f>VLOOKUP($A$43,Alimentos!$A$3:$AM$56:'Alimentos'!$A$684:$AM$984,17,FALSE)*$F$43/G43</f>
        <v>0</v>
      </c>
      <c r="U43" s="2">
        <f>VLOOKUP($A$43,Alimentos!$A$3:$AM$56:'Alimentos'!$A$684:$AM$984,18,FALSE)*$F$43/G43</f>
        <v>0</v>
      </c>
      <c r="V43" s="2">
        <f>VLOOKUP($A$43,Alimentos!$A$3:$AM$56:'Alimentos'!$A$684:$AM$984,19,FALSE)*$F$43/G43</f>
        <v>0</v>
      </c>
      <c r="W43" s="2">
        <f>VLOOKUP($A$43,Alimentos!$A$3:$AM$56:'Alimentos'!$A$684:$AM$984,20,FALSE)*$F$43/G43</f>
        <v>0</v>
      </c>
      <c r="X43" s="2">
        <f>VLOOKUP($A$43,Alimentos!$A$3:$AM$56:'Alimentos'!$A$684:$AM$984,21,FALSE)*$F$43/G43</f>
        <v>0</v>
      </c>
      <c r="Y43" s="2">
        <f>VLOOKUP($A$43,Alimentos!$A$3:$AM$56:'Alimentos'!$A$684:$AM$984,22,FALSE)*$F$43/G43</f>
        <v>0</v>
      </c>
      <c r="Z43" s="2">
        <f>VLOOKUP($A$43,Alimentos!$A$3:$AM$56:'Alimentos'!$A$684:$AM$984,23,FALSE)*$F$43/G43</f>
        <v>0</v>
      </c>
      <c r="AA43" s="2">
        <f>VLOOKUP($A$43,Alimentos!$A$3:$AM$56:'Alimentos'!$A$684:$AM$984,24,FALSE)*$F$43/G43</f>
        <v>0</v>
      </c>
      <c r="AB43" s="2">
        <f>VLOOKUP($A$43,Alimentos!$A$3:$AM$56:'Alimentos'!$A$684:$AM$984,25,FALSE)*$F$43/G43</f>
        <v>0</v>
      </c>
      <c r="AC43" s="2">
        <f>VLOOKUP($A$43,Alimentos!$A$3:$AM$56:'Alimentos'!$A$684:$AM$984,26,FALSE)*$F$43/G43</f>
        <v>0</v>
      </c>
      <c r="AD43" s="2">
        <f>VLOOKUP($A$43,Alimentos!$A$3:$AM$56:'Alimentos'!$A$684:$AM$984,27,FALSE)*$F$43/G43</f>
        <v>0</v>
      </c>
      <c r="AE43" s="2">
        <f>VLOOKUP($A$43,Alimentos!$A$3:$AM$56:'Alimentos'!$A$684:$AM$984,28,FALSE)*$F$43/G43</f>
        <v>0</v>
      </c>
      <c r="AF43" s="2">
        <f>VLOOKUP($A$43,Alimentos!$A$3:$AM$56:'Alimentos'!$A$684:$AM$984,29,FALSE)*$F$43/G43</f>
        <v>0</v>
      </c>
      <c r="AG43" s="2">
        <f>VLOOKUP($A$43,Alimentos!$A$3:$AM$56:'Alimentos'!$A$684:$AM$984,30,FALSE)*$F$43/G43</f>
        <v>0</v>
      </c>
      <c r="AH43" s="2">
        <f>VLOOKUP($A$43,Alimentos!$A$3:$AM$56:'Alimentos'!$A$684:$AM$984,31,FALSE)*$F$43/G43</f>
        <v>0</v>
      </c>
      <c r="AI43" s="2">
        <f>VLOOKUP($A$43,Alimentos!$A$3:$AM$56:'Alimentos'!$A$684:$AM$984,32,FALSE)*$F$43/G43</f>
        <v>0</v>
      </c>
      <c r="AJ43" s="2">
        <f>VLOOKUP($A$43,Alimentos!$A$3:$AM$56:'Alimentos'!$A$684:$AM$984,33,FALSE)*$F$43/G43</f>
        <v>0</v>
      </c>
      <c r="AK43" s="2">
        <f>VLOOKUP($A$43,Alimentos!$A$3:$AM$56:'Alimentos'!$A$684:$AM$984,34,FALSE)*$F$43/G43</f>
        <v>0</v>
      </c>
      <c r="AL43" s="2">
        <f>VLOOKUP($A$43,Alimentos!$A$3:$AM$56:'Alimentos'!$A$684:$AM$984,35,FALSE)*$F$43/G43</f>
        <v>0</v>
      </c>
      <c r="AM43" s="2">
        <f>VLOOKUP($A$43,Alimentos!$A$3:$AM$56:'Alimentos'!$A$684:$AM$984,36,FALSE)*$F$43/G43</f>
        <v>0</v>
      </c>
      <c r="AN43" s="2">
        <f>VLOOKUP($A$43,Alimentos!$A$3:$AM$56:'Alimentos'!$A$684:$AM$984,37,FALSE)*$F$43/G43</f>
        <v>0</v>
      </c>
      <c r="AO43" s="2">
        <f>VLOOKUP($A$43,Alimentos!$A$3:$AM$56:'Alimentos'!$A$684:$AM$984,38,FALSE)*$F$43/G43</f>
        <v>0</v>
      </c>
      <c r="AP43" s="2">
        <f>VLOOKUP($A$43,Alimentos!$A$3:$AM$56:'Alimentos'!$A$684:$AM$984,39,FALSE)*$F$43/G43</f>
        <v>0</v>
      </c>
    </row>
    <row r="44" spans="1:42" x14ac:dyDescent="0.3">
      <c r="A44" s="2" t="s">
        <v>652</v>
      </c>
      <c r="B44" s="284"/>
      <c r="C44" s="285"/>
      <c r="D44" s="286"/>
      <c r="E44" s="2">
        <f>VLOOKUP($A$44,Alimentos!$A$3:$AM$56:'Alimentos'!$A$684:$AM$984,3,FALSE)</f>
        <v>0</v>
      </c>
      <c r="F44" s="27"/>
      <c r="G44" s="2">
        <f>VLOOKUP($A$44,Alimentos!$A$3:$AM$56:'Alimentos'!$A$684:$AM$984,4,FALSE)</f>
        <v>100</v>
      </c>
      <c r="H44" s="140">
        <f>VLOOKUP($A$44,Alimentos!$A$3:$AM$56:'Alimentos'!$A$684:$AM$984,5,FALSE)*$F$44/G44</f>
        <v>0</v>
      </c>
      <c r="I44" s="2">
        <f>VLOOKUP($A$44,Alimentos!$A$3:$AM$56:'Alimentos'!$A$684:$AM$984,6,FALSE)*$F$44/G44</f>
        <v>0</v>
      </c>
      <c r="J44" s="2">
        <f>VLOOKUP($A$44,Alimentos!$A$3:$AM$56:'Alimentos'!$A$684:$AM$984,7,FALSE)*$F$44/G44</f>
        <v>0</v>
      </c>
      <c r="K44" s="140">
        <f>VLOOKUP($A$44,Alimentos!$A$3:$AM$56:'Alimentos'!$A$684:$AM$984,8,FALSE)*$F$44/G44</f>
        <v>0</v>
      </c>
      <c r="L44" s="140">
        <f>VLOOKUP($A$44,Alimentos!$A$3:$AM$56:'Alimentos'!$A$684:$AM$984,9,FALSE)*$F$44/G44</f>
        <v>0</v>
      </c>
      <c r="M44" s="2">
        <f>VLOOKUP($A$44,Alimentos!$A$3:$AM$56:'Alimentos'!$A$684:$AM$984,10,FALSE)*$F$44/G44</f>
        <v>0</v>
      </c>
      <c r="N44" s="2">
        <f>VLOOKUP($A$44,Alimentos!$A$3:$AM$56:'Alimentos'!$A$684:$AM$984,11,FALSE)*$F$44/G44</f>
        <v>0</v>
      </c>
      <c r="O44" s="140">
        <f>VLOOKUP($A$44,Alimentos!$A$3:$AM$56:'Alimentos'!$A$684:$AM$984,12,FALSE)*$F$44/G44</f>
        <v>0</v>
      </c>
      <c r="P44" s="2">
        <f>VLOOKUP($A$44,Alimentos!$A$3:$AM$56:'Alimentos'!$A$684:$AM$984,13,FALSE)*$F$44/G44</f>
        <v>0</v>
      </c>
      <c r="Q44" s="2">
        <f>VLOOKUP($A$44,Alimentos!$A$3:$AM$56:'Alimentos'!$A$684:$AM$984,14,FALSE)*$F$44/G44</f>
        <v>0</v>
      </c>
      <c r="R44" s="2">
        <f>VLOOKUP($A$44,Alimentos!$A$3:$AM$56:'Alimentos'!$A$684:$AM$984,15,FALSE)*$F$44/G44</f>
        <v>0</v>
      </c>
      <c r="S44" s="2">
        <f>VLOOKUP($A$44,Alimentos!$A$3:$AM$56:'Alimentos'!$A$684:$AM$984,16,FALSE)*$F$44/G44</f>
        <v>0</v>
      </c>
      <c r="T44" s="2">
        <f>VLOOKUP($A$44,Alimentos!$A$3:$AM$56:'Alimentos'!$A$684:$AM$984,17,FALSE)*$F$44/G44</f>
        <v>0</v>
      </c>
      <c r="U44" s="2">
        <f>VLOOKUP($A$44,Alimentos!$A$3:$AM$56:'Alimentos'!$A$684:$AM$984,18,FALSE)*$F$44/G44</f>
        <v>0</v>
      </c>
      <c r="V44" s="2">
        <f>VLOOKUP($A$44,Alimentos!$A$3:$AM$56:'Alimentos'!$A$684:$AM$984,19,FALSE)*$F$44/G44</f>
        <v>0</v>
      </c>
      <c r="W44" s="2">
        <f>VLOOKUP($A$44,Alimentos!$A$3:$AM$56:'Alimentos'!$A$684:$AM$984,20,FALSE)*$F$44/G44</f>
        <v>0</v>
      </c>
      <c r="X44" s="2">
        <f>VLOOKUP($A$44,Alimentos!$A$3:$AM$56:'Alimentos'!$A$684:$AM$984,21,FALSE)*$F$44/G44</f>
        <v>0</v>
      </c>
      <c r="Y44" s="2">
        <f>VLOOKUP($A$44,Alimentos!$A$3:$AM$56:'Alimentos'!$A$684:$AM$984,22,FALSE)*$F$44/G44</f>
        <v>0</v>
      </c>
      <c r="Z44" s="2">
        <f>VLOOKUP($A$44,Alimentos!$A$3:$AM$56:'Alimentos'!$A$684:$AM$984,23,FALSE)*$F$44/G44</f>
        <v>0</v>
      </c>
      <c r="AA44" s="2">
        <f>VLOOKUP($A$44,Alimentos!$A$3:$AM$56:'Alimentos'!$A$684:$AM$984,24,FALSE)*$F$44/G44</f>
        <v>0</v>
      </c>
      <c r="AB44" s="2">
        <f>VLOOKUP($A$44,Alimentos!$A$3:$AM$56:'Alimentos'!$A$684:$AM$984,25,FALSE)*$F$44/G44</f>
        <v>0</v>
      </c>
      <c r="AC44" s="2">
        <f>VLOOKUP($A$44,Alimentos!$A$3:$AM$56:'Alimentos'!$A$684:$AM$984,26,FALSE)*$F$44/G44</f>
        <v>0</v>
      </c>
      <c r="AD44" s="2">
        <f>VLOOKUP($A$44,Alimentos!$A$3:$AM$56:'Alimentos'!$A$684:$AM$984,27,FALSE)*$F$44/G44</f>
        <v>0</v>
      </c>
      <c r="AE44" s="2">
        <f>VLOOKUP($A$44,Alimentos!$A$3:$AM$56:'Alimentos'!$A$684:$AM$984,28,FALSE)*$F$44/G44</f>
        <v>0</v>
      </c>
      <c r="AF44" s="2">
        <f>VLOOKUP($A$44,Alimentos!$A$3:$AM$56:'Alimentos'!$A$684:$AM$984,29,FALSE)*$F$44/G44</f>
        <v>0</v>
      </c>
      <c r="AG44" s="2">
        <f>VLOOKUP($A$44,Alimentos!$A$3:$AM$56:'Alimentos'!$A$684:$AM$984,30,FALSE)*$F$44/G44</f>
        <v>0</v>
      </c>
      <c r="AH44" s="2">
        <f>VLOOKUP($A$44,Alimentos!$A$3:$AM$56:'Alimentos'!$A$684:$AM$984,31,FALSE)*$F$44/G44</f>
        <v>0</v>
      </c>
      <c r="AI44" s="2">
        <f>VLOOKUP($A$44,Alimentos!$A$3:$AM$56:'Alimentos'!$A$684:$AM$984,32,FALSE)*$F$44/G44</f>
        <v>0</v>
      </c>
      <c r="AJ44" s="2">
        <f>VLOOKUP($A$44,Alimentos!$A$3:$AM$56:'Alimentos'!$A$684:$AM$984,33,FALSE)*$F$44/G44</f>
        <v>0</v>
      </c>
      <c r="AK44" s="2">
        <f>VLOOKUP($A$44,Alimentos!$A$3:$AM$56:'Alimentos'!$A$684:$AM$984,34,FALSE)*$F$44/G44</f>
        <v>0</v>
      </c>
      <c r="AL44" s="2">
        <f>VLOOKUP($A$44,Alimentos!$A$3:$AM$56:'Alimentos'!$A$684:$AM$984,35,FALSE)*$F$44/G44</f>
        <v>0</v>
      </c>
      <c r="AM44" s="2">
        <f>VLOOKUP($A$44,Alimentos!$A$3:$AM$56:'Alimentos'!$A$684:$AM$984,36,FALSE)*$F$44/G44</f>
        <v>0</v>
      </c>
      <c r="AN44" s="2">
        <f>VLOOKUP($A$44,Alimentos!$A$3:$AM$56:'Alimentos'!$A$684:$AM$984,37,FALSE)*$F$44/G44</f>
        <v>0</v>
      </c>
      <c r="AO44" s="2">
        <f>VLOOKUP($A$44,Alimentos!$A$3:$AM$56:'Alimentos'!$A$684:$AM$984,38,FALSE)*$F$44/G44</f>
        <v>0</v>
      </c>
      <c r="AP44" s="2">
        <f>VLOOKUP($A$44,Alimentos!$A$3:$AM$56:'Alimentos'!$A$684:$AM$984,39,FALSE)*$F$44/G44</f>
        <v>0</v>
      </c>
    </row>
    <row r="45" spans="1:42" x14ac:dyDescent="0.3">
      <c r="A45" s="2" t="s">
        <v>652</v>
      </c>
      <c r="B45" s="284"/>
      <c r="C45" s="285"/>
      <c r="D45" s="286"/>
      <c r="E45" s="2">
        <f>VLOOKUP($A$45,Alimentos!$A$3:$AM$56:'Alimentos'!$A$684:$AM$984,3,FALSE)</f>
        <v>0</v>
      </c>
      <c r="F45" s="27"/>
      <c r="G45" s="2">
        <f>VLOOKUP($A$45,Alimentos!$A$3:$AM$56:'Alimentos'!$A$684:$AM$984,4,FALSE)</f>
        <v>100</v>
      </c>
      <c r="H45" s="140">
        <f>VLOOKUP($A$45,Alimentos!$A$3:$AM$56:'Alimentos'!$A$684:$AM$984,5,FALSE)*$F$45/G45</f>
        <v>0</v>
      </c>
      <c r="I45" s="2">
        <f>VLOOKUP($A$45,Alimentos!$A$3:$AM$56:'Alimentos'!$A$684:$AM$984,6,FALSE)*$F$45/G45</f>
        <v>0</v>
      </c>
      <c r="J45" s="2">
        <f>VLOOKUP($A$45,Alimentos!$A$3:$AM$56:'Alimentos'!$A$684:$AM$984,7,FALSE)*$F$45/G45</f>
        <v>0</v>
      </c>
      <c r="K45" s="140">
        <f>VLOOKUP($A$45,Alimentos!$A$3:$AM$56:'Alimentos'!$A$684:$AM$984,8,FALSE)*$F$45/G45</f>
        <v>0</v>
      </c>
      <c r="L45" s="140">
        <f>VLOOKUP($A$45,Alimentos!$A$3:$AM$56:'Alimentos'!$A$684:$AM$984,9,FALSE)*$F$45/G45</f>
        <v>0</v>
      </c>
      <c r="M45" s="2">
        <f>VLOOKUP($A$45,Alimentos!$A$3:$AM$56:'Alimentos'!$A$684:$AM$984,10,FALSE)*$F$45/G45</f>
        <v>0</v>
      </c>
      <c r="N45" s="2">
        <f>VLOOKUP($A$45,Alimentos!$A$3:$AM$56:'Alimentos'!$A$684:$AM$984,11,FALSE)*$F$45/G45</f>
        <v>0</v>
      </c>
      <c r="O45" s="140">
        <f>VLOOKUP($A$45,Alimentos!$A$3:$AM$56:'Alimentos'!$A$684:$AM$984,12,FALSE)*$F$45/G45</f>
        <v>0</v>
      </c>
      <c r="P45" s="2">
        <f>VLOOKUP($A$45,Alimentos!$A$3:$AM$56:'Alimentos'!$A$684:$AM$984,13,FALSE)*$F$45/G45</f>
        <v>0</v>
      </c>
      <c r="Q45" s="2">
        <f>VLOOKUP($A$45,Alimentos!$A$3:$AM$56:'Alimentos'!$A$684:$AM$984,14,FALSE)*$F$45/G45</f>
        <v>0</v>
      </c>
      <c r="R45" s="2">
        <f>VLOOKUP($A$45,Alimentos!$A$3:$AM$56:'Alimentos'!$A$684:$AM$984,15,FALSE)*$F$45/G45</f>
        <v>0</v>
      </c>
      <c r="S45" s="2">
        <f>VLOOKUP($A$45,Alimentos!$A$3:$AM$56:'Alimentos'!$A$684:$AM$984,16,FALSE)*$F$45/G45</f>
        <v>0</v>
      </c>
      <c r="T45" s="2">
        <f>VLOOKUP($A$45,Alimentos!$A$3:$AM$56:'Alimentos'!$A$684:$AM$984,17,FALSE)*$F$45/G45</f>
        <v>0</v>
      </c>
      <c r="U45" s="2">
        <f>VLOOKUP($A$45,Alimentos!$A$3:$AM$56:'Alimentos'!$A$684:$AM$984,18,FALSE)*$F$45/G45</f>
        <v>0</v>
      </c>
      <c r="V45" s="2">
        <f>VLOOKUP($A$45,Alimentos!$A$3:$AM$56:'Alimentos'!$A$684:$AM$984,19,FALSE)*$F$45/G45</f>
        <v>0</v>
      </c>
      <c r="W45" s="2">
        <f>VLOOKUP($A$45,Alimentos!$A$3:$AM$56:'Alimentos'!$A$684:$AM$984,20,FALSE)*$F$45/G45</f>
        <v>0</v>
      </c>
      <c r="X45" s="2">
        <f>VLOOKUP($A$45,Alimentos!$A$3:$AM$56:'Alimentos'!$A$684:$AM$984,21,FALSE)*$F$45/G45</f>
        <v>0</v>
      </c>
      <c r="Y45" s="2">
        <f>VLOOKUP($A$45,Alimentos!$A$3:$AM$56:'Alimentos'!$A$684:$AM$984,22,FALSE)*$F$45/G45</f>
        <v>0</v>
      </c>
      <c r="Z45" s="2">
        <f>VLOOKUP($A$45,Alimentos!$A$3:$AM$56:'Alimentos'!$A$684:$AM$984,23,FALSE)*$F$45/G45</f>
        <v>0</v>
      </c>
      <c r="AA45" s="2">
        <f>VLOOKUP($A$45,Alimentos!$A$3:$AM$56:'Alimentos'!$A$684:$AM$984,24,FALSE)*$F$45/G45</f>
        <v>0</v>
      </c>
      <c r="AB45" s="2">
        <f>VLOOKUP($A$45,Alimentos!$A$3:$AM$56:'Alimentos'!$A$684:$AM$984,25,FALSE)*$F$45/G45</f>
        <v>0</v>
      </c>
      <c r="AC45" s="2">
        <f>VLOOKUP($A$45,Alimentos!$A$3:$AM$56:'Alimentos'!$A$684:$AM$984,26,FALSE)*$F$45/G45</f>
        <v>0</v>
      </c>
      <c r="AD45" s="2">
        <f>VLOOKUP($A$45,Alimentos!$A$3:$AM$56:'Alimentos'!$A$684:$AM$984,27,FALSE)*$F$45/G45</f>
        <v>0</v>
      </c>
      <c r="AE45" s="2">
        <f>VLOOKUP($A$45,Alimentos!$A$3:$AM$56:'Alimentos'!$A$684:$AM$984,28,FALSE)*$F$45/G45</f>
        <v>0</v>
      </c>
      <c r="AF45" s="2">
        <f>VLOOKUP($A$45,Alimentos!$A$3:$AM$56:'Alimentos'!$A$684:$AM$984,29,FALSE)*$F$45/G45</f>
        <v>0</v>
      </c>
      <c r="AG45" s="2">
        <f>VLOOKUP($A$45,Alimentos!$A$3:$AM$56:'Alimentos'!$A$684:$AM$984,30,FALSE)*$F$45/G45</f>
        <v>0</v>
      </c>
      <c r="AH45" s="2">
        <f>VLOOKUP($A$45,Alimentos!$A$3:$AM$56:'Alimentos'!$A$684:$AM$984,31,FALSE)*$F$45/G45</f>
        <v>0</v>
      </c>
      <c r="AI45" s="2">
        <f>VLOOKUP($A$45,Alimentos!$A$3:$AM$56:'Alimentos'!$A$684:$AM$984,32,FALSE)*$F$45/G45</f>
        <v>0</v>
      </c>
      <c r="AJ45" s="2">
        <f>VLOOKUP($A$45,Alimentos!$A$3:$AM$56:'Alimentos'!$A$684:$AM$984,33,FALSE)*$F$45/G45</f>
        <v>0</v>
      </c>
      <c r="AK45" s="2">
        <f>VLOOKUP($A$45,Alimentos!$A$3:$AM$56:'Alimentos'!$A$684:$AM$984,34,FALSE)*$F$45/G45</f>
        <v>0</v>
      </c>
      <c r="AL45" s="2">
        <f>VLOOKUP($A$45,Alimentos!$A$3:$AM$56:'Alimentos'!$A$684:$AM$984,35,FALSE)*$F$45/G45</f>
        <v>0</v>
      </c>
      <c r="AM45" s="2">
        <f>VLOOKUP($A$45,Alimentos!$A$3:$AM$56:'Alimentos'!$A$684:$AM$984,36,FALSE)*$F$45/G45</f>
        <v>0</v>
      </c>
      <c r="AN45" s="2">
        <f>VLOOKUP($A$45,Alimentos!$A$3:$AM$56:'Alimentos'!$A$684:$AM$984,37,FALSE)*$F$45/G45</f>
        <v>0</v>
      </c>
      <c r="AO45" s="2">
        <f>VLOOKUP($A$45,Alimentos!$A$3:$AM$56:'Alimentos'!$A$684:$AM$984,38,FALSE)*$F$45/G45</f>
        <v>0</v>
      </c>
      <c r="AP45" s="2">
        <f>VLOOKUP($A$45,Alimentos!$A$3:$AM$56:'Alimentos'!$A$684:$AM$984,39,FALSE)*$F$45/G45</f>
        <v>0</v>
      </c>
    </row>
    <row r="46" spans="1:42" s="56" customFormat="1" x14ac:dyDescent="0.3">
      <c r="A46" s="321" t="s">
        <v>750</v>
      </c>
      <c r="B46" s="322"/>
      <c r="C46" s="322"/>
      <c r="D46" s="322"/>
      <c r="E46" s="322"/>
      <c r="F46" s="322"/>
      <c r="G46" s="323"/>
      <c r="H46" s="93">
        <f t="shared" ref="H46:AP46" si="3">SUM(H31:H45)</f>
        <v>494.7</v>
      </c>
      <c r="I46" s="93">
        <f t="shared" si="3"/>
        <v>260.98</v>
      </c>
      <c r="J46" s="93">
        <f>SUM(J31:J45)</f>
        <v>4.8299999999999992</v>
      </c>
      <c r="K46" s="93">
        <f t="shared" si="3"/>
        <v>25.27</v>
      </c>
      <c r="L46" s="93">
        <f t="shared" si="3"/>
        <v>59.91</v>
      </c>
      <c r="M46" s="93">
        <f t="shared" si="3"/>
        <v>10.670000000000002</v>
      </c>
      <c r="N46" s="93">
        <f t="shared" si="3"/>
        <v>8.6499999999999986</v>
      </c>
      <c r="O46" s="93">
        <f t="shared" si="3"/>
        <v>14.04</v>
      </c>
      <c r="P46" s="93">
        <f t="shared" si="3"/>
        <v>3.5079999999999996</v>
      </c>
      <c r="Q46" s="93">
        <f t="shared" si="3"/>
        <v>5.1710000000000003</v>
      </c>
      <c r="R46" s="93">
        <f t="shared" si="3"/>
        <v>3.3</v>
      </c>
      <c r="S46" s="93">
        <f t="shared" si="3"/>
        <v>0</v>
      </c>
      <c r="T46" s="93">
        <f t="shared" si="3"/>
        <v>12.2</v>
      </c>
      <c r="U46" s="93">
        <f t="shared" si="3"/>
        <v>90.3</v>
      </c>
      <c r="V46" s="93">
        <f t="shared" si="3"/>
        <v>11.33</v>
      </c>
      <c r="W46" s="93">
        <f t="shared" si="3"/>
        <v>0</v>
      </c>
      <c r="X46" s="93">
        <f t="shared" si="3"/>
        <v>2.88</v>
      </c>
      <c r="Y46" s="93">
        <f t="shared" si="3"/>
        <v>51.17</v>
      </c>
      <c r="Z46" s="93">
        <f t="shared" si="3"/>
        <v>0.39</v>
      </c>
      <c r="AA46" s="93">
        <f t="shared" si="3"/>
        <v>0.30999999999999994</v>
      </c>
      <c r="AB46" s="93">
        <f t="shared" si="3"/>
        <v>2.17</v>
      </c>
      <c r="AC46" s="93">
        <f t="shared" si="3"/>
        <v>0.57999999999999996</v>
      </c>
      <c r="AD46" s="93">
        <f t="shared" si="3"/>
        <v>1.19</v>
      </c>
      <c r="AE46" s="93">
        <f t="shared" si="3"/>
        <v>0</v>
      </c>
      <c r="AF46" s="93">
        <f t="shared" si="3"/>
        <v>208.2</v>
      </c>
      <c r="AG46" s="93">
        <f t="shared" si="3"/>
        <v>504.8</v>
      </c>
      <c r="AH46" s="93">
        <f t="shared" si="3"/>
        <v>809.6</v>
      </c>
      <c r="AI46" s="93">
        <f t="shared" si="3"/>
        <v>60.2</v>
      </c>
      <c r="AJ46" s="93">
        <f t="shared" si="3"/>
        <v>406.40000000000003</v>
      </c>
      <c r="AK46" s="93">
        <f t="shared" si="3"/>
        <v>176.99999999999997</v>
      </c>
      <c r="AL46" s="93">
        <f t="shared" si="3"/>
        <v>4.49</v>
      </c>
      <c r="AM46" s="93">
        <f t="shared" si="3"/>
        <v>2.8400000000000003</v>
      </c>
      <c r="AN46" s="93">
        <f t="shared" si="3"/>
        <v>0.59000000000000008</v>
      </c>
      <c r="AO46" s="93">
        <f t="shared" si="3"/>
        <v>7.16</v>
      </c>
      <c r="AP46" s="93">
        <f t="shared" si="3"/>
        <v>0</v>
      </c>
    </row>
    <row r="47" spans="1:42" s="123" customFormat="1" ht="22.2" customHeight="1" thickBot="1" x14ac:dyDescent="0.35">
      <c r="A47" s="332" t="s">
        <v>751</v>
      </c>
      <c r="B47" s="333"/>
      <c r="C47" s="333"/>
      <c r="D47" s="333"/>
      <c r="E47" s="333"/>
      <c r="F47" s="333"/>
      <c r="G47" s="334"/>
      <c r="H47" s="138">
        <f>H109*E27</f>
        <v>488.34373499999992</v>
      </c>
      <c r="I47" s="122"/>
      <c r="J47" s="122"/>
      <c r="K47" s="137">
        <f>K109*E27</f>
        <v>23.019569999999995</v>
      </c>
      <c r="L47" s="122">
        <f>L109*E27</f>
        <v>65.770199999999988</v>
      </c>
      <c r="M47" s="122"/>
      <c r="N47" s="122"/>
      <c r="O47" s="138">
        <f>O109*E27</f>
        <v>14.798295</v>
      </c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</row>
    <row r="48" spans="1:42" ht="15" customHeight="1" x14ac:dyDescent="0.7">
      <c r="A48" s="35"/>
      <c r="B48" s="312" t="s">
        <v>735</v>
      </c>
      <c r="C48" s="313"/>
      <c r="D48" s="314"/>
      <c r="E48" s="335">
        <v>0.1</v>
      </c>
      <c r="F48" s="336"/>
      <c r="G48" s="337"/>
      <c r="H48" s="358" t="s">
        <v>756</v>
      </c>
      <c r="I48" s="359"/>
      <c r="J48" s="302" t="s">
        <v>1432</v>
      </c>
      <c r="K48" s="303"/>
      <c r="L48" s="303"/>
      <c r="M48" s="303"/>
      <c r="N48" s="303"/>
      <c r="O48" s="303"/>
      <c r="P48" s="303"/>
      <c r="Q48" s="303"/>
      <c r="R48" s="303"/>
      <c r="S48" s="303"/>
      <c r="T48" s="303"/>
      <c r="U48" s="303"/>
      <c r="V48" s="303"/>
      <c r="W48" s="303"/>
      <c r="X48" s="303"/>
      <c r="Y48" s="303"/>
      <c r="Z48" s="303"/>
      <c r="AA48" s="303"/>
      <c r="AB48" s="303"/>
      <c r="AC48" s="303"/>
      <c r="AD48" s="304"/>
    </row>
    <row r="49" spans="1:42" ht="15" customHeight="1" x14ac:dyDescent="0.3">
      <c r="A49" s="32"/>
      <c r="B49" s="315"/>
      <c r="C49" s="316"/>
      <c r="D49" s="317"/>
      <c r="E49" s="338"/>
      <c r="F49" s="339"/>
      <c r="G49" s="340"/>
      <c r="H49" s="360"/>
      <c r="I49" s="361"/>
      <c r="J49" s="305"/>
      <c r="K49" s="306"/>
      <c r="L49" s="306"/>
      <c r="M49" s="306"/>
      <c r="N49" s="306"/>
      <c r="O49" s="306"/>
      <c r="P49" s="306"/>
      <c r="Q49" s="306"/>
      <c r="R49" s="306"/>
      <c r="S49" s="306"/>
      <c r="T49" s="306"/>
      <c r="U49" s="306"/>
      <c r="V49" s="306"/>
      <c r="W49" s="306"/>
      <c r="X49" s="306"/>
      <c r="Y49" s="306"/>
      <c r="Z49" s="306"/>
      <c r="AA49" s="306"/>
      <c r="AB49" s="306"/>
      <c r="AC49" s="306"/>
      <c r="AD49" s="307"/>
    </row>
    <row r="50" spans="1:42" ht="15.75" customHeight="1" thickBot="1" x14ac:dyDescent="0.35">
      <c r="A50" s="33"/>
      <c r="B50" s="318"/>
      <c r="C50" s="319"/>
      <c r="D50" s="320"/>
      <c r="E50" s="341"/>
      <c r="F50" s="342"/>
      <c r="G50" s="343"/>
      <c r="H50" s="362"/>
      <c r="I50" s="363"/>
      <c r="J50" s="308"/>
      <c r="K50" s="309"/>
      <c r="L50" s="309"/>
      <c r="M50" s="309"/>
      <c r="N50" s="309"/>
      <c r="O50" s="309"/>
      <c r="P50" s="309"/>
      <c r="Q50" s="309"/>
      <c r="R50" s="309"/>
      <c r="S50" s="309"/>
      <c r="T50" s="309"/>
      <c r="U50" s="309"/>
      <c r="V50" s="309"/>
      <c r="W50" s="309"/>
      <c r="X50" s="309"/>
      <c r="Y50" s="309"/>
      <c r="Z50" s="309"/>
      <c r="AA50" s="309"/>
      <c r="AB50" s="309"/>
      <c r="AC50" s="309"/>
      <c r="AD50" s="310"/>
    </row>
    <row r="51" spans="1:42" x14ac:dyDescent="0.3">
      <c r="A51" s="34" t="s">
        <v>0</v>
      </c>
      <c r="B51" s="311" t="s">
        <v>1</v>
      </c>
      <c r="C51" s="311"/>
      <c r="D51" s="311"/>
      <c r="E51" s="9" t="s">
        <v>2</v>
      </c>
      <c r="F51" s="9" t="s">
        <v>3</v>
      </c>
      <c r="G51" s="9" t="s">
        <v>637</v>
      </c>
      <c r="H51" s="9" t="s">
        <v>4</v>
      </c>
      <c r="I51" s="9" t="s">
        <v>5</v>
      </c>
      <c r="J51" s="9" t="s">
        <v>6</v>
      </c>
      <c r="K51" s="9" t="s">
        <v>7</v>
      </c>
      <c r="L51" s="9" t="s">
        <v>9</v>
      </c>
      <c r="M51" s="9" t="s">
        <v>10</v>
      </c>
      <c r="N51" s="9" t="s">
        <v>8</v>
      </c>
      <c r="O51" s="9" t="s">
        <v>11</v>
      </c>
      <c r="P51" s="9" t="s">
        <v>12</v>
      </c>
      <c r="Q51" s="9" t="s">
        <v>13</v>
      </c>
      <c r="R51" s="9" t="s">
        <v>14</v>
      </c>
      <c r="S51" s="9" t="s">
        <v>15</v>
      </c>
      <c r="T51" s="9" t="s">
        <v>16</v>
      </c>
      <c r="U51" s="9" t="s">
        <v>36</v>
      </c>
      <c r="V51" s="9" t="s">
        <v>17</v>
      </c>
      <c r="W51" s="9" t="s">
        <v>18</v>
      </c>
      <c r="X51" s="9" t="s">
        <v>37</v>
      </c>
      <c r="Y51" s="9" t="s">
        <v>19</v>
      </c>
      <c r="Z51" s="9" t="s">
        <v>22</v>
      </c>
      <c r="AA51" s="9" t="s">
        <v>20</v>
      </c>
      <c r="AB51" s="9" t="s">
        <v>21</v>
      </c>
      <c r="AC51" s="9" t="s">
        <v>23</v>
      </c>
      <c r="AD51" s="9" t="s">
        <v>24</v>
      </c>
      <c r="AE51" s="9" t="s">
        <v>25</v>
      </c>
      <c r="AF51" s="9" t="s">
        <v>26</v>
      </c>
      <c r="AG51" s="9" t="s">
        <v>27</v>
      </c>
      <c r="AH51" s="9" t="s">
        <v>28</v>
      </c>
      <c r="AI51" s="9" t="s">
        <v>29</v>
      </c>
      <c r="AJ51" s="9" t="s">
        <v>30</v>
      </c>
      <c r="AK51" s="9" t="s">
        <v>31</v>
      </c>
      <c r="AL51" s="9" t="s">
        <v>32</v>
      </c>
      <c r="AM51" s="9" t="s">
        <v>33</v>
      </c>
      <c r="AN51" s="9" t="s">
        <v>34</v>
      </c>
      <c r="AO51" s="9" t="s">
        <v>35</v>
      </c>
      <c r="AP51" s="9" t="s">
        <v>635</v>
      </c>
    </row>
    <row r="52" spans="1:42" x14ac:dyDescent="0.3">
      <c r="A52" s="2" t="s">
        <v>390</v>
      </c>
      <c r="B52" s="284"/>
      <c r="C52" s="285"/>
      <c r="D52" s="286"/>
      <c r="E52" s="2">
        <f>VLOOKUP($A$52,Alimentos!$A$3:$AM$56:'Alimentos'!$A$684:$AM$984,3,FALSE)</f>
        <v>1</v>
      </c>
      <c r="F52" s="27">
        <v>100</v>
      </c>
      <c r="G52" s="2">
        <f>VLOOKUP($A$52,Alimentos!$A$3:$AM$56:'Alimentos'!$A$684:$AM$984,4,FALSE)</f>
        <v>100</v>
      </c>
      <c r="H52" s="162">
        <f>VLOOKUP($A$52,Alimentos!$A$3:$AM$56:'Alimentos'!$A$684:$AM$984,5,FALSE)*$F$52/G52</f>
        <v>32</v>
      </c>
      <c r="I52" s="2">
        <f>VLOOKUP($A$52,Alimentos!$A$3:$AM$56:'Alimentos'!$A$684:$AM$984,6,FALSE)*$F$52/G52</f>
        <v>91</v>
      </c>
      <c r="J52" s="2">
        <f>VLOOKUP($A$52,Alimentos!$A$3:$AM$56:'Alimentos'!$A$684:$AM$984,7,FALSE)*$F$52/G52</f>
        <v>0.4</v>
      </c>
      <c r="K52" s="162">
        <f>VLOOKUP($A$52,Alimentos!$A$3:$AM$56:'Alimentos'!$A$684:$AM$984,8,FALSE)*$F$52/G52</f>
        <v>0.7</v>
      </c>
      <c r="L52" s="161">
        <f>VLOOKUP($A$52,Alimentos!$A$3:$AM$56:'Alimentos'!$A$684:$AM$984,9,FALSE)*$F$52/G52</f>
        <v>5.7</v>
      </c>
      <c r="M52" s="165">
        <f>VLOOKUP($A$52,Alimentos!$A$3:$AM$56:'Alimentos'!$A$684:$AM$984,10,FALSE)*$F$52/G52</f>
        <v>4.9000000000000004</v>
      </c>
      <c r="N52" s="2">
        <f>VLOOKUP($A$52,Alimentos!$A$3:$AM$56:'Alimentos'!$A$684:$AM$984,11,FALSE)*$F$52/G52</f>
        <v>2</v>
      </c>
      <c r="O52" s="161">
        <f>VLOOKUP($A$52,Alimentos!$A$3:$AM$56:'Alimentos'!$A$684:$AM$984,12,FALSE)*$F$52/G52</f>
        <v>0.3</v>
      </c>
      <c r="P52" s="2">
        <f>VLOOKUP($A$52,Alimentos!$A$3:$AM$56:'Alimentos'!$A$684:$AM$984,13,FALSE)*$F$52/G52</f>
        <v>0.02</v>
      </c>
      <c r="Q52" s="2">
        <f>VLOOKUP($A$52,Alimentos!$A$3:$AM$56:'Alimentos'!$A$684:$AM$984,14,FALSE)*$F$52/G52</f>
        <v>0.04</v>
      </c>
      <c r="R52" s="2">
        <f>VLOOKUP($A$52,Alimentos!$A$3:$AM$56:'Alimentos'!$A$684:$AM$984,15,FALSE)*$F$52/G52</f>
        <v>0.16</v>
      </c>
      <c r="S52" s="2">
        <f>VLOOKUP($A$52,Alimentos!$A$3:$AM$56:'Alimentos'!$A$684:$AM$984,16,FALSE)*$F$52/G52</f>
        <v>0</v>
      </c>
      <c r="T52" s="2">
        <f>VLOOKUP($A$52,Alimentos!$A$3:$AM$56:'Alimentos'!$A$684:$AM$984,17,FALSE)*$F$52/G52</f>
        <v>0</v>
      </c>
      <c r="U52" s="2">
        <f>VLOOKUP($A$52,Alimentos!$A$3:$AM$56:'Alimentos'!$A$684:$AM$984,18,FALSE)*$F$52/G52</f>
        <v>1</v>
      </c>
      <c r="V52" s="2">
        <f>VLOOKUP($A$52,Alimentos!$A$3:$AM$56:'Alimentos'!$A$684:$AM$984,19,FALSE)*$F$52/G52</f>
        <v>58.8</v>
      </c>
      <c r="W52" s="2">
        <f>VLOOKUP($A$52,Alimentos!$A$3:$AM$56:'Alimentos'!$A$684:$AM$984,20,FALSE)*$F$52/G52</f>
        <v>0</v>
      </c>
      <c r="X52" s="2">
        <f>VLOOKUP($A$52,Alimentos!$A$3:$AM$56:'Alimentos'!$A$684:$AM$984,21,FALSE)*$F$52/G52</f>
        <v>0.3</v>
      </c>
      <c r="Y52" s="2">
        <f>VLOOKUP($A$52,Alimentos!$A$3:$AM$56:'Alimentos'!$A$684:$AM$984,22,FALSE)*$F$52/G52</f>
        <v>2.2000000000000002</v>
      </c>
      <c r="Z52" s="2">
        <f>VLOOKUP($A$52,Alimentos!$A$3:$AM$56:'Alimentos'!$A$684:$AM$984,23,FALSE)*$F$52/G52</f>
        <v>0</v>
      </c>
      <c r="AA52" s="2">
        <f>VLOOKUP($A$52,Alimentos!$A$3:$AM$56:'Alimentos'!$A$684:$AM$984,24,FALSE)*$F$52/G52</f>
        <v>0</v>
      </c>
      <c r="AB52" s="2">
        <f>VLOOKUP($A$52,Alimentos!$A$3:$AM$56:'Alimentos'!$A$684:$AM$984,25,FALSE)*$F$52/G52</f>
        <v>0.4</v>
      </c>
      <c r="AC52" s="2">
        <f>VLOOKUP($A$52,Alimentos!$A$3:$AM$56:'Alimentos'!$A$684:$AM$984,26,FALSE)*$F$52/G52</f>
        <v>0</v>
      </c>
      <c r="AD52" s="2">
        <f>VLOOKUP($A$52,Alimentos!$A$3:$AM$56:'Alimentos'!$A$684:$AM$984,27,FALSE)*$F$52/G52</f>
        <v>0.1</v>
      </c>
      <c r="AE52" s="2">
        <f>VLOOKUP($A$52,Alimentos!$A$3:$AM$56:'Alimentos'!$A$684:$AM$984,28,FALSE)*$F$52/G52</f>
        <v>0</v>
      </c>
      <c r="AF52" s="2">
        <f>VLOOKUP($A$52,Alimentos!$A$3:$AM$56:'Alimentos'!$A$684:$AM$984,29,FALSE)*$F$52/G52</f>
        <v>24</v>
      </c>
      <c r="AG52" s="2">
        <f>VLOOKUP($A$52,Alimentos!$A$3:$AM$56:'Alimentos'!$A$684:$AM$984,30,FALSE)*$F$52/G52</f>
        <v>1</v>
      </c>
      <c r="AH52" s="2">
        <f>VLOOKUP($A$52,Alimentos!$A$3:$AM$56:'Alimentos'!$A$684:$AM$984,31,FALSE)*$F$52/G52</f>
        <v>153</v>
      </c>
      <c r="AI52" s="2">
        <f>VLOOKUP($A$52,Alimentos!$A$3:$AM$56:'Alimentos'!$A$684:$AM$984,32,FALSE)*$F$52/G52</f>
        <v>16</v>
      </c>
      <c r="AJ52" s="2">
        <f>VLOOKUP($A$52,Alimentos!$A$3:$AM$56:'Alimentos'!$A$684:$AM$984,33,FALSE)*$F$52/G52</f>
        <v>24</v>
      </c>
      <c r="AK52" s="2">
        <f>VLOOKUP($A$52,Alimentos!$A$3:$AM$56:'Alimentos'!$A$684:$AM$984,34,FALSE)*$F$52/G52</f>
        <v>13</v>
      </c>
      <c r="AL52" s="2">
        <f>VLOOKUP($A$52,Alimentos!$A$3:$AM$56:'Alimentos'!$A$684:$AM$984,35,FALSE)*$F$52/G52</f>
        <v>0.4</v>
      </c>
      <c r="AM52" s="2">
        <f>VLOOKUP($A$52,Alimentos!$A$3:$AM$56:'Alimentos'!$A$684:$AM$984,36,FALSE)*$F$52/G52</f>
        <v>0.1</v>
      </c>
      <c r="AN52" s="2">
        <f>VLOOKUP($A$52,Alimentos!$A$3:$AM$56:'Alimentos'!$A$684:$AM$984,37,FALSE)*$F$52/G52</f>
        <v>0</v>
      </c>
      <c r="AO52" s="2">
        <f>VLOOKUP($A$52,Alimentos!$A$3:$AM$56:'Alimentos'!$A$684:$AM$984,38,FALSE)*$F$52/G52</f>
        <v>0.4</v>
      </c>
      <c r="AP52" s="2">
        <f>VLOOKUP($A$52,Alimentos!$A$3:$AM$56:'Alimentos'!$A$684:$AM$984,39,FALSE)*$F$52/G52</f>
        <v>0</v>
      </c>
    </row>
    <row r="53" spans="1:42" x14ac:dyDescent="0.3">
      <c r="A53" s="2" t="s">
        <v>745</v>
      </c>
      <c r="B53" s="284"/>
      <c r="C53" s="285"/>
      <c r="D53" s="286"/>
      <c r="E53" s="2">
        <f>VLOOKUP($A$53,Alimentos!$A$3:$AM$56:'Alimentos'!$A$684:$AM$984,3,FALSE)</f>
        <v>1</v>
      </c>
      <c r="F53" s="27">
        <v>60</v>
      </c>
      <c r="G53" s="2">
        <f>VLOOKUP($A$53,Alimentos!$A$3:$AM$56:'Alimentos'!$A$684:$AM$984,4,FALSE)</f>
        <v>100</v>
      </c>
      <c r="H53" s="140">
        <f>VLOOKUP($A$53,Alimentos!$A$3:$AM$56:'Alimentos'!$A$684:$AM$984,5,FALSE)*$F$53/G53</f>
        <v>53.4</v>
      </c>
      <c r="I53" s="2">
        <f>VLOOKUP($A$53,Alimentos!$A$3:$AM$56:'Alimentos'!$A$684:$AM$984,6,FALSE)*$F$53/G53</f>
        <v>44.94</v>
      </c>
      <c r="J53" s="2">
        <f>VLOOKUP($A$53,Alimentos!$A$3:$AM$56:'Alimentos'!$A$684:$AM$984,7,FALSE)*$F$53/G53</f>
        <v>0.48</v>
      </c>
      <c r="K53" s="140">
        <f>VLOOKUP($A$53,Alimentos!$A$3:$AM$56:'Alimentos'!$A$684:$AM$984,8,FALSE)*$F$53/G53</f>
        <v>0.66</v>
      </c>
      <c r="L53" s="140">
        <f>VLOOKUP($A$53,Alimentos!$A$3:$AM$56:'Alimentos'!$A$684:$AM$984,9,FALSE)*$F$53/G53</f>
        <v>12.18</v>
      </c>
      <c r="M53" s="2">
        <f>VLOOKUP($A$53,Alimentos!$A$3:$AM$56:'Alimentos'!$A$684:$AM$984,10,FALSE)*$F$53/G53</f>
        <v>7.32</v>
      </c>
      <c r="N53" s="2">
        <f>VLOOKUP($A$53,Alimentos!$A$3:$AM$56:'Alimentos'!$A$684:$AM$984,11,FALSE)*$F$53/G53</f>
        <v>1.56</v>
      </c>
      <c r="O53" s="140">
        <f>VLOOKUP($A$53,Alimentos!$A$3:$AM$56:'Alimentos'!$A$684:$AM$984,12,FALSE)*$F$53/G53</f>
        <v>0.18</v>
      </c>
      <c r="P53" s="2">
        <f>VLOOKUP($A$53,Alimentos!$A$3:$AM$56:'Alimentos'!$A$684:$AM$984,13,FALSE)*$F$53/G53</f>
        <v>6.6000000000000003E-2</v>
      </c>
      <c r="Q53" s="2">
        <f>VLOOKUP($A$53,Alimentos!$A$3:$AM$56:'Alimentos'!$A$684:$AM$984,14,FALSE)*$F$53/G53</f>
        <v>1.7999999999999999E-2</v>
      </c>
      <c r="R53" s="2">
        <f>VLOOKUP($A$53,Alimentos!$A$3:$AM$56:'Alimentos'!$A$684:$AM$984,15,FALSE)*$F$53/G53</f>
        <v>4.2000000000000003E-2</v>
      </c>
      <c r="S53" s="2">
        <f>VLOOKUP($A$53,Alimentos!$A$3:$AM$56:'Alimentos'!$A$684:$AM$984,16,FALSE)*$F$53/G53</f>
        <v>0</v>
      </c>
      <c r="T53" s="2">
        <f>VLOOKUP($A$53,Alimentos!$A$3:$AM$56:'Alimentos'!$A$684:$AM$984,17,FALSE)*$F$53/G53</f>
        <v>0</v>
      </c>
      <c r="U53" s="2">
        <f>VLOOKUP($A$53,Alimentos!$A$3:$AM$56:'Alimentos'!$A$684:$AM$984,18,FALSE)*$F$53/G53</f>
        <v>1.8</v>
      </c>
      <c r="V53" s="2">
        <f>VLOOKUP($A$53,Alimentos!$A$3:$AM$56:'Alimentos'!$A$684:$AM$984,19,FALSE)*$F$53/G53</f>
        <v>5.22</v>
      </c>
      <c r="W53" s="2">
        <f>VLOOKUP($A$53,Alimentos!$A$3:$AM$56:'Alimentos'!$A$684:$AM$984,20,FALSE)*$F$53/G53</f>
        <v>0</v>
      </c>
      <c r="X53" s="2">
        <f>VLOOKUP($A$53,Alimentos!$A$3:$AM$56:'Alimentos'!$A$684:$AM$984,21,FALSE)*$F$53/G53</f>
        <v>0.06</v>
      </c>
      <c r="Y53" s="2">
        <f>VLOOKUP($A$53,Alimentos!$A$3:$AM$56:'Alimentos'!$A$684:$AM$984,22,FALSE)*$F$53/G53</f>
        <v>0.3</v>
      </c>
      <c r="Z53" s="2">
        <f>VLOOKUP($A$53,Alimentos!$A$3:$AM$56:'Alimentos'!$A$684:$AM$984,23,FALSE)*$F$53/G53</f>
        <v>0</v>
      </c>
      <c r="AA53" s="2">
        <f>VLOOKUP($A$53,Alimentos!$A$3:$AM$56:'Alimentos'!$A$684:$AM$984,24,FALSE)*$F$53/G53</f>
        <v>0.06</v>
      </c>
      <c r="AB53" s="2">
        <f>VLOOKUP($A$53,Alimentos!$A$3:$AM$56:'Alimentos'!$A$684:$AM$984,25,FALSE)*$F$53/G53</f>
        <v>0.42</v>
      </c>
      <c r="AC53" s="2">
        <f>VLOOKUP($A$53,Alimentos!$A$3:$AM$56:'Alimentos'!$A$684:$AM$984,26,FALSE)*$F$53/G53</f>
        <v>0.24</v>
      </c>
      <c r="AD53" s="2">
        <f>VLOOKUP($A$53,Alimentos!$A$3:$AM$56:'Alimentos'!$A$684:$AM$984,27,FALSE)*$F$53/G53</f>
        <v>0.18</v>
      </c>
      <c r="AE53" s="2">
        <f>VLOOKUP($A$53,Alimentos!$A$3:$AM$56:'Alimentos'!$A$684:$AM$984,28,FALSE)*$F$53/G53</f>
        <v>0</v>
      </c>
      <c r="AF53" s="2">
        <f>VLOOKUP($A$53,Alimentos!$A$3:$AM$56:'Alimentos'!$A$684:$AM$984,29,FALSE)*$F$53/G53</f>
        <v>12</v>
      </c>
      <c r="AG53" s="2">
        <f>VLOOKUP($A$53,Alimentos!$A$3:$AM$56:'Alimentos'!$A$684:$AM$984,30,FALSE)*$F$53/G53</f>
        <v>0.6</v>
      </c>
      <c r="AH53" s="2">
        <f>VLOOKUP($A$53,Alimentos!$A$3:$AM$56:'Alimentos'!$A$684:$AM$984,31,FALSE)*$F$53/G53</f>
        <v>214.8</v>
      </c>
      <c r="AI53" s="2">
        <f>VLOOKUP($A$53,Alimentos!$A$3:$AM$56:'Alimentos'!$A$684:$AM$984,32,FALSE)*$F$53/G53</f>
        <v>3</v>
      </c>
      <c r="AJ53" s="2">
        <f>VLOOKUP($A$53,Alimentos!$A$3:$AM$56:'Alimentos'!$A$684:$AM$984,33,FALSE)*$F$53/G53</f>
        <v>13.2</v>
      </c>
      <c r="AK53" s="2">
        <f>VLOOKUP($A$53,Alimentos!$A$3:$AM$56:'Alimentos'!$A$684:$AM$984,34,FALSE)*$F$53/G53</f>
        <v>16.2</v>
      </c>
      <c r="AL53" s="2">
        <f>VLOOKUP($A$53,Alimentos!$A$3:$AM$56:'Alimentos'!$A$684:$AM$984,35,FALSE)*$F$53/G53</f>
        <v>0.18</v>
      </c>
      <c r="AM53" s="2">
        <f>VLOOKUP($A$53,Alimentos!$A$3:$AM$56:'Alimentos'!$A$684:$AM$984,36,FALSE)*$F$53/G53</f>
        <v>0.12</v>
      </c>
      <c r="AN53" s="2">
        <f>VLOOKUP($A$53,Alimentos!$A$3:$AM$56:'Alimentos'!$A$684:$AM$984,37,FALSE)*$F$53/G53</f>
        <v>0.06</v>
      </c>
      <c r="AO53" s="2">
        <f>VLOOKUP($A$53,Alimentos!$A$3:$AM$56:'Alimentos'!$A$684:$AM$984,38,FALSE)*$F$53/G53</f>
        <v>0.6</v>
      </c>
      <c r="AP53" s="2">
        <f>VLOOKUP($A$53,Alimentos!$A$3:$AM$56:'Alimentos'!$A$684:$AM$984,39,FALSE)*$F$53/G53</f>
        <v>0</v>
      </c>
    </row>
    <row r="54" spans="1:42" x14ac:dyDescent="0.3">
      <c r="A54" s="2" t="s">
        <v>263</v>
      </c>
      <c r="B54" s="284"/>
      <c r="C54" s="285"/>
      <c r="D54" s="286"/>
      <c r="E54" s="2">
        <f>VLOOKUP($A$54,Alimentos!$A$3:$AM$56:'Alimentos'!$A$684:$AM$984,3,FALSE)</f>
        <v>1</v>
      </c>
      <c r="F54" s="27">
        <v>20</v>
      </c>
      <c r="G54" s="2">
        <f>VLOOKUP($A$54,Alimentos!$A$3:$AM$56:'Alimentos'!$A$684:$AM$984,4,FALSE)</f>
        <v>100</v>
      </c>
      <c r="H54" s="140">
        <f>VLOOKUP($A$54,Alimentos!$A$3:$AM$56:'Alimentos'!$A$684:$AM$984,5,FALSE)*$F$54/G54</f>
        <v>77.8</v>
      </c>
      <c r="I54" s="2">
        <f>VLOOKUP($A$54,Alimentos!$A$3:$AM$56:'Alimentos'!$A$684:$AM$984,6,FALSE)*$F$54/G54</f>
        <v>1.64</v>
      </c>
      <c r="J54" s="2">
        <f>VLOOKUP($A$54,Alimentos!$A$3:$AM$56:'Alimentos'!$A$684:$AM$984,7,FALSE)*$F$54/G54</f>
        <v>0.34</v>
      </c>
      <c r="K54" s="140">
        <f>VLOOKUP($A$54,Alimentos!$A$3:$AM$56:'Alimentos'!$A$684:$AM$984,8,FALSE)*$F$54/G54</f>
        <v>3.38</v>
      </c>
      <c r="L54" s="140">
        <f>VLOOKUP($A$54,Alimentos!$A$3:$AM$56:'Alimentos'!$A$684:$AM$984,9,FALSE)*$F$54/G54</f>
        <v>11.14</v>
      </c>
      <c r="M54" s="2">
        <f>VLOOKUP($A$54,Alimentos!$A$3:$AM$56:'Alimentos'!$A$684:$AM$984,10,FALSE)*$F$54/G54</f>
        <v>0</v>
      </c>
      <c r="N54" s="2">
        <f>VLOOKUP($A$54,Alimentos!$A$3:$AM$56:'Alimentos'!$A$684:$AM$984,11,FALSE)*$F$54/G54</f>
        <v>2.12</v>
      </c>
      <c r="O54" s="140">
        <f>VLOOKUP($A$54,Alimentos!$A$3:$AM$56:'Alimentos'!$A$684:$AM$984,12,FALSE)*$F$54/G54</f>
        <v>1.38</v>
      </c>
      <c r="P54" s="2">
        <f>VLOOKUP($A$54,Alimentos!$A$3:$AM$56:'Alimentos'!$A$684:$AM$984,13,FALSE)*$F$54/G54</f>
        <v>0.24399999999999999</v>
      </c>
      <c r="Q54" s="2">
        <f>VLOOKUP($A$54,Alimentos!$A$3:$AM$56:'Alimentos'!$A$684:$AM$984,14,FALSE)*$F$54/G54</f>
        <v>0.436</v>
      </c>
      <c r="R54" s="2">
        <f>VLOOKUP($A$54,Alimentos!$A$3:$AM$56:'Alimentos'!$A$684:$AM$984,15,FALSE)*$F$54/G54</f>
        <v>0.50800000000000001</v>
      </c>
      <c r="S54" s="2">
        <f>VLOOKUP($A$54,Alimentos!$A$3:$AM$56:'Alimentos'!$A$684:$AM$984,16,FALSE)*$F$54/G54</f>
        <v>0</v>
      </c>
      <c r="T54" s="2">
        <f>VLOOKUP($A$54,Alimentos!$A$3:$AM$56:'Alimentos'!$A$684:$AM$984,17,FALSE)*$F$54/G54</f>
        <v>0</v>
      </c>
      <c r="U54" s="2">
        <f>VLOOKUP($A$54,Alimentos!$A$3:$AM$56:'Alimentos'!$A$684:$AM$984,18,FALSE)*$F$54/G54</f>
        <v>0</v>
      </c>
      <c r="V54" s="2">
        <f>VLOOKUP($A$54,Alimentos!$A$3:$AM$56:'Alimentos'!$A$684:$AM$984,19,FALSE)*$F$54/G54</f>
        <v>0</v>
      </c>
      <c r="W54" s="2">
        <f>VLOOKUP($A$54,Alimentos!$A$3:$AM$56:'Alimentos'!$A$684:$AM$984,20,FALSE)*$F$54/G54</f>
        <v>0</v>
      </c>
      <c r="X54" s="2">
        <f>VLOOKUP($A$54,Alimentos!$A$3:$AM$56:'Alimentos'!$A$684:$AM$984,21,FALSE)*$F$54/G54</f>
        <v>0</v>
      </c>
      <c r="Y54" s="2">
        <f>VLOOKUP($A$54,Alimentos!$A$3:$AM$56:'Alimentos'!$A$684:$AM$984,22,FALSE)*$F$54/G54</f>
        <v>0</v>
      </c>
      <c r="Z54" s="2">
        <f>VLOOKUP($A$54,Alimentos!$A$3:$AM$56:'Alimentos'!$A$684:$AM$984,23,FALSE)*$F$54/G54</f>
        <v>0.16</v>
      </c>
      <c r="AA54" s="2">
        <f>VLOOKUP($A$54,Alimentos!$A$3:$AM$56:'Alimentos'!$A$684:$AM$984,24,FALSE)*$F$54/G54</f>
        <v>0.02</v>
      </c>
      <c r="AB54" s="2">
        <f>VLOOKUP($A$54,Alimentos!$A$3:$AM$56:'Alimentos'!$A$684:$AM$984,25,FALSE)*$F$54/G54</f>
        <v>0.2</v>
      </c>
      <c r="AC54" s="2">
        <f>VLOOKUP($A$54,Alimentos!$A$3:$AM$56:'Alimentos'!$A$684:$AM$984,26,FALSE)*$F$54/G54</f>
        <v>0.02</v>
      </c>
      <c r="AD54" s="2">
        <f>VLOOKUP($A$54,Alimentos!$A$3:$AM$56:'Alimentos'!$A$684:$AM$984,27,FALSE)*$F$54/G54</f>
        <v>0.26</v>
      </c>
      <c r="AE54" s="2">
        <f>VLOOKUP($A$54,Alimentos!$A$3:$AM$56:'Alimentos'!$A$684:$AM$984,28,FALSE)*$F$54/G54</f>
        <v>0</v>
      </c>
      <c r="AF54" s="2">
        <f>VLOOKUP($A$54,Alimentos!$A$3:$AM$56:'Alimentos'!$A$684:$AM$984,29,FALSE)*$F$54/G54</f>
        <v>11.2</v>
      </c>
      <c r="AG54" s="2">
        <f>VLOOKUP($A$54,Alimentos!$A$3:$AM$56:'Alimentos'!$A$684:$AM$984,30,FALSE)*$F$54/G54</f>
        <v>0.4</v>
      </c>
      <c r="AH54" s="2">
        <f>VLOOKUP($A$54,Alimentos!$A$3:$AM$56:'Alimentos'!$A$684:$AM$984,31,FALSE)*$F$54/G54</f>
        <v>85.8</v>
      </c>
      <c r="AI54" s="2">
        <f>VLOOKUP($A$54,Alimentos!$A$3:$AM$56:'Alimentos'!$A$684:$AM$984,32,FALSE)*$F$54/G54</f>
        <v>10.8</v>
      </c>
      <c r="AJ54" s="2">
        <f>VLOOKUP($A$54,Alimentos!$A$3:$AM$56:'Alimentos'!$A$684:$AM$984,33,FALSE)*$F$54/G54</f>
        <v>104.6</v>
      </c>
      <c r="AK54" s="2">
        <f>VLOOKUP($A$54,Alimentos!$A$3:$AM$56:'Alimentos'!$A$684:$AM$984,34,FALSE)*$F$54/G54</f>
        <v>35.4</v>
      </c>
      <c r="AL54" s="2">
        <f>VLOOKUP($A$54,Alimentos!$A$3:$AM$56:'Alimentos'!$A$684:$AM$984,35,FALSE)*$F$54/G54</f>
        <v>0.94</v>
      </c>
      <c r="AM54" s="2">
        <f>VLOOKUP($A$54,Alimentos!$A$3:$AM$56:'Alimentos'!$A$684:$AM$984,36,FALSE)*$F$54/G54</f>
        <v>0.8</v>
      </c>
      <c r="AN54" s="2">
        <f>VLOOKUP($A$54,Alimentos!$A$3:$AM$56:'Alimentos'!$A$684:$AM$984,37,FALSE)*$F$54/G54</f>
        <v>0.12</v>
      </c>
      <c r="AO54" s="2">
        <f>VLOOKUP($A$54,Alimentos!$A$3:$AM$56:'Alimentos'!$A$684:$AM$984,38,FALSE)*$F$54/G54</f>
        <v>0</v>
      </c>
      <c r="AP54" s="2">
        <f>VLOOKUP($A$54,Alimentos!$A$3:$AM$56:'Alimentos'!$A$684:$AM$984,39,FALSE)*$F$54/G54</f>
        <v>0</v>
      </c>
    </row>
    <row r="55" spans="1:42" x14ac:dyDescent="0.3">
      <c r="A55" s="2" t="s">
        <v>300</v>
      </c>
      <c r="B55" s="284"/>
      <c r="C55" s="285"/>
      <c r="D55" s="286"/>
      <c r="E55" s="2">
        <f>VLOOKUP($A$55,Alimentos!$A$3:$AM$56:'Alimentos'!$A$684:$AM$984,3,FALSE)</f>
        <v>1</v>
      </c>
      <c r="F55" s="27"/>
      <c r="G55" s="2">
        <f>VLOOKUP($A$55,Alimentos!$A$3:$AM$56:'Alimentos'!$A$684:$AM$984,4,FALSE)</f>
        <v>100</v>
      </c>
      <c r="H55" s="140">
        <f>VLOOKUP($A$55,Alimentos!$A$3:$AM$56:'Alimentos'!$A$684:$AM$984,5,FALSE)*$F$55/G55</f>
        <v>0</v>
      </c>
      <c r="I55" s="2">
        <f>VLOOKUP($A$55,Alimentos!$A$3:$AM$56:'Alimentos'!$A$684:$AM$984,6,FALSE)*$F$55/G55</f>
        <v>0</v>
      </c>
      <c r="J55" s="2">
        <f>VLOOKUP($A$55,Alimentos!$A$3:$AM$56:'Alimentos'!$A$684:$AM$984,7,FALSE)*$F$55/G55</f>
        <v>0</v>
      </c>
      <c r="K55" s="140">
        <f>VLOOKUP($A$55,Alimentos!$A$3:$AM$56:'Alimentos'!$A$684:$AM$984,8,FALSE)*$F$55/G55</f>
        <v>0</v>
      </c>
      <c r="L55" s="140">
        <f>VLOOKUP($A$55,Alimentos!$A$3:$AM$56:'Alimentos'!$A$684:$AM$984,9,FALSE)*$F$55/G55</f>
        <v>0</v>
      </c>
      <c r="M55" s="2">
        <f>VLOOKUP($A$55,Alimentos!$A$3:$AM$56:'Alimentos'!$A$684:$AM$984,10,FALSE)*$F$55/G55</f>
        <v>0</v>
      </c>
      <c r="N55" s="2">
        <f>VLOOKUP($A$55,Alimentos!$A$3:$AM$56:'Alimentos'!$A$684:$AM$984,11,FALSE)*$F$55/G55</f>
        <v>0</v>
      </c>
      <c r="O55" s="140">
        <f>VLOOKUP($A$55,Alimentos!$A$3:$AM$56:'Alimentos'!$A$684:$AM$984,12,FALSE)*$F$55/G55</f>
        <v>0</v>
      </c>
      <c r="P55" s="2">
        <f>VLOOKUP($A$55,Alimentos!$A$3:$AM$56:'Alimentos'!$A$684:$AM$984,13,FALSE)*$F$55/G55</f>
        <v>0</v>
      </c>
      <c r="Q55" s="2">
        <f>VLOOKUP($A$55,Alimentos!$A$3:$AM$56:'Alimentos'!$A$684:$AM$984,14,FALSE)*$F$55/G55</f>
        <v>0</v>
      </c>
      <c r="R55" s="2">
        <f>VLOOKUP($A$55,Alimentos!$A$3:$AM$56:'Alimentos'!$A$684:$AM$984,15,FALSE)*$F$55/G55</f>
        <v>0</v>
      </c>
      <c r="S55" s="2">
        <f>VLOOKUP($A$55,Alimentos!$A$3:$AM$56:'Alimentos'!$A$684:$AM$984,16,FALSE)*$F$55/G55</f>
        <v>0</v>
      </c>
      <c r="T55" s="2">
        <f>VLOOKUP($A$55,Alimentos!$A$3:$AM$56:'Alimentos'!$A$684:$AM$984,17,FALSE)*$F$55/G55</f>
        <v>0</v>
      </c>
      <c r="U55" s="2">
        <f>VLOOKUP($A$55,Alimentos!$A$3:$AM$56:'Alimentos'!$A$684:$AM$984,18,FALSE)*$F$55/G55</f>
        <v>0</v>
      </c>
      <c r="V55" s="2">
        <f>VLOOKUP($A$55,Alimentos!$A$3:$AM$56:'Alimentos'!$A$684:$AM$984,19,FALSE)*$F$55/G55</f>
        <v>0</v>
      </c>
      <c r="W55" s="2">
        <f>VLOOKUP($A$55,Alimentos!$A$3:$AM$56:'Alimentos'!$A$684:$AM$984,20,FALSE)*$F$55/G55</f>
        <v>0</v>
      </c>
      <c r="X55" s="2">
        <f>VLOOKUP($A$55,Alimentos!$A$3:$AM$56:'Alimentos'!$A$684:$AM$984,21,FALSE)*$F$55/G55</f>
        <v>0</v>
      </c>
      <c r="Y55" s="2">
        <f>VLOOKUP($A$55,Alimentos!$A$3:$AM$56:'Alimentos'!$A$684:$AM$984,22,FALSE)*$F$55/G55</f>
        <v>0</v>
      </c>
      <c r="Z55" s="2">
        <f>VLOOKUP($A$55,Alimentos!$A$3:$AM$56:'Alimentos'!$A$684:$AM$984,23,FALSE)*$F$55/G55</f>
        <v>0</v>
      </c>
      <c r="AA55" s="2">
        <f>VLOOKUP($A$55,Alimentos!$A$3:$AM$56:'Alimentos'!$A$684:$AM$984,24,FALSE)*$F$55/G55</f>
        <v>0</v>
      </c>
      <c r="AB55" s="2">
        <f>VLOOKUP($A$55,Alimentos!$A$3:$AM$56:'Alimentos'!$A$684:$AM$984,25,FALSE)*$F$55/G55</f>
        <v>0</v>
      </c>
      <c r="AC55" s="2">
        <f>VLOOKUP($A$55,Alimentos!$A$3:$AM$56:'Alimentos'!$A$684:$AM$984,26,FALSE)*$F$55/G55</f>
        <v>0</v>
      </c>
      <c r="AD55" s="2">
        <f>VLOOKUP($A$55,Alimentos!$A$3:$AM$56:'Alimentos'!$A$684:$AM$984,27,FALSE)*$F$55/G55</f>
        <v>0</v>
      </c>
      <c r="AE55" s="2">
        <f>VLOOKUP($A$55,Alimentos!$A$3:$AM$56:'Alimentos'!$A$684:$AM$984,28,FALSE)*$F$55/G55</f>
        <v>0</v>
      </c>
      <c r="AF55" s="2">
        <f>VLOOKUP($A$55,Alimentos!$A$3:$AM$56:'Alimentos'!$A$684:$AM$984,29,FALSE)*$F$55/G55</f>
        <v>0</v>
      </c>
      <c r="AG55" s="2">
        <f>VLOOKUP($A$55,Alimentos!$A$3:$AM$56:'Alimentos'!$A$684:$AM$984,30,FALSE)*$F$55/G55</f>
        <v>0</v>
      </c>
      <c r="AH55" s="2">
        <f>VLOOKUP($A$55,Alimentos!$A$3:$AM$56:'Alimentos'!$A$684:$AM$984,31,FALSE)*$F$55/G55</f>
        <v>0</v>
      </c>
      <c r="AI55" s="2">
        <f>VLOOKUP($A$55,Alimentos!$A$3:$AM$56:'Alimentos'!$A$684:$AM$984,32,FALSE)*$F$55/G55</f>
        <v>0</v>
      </c>
      <c r="AJ55" s="2">
        <f>VLOOKUP($A$55,Alimentos!$A$3:$AM$56:'Alimentos'!$A$684:$AM$984,33,FALSE)*$F$55/G55</f>
        <v>0</v>
      </c>
      <c r="AK55" s="2">
        <f>VLOOKUP($A$55,Alimentos!$A$3:$AM$56:'Alimentos'!$A$684:$AM$984,34,FALSE)*$F$55/G55</f>
        <v>0</v>
      </c>
      <c r="AL55" s="2">
        <f>VLOOKUP($A$55,Alimentos!$A$3:$AM$56:'Alimentos'!$A$684:$AM$984,35,FALSE)*$F$55/G55</f>
        <v>0</v>
      </c>
      <c r="AM55" s="2">
        <f>VLOOKUP($A$55,Alimentos!$A$3:$AM$56:'Alimentos'!$A$684:$AM$984,36,FALSE)*$F$55/G55</f>
        <v>0</v>
      </c>
      <c r="AN55" s="2">
        <f>VLOOKUP($A$55,Alimentos!$A$3:$AM$56:'Alimentos'!$A$684:$AM$984,37,FALSE)*$F$55/G55</f>
        <v>0</v>
      </c>
      <c r="AO55" s="2">
        <f>VLOOKUP($A$55,Alimentos!$A$3:$AM$56:'Alimentos'!$A$684:$AM$984,38,FALSE)*$F$55/G55</f>
        <v>0</v>
      </c>
      <c r="AP55" s="2">
        <f>VLOOKUP($A$55,Alimentos!$A$3:$AM$56:'Alimentos'!$A$684:$AM$984,39,FALSE)*$F$55/G55</f>
        <v>0</v>
      </c>
    </row>
    <row r="56" spans="1:42" x14ac:dyDescent="0.3">
      <c r="A56" s="2" t="s">
        <v>652</v>
      </c>
      <c r="B56" s="284"/>
      <c r="C56" s="285"/>
      <c r="D56" s="286"/>
      <c r="E56" s="2">
        <f>VLOOKUP($A$56,Alimentos!$A$3:$AM$56:'Alimentos'!$A$684:$AM$984,3,FALSE)</f>
        <v>0</v>
      </c>
      <c r="F56" s="27"/>
      <c r="G56" s="2">
        <f>VLOOKUP($A$56,Alimentos!$A$3:$AM$56:'Alimentos'!$A$684:$AM$984,4,FALSE)</f>
        <v>100</v>
      </c>
      <c r="H56" s="140">
        <f>VLOOKUP($A$56,Alimentos!$A$3:$AM$56:'Alimentos'!$A$684:$AM$984,5,FALSE)*$F$56/G56</f>
        <v>0</v>
      </c>
      <c r="I56" s="2">
        <f>VLOOKUP($A$56,Alimentos!$A$3:$AM$56:'Alimentos'!$A$684:$AM$984,6,FALSE)*$F$56/G56</f>
        <v>0</v>
      </c>
      <c r="J56" s="2">
        <f>VLOOKUP($A$56,Alimentos!$A$3:$AM$56:'Alimentos'!$A$684:$AM$984,7,FALSE)*$F$56/G56</f>
        <v>0</v>
      </c>
      <c r="K56" s="140">
        <f>VLOOKUP($A$56,Alimentos!$A$3:$AM$56:'Alimentos'!$A$684:$AM$984,8,FALSE)*$F$56/G56</f>
        <v>0</v>
      </c>
      <c r="L56" s="140">
        <f>VLOOKUP($A$56,Alimentos!$A$3:$AM$56:'Alimentos'!$A$684:$AM$984,9,FALSE)*$F$56/G56</f>
        <v>0</v>
      </c>
      <c r="M56" s="2">
        <f>VLOOKUP($A$56,Alimentos!$A$3:$AM$56:'Alimentos'!$A$684:$AM$984,10,FALSE)*$F$56/G56</f>
        <v>0</v>
      </c>
      <c r="N56" s="2">
        <f>VLOOKUP($A$56,Alimentos!$A$3:$AM$56:'Alimentos'!$A$684:$AM$984,11,FALSE)*$F$56/G56</f>
        <v>0</v>
      </c>
      <c r="O56" s="140">
        <f>VLOOKUP($A$56,Alimentos!$A$3:$AM$56:'Alimentos'!$A$684:$AM$984,12,FALSE)*$F$56/G56</f>
        <v>0</v>
      </c>
      <c r="P56" s="2">
        <f>VLOOKUP($A$56,Alimentos!$A$3:$AM$56:'Alimentos'!$A$684:$AM$984,13,FALSE)*$F$56/G56</f>
        <v>0</v>
      </c>
      <c r="Q56" s="2">
        <f>VLOOKUP($A$56,Alimentos!$A$3:$AM$56:'Alimentos'!$A$684:$AM$984,14,FALSE)*$F$56/G56</f>
        <v>0</v>
      </c>
      <c r="R56" s="2">
        <f>VLOOKUP($A$56,Alimentos!$A$3:$AM$56:'Alimentos'!$A$684:$AM$984,15,FALSE)*$F$56/G56</f>
        <v>0</v>
      </c>
      <c r="S56" s="2">
        <f>VLOOKUP($A$56,Alimentos!$A$3:$AM$56:'Alimentos'!$A$684:$AM$984,16,FALSE)*$F$56/G56</f>
        <v>0</v>
      </c>
      <c r="T56" s="2">
        <f>VLOOKUP($A$56,Alimentos!$A$3:$AM$56:'Alimentos'!$A$684:$AM$984,17,FALSE)*$F$56/G56</f>
        <v>0</v>
      </c>
      <c r="U56" s="2">
        <f>VLOOKUP($A$56,Alimentos!$A$3:$AM$56:'Alimentos'!$A$684:$AM$984,18,FALSE)*$F$56/G56</f>
        <v>0</v>
      </c>
      <c r="V56" s="2">
        <f>VLOOKUP($A$56,Alimentos!$A$3:$AM$56:'Alimentos'!$A$684:$AM$984,19,FALSE)*$F$56/G56</f>
        <v>0</v>
      </c>
      <c r="W56" s="2">
        <f>VLOOKUP($A$56,Alimentos!$A$3:$AM$56:'Alimentos'!$A$684:$AM$984,20,FALSE)*$F$56/G56</f>
        <v>0</v>
      </c>
      <c r="X56" s="2">
        <f>VLOOKUP($A$56,Alimentos!$A$3:$AM$56:'Alimentos'!$A$684:$AM$984,21,FALSE)*$F$56/G56</f>
        <v>0</v>
      </c>
      <c r="Y56" s="2">
        <f>VLOOKUP($A$56,Alimentos!$A$3:$AM$56:'Alimentos'!$A$684:$AM$984,22,FALSE)*$F$56/G56</f>
        <v>0</v>
      </c>
      <c r="Z56" s="2">
        <f>VLOOKUP($A$56,Alimentos!$A$3:$AM$56:'Alimentos'!$A$684:$AM$984,23,FALSE)*$F$56/G56</f>
        <v>0</v>
      </c>
      <c r="AA56" s="2">
        <f>VLOOKUP($A$56,Alimentos!$A$3:$AM$56:'Alimentos'!$A$684:$AM$984,24,FALSE)*$F$56/G56</f>
        <v>0</v>
      </c>
      <c r="AB56" s="2">
        <f>VLOOKUP($A$56,Alimentos!$A$3:$AM$56:'Alimentos'!$A$684:$AM$984,25,FALSE)*$F$56/G56</f>
        <v>0</v>
      </c>
      <c r="AC56" s="2">
        <f>VLOOKUP($A$56,Alimentos!$A$3:$AM$56:'Alimentos'!$A$684:$AM$984,26,FALSE)*$F$56/G56</f>
        <v>0</v>
      </c>
      <c r="AD56" s="2">
        <f>VLOOKUP($A$56,Alimentos!$A$3:$AM$56:'Alimentos'!$A$684:$AM$984,27,FALSE)*$F$56/G56</f>
        <v>0</v>
      </c>
      <c r="AE56" s="2">
        <f>VLOOKUP($A$56,Alimentos!$A$3:$AM$56:'Alimentos'!$A$684:$AM$984,28,FALSE)*$F$56/G56</f>
        <v>0</v>
      </c>
      <c r="AF56" s="2">
        <f>VLOOKUP($A$55,Alimentos!$A$3:$AM$56:'Alimentos'!$A$684:$AM$984,29,FALSE)*$F$55/G55</f>
        <v>0</v>
      </c>
      <c r="AG56" s="2">
        <f>VLOOKUP($A$56,Alimentos!$A$3:$AM$56:'Alimentos'!$A$684:$AM$984,30,FALSE)*$F$56/G56</f>
        <v>0</v>
      </c>
      <c r="AH56" s="2">
        <f>VLOOKUP($A$56,Alimentos!$A$3:$AM$56:'Alimentos'!$A$684:$AM$984,31,FALSE)*$F$56/G56</f>
        <v>0</v>
      </c>
      <c r="AI56" s="2">
        <f>VLOOKUP($A$56,Alimentos!$A$3:$AM$56:'Alimentos'!$A$684:$AM$984,32,FALSE)*$F$56/G56</f>
        <v>0</v>
      </c>
      <c r="AJ56" s="2">
        <f>VLOOKUP($A$56,Alimentos!$A$3:$AM$56:'Alimentos'!$A$684:$AM$984,33,FALSE)*$F$56/G56</f>
        <v>0</v>
      </c>
      <c r="AK56" s="2">
        <f>VLOOKUP($A$56,Alimentos!$A$3:$AM$56:'Alimentos'!$A$684:$AM$984,34,FALSE)*$F$56/G56</f>
        <v>0</v>
      </c>
      <c r="AL56" s="2">
        <f>VLOOKUP($A$56,Alimentos!$A$3:$AM$56:'Alimentos'!$A$684:$AM$984,35,FALSE)*$F$56/G56</f>
        <v>0</v>
      </c>
      <c r="AM56" s="2">
        <f>VLOOKUP($A$56,Alimentos!$A$3:$AM$56:'Alimentos'!$A$684:$AM$984,36,FALSE)*$F$56/G56</f>
        <v>0</v>
      </c>
      <c r="AN56" s="2">
        <f>VLOOKUP($A$56,Alimentos!$A$3:$AM$56:'Alimentos'!$A$684:$AM$984,37,FALSE)*$F$56/G56</f>
        <v>0</v>
      </c>
      <c r="AO56" s="2">
        <f>VLOOKUP($A$56,Alimentos!$A$3:$AM$56:'Alimentos'!$A$684:$AM$984,38,FALSE)*$F$56/G56</f>
        <v>0</v>
      </c>
      <c r="AP56" s="2">
        <f>VLOOKUP($A$56,Alimentos!$A$3:$AM$56:'Alimentos'!$A$684:$AM$984,39,FALSE)*$F$56/G56</f>
        <v>0</v>
      </c>
    </row>
    <row r="57" spans="1:42" x14ac:dyDescent="0.3">
      <c r="A57" s="344" t="s">
        <v>645</v>
      </c>
      <c r="B57" s="345"/>
      <c r="C57" s="345"/>
      <c r="D57" s="345"/>
      <c r="E57" s="345"/>
      <c r="F57" s="345"/>
      <c r="G57" s="346"/>
      <c r="H57" s="163">
        <f t="shared" ref="H57:AP57" si="4">SUM(H52:H56)</f>
        <v>163.19999999999999</v>
      </c>
      <c r="I57" s="9">
        <f t="shared" si="4"/>
        <v>137.57999999999998</v>
      </c>
      <c r="J57" s="9">
        <f t="shared" si="4"/>
        <v>1.22</v>
      </c>
      <c r="K57" s="164">
        <f t="shared" si="4"/>
        <v>4.74</v>
      </c>
      <c r="L57" s="163">
        <f>SUM(L52:L56)</f>
        <v>29.02</v>
      </c>
      <c r="M57" s="163">
        <f t="shared" si="4"/>
        <v>12.22</v>
      </c>
      <c r="N57" s="9">
        <f t="shared" si="4"/>
        <v>5.68</v>
      </c>
      <c r="O57" s="163">
        <f t="shared" si="4"/>
        <v>1.8599999999999999</v>
      </c>
      <c r="P57" s="9">
        <f t="shared" si="4"/>
        <v>0.33</v>
      </c>
      <c r="Q57" s="9">
        <f t="shared" si="4"/>
        <v>0.49399999999999999</v>
      </c>
      <c r="R57" s="9">
        <f t="shared" si="4"/>
        <v>0.71</v>
      </c>
      <c r="S57" s="9">
        <f t="shared" si="4"/>
        <v>0</v>
      </c>
      <c r="T57" s="9">
        <f t="shared" si="4"/>
        <v>0</v>
      </c>
      <c r="U57" s="9">
        <f t="shared" si="4"/>
        <v>2.8</v>
      </c>
      <c r="V57" s="9">
        <f t="shared" si="4"/>
        <v>64.02</v>
      </c>
      <c r="W57" s="9">
        <f t="shared" si="4"/>
        <v>0</v>
      </c>
      <c r="X57" s="9">
        <f t="shared" si="4"/>
        <v>0.36</v>
      </c>
      <c r="Y57" s="9">
        <f t="shared" si="4"/>
        <v>2.5</v>
      </c>
      <c r="Z57" s="9">
        <f t="shared" si="4"/>
        <v>0.16</v>
      </c>
      <c r="AA57" s="9">
        <f t="shared" si="4"/>
        <v>0.08</v>
      </c>
      <c r="AB57" s="9">
        <f t="shared" si="4"/>
        <v>1.02</v>
      </c>
      <c r="AC57" s="9">
        <f t="shared" si="4"/>
        <v>0.26</v>
      </c>
      <c r="AD57" s="9">
        <f t="shared" si="4"/>
        <v>0.54</v>
      </c>
      <c r="AE57" s="9">
        <f t="shared" si="4"/>
        <v>0</v>
      </c>
      <c r="AF57" s="9">
        <f t="shared" si="4"/>
        <v>47.2</v>
      </c>
      <c r="AG57" s="9">
        <f t="shared" si="4"/>
        <v>2</v>
      </c>
      <c r="AH57" s="9">
        <f t="shared" si="4"/>
        <v>453.6</v>
      </c>
      <c r="AI57" s="9">
        <f t="shared" si="4"/>
        <v>29.8</v>
      </c>
      <c r="AJ57" s="9">
        <f t="shared" si="4"/>
        <v>141.80000000000001</v>
      </c>
      <c r="AK57" s="9">
        <f t="shared" si="4"/>
        <v>64.599999999999994</v>
      </c>
      <c r="AL57" s="9">
        <f t="shared" si="4"/>
        <v>1.52</v>
      </c>
      <c r="AM57" s="9">
        <f t="shared" si="4"/>
        <v>1.02</v>
      </c>
      <c r="AN57" s="9">
        <f t="shared" si="4"/>
        <v>0.18</v>
      </c>
      <c r="AO57" s="9">
        <f t="shared" si="4"/>
        <v>1</v>
      </c>
      <c r="AP57" s="9">
        <f t="shared" si="4"/>
        <v>0</v>
      </c>
    </row>
    <row r="58" spans="1:42" s="123" customFormat="1" ht="22.2" customHeight="1" thickBot="1" x14ac:dyDescent="0.35">
      <c r="A58" s="332" t="s">
        <v>751</v>
      </c>
      <c r="B58" s="333"/>
      <c r="C58" s="333"/>
      <c r="D58" s="333"/>
      <c r="E58" s="333"/>
      <c r="F58" s="333"/>
      <c r="G58" s="334"/>
      <c r="H58" s="137">
        <f>H109*E48</f>
        <v>162.78124500000001</v>
      </c>
      <c r="I58" s="122"/>
      <c r="J58" s="122"/>
      <c r="K58" s="137">
        <f>K109*E48</f>
        <v>7.6731899999999982</v>
      </c>
      <c r="L58" s="138">
        <f>L109*E48</f>
        <v>21.923400000000001</v>
      </c>
      <c r="M58" s="122"/>
      <c r="N58" s="122"/>
      <c r="O58" s="138">
        <f>O109*E48</f>
        <v>4.9327649999999998</v>
      </c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  <c r="AI58" s="122"/>
      <c r="AJ58" s="122"/>
      <c r="AK58" s="122"/>
      <c r="AL58" s="122"/>
      <c r="AM58" s="122"/>
      <c r="AN58" s="122"/>
      <c r="AO58" s="122"/>
      <c r="AP58" s="122"/>
    </row>
    <row r="59" spans="1:42" ht="15" customHeight="1" x14ac:dyDescent="0.3">
      <c r="A59" s="312" t="s">
        <v>736</v>
      </c>
      <c r="B59" s="313"/>
      <c r="C59" s="313"/>
      <c r="D59" s="314"/>
      <c r="E59" s="335">
        <v>0.15</v>
      </c>
      <c r="F59" s="336"/>
      <c r="G59" s="337"/>
      <c r="H59" s="358" t="s">
        <v>758</v>
      </c>
      <c r="I59" s="359"/>
      <c r="J59" s="302" t="s">
        <v>1433</v>
      </c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303"/>
      <c r="Y59" s="303"/>
      <c r="Z59" s="303"/>
      <c r="AA59" s="303"/>
      <c r="AB59" s="303"/>
      <c r="AC59" s="303"/>
      <c r="AD59" s="304"/>
    </row>
    <row r="60" spans="1:42" ht="15" customHeight="1" x14ac:dyDescent="0.3">
      <c r="A60" s="315"/>
      <c r="B60" s="316"/>
      <c r="C60" s="316"/>
      <c r="D60" s="317"/>
      <c r="E60" s="338"/>
      <c r="F60" s="339"/>
      <c r="G60" s="340"/>
      <c r="H60" s="360"/>
      <c r="I60" s="361"/>
      <c r="J60" s="305"/>
      <c r="K60" s="306"/>
      <c r="L60" s="306"/>
      <c r="M60" s="306"/>
      <c r="N60" s="306"/>
      <c r="O60" s="306"/>
      <c r="P60" s="306"/>
      <c r="Q60" s="306"/>
      <c r="R60" s="306"/>
      <c r="S60" s="306"/>
      <c r="T60" s="306"/>
      <c r="U60" s="306"/>
      <c r="V60" s="306"/>
      <c r="W60" s="306"/>
      <c r="X60" s="306"/>
      <c r="Y60" s="306"/>
      <c r="Z60" s="306"/>
      <c r="AA60" s="306"/>
      <c r="AB60" s="306"/>
      <c r="AC60" s="306"/>
      <c r="AD60" s="307"/>
    </row>
    <row r="61" spans="1:42" ht="15.75" customHeight="1" thickBot="1" x14ac:dyDescent="0.35">
      <c r="A61" s="318"/>
      <c r="B61" s="319"/>
      <c r="C61" s="319"/>
      <c r="D61" s="320"/>
      <c r="E61" s="341"/>
      <c r="F61" s="342"/>
      <c r="G61" s="343"/>
      <c r="H61" s="362"/>
      <c r="I61" s="363"/>
      <c r="J61" s="308"/>
      <c r="K61" s="309"/>
      <c r="L61" s="309"/>
      <c r="M61" s="309"/>
      <c r="N61" s="309"/>
      <c r="O61" s="309"/>
      <c r="P61" s="309"/>
      <c r="Q61" s="309"/>
      <c r="R61" s="309"/>
      <c r="S61" s="309"/>
      <c r="T61" s="309"/>
      <c r="U61" s="309"/>
      <c r="V61" s="309"/>
      <c r="W61" s="309"/>
      <c r="X61" s="309"/>
      <c r="Y61" s="309"/>
      <c r="Z61" s="309"/>
      <c r="AA61" s="309"/>
      <c r="AB61" s="309"/>
      <c r="AC61" s="309"/>
      <c r="AD61" s="310"/>
    </row>
    <row r="62" spans="1:42" x14ac:dyDescent="0.3">
      <c r="A62" s="34" t="s">
        <v>0</v>
      </c>
      <c r="B62" s="311" t="s">
        <v>1</v>
      </c>
      <c r="C62" s="311"/>
      <c r="D62" s="311"/>
      <c r="E62" s="9" t="s">
        <v>2</v>
      </c>
      <c r="F62" s="9" t="s">
        <v>3</v>
      </c>
      <c r="G62" s="9" t="s">
        <v>637</v>
      </c>
      <c r="H62" s="9" t="s">
        <v>4</v>
      </c>
      <c r="I62" s="9" t="s">
        <v>5</v>
      </c>
      <c r="J62" s="9" t="s">
        <v>6</v>
      </c>
      <c r="K62" s="9" t="s">
        <v>7</v>
      </c>
      <c r="L62" s="9" t="s">
        <v>9</v>
      </c>
      <c r="M62" s="9" t="s">
        <v>10</v>
      </c>
      <c r="N62" s="9" t="s">
        <v>8</v>
      </c>
      <c r="O62" s="9" t="s">
        <v>11</v>
      </c>
      <c r="P62" s="9" t="s">
        <v>12</v>
      </c>
      <c r="Q62" s="9" t="s">
        <v>13</v>
      </c>
      <c r="R62" s="9" t="s">
        <v>14</v>
      </c>
      <c r="S62" s="9" t="s">
        <v>15</v>
      </c>
      <c r="T62" s="9" t="s">
        <v>16</v>
      </c>
      <c r="U62" s="9" t="s">
        <v>36</v>
      </c>
      <c r="V62" s="9" t="s">
        <v>17</v>
      </c>
      <c r="W62" s="9" t="s">
        <v>18</v>
      </c>
      <c r="X62" s="9" t="s">
        <v>37</v>
      </c>
      <c r="Y62" s="9" t="s">
        <v>19</v>
      </c>
      <c r="Z62" s="9" t="s">
        <v>22</v>
      </c>
      <c r="AA62" s="9" t="s">
        <v>20</v>
      </c>
      <c r="AB62" s="9" t="s">
        <v>21</v>
      </c>
      <c r="AC62" s="9" t="s">
        <v>23</v>
      </c>
      <c r="AD62" s="9" t="s">
        <v>24</v>
      </c>
      <c r="AE62" s="9" t="s">
        <v>25</v>
      </c>
      <c r="AF62" s="9" t="s">
        <v>26</v>
      </c>
      <c r="AG62" s="9" t="s">
        <v>27</v>
      </c>
      <c r="AH62" s="9" t="s">
        <v>28</v>
      </c>
      <c r="AI62" s="9" t="s">
        <v>29</v>
      </c>
      <c r="AJ62" s="9" t="s">
        <v>30</v>
      </c>
      <c r="AK62" s="9" t="s">
        <v>31</v>
      </c>
      <c r="AL62" s="9" t="s">
        <v>32</v>
      </c>
      <c r="AM62" s="9" t="s">
        <v>33</v>
      </c>
      <c r="AN62" s="9" t="s">
        <v>34</v>
      </c>
      <c r="AO62" s="9" t="s">
        <v>35</v>
      </c>
      <c r="AP62" s="9" t="s">
        <v>635</v>
      </c>
    </row>
    <row r="63" spans="1:42" x14ac:dyDescent="0.3">
      <c r="A63" s="2" t="s">
        <v>47</v>
      </c>
      <c r="B63" s="284"/>
      <c r="C63" s="285"/>
      <c r="D63" s="286"/>
      <c r="E63" s="2">
        <f>VLOOKUP($A$63,Alimentos!$A$3:$AM$56:'Alimentos'!$A$684:$AM$984,3,FALSE)</f>
        <v>4</v>
      </c>
      <c r="F63" s="27">
        <v>80</v>
      </c>
      <c r="G63" s="2">
        <f>VLOOKUP($A$63,Alimentos!$A$3:$AM$56:'Alimentos'!$A$684:$AM$984,4,FALSE)</f>
        <v>100</v>
      </c>
      <c r="H63" s="140">
        <f>VLOOKUP($A$63,Alimentos!$A$3:$AM$56:'Alimentos'!$A$684:$AM$984,5,FALSE)*$F$63/G63</f>
        <v>35.200000000000003</v>
      </c>
      <c r="I63" s="2">
        <f>VLOOKUP($A$63,Alimentos!$A$3:$AM$56:'Alimentos'!$A$684:$AM$984,6,FALSE)*$F$63/G63</f>
        <v>0</v>
      </c>
      <c r="J63" s="2">
        <f>VLOOKUP($A$63,Alimentos!$A$3:$AM$56:'Alimentos'!$A$684:$AM$984,7,FALSE)*$F$63/G63</f>
        <v>0</v>
      </c>
      <c r="K63" s="140">
        <f>VLOOKUP($A$63,Alimentos!$A$3:$AM$56:'Alimentos'!$A$684:$AM$984,8,FALSE)*$F$63/G63</f>
        <v>2.48</v>
      </c>
      <c r="L63" s="140">
        <f>VLOOKUP($A$63,Alimentos!$A$3:$AM$56:'Alimentos'!$A$684:$AM$984,9,FALSE)*$F$63/G63</f>
        <v>3.68</v>
      </c>
      <c r="M63" s="2">
        <f>VLOOKUP($A$63,Alimentos!$A$3:$AM$56:'Alimentos'!$A$684:$AM$984,10,FALSE)*$F$63/G63</f>
        <v>3.68</v>
      </c>
      <c r="N63" s="2">
        <f>VLOOKUP($A$63,Alimentos!$A$3:$AM$56:'Alimentos'!$A$684:$AM$984,11,FALSE)*$F$63/G63</f>
        <v>0</v>
      </c>
      <c r="O63" s="140">
        <f>VLOOKUP($A$63,Alimentos!$A$3:$AM$56:'Alimentos'!$A$684:$AM$984,12,FALSE)*$F$63/G63</f>
        <v>1.04</v>
      </c>
      <c r="P63" s="2">
        <f>VLOOKUP($A$63,Alimentos!$A$3:$AM$56:'Alimentos'!$A$684:$AM$984,13,FALSE)*$F$63/G63</f>
        <v>0.8</v>
      </c>
      <c r="Q63" s="2">
        <f>VLOOKUP($A$63,Alimentos!$A$3:$AM$56:'Alimentos'!$A$684:$AM$984,14,FALSE)*$F$63/G63</f>
        <v>0.28000000000000003</v>
      </c>
      <c r="R63" s="2">
        <f>VLOOKUP($A$63,Alimentos!$A$3:$AM$56:'Alimentos'!$A$684:$AM$984,15,FALSE)*$F$63/G63</f>
        <v>0.04</v>
      </c>
      <c r="S63" s="2">
        <f>VLOOKUP($A$63,Alimentos!$A$3:$AM$56:'Alimentos'!$A$684:$AM$984,16,FALSE)*$F$63/G63</f>
        <v>0.08</v>
      </c>
      <c r="T63" s="2">
        <f>VLOOKUP($A$63,Alimentos!$A$3:$AM$56:'Alimentos'!$A$684:$AM$984,17,FALSE)*$F$63/G63</f>
        <v>4.8</v>
      </c>
      <c r="U63" s="2">
        <f>VLOOKUP($A$63,Alimentos!$A$3:$AM$56:'Alimentos'!$A$684:$AM$984,18,FALSE)*$F$63/G63</f>
        <v>40</v>
      </c>
      <c r="V63" s="2">
        <f>VLOOKUP($A$63,Alimentos!$A$3:$AM$56:'Alimentos'!$A$684:$AM$984,19,FALSE)*$F$63/G63</f>
        <v>0</v>
      </c>
      <c r="W63" s="2">
        <f>VLOOKUP($A$63,Alimentos!$A$3:$AM$56:'Alimentos'!$A$684:$AM$984,20,FALSE)*$F$63/G63</f>
        <v>0.32</v>
      </c>
      <c r="X63" s="2">
        <f>VLOOKUP($A$63,Alimentos!$A$3:$AM$56:'Alimentos'!$A$684:$AM$984,21,FALSE)*$F$63/G63</f>
        <v>0</v>
      </c>
      <c r="Y63" s="2">
        <f>VLOOKUP($A$63,Alimentos!$A$3:$AM$56:'Alimentos'!$A$684:$AM$984,22,FALSE)*$F$63/G63</f>
        <v>0</v>
      </c>
      <c r="Z63" s="2">
        <f>VLOOKUP($A$63,Alimentos!$A$3:$AM$56:'Alimentos'!$A$684:$AM$984,23,FALSE)*$F$63/G63</f>
        <v>0</v>
      </c>
      <c r="AA63" s="2">
        <f>VLOOKUP($A$63,Alimentos!$A$3:$AM$56:'Alimentos'!$A$684:$AM$984,24,FALSE)*$F$63/G63</f>
        <v>0</v>
      </c>
      <c r="AB63" s="2">
        <f>VLOOKUP($A$63,Alimentos!$A$3:$AM$56:'Alimentos'!$A$684:$AM$984,25,FALSE)*$F$63/G63</f>
        <v>0</v>
      </c>
      <c r="AC63" s="2">
        <f>VLOOKUP($A$63,Alimentos!$A$3:$AM$56:'Alimentos'!$A$684:$AM$984,26,FALSE)*$F$63/G63</f>
        <v>0</v>
      </c>
      <c r="AD63" s="2">
        <f>VLOOKUP($A$63,Alimentos!$A$3:$AM$56:'Alimentos'!$A$684:$AM$984,27,FALSE)*$F$63/G63</f>
        <v>0</v>
      </c>
      <c r="AE63" s="2">
        <f>VLOOKUP($A$63,Alimentos!$A$3:$AM$56:'Alimentos'!$A$684:$AM$984,28,FALSE)*$F$63/G63</f>
        <v>0</v>
      </c>
      <c r="AF63" s="2">
        <f>VLOOKUP($A$63,Alimentos!$A$3:$AM$56:'Alimentos'!$A$684:$AM$984,29,FALSE)*$F$63/G63</f>
        <v>0</v>
      </c>
      <c r="AG63" s="2">
        <f>VLOOKUP($A$63,Alimentos!$A$3:$AM$56:'Alimentos'!$A$684:$AM$984,30,FALSE)*$F$63/G63</f>
        <v>48</v>
      </c>
      <c r="AH63" s="2">
        <f>VLOOKUP($A$63,Alimentos!$A$3:$AM$56:'Alimentos'!$A$684:$AM$984,31,FALSE)*$F$63/G63</f>
        <v>0</v>
      </c>
      <c r="AI63" s="2">
        <f>VLOOKUP($A$63,Alimentos!$A$3:$AM$56:'Alimentos'!$A$684:$AM$984,32,FALSE)*$F$63/G63</f>
        <v>80.8</v>
      </c>
      <c r="AJ63" s="2">
        <f>VLOOKUP($A$63,Alimentos!$A$3:$AM$56:'Alimentos'!$A$684:$AM$984,33,FALSE)*$F$63/G63</f>
        <v>0</v>
      </c>
      <c r="AK63" s="2">
        <f>VLOOKUP($A$63,Alimentos!$A$3:$AM$56:'Alimentos'!$A$684:$AM$984,34,FALSE)*$F$63/G63</f>
        <v>0</v>
      </c>
      <c r="AL63" s="2">
        <f>VLOOKUP($A$63,Alimentos!$A$3:$AM$56:'Alimentos'!$A$684:$AM$984,35,FALSE)*$F$63/G63</f>
        <v>0</v>
      </c>
      <c r="AM63" s="2">
        <f>VLOOKUP($A$63,Alimentos!$A$3:$AM$56:'Alimentos'!$A$684:$AM$984,36,FALSE)*$F$63/G63</f>
        <v>0</v>
      </c>
      <c r="AN63" s="2">
        <f>VLOOKUP($A$63,Alimentos!$A$3:$AM$56:'Alimentos'!$A$684:$AM$984,37,FALSE)*$F$63/G63</f>
        <v>0</v>
      </c>
      <c r="AO63" s="2">
        <f>VLOOKUP($A$63,Alimentos!$A$3:$AM$56:'Alimentos'!$A$684:$AM$984,38,FALSE)*$F$63/G63</f>
        <v>0</v>
      </c>
      <c r="AP63" s="2">
        <f>VLOOKUP($A$63,Alimentos!$A$3:$AM$56:'Alimentos'!$A$684:$AM$984,39,FALSE)*$F$63/G63</f>
        <v>0</v>
      </c>
    </row>
    <row r="64" spans="1:42" x14ac:dyDescent="0.3">
      <c r="A64" s="2" t="s">
        <v>292</v>
      </c>
      <c r="B64" s="284"/>
      <c r="C64" s="285"/>
      <c r="D64" s="286"/>
      <c r="E64" s="2">
        <f>VLOOKUP($A$64,Alimentos!$A$3:$AM$56:'Alimentos'!$A$684:$AM$984,3,FALSE)</f>
        <v>4</v>
      </c>
      <c r="F64" s="27">
        <v>15</v>
      </c>
      <c r="G64" s="2">
        <f>VLOOKUP($A$64,Alimentos!$A$3:$AM$56:'Alimentos'!$A$684:$AM$984,4,FALSE)</f>
        <v>100</v>
      </c>
      <c r="H64" s="140">
        <f>VLOOKUP($A$64,Alimentos!$A$3:$AM$56:'Alimentos'!$A$684:$AM$984,5,FALSE)*$F$64/G64</f>
        <v>54.45</v>
      </c>
      <c r="I64" s="2">
        <f>VLOOKUP($A$64,Alimentos!$A$3:$AM$56:'Alimentos'!$A$684:$AM$984,6,FALSE)*$F$64/G64</f>
        <v>0</v>
      </c>
      <c r="J64" s="2">
        <f>VLOOKUP($A$64,Alimentos!$A$3:$AM$56:'Alimentos'!$A$684:$AM$984,7,FALSE)*$F$64/G64</f>
        <v>0</v>
      </c>
      <c r="K64" s="140">
        <f>VLOOKUP($A$64,Alimentos!$A$3:$AM$56:'Alimentos'!$A$684:$AM$984,8,FALSE)*$F$64/G64</f>
        <v>1.26</v>
      </c>
      <c r="L64" s="140">
        <f>VLOOKUP($A$64,Alimentos!$A$3:$AM$56:'Alimentos'!$A$684:$AM$984,9,FALSE)*$F$64/G64</f>
        <v>11.55</v>
      </c>
      <c r="M64" s="2">
        <f>VLOOKUP($A$64,Alimentos!$A$3:$AM$56:'Alimentos'!$A$684:$AM$984,10,FALSE)*$F$64/G64</f>
        <v>7.4999999999999997E-2</v>
      </c>
      <c r="N64" s="2">
        <f>VLOOKUP($A$64,Alimentos!$A$3:$AM$56:'Alimentos'!$A$684:$AM$984,11,FALSE)*$F$64/G64</f>
        <v>0.82499999999999996</v>
      </c>
      <c r="O64" s="140">
        <f>VLOOKUP($A$64,Alimentos!$A$3:$AM$56:'Alimentos'!$A$684:$AM$984,12,FALSE)*$F$64/G64</f>
        <v>0.36</v>
      </c>
      <c r="P64" s="2">
        <f>VLOOKUP($A$64,Alimentos!$A$3:$AM$56:'Alimentos'!$A$684:$AM$984,13,FALSE)*$F$64/G64</f>
        <v>7.4999999999999997E-2</v>
      </c>
      <c r="Q64" s="2">
        <f>VLOOKUP($A$64,Alimentos!$A$3:$AM$56:'Alimentos'!$A$684:$AM$984,14,FALSE)*$F$64/G64</f>
        <v>0</v>
      </c>
      <c r="R64" s="2">
        <f>VLOOKUP($A$64,Alimentos!$A$3:$AM$56:'Alimentos'!$A$684:$AM$984,15,FALSE)*$F$64/G64</f>
        <v>0</v>
      </c>
      <c r="S64" s="2">
        <f>VLOOKUP($A$64,Alimentos!$A$3:$AM$56:'Alimentos'!$A$684:$AM$984,16,FALSE)*$F$64/G64</f>
        <v>0</v>
      </c>
      <c r="T64" s="2">
        <f>VLOOKUP($A$64,Alimentos!$A$3:$AM$56:'Alimentos'!$A$684:$AM$984,17,FALSE)*$F$64/G64</f>
        <v>0</v>
      </c>
      <c r="U64" s="2">
        <f>VLOOKUP($A$64,Alimentos!$A$3:$AM$56:'Alimentos'!$A$684:$AM$984,18,FALSE)*$F$64/G64</f>
        <v>0</v>
      </c>
      <c r="V64" s="2">
        <f>VLOOKUP($A$64,Alimentos!$A$3:$AM$56:'Alimentos'!$A$684:$AM$984,19,FALSE)*$F$64/G64</f>
        <v>0</v>
      </c>
      <c r="W64" s="2">
        <f>VLOOKUP($A$64,Alimentos!$A$3:$AM$56:'Alimentos'!$A$684:$AM$984,20,FALSE)*$F$64/G64</f>
        <v>0</v>
      </c>
      <c r="X64" s="2">
        <f>VLOOKUP($A$64,Alimentos!$A$3:$AM$56:'Alimentos'!$A$684:$AM$984,21,FALSE)*$F$64/G64</f>
        <v>0</v>
      </c>
      <c r="Y64" s="2">
        <f>VLOOKUP($A$64,Alimentos!$A$3:$AM$56:'Alimentos'!$A$684:$AM$984,22,FALSE)*$F$64/G64</f>
        <v>0</v>
      </c>
      <c r="Z64" s="2">
        <f>VLOOKUP($A$64,Alimentos!$A$3:$AM$56:'Alimentos'!$A$684:$AM$984,23,FALSE)*$F$64/G64</f>
        <v>0</v>
      </c>
      <c r="AA64" s="2">
        <f>VLOOKUP($A$64,Alimentos!$A$3:$AM$56:'Alimentos'!$A$684:$AM$984,24,FALSE)*$F$64/G64</f>
        <v>0</v>
      </c>
      <c r="AB64" s="2">
        <f>VLOOKUP($A$64,Alimentos!$A$3:$AM$56:'Alimentos'!$A$684:$AM$984,25,FALSE)*$F$64/G64</f>
        <v>0</v>
      </c>
      <c r="AC64" s="2">
        <f>VLOOKUP($A$64,Alimentos!$A$3:$AM$56:'Alimentos'!$A$684:$AM$984,26,FALSE)*$F$64/G64</f>
        <v>0</v>
      </c>
      <c r="AD64" s="2">
        <f>VLOOKUP($A$64,Alimentos!$A$3:$AM$56:'Alimentos'!$A$684:$AM$984,27,FALSE)*$F$64/G64</f>
        <v>0</v>
      </c>
      <c r="AE64" s="2">
        <f>VLOOKUP($A$64,Alimentos!$A$3:$AM$56:'Alimentos'!$A$684:$AM$984,28,FALSE)*$F$64/G64</f>
        <v>0</v>
      </c>
      <c r="AF64" s="2">
        <f>VLOOKUP($A$64,Alimentos!$A$3:$AM$56:'Alimentos'!$A$684:$AM$984,29,FALSE)*$F$64/G64</f>
        <v>0</v>
      </c>
      <c r="AG64" s="2">
        <f>VLOOKUP($A$64,Alimentos!$A$3:$AM$56:'Alimentos'!$A$684:$AM$984,30,FALSE)*$F$64/G64</f>
        <v>34.200000000000003</v>
      </c>
      <c r="AH64" s="2">
        <f>VLOOKUP($A$64,Alimentos!$A$3:$AM$56:'Alimentos'!$A$684:$AM$984,31,FALSE)*$F$64/G64</f>
        <v>0</v>
      </c>
      <c r="AI64" s="2">
        <f>VLOOKUP($A$64,Alimentos!$A$3:$AM$56:'Alimentos'!$A$684:$AM$984,32,FALSE)*$F$64/G64</f>
        <v>0</v>
      </c>
      <c r="AJ64" s="2">
        <f>VLOOKUP($A$64,Alimentos!$A$3:$AM$56:'Alimentos'!$A$684:$AM$984,33,FALSE)*$F$64/G64</f>
        <v>0</v>
      </c>
      <c r="AK64" s="2">
        <f>VLOOKUP($A$64,Alimentos!$A$3:$AM$56:'Alimentos'!$A$684:$AM$984,34,FALSE)*$F$64/G64</f>
        <v>0</v>
      </c>
      <c r="AL64" s="2">
        <f>VLOOKUP($A$64,Alimentos!$A$3:$AM$56:'Alimentos'!$A$684:$AM$984,35,FALSE)*$F$64/G64</f>
        <v>0</v>
      </c>
      <c r="AM64" s="2">
        <f>VLOOKUP($A$64,Alimentos!$A$3:$AM$56:'Alimentos'!$A$684:$AM$984,36,FALSE)*$F$64/G64</f>
        <v>0</v>
      </c>
      <c r="AN64" s="2">
        <f>VLOOKUP($A$64,Alimentos!$A$3:$AM$56:'Alimentos'!$A$684:$AM$984,37,FALSE)*$F$64/G64</f>
        <v>0</v>
      </c>
      <c r="AO64" s="2">
        <f>VLOOKUP($A$64,Alimentos!$A$3:$AM$56:'Alimentos'!$A$684:$AM$984,38,FALSE)*$F$64/G64</f>
        <v>0</v>
      </c>
      <c r="AP64" s="2">
        <f>VLOOKUP($A$64,Alimentos!$A$3:$AM$56:'Alimentos'!$A$684:$AM$984,39,FALSE)*$F$64/G64</f>
        <v>0</v>
      </c>
    </row>
    <row r="65" spans="1:42" x14ac:dyDescent="0.3">
      <c r="A65" s="2" t="s">
        <v>136</v>
      </c>
      <c r="B65" s="284"/>
      <c r="C65" s="285"/>
      <c r="D65" s="286"/>
      <c r="E65" s="2">
        <f>VLOOKUP($A$65,Alimentos!$A$3:$AM$56:'Alimentos'!$A$684:$AM$984,3,FALSE)</f>
        <v>1</v>
      </c>
      <c r="F65" s="27">
        <v>60</v>
      </c>
      <c r="G65" s="2">
        <f>VLOOKUP($A$65,Alimentos!$A$3:$AM$56:'Alimentos'!$A$684:$AM$984,4,FALSE)</f>
        <v>100</v>
      </c>
      <c r="H65" s="140">
        <f>VLOOKUP($A$65,Alimentos!$A$3:$AM$56:'Alimentos'!$A$684:$AM$984,5,FALSE)*$F$65/G65</f>
        <v>74.400000000000006</v>
      </c>
      <c r="I65" s="2">
        <f>VLOOKUP($A$65,Alimentos!$A$3:$AM$56:'Alimentos'!$A$684:$AM$984,6,FALSE)*$F$65/G65</f>
        <v>43.2</v>
      </c>
      <c r="J65" s="2">
        <f>VLOOKUP($A$65,Alimentos!$A$3:$AM$56:'Alimentos'!$A$684:$AM$984,7,FALSE)*$F$65/G65</f>
        <v>1.02</v>
      </c>
      <c r="K65" s="140">
        <f>VLOOKUP($A$65,Alimentos!$A$3:$AM$56:'Alimentos'!$A$684:$AM$984,8,FALSE)*$F$65/G65</f>
        <v>11.76</v>
      </c>
      <c r="L65" s="140">
        <f>VLOOKUP($A$65,Alimentos!$A$3:$AM$56:'Alimentos'!$A$684:$AM$984,9,FALSE)*$F$65/G65</f>
        <v>1.74</v>
      </c>
      <c r="M65" s="2">
        <f>VLOOKUP($A$65,Alimentos!$A$3:$AM$56:'Alimentos'!$A$684:$AM$984,10,FALSE)*$F$65/G65</f>
        <v>0</v>
      </c>
      <c r="N65" s="2">
        <f>VLOOKUP($A$65,Alimentos!$A$3:$AM$56:'Alimentos'!$A$684:$AM$984,11,FALSE)*$F$65/G65</f>
        <v>0</v>
      </c>
      <c r="O65" s="140">
        <f>VLOOKUP($A$65,Alimentos!$A$3:$AM$56:'Alimentos'!$A$684:$AM$984,12,FALSE)*$F$65/G65</f>
        <v>2.2799999999999998</v>
      </c>
      <c r="P65" s="2">
        <f>VLOOKUP($A$65,Alimentos!$A$3:$AM$56:'Alimentos'!$A$684:$AM$984,13,FALSE)*$F$65/G65</f>
        <v>0.65400000000000003</v>
      </c>
      <c r="Q65" s="2">
        <f>VLOOKUP($A$65,Alimentos!$A$3:$AM$56:'Alimentos'!$A$684:$AM$984,14,FALSE)*$F$65/G65</f>
        <v>0.51600000000000001</v>
      </c>
      <c r="R65" s="2">
        <f>VLOOKUP($A$65,Alimentos!$A$3:$AM$56:'Alimentos'!$A$684:$AM$984,15,FALSE)*$F$65/G65</f>
        <v>0.69</v>
      </c>
      <c r="S65" s="2">
        <f>VLOOKUP($A$65,Alimentos!$A$3:$AM$56:'Alimentos'!$A$684:$AM$984,16,FALSE)*$F$65/G65</f>
        <v>0</v>
      </c>
      <c r="T65" s="2">
        <f>VLOOKUP($A$65,Alimentos!$A$3:$AM$56:'Alimentos'!$A$684:$AM$984,17,FALSE)*$F$65/G65</f>
        <v>40.200000000000003</v>
      </c>
      <c r="U65" s="2">
        <f>VLOOKUP($A$65,Alimentos!$A$3:$AM$56:'Alimentos'!$A$684:$AM$984,18,FALSE)*$F$65/G65</f>
        <v>0</v>
      </c>
      <c r="V65" s="2">
        <f>VLOOKUP($A$65,Alimentos!$A$3:$AM$56:'Alimentos'!$A$684:$AM$984,19,FALSE)*$F$65/G65</f>
        <v>0</v>
      </c>
      <c r="W65" s="2">
        <f>VLOOKUP($A$65,Alimentos!$A$3:$AM$56:'Alimentos'!$A$684:$AM$984,20,FALSE)*$F$65/G65</f>
        <v>0</v>
      </c>
      <c r="X65" s="2">
        <f>VLOOKUP($A$65,Alimentos!$A$3:$AM$56:'Alimentos'!$A$684:$AM$984,21,FALSE)*$F$65/G65</f>
        <v>0.24</v>
      </c>
      <c r="Y65" s="2">
        <f>VLOOKUP($A$65,Alimentos!$A$3:$AM$56:'Alimentos'!$A$684:$AM$984,22,FALSE)*$F$65/G65</f>
        <v>0</v>
      </c>
      <c r="Z65" s="2">
        <f>VLOOKUP($A$65,Alimentos!$A$3:$AM$56:'Alimentos'!$A$684:$AM$984,23,FALSE)*$F$65/G65</f>
        <v>0.06</v>
      </c>
      <c r="AA65" s="2">
        <f>VLOOKUP($A$65,Alimentos!$A$3:$AM$56:'Alimentos'!$A$684:$AM$984,24,FALSE)*$F$65/G65</f>
        <v>0.18</v>
      </c>
      <c r="AB65" s="2">
        <f>VLOOKUP($A$65,Alimentos!$A$3:$AM$56:'Alimentos'!$A$684:$AM$984,25,FALSE)*$F$65/G65</f>
        <v>2.1</v>
      </c>
      <c r="AC65" s="2">
        <f>VLOOKUP($A$65,Alimentos!$A$3:$AM$56:'Alimentos'!$A$684:$AM$984,26,FALSE)*$F$65/G65</f>
        <v>0.12</v>
      </c>
      <c r="AD65" s="2">
        <f>VLOOKUP($A$65,Alimentos!$A$3:$AM$56:'Alimentos'!$A$684:$AM$984,27,FALSE)*$F$65/G65</f>
        <v>0</v>
      </c>
      <c r="AE65" s="2">
        <f>VLOOKUP($A$65,Alimentos!$A$3:$AM$56:'Alimentos'!$A$684:$AM$984,28,FALSE)*$F$65/G65</f>
        <v>0.18</v>
      </c>
      <c r="AF65" s="2">
        <f>VLOOKUP($A$65,Alimentos!$A$3:$AM$56:'Alimentos'!$A$684:$AM$984,29,FALSE)*$F$65/G65</f>
        <v>3.6</v>
      </c>
      <c r="AG65" s="2">
        <f>VLOOKUP($A$65,Alimentos!$A$3:$AM$56:'Alimentos'!$A$684:$AM$984,30,FALSE)*$F$65/G65</f>
        <v>622.79999999999995</v>
      </c>
      <c r="AH65" s="2">
        <f>VLOOKUP($A$65,Alimentos!$A$3:$AM$56:'Alimentos'!$A$684:$AM$984,31,FALSE)*$F$65/G65</f>
        <v>179.4</v>
      </c>
      <c r="AI65" s="2">
        <f>VLOOKUP($A$65,Alimentos!$A$3:$AM$56:'Alimentos'!$A$684:$AM$984,32,FALSE)*$F$65/G65</f>
        <v>3</v>
      </c>
      <c r="AJ65" s="2">
        <f>VLOOKUP($A$65,Alimentos!$A$3:$AM$56:'Alimentos'!$A$684:$AM$984,33,FALSE)*$F$65/G65</f>
        <v>182.4</v>
      </c>
      <c r="AK65" s="2">
        <f>VLOOKUP($A$65,Alimentos!$A$3:$AM$56:'Alimentos'!$A$684:$AM$984,34,FALSE)*$F$65/G65</f>
        <v>12</v>
      </c>
      <c r="AL65" s="2">
        <f>VLOOKUP($A$65,Alimentos!$A$3:$AM$56:'Alimentos'!$A$684:$AM$984,35,FALSE)*$F$65/G65</f>
        <v>0.84</v>
      </c>
      <c r="AM65" s="2">
        <f>VLOOKUP($A$65,Alimentos!$A$3:$AM$56:'Alimentos'!$A$684:$AM$984,36,FALSE)*$F$65/G65</f>
        <v>1.44</v>
      </c>
      <c r="AN65" s="2">
        <f>VLOOKUP($A$65,Alimentos!$A$3:$AM$56:'Alimentos'!$A$684:$AM$984,37,FALSE)*$F$65/G65</f>
        <v>0.06</v>
      </c>
      <c r="AO65" s="2">
        <f>VLOOKUP($A$65,Alimentos!$A$3:$AM$56:'Alimentos'!$A$684:$AM$984,38,FALSE)*$F$65/G65</f>
        <v>22.2</v>
      </c>
      <c r="AP65" s="2">
        <f>VLOOKUP($A$65,Alimentos!$A$3:$AM$56:'Alimentos'!$A$684:$AM$984,39,FALSE)*$F$65/G65</f>
        <v>0</v>
      </c>
    </row>
    <row r="66" spans="1:42" x14ac:dyDescent="0.3">
      <c r="A66" s="2" t="s">
        <v>652</v>
      </c>
      <c r="B66" s="284"/>
      <c r="C66" s="285"/>
      <c r="D66" s="286"/>
      <c r="E66" s="2">
        <f>VLOOKUP($A$66,Alimentos!$A$3:$AM$56:'Alimentos'!$A$684:$AM$984,3,FALSE)</f>
        <v>0</v>
      </c>
      <c r="F66" s="27"/>
      <c r="G66" s="2">
        <f>VLOOKUP($A$66,Alimentos!$A$3:$AM$56:'Alimentos'!$A$684:$AM$984,4,FALSE)</f>
        <v>100</v>
      </c>
      <c r="H66" s="140">
        <f>VLOOKUP($A$66,Alimentos!$A$3:$AM$56:'Alimentos'!$A$684:$AM$984,5,FALSE)*$F$66/G66</f>
        <v>0</v>
      </c>
      <c r="I66" s="2">
        <f>VLOOKUP($A$66,Alimentos!$A$3:$AM$56:'Alimentos'!$A$684:$AM$984,6,FALSE)*$F$66/G66</f>
        <v>0</v>
      </c>
      <c r="J66" s="2">
        <f>VLOOKUP($A$65,Alimentos!$A$3:$AM$56:'Alimentos'!$A$684:$AM$984,7,FALSE)*$F$66/G66</f>
        <v>0</v>
      </c>
      <c r="K66" s="140">
        <f>VLOOKUP($A$66,Alimentos!$A$3:$AM$56:'Alimentos'!$A$684:$AM$984,8,FALSE)*$F$66/G66</f>
        <v>0</v>
      </c>
      <c r="L66" s="140">
        <f>VLOOKUP($A$66,Alimentos!$A$3:$AM$56:'Alimentos'!$A$684:$AM$984,9,FALSE)*$F$66/G66</f>
        <v>0</v>
      </c>
      <c r="M66" s="2">
        <f>VLOOKUP($A$66,Alimentos!$A$3:$AM$56:'Alimentos'!$A$684:$AM$984,10,FALSE)*$F$66/G66</f>
        <v>0</v>
      </c>
      <c r="N66" s="2">
        <f>VLOOKUP($A$66,Alimentos!$A$3:$AM$56:'Alimentos'!$A$684:$AM$984,11,FALSE)*$F$66/G66</f>
        <v>0</v>
      </c>
      <c r="O66" s="140">
        <f>VLOOKUP($A$66,Alimentos!$A$3:$AM$56:'Alimentos'!$A$684:$AM$984,12,FALSE)*$F$66/G66</f>
        <v>0</v>
      </c>
      <c r="P66" s="2">
        <f>VLOOKUP($A$66,Alimentos!$A$3:$AM$56:'Alimentos'!$A$684:$AM$984,13,FALSE)*$F$66/G66</f>
        <v>0</v>
      </c>
      <c r="Q66" s="2">
        <f>VLOOKUP($A$66,Alimentos!$A$3:$AM$56:'Alimentos'!$A$684:$AM$984,14,FALSE)*$F$66/G66</f>
        <v>0</v>
      </c>
      <c r="R66" s="2">
        <f>VLOOKUP($A$66,Alimentos!$A$3:$AM$56:'Alimentos'!$A$684:$AM$984,15,FALSE)*$F$66/G66</f>
        <v>0</v>
      </c>
      <c r="S66" s="2">
        <f>VLOOKUP($A$66,Alimentos!$A$3:$AM$56:'Alimentos'!$A$684:$AM$984,16,FALSE)*$F$66/G66</f>
        <v>0</v>
      </c>
      <c r="T66" s="2">
        <f>VLOOKUP($A$66,Alimentos!$A$3:$AM$56:'Alimentos'!$A$684:$AM$984,17,FALSE)*$F$66/G66</f>
        <v>0</v>
      </c>
      <c r="U66" s="2">
        <f>VLOOKUP($A$66,Alimentos!$A$3:$AM$56:'Alimentos'!$A$684:$AM$984,18,FALSE)*$F$66/G66</f>
        <v>0</v>
      </c>
      <c r="V66" s="2">
        <f>VLOOKUP($A$66,Alimentos!$A$3:$AM$56:'Alimentos'!$A$684:$AM$984,19,FALSE)*$F$66/G66</f>
        <v>0</v>
      </c>
      <c r="W66" s="2">
        <f>VLOOKUP($A$66,Alimentos!$A$3:$AM$56:'Alimentos'!$A$684:$AM$984,20,FALSE)*$F$66/G66</f>
        <v>0</v>
      </c>
      <c r="X66" s="2">
        <f>VLOOKUP($A$66,Alimentos!$A$3:$AM$56:'Alimentos'!$A$684:$AM$984,21,FALSE)*$F$66/G66</f>
        <v>0</v>
      </c>
      <c r="Y66" s="2">
        <f>VLOOKUP($A$66,Alimentos!$A$3:$AM$56:'Alimentos'!$A$684:$AM$984,22,FALSE)*$F$66/G66</f>
        <v>0</v>
      </c>
      <c r="Z66" s="2">
        <f>VLOOKUP($A$66,Alimentos!$A$3:$AM$56:'Alimentos'!$A$684:$AM$984,23,FALSE)*$F$66/G66</f>
        <v>0</v>
      </c>
      <c r="AA66" s="2">
        <f>VLOOKUP($A$66,Alimentos!$A$3:$AM$56:'Alimentos'!$A$684:$AM$984,24,FALSE)*$F$66/G66</f>
        <v>0</v>
      </c>
      <c r="AB66" s="2">
        <f>VLOOKUP($A$66,Alimentos!$A$3:$AM$56:'Alimentos'!$A$684:$AM$984,25,FALSE)*$F$66/G66</f>
        <v>0</v>
      </c>
      <c r="AC66" s="2">
        <f>VLOOKUP($A$66,Alimentos!$A$3:$AM$56:'Alimentos'!$A$684:$AM$984,26,FALSE)*$F$66/G66</f>
        <v>0</v>
      </c>
      <c r="AD66" s="2">
        <f>VLOOKUP($A$66,Alimentos!$A$3:$AM$56:'Alimentos'!$A$684:$AM$984,27,FALSE)*$F$66/G66</f>
        <v>0</v>
      </c>
      <c r="AE66" s="2">
        <f>VLOOKUP($A$66,Alimentos!$A$3:$AM$56:'Alimentos'!$A$684:$AM$984,28,FALSE)*$F$66/G66</f>
        <v>0</v>
      </c>
      <c r="AF66" s="2">
        <f>VLOOKUP($A$66,Alimentos!$A$3:$AM$56:'Alimentos'!$A$684:$AM$984,29,FALSE)*$F$66/G66</f>
        <v>0</v>
      </c>
      <c r="AG66" s="2">
        <f>VLOOKUP($A$66,Alimentos!$A$3:$AM$56:'Alimentos'!$A$684:$AM$984,30,FALSE)*$F$66/G66</f>
        <v>0</v>
      </c>
      <c r="AH66" s="2">
        <f>VLOOKUP($A$66,Alimentos!$A$3:$AM$56:'Alimentos'!$A$684:$AM$984,31,FALSE)*$F$66/G66</f>
        <v>0</v>
      </c>
      <c r="AI66" s="2">
        <f>VLOOKUP($A$66,Alimentos!$A$3:$AM$56:'Alimentos'!$A$684:$AM$984,32,FALSE)*$F$66/G66</f>
        <v>0</v>
      </c>
      <c r="AJ66" s="2">
        <f>VLOOKUP($A$66,Alimentos!$A$3:$AM$56:'Alimentos'!$A$684:$AM$984,33,FALSE)*$F$66/G66</f>
        <v>0</v>
      </c>
      <c r="AK66" s="2">
        <f>VLOOKUP($A$66,Alimentos!$A$3:$AM$56:'Alimentos'!$A$684:$AM$984,34,FALSE)*$F$66/G66</f>
        <v>0</v>
      </c>
      <c r="AL66" s="2">
        <f>VLOOKUP($A$66,Alimentos!$A$3:$AM$56:'Alimentos'!$A$684:$AM$984,35,FALSE)*$F$66/G66</f>
        <v>0</v>
      </c>
      <c r="AM66" s="2">
        <f>VLOOKUP($A$66,Alimentos!$A$3:$AM$56:'Alimentos'!$A$684:$AM$984,36,FALSE)*$F$66/G66</f>
        <v>0</v>
      </c>
      <c r="AN66" s="2">
        <f>VLOOKUP($A$66,Alimentos!$A$3:$AM$56:'Alimentos'!$A$684:$AM$984,37,FALSE)*$F$66/G66</f>
        <v>0</v>
      </c>
      <c r="AO66" s="2">
        <f>VLOOKUP($A$66,Alimentos!$A$3:$AM$56:'Alimentos'!$A$684:$AM$984,38,FALSE)*$F$66/G66</f>
        <v>0</v>
      </c>
      <c r="AP66" s="2">
        <f>VLOOKUP($A$66,Alimentos!$A$3:$AM$56:'Alimentos'!$A$684:$AM$984,39,FALSE)*$F$66/G66</f>
        <v>0</v>
      </c>
    </row>
    <row r="67" spans="1:42" x14ac:dyDescent="0.3">
      <c r="A67" s="2" t="s">
        <v>652</v>
      </c>
      <c r="B67" s="284"/>
      <c r="C67" s="285"/>
      <c r="D67" s="286"/>
      <c r="E67" s="2">
        <f>VLOOKUP($A$67,Alimentos!$A$3:$AM$56:'Alimentos'!$A$684:$AM$984,3,FALSE)</f>
        <v>0</v>
      </c>
      <c r="F67" s="27"/>
      <c r="G67" s="2">
        <f>VLOOKUP($A$67,Alimentos!$A$3:$AM$56:'Alimentos'!$A$684:$AM$984,4,FALSE)</f>
        <v>100</v>
      </c>
      <c r="H67" s="140">
        <f>VLOOKUP($A$67,Alimentos!$A$3:$AM$56:'Alimentos'!$A$684:$AM$984,5,FALSE)*$F$67/G67</f>
        <v>0</v>
      </c>
      <c r="I67" s="2">
        <f>VLOOKUP($A$67,Alimentos!$A$3:$AM$56:'Alimentos'!$A$684:$AM$984,6,FALSE)*$F$67/G67</f>
        <v>0</v>
      </c>
      <c r="J67" s="2">
        <f>VLOOKUP($A$67,Alimentos!$A$3:$AM$56:'Alimentos'!$A$684:$AM$984,7,FALSE)*$F$67/G67</f>
        <v>0</v>
      </c>
      <c r="K67" s="140">
        <f>VLOOKUP($A$67,Alimentos!$A$3:$AM$56:'Alimentos'!$A$684:$AM$984,8,FALSE)*$F$67/G67</f>
        <v>0</v>
      </c>
      <c r="L67" s="140">
        <f>VLOOKUP($A$67,Alimentos!$A$3:$AM$56:'Alimentos'!$A$684:$AM$984,9,FALSE)*$F$67/G67</f>
        <v>0</v>
      </c>
      <c r="M67" s="2">
        <f>VLOOKUP($A$67,Alimentos!$A$3:$AM$56:'Alimentos'!$A$684:$AM$984,10,FALSE)*$F$67/G67</f>
        <v>0</v>
      </c>
      <c r="N67" s="2">
        <f>VLOOKUP($A$67,Alimentos!$A$3:$AM$56:'Alimentos'!$A$684:$AM$984,11,FALSE)*$F$67/G67</f>
        <v>0</v>
      </c>
      <c r="O67" s="140">
        <f>VLOOKUP($A$67,Alimentos!$A$3:$AM$56:'Alimentos'!$A$684:$AM$984,12,FALSE)*$F$67/G67</f>
        <v>0</v>
      </c>
      <c r="P67" s="2">
        <f>VLOOKUP($A$67,Alimentos!$A$3:$AM$56:'Alimentos'!$A$684:$AM$984,13,FALSE)*$F$67/G67</f>
        <v>0</v>
      </c>
      <c r="Q67" s="2">
        <f>VLOOKUP($A$67,Alimentos!$A$3:$AM$56:'Alimentos'!$A$684:$AM$984,14,FALSE)*$F$67/G67</f>
        <v>0</v>
      </c>
      <c r="R67" s="2">
        <f>VLOOKUP($A$67,Alimentos!$A$3:$AM$56:'Alimentos'!$A$684:$AM$984,15,FALSE)*$F$67/G67</f>
        <v>0</v>
      </c>
      <c r="S67" s="2">
        <f>VLOOKUP($A$67,Alimentos!$A$3:$AM$56:'Alimentos'!$A$684:$AM$984,16,FALSE)*$F$67/G67</f>
        <v>0</v>
      </c>
      <c r="T67" s="2">
        <f>VLOOKUP($A$67,Alimentos!$A$3:$AM$56:'Alimentos'!$A$684:$AM$984,17,FALSE)*$F$67/G67</f>
        <v>0</v>
      </c>
      <c r="U67" s="2">
        <f>VLOOKUP($A$67,Alimentos!$A$3:$AM$56:'Alimentos'!$A$684:$AM$984,18,FALSE)*$F$67/G67</f>
        <v>0</v>
      </c>
      <c r="V67" s="2">
        <f>VLOOKUP($A$67,Alimentos!$A$3:$AM$56:'Alimentos'!$A$684:$AM$984,19,FALSE)*$F$67/G67</f>
        <v>0</v>
      </c>
      <c r="W67" s="2">
        <f>VLOOKUP($A$67,Alimentos!$A$3:$AM$56:'Alimentos'!$A$684:$AM$984,20,FALSE)*$F$67/G67</f>
        <v>0</v>
      </c>
      <c r="X67" s="2">
        <f>VLOOKUP($A$67,Alimentos!$A$3:$AM$56:'Alimentos'!$A$684:$AM$984,21,FALSE)*$F$67/G67</f>
        <v>0</v>
      </c>
      <c r="Y67" s="2">
        <f>VLOOKUP($A$67,Alimentos!$A$3:$AM$56:'Alimentos'!$A$684:$AM$984,22,FALSE)*$F$67/G67</f>
        <v>0</v>
      </c>
      <c r="Z67" s="2">
        <f>VLOOKUP($A$67,Alimentos!$A$3:$AM$56:'Alimentos'!$A$684:$AM$984,23,FALSE)*$F$67/G67</f>
        <v>0</v>
      </c>
      <c r="AA67" s="2">
        <f>VLOOKUP($A$67,Alimentos!$A$3:$AM$56:'Alimentos'!$A$684:$AM$984,24,FALSE)*$F$67/G67</f>
        <v>0</v>
      </c>
      <c r="AB67" s="2">
        <f>VLOOKUP($A$67,Alimentos!$A$3:$AM$56:'Alimentos'!$A$684:$AM$984,25,FALSE)*$F$67/G67</f>
        <v>0</v>
      </c>
      <c r="AC67" s="2">
        <f>VLOOKUP($A$67,Alimentos!$A$3:$AM$56:'Alimentos'!$A$684:$AM$984,26,FALSE)*$F$67/G67</f>
        <v>0</v>
      </c>
      <c r="AD67" s="2">
        <f>VLOOKUP($A$67,Alimentos!$A$3:$AM$56:'Alimentos'!$A$684:$AM$984,27,FALSE)*$F$67/G67</f>
        <v>0</v>
      </c>
      <c r="AE67" s="2">
        <f>VLOOKUP($A$67,Alimentos!$A$3:$AM$56:'Alimentos'!$A$684:$AM$984,28,FALSE)*$F$67/G67</f>
        <v>0</v>
      </c>
      <c r="AF67" s="2">
        <f>VLOOKUP($A$67,Alimentos!$A$3:$AM$56:'Alimentos'!$A$684:$AM$984,29,FALSE)*$F$67/G67</f>
        <v>0</v>
      </c>
      <c r="AG67" s="2">
        <f>VLOOKUP($A$67,Alimentos!$A$3:$AM$56:'Alimentos'!$A$684:$AM$984,30,FALSE)*$F$67/G67</f>
        <v>0</v>
      </c>
      <c r="AH67" s="2">
        <f>VLOOKUP($A$67,Alimentos!$A$3:$AM$56:'Alimentos'!$A$684:$AM$984,31,FALSE)*$F$67/G67</f>
        <v>0</v>
      </c>
      <c r="AI67" s="2">
        <f>VLOOKUP($A$67,Alimentos!$A$3:$AM$56:'Alimentos'!$A$684:$AM$984,32,FALSE)*$F$67/G67</f>
        <v>0</v>
      </c>
      <c r="AJ67" s="2">
        <f>VLOOKUP($A$67,Alimentos!$A$3:$AM$56:'Alimentos'!$A$684:$AM$984,33,FALSE)*$F$67/G67</f>
        <v>0</v>
      </c>
      <c r="AK67" s="2">
        <f>VLOOKUP($A$67,Alimentos!$A$3:$AM$56:'Alimentos'!$A$684:$AM$984,34,FALSE)*$F$67/G67</f>
        <v>0</v>
      </c>
      <c r="AL67" s="2">
        <f>VLOOKUP($A$67,Alimentos!$A$3:$AM$56:'Alimentos'!$A$684:$AM$984,35,FALSE)*$F$67/G67</f>
        <v>0</v>
      </c>
      <c r="AM67" s="2">
        <f>VLOOKUP($A$67,Alimentos!$A$3:$AM$56:'Alimentos'!$A$684:$AM$984,36,FALSE)*$F$67/G67</f>
        <v>0</v>
      </c>
      <c r="AN67" s="2">
        <f>VLOOKUP($A$67,Alimentos!$A$3:$AM$56:'Alimentos'!$A$684:$AM$984,37,FALSE)*$F$67/G67</f>
        <v>0</v>
      </c>
      <c r="AO67" s="2">
        <f>VLOOKUP($A$67,Alimentos!$A$3:$AM$56:'Alimentos'!$A$684:$AM$984,38,FALSE)*$F$67/G67</f>
        <v>0</v>
      </c>
      <c r="AP67" s="2">
        <f>VLOOKUP($A$67,Alimentos!$A$3:$AM$56:'Alimentos'!$A$684:$AM$984,39,FALSE)*$F$67/G67</f>
        <v>0</v>
      </c>
    </row>
    <row r="68" spans="1:42" x14ac:dyDescent="0.3">
      <c r="A68" s="2" t="s">
        <v>652</v>
      </c>
      <c r="B68" s="284"/>
      <c r="C68" s="285"/>
      <c r="D68" s="286"/>
      <c r="E68" s="2">
        <f>VLOOKUP($A$68,Alimentos!$A$3:$AM$56:'Alimentos'!$A$684:$AM$984,3,FALSE)</f>
        <v>0</v>
      </c>
      <c r="F68" s="27"/>
      <c r="G68" s="2">
        <f>VLOOKUP($A$68,Alimentos!$A$3:$AM$56:'Alimentos'!$A$684:$AM$984,4,FALSE)</f>
        <v>100</v>
      </c>
      <c r="H68" s="140">
        <f>VLOOKUP($A$68,Alimentos!$A$3:$AM$56:'Alimentos'!$A$684:$AM$984,5,FALSE)*$F$68/G68</f>
        <v>0</v>
      </c>
      <c r="I68" s="2">
        <f>VLOOKUP($A$68,Alimentos!$A$3:$AM$56:'Alimentos'!$A$684:$AM$984,6,FALSE)*$F$68/G68</f>
        <v>0</v>
      </c>
      <c r="J68" s="2">
        <f>VLOOKUP($A$68,Alimentos!$A$3:$AM$56:'Alimentos'!$A$684:$AM$984,7,FALSE)*$F$68/G68</f>
        <v>0</v>
      </c>
      <c r="K68" s="140">
        <f>VLOOKUP($A$68,Alimentos!$A$3:$AM$56:'Alimentos'!$A$684:$AM$984,8,FALSE)*$F$68/G68</f>
        <v>0</v>
      </c>
      <c r="L68" s="140">
        <f>VLOOKUP($A$68,Alimentos!$A$3:$AM$56:'Alimentos'!$A$684:$AM$984,9,FALSE)*$F$68/G68</f>
        <v>0</v>
      </c>
      <c r="M68" s="2">
        <f>VLOOKUP($A$68,Alimentos!$A$3:$AM$56:'Alimentos'!$A$684:$AM$984,10,FALSE)*$F$68/G68</f>
        <v>0</v>
      </c>
      <c r="N68" s="2">
        <f>VLOOKUP($A$68,Alimentos!$A$3:$AM$56:'Alimentos'!$A$684:$AM$984,11,FALSE)*$F$68/G68</f>
        <v>0</v>
      </c>
      <c r="O68" s="140">
        <f>VLOOKUP($A$68,Alimentos!$A$3:$AM$56:'Alimentos'!$A$684:$AM$984,12,FALSE)*$F$68/G68</f>
        <v>0</v>
      </c>
      <c r="P68" s="2">
        <f>VLOOKUP($A$68,Alimentos!$A$3:$AM$56:'Alimentos'!$A$684:$AM$984,13,FALSE)*$F$68/G68</f>
        <v>0</v>
      </c>
      <c r="Q68" s="2">
        <f>VLOOKUP($A$68,Alimentos!$A$3:$AM$56:'Alimentos'!$A$684:$AM$984,14,FALSE)*$F$68/G68</f>
        <v>0</v>
      </c>
      <c r="R68" s="2">
        <f>VLOOKUP($A$68,Alimentos!$A$3:$AM$56:'Alimentos'!$A$684:$AM$984,15,FALSE)*$F$68/G68</f>
        <v>0</v>
      </c>
      <c r="S68" s="2">
        <f>VLOOKUP($A$68,Alimentos!$A$3:$AM$56:'Alimentos'!$A$684:$AM$984,16,FALSE)*$F$68/G68</f>
        <v>0</v>
      </c>
      <c r="T68" s="2">
        <f>VLOOKUP($A$68,Alimentos!$A$3:$AM$56:'Alimentos'!$A$684:$AM$984,17,FALSE)*$F$68/G68</f>
        <v>0</v>
      </c>
      <c r="U68" s="2">
        <f>VLOOKUP($A$68,Alimentos!$A$3:$AM$56:'Alimentos'!$A$684:$AM$984,18,FALSE)*$F$68/G68</f>
        <v>0</v>
      </c>
      <c r="V68" s="2">
        <f>VLOOKUP($A$68,Alimentos!$A$3:$AM$56:'Alimentos'!$A$684:$AM$984,19,FALSE)*$F$68/G68</f>
        <v>0</v>
      </c>
      <c r="W68" s="2">
        <f>VLOOKUP($A$68,Alimentos!$A$3:$AM$56:'Alimentos'!$A$684:$AM$984,20,FALSE)*$F$68/G68</f>
        <v>0</v>
      </c>
      <c r="X68" s="2">
        <f>VLOOKUP($A$68,Alimentos!$A$3:$AM$56:'Alimentos'!$A$684:$AM$984,21,FALSE)*$F$68/G68</f>
        <v>0</v>
      </c>
      <c r="Y68" s="2">
        <f>VLOOKUP($A$68,Alimentos!$A$3:$AM$56:'Alimentos'!$A$684:$AM$984,22,FALSE)*$F$68/G68</f>
        <v>0</v>
      </c>
      <c r="Z68" s="2">
        <f>VLOOKUP($A$68,Alimentos!$A$3:$AM$56:'Alimentos'!$A$684:$AM$984,23,FALSE)*$F$68/G68</f>
        <v>0</v>
      </c>
      <c r="AA68" s="2">
        <f>VLOOKUP($A$68,Alimentos!$A$3:$AM$56:'Alimentos'!$A$684:$AM$984,24,FALSE)*$F$68/G68</f>
        <v>0</v>
      </c>
      <c r="AB68" s="2">
        <f>VLOOKUP($A$68,Alimentos!$A$3:$AM$56:'Alimentos'!$A$684:$AM$984,25,FALSE)*$F$68/G68</f>
        <v>0</v>
      </c>
      <c r="AC68" s="2">
        <f>VLOOKUP($A$68,Alimentos!$A$3:$AM$56:'Alimentos'!$A$684:$AM$984,26,FALSE)*$F$68/G68</f>
        <v>0</v>
      </c>
      <c r="AD68" s="2">
        <f>VLOOKUP($A$68,Alimentos!$A$3:$AM$56:'Alimentos'!$A$684:$AM$984,27,FALSE)*$F$68/G68</f>
        <v>0</v>
      </c>
      <c r="AE68" s="2">
        <f>VLOOKUP($A$68,Alimentos!$A$3:$AM$56:'Alimentos'!$A$684:$AM$984,28,FALSE)*$F$68/G68</f>
        <v>0</v>
      </c>
      <c r="AF68" s="2">
        <f>VLOOKUP($A$68,Alimentos!$A$3:$AM$56:'Alimentos'!$A$684:$AM$984,29,FALSE)*$F$68/G68</f>
        <v>0</v>
      </c>
      <c r="AG68" s="2">
        <f>VLOOKUP($A$68,Alimentos!$A$3:$AM$56:'Alimentos'!$A$684:$AM$984,30,FALSE)*$F$68/G68</f>
        <v>0</v>
      </c>
      <c r="AH68" s="2">
        <f>VLOOKUP($A$68,Alimentos!$A$3:$AM$56:'Alimentos'!$A$684:$AM$984,31,FALSE)*$F$68/G68</f>
        <v>0</v>
      </c>
      <c r="AI68" s="2">
        <f>VLOOKUP($A$68,Alimentos!$A$3:$AM$56:'Alimentos'!$A$684:$AM$984,32,FALSE)*$F$68/G68</f>
        <v>0</v>
      </c>
      <c r="AJ68" s="2">
        <f>VLOOKUP($A$68,Alimentos!$A$3:$AM$56:'Alimentos'!$A$684:$AM$984,33,FALSE)*$F$68/G68</f>
        <v>0</v>
      </c>
      <c r="AK68" s="2">
        <f>VLOOKUP($A$68,Alimentos!$A$3:$AM$56:'Alimentos'!$A$684:$AM$984,34,FALSE)*$F$68/G68</f>
        <v>0</v>
      </c>
      <c r="AL68" s="2">
        <f>VLOOKUP($A$68,Alimentos!$A$3:$AM$56:'Alimentos'!$A$684:$AM$984,35,FALSE)*$F$68/G68</f>
        <v>0</v>
      </c>
      <c r="AM68" s="2">
        <f>VLOOKUP($A$68,Alimentos!$A$3:$AM$56:'Alimentos'!$A$684:$AM$984,36,FALSE)*$F$68/G68</f>
        <v>0</v>
      </c>
      <c r="AN68" s="2">
        <f>VLOOKUP($A$68,Alimentos!$A$3:$AM$56:'Alimentos'!$A$684:$AM$984,37,FALSE)*$F$68/G68</f>
        <v>0</v>
      </c>
      <c r="AO68" s="2">
        <f>VLOOKUP($A$68,Alimentos!$A$3:$AM$56:'Alimentos'!$A$684:$AM$984,38,FALSE)*$F$68/G68</f>
        <v>0</v>
      </c>
      <c r="AP68" s="2">
        <f>VLOOKUP($A$68,Alimentos!$A$3:$AM$56:'Alimentos'!$A$684:$AM$984,39,FALSE)*$F$68/G68</f>
        <v>0</v>
      </c>
    </row>
    <row r="69" spans="1:42" x14ac:dyDescent="0.3">
      <c r="A69" s="2" t="s">
        <v>652</v>
      </c>
      <c r="B69" s="284"/>
      <c r="C69" s="285"/>
      <c r="D69" s="286"/>
      <c r="E69" s="2">
        <f>VLOOKUP($A$69,Alimentos!$A$3:$AM$56:'Alimentos'!$A$684:$AM$984,3,FALSE)</f>
        <v>0</v>
      </c>
      <c r="F69" s="27"/>
      <c r="G69" s="2">
        <f>VLOOKUP($A$69,Alimentos!$A$3:$AM$56:'Alimentos'!$A$684:$AM$984,4,FALSE)</f>
        <v>100</v>
      </c>
      <c r="H69" s="140">
        <f>VLOOKUP($A$69,Alimentos!$A$3:$AM$56:'Alimentos'!$A$684:$AM$984,5,FALSE)*$F$69/G69</f>
        <v>0</v>
      </c>
      <c r="I69" s="2">
        <f>VLOOKUP($A$69,Alimentos!$A$3:$AM$56:'Alimentos'!$A$684:$AM$984,6,FALSE)*$F$69/G69</f>
        <v>0</v>
      </c>
      <c r="J69" s="2">
        <f>VLOOKUP($A$69,Alimentos!$A$3:$AM$56:'Alimentos'!$A$684:$AM$984,7,FALSE)*$F$69/G69</f>
        <v>0</v>
      </c>
      <c r="K69" s="140">
        <f>VLOOKUP($A$69,Alimentos!$A$3:$AM$56:'Alimentos'!$A$684:$AM$984,8,FALSE)*$F$69/G69</f>
        <v>0</v>
      </c>
      <c r="L69" s="140">
        <f>VLOOKUP($A$68,Alimentos!$A$3:$AM$56:'Alimentos'!$A$684:$AM$984,9,FALSE)*$F$69/G69</f>
        <v>0</v>
      </c>
      <c r="M69" s="2">
        <f>VLOOKUP($A$69,Alimentos!$A$3:$AM$56:'Alimentos'!$A$684:$AM$984,10,FALSE)*$F$69/G69</f>
        <v>0</v>
      </c>
      <c r="N69" s="2">
        <f>VLOOKUP($A$69,Alimentos!$A$3:$AM$56:'Alimentos'!$A$684:$AM$984,11,FALSE)*$F$69/G69</f>
        <v>0</v>
      </c>
      <c r="O69" s="140">
        <f>VLOOKUP($A$69,Alimentos!$A$3:$AM$56:'Alimentos'!$A$684:$AM$984,12,FALSE)*$F$69/G69</f>
        <v>0</v>
      </c>
      <c r="P69" s="2">
        <f>VLOOKUP($A$69,Alimentos!$A$3:$AM$56:'Alimentos'!$A$684:$AM$984,13,FALSE)*$F$69/G69</f>
        <v>0</v>
      </c>
      <c r="Q69" s="2">
        <f>VLOOKUP($A$69,Alimentos!$A$3:$AM$56:'Alimentos'!$A$684:$AM$984,14,FALSE)*$F$69/G69</f>
        <v>0</v>
      </c>
      <c r="R69" s="2">
        <f>VLOOKUP($A$69,Alimentos!$A$3:$AM$56:'Alimentos'!$A$684:$AM$984,15,FALSE)*$F$69/G69</f>
        <v>0</v>
      </c>
      <c r="S69" s="2">
        <f>VLOOKUP($A$69,Alimentos!$A$3:$AM$56:'Alimentos'!$A$684:$AM$984,16,FALSE)*$F$69/G69</f>
        <v>0</v>
      </c>
      <c r="T69" s="2">
        <f>VLOOKUP($A$69,Alimentos!$A$3:$AM$56:'Alimentos'!$A$684:$AM$984,17,FALSE)*$F$69/G69</f>
        <v>0</v>
      </c>
      <c r="U69" s="2">
        <f>VLOOKUP($A$69,Alimentos!$A$3:$AM$56:'Alimentos'!$A$684:$AM$984,18,FALSE)*$F$69/G69</f>
        <v>0</v>
      </c>
      <c r="V69" s="2">
        <f>VLOOKUP($A$69,Alimentos!$A$3:$AM$56:'Alimentos'!$A$684:$AM$984,19,FALSE)*$F$69/G69</f>
        <v>0</v>
      </c>
      <c r="W69" s="2">
        <f>VLOOKUP($A$69,Alimentos!$A$3:$AM$56:'Alimentos'!$A$684:$AM$984,20,FALSE)*$F$69/G69</f>
        <v>0</v>
      </c>
      <c r="X69" s="2">
        <f>VLOOKUP($A$69,Alimentos!$A$3:$AM$56:'Alimentos'!$A$684:$AM$984,21,FALSE)*$F$69/G69</f>
        <v>0</v>
      </c>
      <c r="Y69" s="2">
        <f>VLOOKUP($A$69,Alimentos!$A$3:$AM$56:'Alimentos'!$A$684:$AM$984,22,FALSE)*$F$69/G69</f>
        <v>0</v>
      </c>
      <c r="Z69" s="2">
        <f>VLOOKUP($A$69,Alimentos!$A$3:$AM$56:'Alimentos'!$A$684:$AM$984,23,FALSE)*$F$69/G69</f>
        <v>0</v>
      </c>
      <c r="AA69" s="2">
        <f>VLOOKUP($A$69,Alimentos!$A$3:$AM$56:'Alimentos'!$A$684:$AM$984,24,FALSE)*$F$69/G69</f>
        <v>0</v>
      </c>
      <c r="AB69" s="2">
        <f>VLOOKUP($A$69,Alimentos!$A$3:$AM$56:'Alimentos'!$A$684:$AM$984,25,FALSE)*$F$69/G69</f>
        <v>0</v>
      </c>
      <c r="AC69" s="2">
        <f>VLOOKUP($A$69,Alimentos!$A$3:$AM$56:'Alimentos'!$A$684:$AM$984,26,FALSE)*$F$69/G69</f>
        <v>0</v>
      </c>
      <c r="AD69" s="2">
        <f>VLOOKUP($A$69,Alimentos!$A$3:$AM$56:'Alimentos'!$A$684:$AM$984,27,FALSE)*$F$69/G69</f>
        <v>0</v>
      </c>
      <c r="AE69" s="2">
        <f>VLOOKUP($A$69,Alimentos!$A$3:$AM$56:'Alimentos'!$A$684:$AM$984,28,FALSE)*$F$69/G69</f>
        <v>0</v>
      </c>
      <c r="AF69" s="2">
        <f>VLOOKUP($A$69,Alimentos!$A$3:$AM$56:'Alimentos'!$A$684:$AM$984,29,FALSE)*$F$69/G69</f>
        <v>0</v>
      </c>
      <c r="AG69" s="2">
        <f>VLOOKUP($A$69,Alimentos!$A$3:$AM$56:'Alimentos'!$A$684:$AM$984,30,FALSE)*$F$69/G69</f>
        <v>0</v>
      </c>
      <c r="AH69" s="2">
        <f>VLOOKUP($A$69,Alimentos!$A$3:$AM$56:'Alimentos'!$A$684:$AM$984,31,FALSE)*$F$69/G69</f>
        <v>0</v>
      </c>
      <c r="AI69" s="2">
        <f>VLOOKUP($A$69,Alimentos!$A$3:$AM$56:'Alimentos'!$A$684:$AM$984,32,FALSE)*$F$69/G69</f>
        <v>0</v>
      </c>
      <c r="AJ69" s="2">
        <f>VLOOKUP($A$69,Alimentos!$A$3:$AM$56:'Alimentos'!$A$684:$AM$984,33,FALSE)*$F$69/G69</f>
        <v>0</v>
      </c>
      <c r="AK69" s="2">
        <f>VLOOKUP($A$69,Alimentos!$A$3:$AM$56:'Alimentos'!$A$684:$AM$984,34,FALSE)*$F$69/G69</f>
        <v>0</v>
      </c>
      <c r="AL69" s="2">
        <f>VLOOKUP($A$69,Alimentos!$A$3:$AM$56:'Alimentos'!$A$684:$AM$984,35,FALSE)*$F$69/G69</f>
        <v>0</v>
      </c>
      <c r="AM69" s="2">
        <f>VLOOKUP($A$69,Alimentos!$A$3:$AM$56:'Alimentos'!$A$684:$AM$984,36,FALSE)*$F$69/G69</f>
        <v>0</v>
      </c>
      <c r="AN69" s="2">
        <f>VLOOKUP($A$69,Alimentos!$A$3:$AM$56:'Alimentos'!$A$684:$AM$984,37,FALSE)*$F$69/G69</f>
        <v>0</v>
      </c>
      <c r="AO69" s="2">
        <f>VLOOKUP($A$69,Alimentos!$A$3:$AM$56:'Alimentos'!$A$684:$AM$984,38,FALSE)*$F$69/G69</f>
        <v>0</v>
      </c>
      <c r="AP69" s="2">
        <f>VLOOKUP($A$69,Alimentos!$A$3:$AM$56:'Alimentos'!$A$684:$AM$984,39,FALSE)*$F$69/G69</f>
        <v>0</v>
      </c>
    </row>
    <row r="70" spans="1:42" x14ac:dyDescent="0.3">
      <c r="A70" s="2" t="s">
        <v>652</v>
      </c>
      <c r="B70" s="284"/>
      <c r="C70" s="285"/>
      <c r="D70" s="286"/>
      <c r="E70" s="2">
        <f>VLOOKUP($A$70,Alimentos!$A$3:$AM$56:'Alimentos'!$A$684:$AM$984,3,FALSE)</f>
        <v>0</v>
      </c>
      <c r="F70" s="27"/>
      <c r="G70" s="2">
        <f>VLOOKUP($A$70,Alimentos!$A$3:$AM$56:'Alimentos'!$A$684:$AM$984,4,FALSE)</f>
        <v>100</v>
      </c>
      <c r="H70" s="140">
        <f>VLOOKUP($A$70,Alimentos!$A$3:$AM$56:'Alimentos'!$A$684:$AM$984,5,FALSE)*$F$70/G70</f>
        <v>0</v>
      </c>
      <c r="I70" s="2">
        <f>VLOOKUP($A$70,Alimentos!$A$3:$AM$56:'Alimentos'!$A$684:$AM$984,6,FALSE)*$F$70/G70</f>
        <v>0</v>
      </c>
      <c r="J70" s="2">
        <f>VLOOKUP($A$70,Alimentos!$A$3:$AM$56:'Alimentos'!$A$684:$AM$984,7,FALSE)*$F$70/G70</f>
        <v>0</v>
      </c>
      <c r="K70" s="140">
        <f>VLOOKUP($A$70,Alimentos!$A$3:$AM$56:'Alimentos'!$A$684:$AM$984,8,FALSE)*$F$70/G70</f>
        <v>0</v>
      </c>
      <c r="L70" s="140">
        <f>VLOOKUP($A$70,Alimentos!$A$3:$AM$56:'Alimentos'!$A$684:$AM$984,9,FALSE)*$F$70/G70</f>
        <v>0</v>
      </c>
      <c r="M70" s="2">
        <f>VLOOKUP($A$70,Alimentos!$A$3:$AM$56:'Alimentos'!$A$684:$AM$984,10,FALSE)*$F$70/G70</f>
        <v>0</v>
      </c>
      <c r="N70" s="2">
        <f>VLOOKUP($A$70,Alimentos!$A$3:$AM$56:'Alimentos'!$A$684:$AM$984,11,FALSE)*$F$70/G70</f>
        <v>0</v>
      </c>
      <c r="O70" s="140">
        <f>VLOOKUP($A$70,Alimentos!$A$3:$AM$56:'Alimentos'!$A$684:$AM$984,12,FALSE)*$F$70/G70</f>
        <v>0</v>
      </c>
      <c r="P70" s="2">
        <f>VLOOKUP($A$70,Alimentos!$A$3:$AM$56:'Alimentos'!$A$684:$AM$984,13,FALSE)*$F$70/G70</f>
        <v>0</v>
      </c>
      <c r="Q70" s="2">
        <f>VLOOKUP($A$70,Alimentos!$A$3:$AM$56:'Alimentos'!$A$684:$AM$984,14,FALSE)*$F$70/G70</f>
        <v>0</v>
      </c>
      <c r="R70" s="2">
        <f>VLOOKUP($A$70,Alimentos!$A$3:$AM$56:'Alimentos'!$A$684:$AM$984,15,FALSE)*$F$70/G70</f>
        <v>0</v>
      </c>
      <c r="S70" s="2">
        <f>VLOOKUP($A$70,Alimentos!$A$3:$AM$56:'Alimentos'!$A$684:$AM$984,16,FALSE)*$F$70/G70</f>
        <v>0</v>
      </c>
      <c r="T70" s="2">
        <f>VLOOKUP($A$70,Alimentos!$A$3:$AM$56:'Alimentos'!$A$684:$AM$984,17,FALSE)*$F$70/G70</f>
        <v>0</v>
      </c>
      <c r="U70" s="2">
        <f>VLOOKUP($A$70,Alimentos!$A$3:$AM$56:'Alimentos'!$A$684:$AM$984,18,FALSE)*$F$70/G70</f>
        <v>0</v>
      </c>
      <c r="V70" s="2">
        <f>VLOOKUP($A$70,Alimentos!$A$3:$AM$56:'Alimentos'!$A$684:$AM$984,19,FALSE)*$F$70/G70</f>
        <v>0</v>
      </c>
      <c r="W70" s="2">
        <f>VLOOKUP($A$70,Alimentos!$A$3:$AM$56:'Alimentos'!$A$684:$AM$984,20,FALSE)*$F$70/G70</f>
        <v>0</v>
      </c>
      <c r="X70" s="2">
        <f>VLOOKUP($A$70,Alimentos!$A$3:$AM$56:'Alimentos'!$A$684:$AM$984,21,FALSE)*$F$70/G70</f>
        <v>0</v>
      </c>
      <c r="Y70" s="2">
        <f>VLOOKUP($A$70,Alimentos!$A$3:$AM$56:'Alimentos'!$A$684:$AM$984,22,FALSE)*$F$70/G70</f>
        <v>0</v>
      </c>
      <c r="Z70" s="2">
        <f>VLOOKUP($A$70,Alimentos!$A$3:$AM$56:'Alimentos'!$A$684:$AM$984,23,FALSE)*$F$70/G70</f>
        <v>0</v>
      </c>
      <c r="AA70" s="2">
        <f>VLOOKUP($A$70,Alimentos!$A$3:$AM$56:'Alimentos'!$A$684:$AM$984,24,FALSE)*$F$70/G70</f>
        <v>0</v>
      </c>
      <c r="AB70" s="2">
        <f>VLOOKUP($A$70,Alimentos!$A$3:$AM$56:'Alimentos'!$A$684:$AM$984,25,FALSE)*$F$70/G70</f>
        <v>0</v>
      </c>
      <c r="AC70" s="2">
        <f>VLOOKUP($A$70,Alimentos!$A$3:$AM$56:'Alimentos'!$A$684:$AM$984,26,FALSE)*$F$70/G70</f>
        <v>0</v>
      </c>
      <c r="AD70" s="2">
        <f>VLOOKUP($A$70,Alimentos!$A$3:$AM$56:'Alimentos'!$A$684:$AM$984,27,FALSE)*$F$70/G70</f>
        <v>0</v>
      </c>
      <c r="AE70" s="2">
        <f>VLOOKUP($A$70,Alimentos!$A$3:$AM$56:'Alimentos'!$A$684:$AM$984,28,FALSE)*$F$70/G70</f>
        <v>0</v>
      </c>
      <c r="AF70" s="2">
        <f>VLOOKUP($A$70,Alimentos!$A$3:$AM$56:'Alimentos'!$A$684:$AM$984,29,FALSE)*$F$70/G70</f>
        <v>0</v>
      </c>
      <c r="AG70" s="2">
        <f>VLOOKUP($A$70,Alimentos!$A$3:$AM$56:'Alimentos'!$A$684:$AM$984,30,FALSE)*$F$70/G70</f>
        <v>0</v>
      </c>
      <c r="AH70" s="2">
        <f>VLOOKUP($A$70,Alimentos!$A$3:$AM$56:'Alimentos'!$A$684:$AM$984,31,FALSE)*$F$70/G70</f>
        <v>0</v>
      </c>
      <c r="AI70" s="2">
        <f>VLOOKUP($A$70,Alimentos!$A$3:$AM$56:'Alimentos'!$A$684:$AM$984,32,FALSE)*$F$70/G70</f>
        <v>0</v>
      </c>
      <c r="AJ70" s="2">
        <f>VLOOKUP($A$70,Alimentos!$A$3:$AM$56:'Alimentos'!$A$684:$AM$984,33,FALSE)*$F$70/G70</f>
        <v>0</v>
      </c>
      <c r="AK70" s="2">
        <f>VLOOKUP($A$70,Alimentos!$A$3:$AM$56:'Alimentos'!$A$684:$AM$984,34,FALSE)*$F$70/G70</f>
        <v>0</v>
      </c>
      <c r="AL70" s="2">
        <f>VLOOKUP($A$70,Alimentos!$A$3:$AM$56:'Alimentos'!$A$684:$AM$984,35,FALSE)*$F$70/G70</f>
        <v>0</v>
      </c>
      <c r="AM70" s="2">
        <f>VLOOKUP($A$70,Alimentos!$A$3:$AM$56:'Alimentos'!$A$684:$AM$984,36,FALSE)*$F$70/G70</f>
        <v>0</v>
      </c>
      <c r="AN70" s="2">
        <f>VLOOKUP($A$70,Alimentos!$A$3:$AM$56:'Alimentos'!$A$684:$AM$984,37,FALSE)*$F$70/G70</f>
        <v>0</v>
      </c>
      <c r="AO70" s="2">
        <f>VLOOKUP($A$70,Alimentos!$A$3:$AM$56:'Alimentos'!$A$684:$AM$984,38,FALSE)*$F$70/G70</f>
        <v>0</v>
      </c>
      <c r="AP70" s="2">
        <f>VLOOKUP($A$70,Alimentos!$A$3:$AM$56:'Alimentos'!$A$684:$AM$984,39,FALSE)*$F$70/G70</f>
        <v>0</v>
      </c>
    </row>
    <row r="71" spans="1:42" x14ac:dyDescent="0.3">
      <c r="A71" s="2" t="s">
        <v>652</v>
      </c>
      <c r="B71" s="284"/>
      <c r="C71" s="285"/>
      <c r="D71" s="286"/>
      <c r="E71" s="2">
        <f>VLOOKUP($A$71,Alimentos!$A$3:$AM$56:'Alimentos'!$A$684:$AM$984,3,FALSE)</f>
        <v>0</v>
      </c>
      <c r="F71" s="27"/>
      <c r="G71" s="2">
        <f>VLOOKUP($A$71,Alimentos!$A$3:$AM$56:'Alimentos'!$A$684:$AM$984,4,FALSE)</f>
        <v>100</v>
      </c>
      <c r="H71" s="140">
        <f>VLOOKUP($A$71,Alimentos!$A$3:$AM$56:'Alimentos'!$A$684:$AM$984,5,FALSE)*$F$71/G71</f>
        <v>0</v>
      </c>
      <c r="I71" s="2">
        <f>VLOOKUP($A$71,Alimentos!$A$3:$AM$56:'Alimentos'!$A$684:$AM$984,6,FALSE)*$F$71/G71</f>
        <v>0</v>
      </c>
      <c r="J71" s="2">
        <f>VLOOKUP($A$71,Alimentos!$A$3:$AM$56:'Alimentos'!$A$684:$AM$984,7,FALSE)*$F$71/G71</f>
        <v>0</v>
      </c>
      <c r="K71" s="140">
        <f>VLOOKUP($A$71,Alimentos!$A$3:$AM$56:'Alimentos'!$A$684:$AM$984,8,FALSE)*$F$71/G71</f>
        <v>0</v>
      </c>
      <c r="L71" s="140">
        <f>VLOOKUP($A$71,Alimentos!$A$3:$AM$56:'Alimentos'!$A$684:$AM$984,9,FALSE)*$F$71/G71</f>
        <v>0</v>
      </c>
      <c r="M71" s="2">
        <f>VLOOKUP($A$71,Alimentos!$A$3:$AM$56:'Alimentos'!$A$684:$AM$984,10,FALSE)*$F$71/G71</f>
        <v>0</v>
      </c>
      <c r="N71" s="2">
        <f>VLOOKUP($A$71,Alimentos!$A$3:$AM$56:'Alimentos'!$A$684:$AM$984,11,FALSE)*$F$71/G71</f>
        <v>0</v>
      </c>
      <c r="O71" s="140">
        <f>VLOOKUP($A$71,Alimentos!$A$3:$AM$56:'Alimentos'!$A$684:$AM$984,12,FALSE)*$F$71/G71</f>
        <v>0</v>
      </c>
      <c r="P71" s="2">
        <f>VLOOKUP($A$71,Alimentos!$A$3:$AM$56:'Alimentos'!$A$684:$AM$984,13,FALSE)*$F$71/G71</f>
        <v>0</v>
      </c>
      <c r="Q71" s="2">
        <f>VLOOKUP($A$71,Alimentos!$A$3:$AM$56:'Alimentos'!$A$684:$AM$984,14,FALSE)*$F$71/G71</f>
        <v>0</v>
      </c>
      <c r="R71" s="2">
        <f>VLOOKUP($A$71,Alimentos!$A$3:$AM$56:'Alimentos'!$A$684:$AM$984,15,FALSE)*$F$71/G71</f>
        <v>0</v>
      </c>
      <c r="S71" s="2">
        <f>VLOOKUP($A$71,Alimentos!$A$3:$AM$56:'Alimentos'!$A$684:$AM$984,16,FALSE)*$F$71/G71</f>
        <v>0</v>
      </c>
      <c r="T71" s="2">
        <f>VLOOKUP($A$71,Alimentos!$A$3:$AM$56:'Alimentos'!$A$684:$AM$984,17,FALSE)*$F$71/G71</f>
        <v>0</v>
      </c>
      <c r="U71" s="2">
        <f>VLOOKUP($A$71,Alimentos!$A$3:$AM$56:'Alimentos'!$A$684:$AM$984,18,FALSE)*$F$71/G71</f>
        <v>0</v>
      </c>
      <c r="V71" s="2">
        <f>VLOOKUP($A$71,Alimentos!$A$3:$AM$56:'Alimentos'!$A$684:$AM$984,19,FALSE)*$F$71/G71</f>
        <v>0</v>
      </c>
      <c r="W71" s="2">
        <f>VLOOKUP($A$71,Alimentos!$A$3:$AM$56:'Alimentos'!$A$684:$AM$984,20,FALSE)*$F$71/G71</f>
        <v>0</v>
      </c>
      <c r="X71" s="2">
        <f>VLOOKUP($A$71,Alimentos!$A$3:$AM$56:'Alimentos'!$A$684:$AM$984,21,FALSE)*$F$71/G71</f>
        <v>0</v>
      </c>
      <c r="Y71" s="2">
        <f>VLOOKUP($A$71,Alimentos!$A$3:$AM$56:'Alimentos'!$A$684:$AM$984,22,FALSE)*$F$71/G71</f>
        <v>0</v>
      </c>
      <c r="Z71" s="2">
        <f>VLOOKUP($A$71,Alimentos!$A$3:$AM$56:'Alimentos'!$A$684:$AM$984,23,FALSE)*$F$71/G71</f>
        <v>0</v>
      </c>
      <c r="AA71" s="2">
        <f>VLOOKUP($A$71,Alimentos!$A$3:$AM$56:'Alimentos'!$A$684:$AM$984,24,FALSE)*$F$71/G71</f>
        <v>0</v>
      </c>
      <c r="AB71" s="2">
        <f>VLOOKUP($A$71,Alimentos!$A$3:$AM$56:'Alimentos'!$A$684:$AM$984,25,FALSE)*$F$71/G71</f>
        <v>0</v>
      </c>
      <c r="AC71" s="2">
        <f>VLOOKUP($A$71,Alimentos!$A$3:$AM$56:'Alimentos'!$A$684:$AM$984,26,FALSE)*$F$71/G71</f>
        <v>0</v>
      </c>
      <c r="AD71" s="2">
        <f>VLOOKUP($A$71,Alimentos!$A$3:$AM$56:'Alimentos'!$A$684:$AM$984,27,FALSE)*$F$71/G71</f>
        <v>0</v>
      </c>
      <c r="AE71" s="2">
        <f>VLOOKUP($A$71,Alimentos!$A$3:$AM$56:'Alimentos'!$A$684:$AM$984,28,FALSE)*$F$71/G71</f>
        <v>0</v>
      </c>
      <c r="AF71" s="2">
        <f>VLOOKUP($A$71,Alimentos!$A$3:$AM$56:'Alimentos'!$A$684:$AM$984,29,FALSE)*$F$71/G71</f>
        <v>0</v>
      </c>
      <c r="AG71" s="2">
        <f>VLOOKUP($A$71,Alimentos!$A$3:$AM$56:'Alimentos'!$A$684:$AM$984,30,FALSE)*$F$71/G71</f>
        <v>0</v>
      </c>
      <c r="AH71" s="2">
        <f>VLOOKUP($A$71,Alimentos!$A$3:$AM$56:'Alimentos'!$A$684:$AM$984,31,FALSE)*$F$71/G71</f>
        <v>0</v>
      </c>
      <c r="AI71" s="2">
        <f>VLOOKUP($A$71,Alimentos!$A$3:$AM$56:'Alimentos'!$A$684:$AM$984,32,FALSE)*$F$71/G71</f>
        <v>0</v>
      </c>
      <c r="AJ71" s="2">
        <f>VLOOKUP($A$71,Alimentos!$A$3:$AM$56:'Alimentos'!$A$684:$AM$984,33,FALSE)*$F$71/G71</f>
        <v>0</v>
      </c>
      <c r="AK71" s="2">
        <f>VLOOKUP($A$71,Alimentos!$A$3:$AM$56:'Alimentos'!$A$684:$AM$984,34,FALSE)*$F$71/G71</f>
        <v>0</v>
      </c>
      <c r="AL71" s="2">
        <f>VLOOKUP($A$71,Alimentos!$A$3:$AM$56:'Alimentos'!$A$684:$AM$984,35,FALSE)*$F$71/G71</f>
        <v>0</v>
      </c>
      <c r="AM71" s="2">
        <f>VLOOKUP($A$71,Alimentos!$A$3:$AM$56:'Alimentos'!$A$684:$AM$984,36,FALSE)*$F$71/G71</f>
        <v>0</v>
      </c>
      <c r="AN71" s="2">
        <f>VLOOKUP($A$71,Alimentos!$A$3:$AM$56:'Alimentos'!$A$684:$AM$984,37,FALSE)*$F$71/G71</f>
        <v>0</v>
      </c>
      <c r="AO71" s="2">
        <f>VLOOKUP($A$71,Alimentos!$A$3:$AM$56:'Alimentos'!$A$684:$AM$984,38,FALSE)*$F$71/G71</f>
        <v>0</v>
      </c>
      <c r="AP71" s="2">
        <f>VLOOKUP($A$71,Alimentos!$A$3:$AM$56:'Alimentos'!$A$684:$AM$984,39,FALSE)*$F$71/G71</f>
        <v>0</v>
      </c>
    </row>
    <row r="72" spans="1:42" x14ac:dyDescent="0.3">
      <c r="A72" s="2" t="s">
        <v>652</v>
      </c>
      <c r="B72" s="284"/>
      <c r="C72" s="285"/>
      <c r="D72" s="286"/>
      <c r="E72" s="2">
        <f>VLOOKUP($A$72,Alimentos!$A$3:$AM$56:'Alimentos'!$A$684:$AM$984,3,FALSE)</f>
        <v>0</v>
      </c>
      <c r="F72" s="27"/>
      <c r="G72" s="2">
        <f>VLOOKUP($A$72,Alimentos!$A$3:$AM$56:'Alimentos'!$A$684:$AM$984,4,FALSE)</f>
        <v>100</v>
      </c>
      <c r="H72" s="140">
        <f>VLOOKUP($A$72,Alimentos!$A$3:$AM$56:'Alimentos'!$A$684:$AM$984,5,FALSE)*$F$72/G72</f>
        <v>0</v>
      </c>
      <c r="I72" s="2">
        <f>VLOOKUP($A$72,Alimentos!$A$3:$AM$56:'Alimentos'!$A$684:$AM$984,6,FALSE)*$F$72/G72</f>
        <v>0</v>
      </c>
      <c r="J72" s="2">
        <f>VLOOKUP($A$72,Alimentos!$A$3:$AM$56:'Alimentos'!$A$684:$AM$984,7,FALSE)*$F$72/G72</f>
        <v>0</v>
      </c>
      <c r="K72" s="140">
        <f>VLOOKUP($A$72,Alimentos!$A$3:$AM$56:'Alimentos'!$A$684:$AM$984,8,FALSE)*$F$72/G72</f>
        <v>0</v>
      </c>
      <c r="L72" s="140">
        <f>VLOOKUP($A$72,Alimentos!$A$3:$AM$56:'Alimentos'!$A$684:$AM$984,9,FALSE)*$F$72/G72</f>
        <v>0</v>
      </c>
      <c r="M72" s="2">
        <f>VLOOKUP($A$72,Alimentos!$A$3:$AM$56:'Alimentos'!$A$684:$AM$984,10,FALSE)*$F$72/G72</f>
        <v>0</v>
      </c>
      <c r="N72" s="2">
        <f>VLOOKUP($A$72,Alimentos!$A$3:$AM$56:'Alimentos'!$A$684:$AM$984,11,FALSE)*$F$72/G72</f>
        <v>0</v>
      </c>
      <c r="O72" s="140">
        <f>VLOOKUP($A$72,Alimentos!$A$3:$AM$56:'Alimentos'!$A$684:$AM$984,12,FALSE)*$F$72/G72</f>
        <v>0</v>
      </c>
      <c r="P72" s="2">
        <f>VLOOKUP($A$72,Alimentos!$A$3:$AM$56:'Alimentos'!$A$684:$AM$984,13,FALSE)*$F$72/G72</f>
        <v>0</v>
      </c>
      <c r="Q72" s="2">
        <f>VLOOKUP($A$72,Alimentos!$A$3:$AM$56:'Alimentos'!$A$684:$AM$984,14,FALSE)*$F$72/G72</f>
        <v>0</v>
      </c>
      <c r="R72" s="2">
        <f>VLOOKUP($A$72,Alimentos!$A$3:$AM$56:'Alimentos'!$A$684:$AM$984,15,FALSE)*$F$72/G72</f>
        <v>0</v>
      </c>
      <c r="S72" s="2">
        <f>VLOOKUP($A$72,Alimentos!$A$3:$AM$56:'Alimentos'!$A$684:$AM$984,16,FALSE)*$F$72/G72</f>
        <v>0</v>
      </c>
      <c r="T72" s="2">
        <f>VLOOKUP($A$72,Alimentos!$A$3:$AM$56:'Alimentos'!$A$684:$AM$984,17,FALSE)*$F$72/G72</f>
        <v>0</v>
      </c>
      <c r="U72" s="2">
        <f>VLOOKUP($A$72,Alimentos!$A$3:$AM$56:'Alimentos'!$A$684:$AM$984,18,FALSE)*$F$72/G72</f>
        <v>0</v>
      </c>
      <c r="V72" s="2">
        <f>VLOOKUP($A$72,Alimentos!$A$3:$AM$56:'Alimentos'!$A$684:$AM$984,19,FALSE)*$F$72/G72</f>
        <v>0</v>
      </c>
      <c r="W72" s="2">
        <f>VLOOKUP($A$72,Alimentos!$A$3:$AM$56:'Alimentos'!$A$684:$AM$984,20,FALSE)*$F$20/G72</f>
        <v>0</v>
      </c>
      <c r="X72" s="2">
        <f>VLOOKUP($A$72,Alimentos!$A$3:$AM$56:'Alimentos'!$A$684:$AM$984,21,FALSE)*$F$72/G72</f>
        <v>0</v>
      </c>
      <c r="Y72" s="2">
        <f>VLOOKUP($A$72,Alimentos!$A$3:$AM$56:'Alimentos'!$A$684:$AM$984,22,FALSE)*$F$72/G72</f>
        <v>0</v>
      </c>
      <c r="Z72" s="2">
        <f>VLOOKUP($A$72,Alimentos!$A$3:$AM$56:'Alimentos'!$A$684:$AM$984,23,FALSE)*$F$72/G72</f>
        <v>0</v>
      </c>
      <c r="AA72" s="2">
        <f>VLOOKUP($A$72,Alimentos!$A$3:$AM$56:'Alimentos'!$A$684:$AM$984,24,FALSE)*$F$72/G72</f>
        <v>0</v>
      </c>
      <c r="AB72" s="2">
        <f>VLOOKUP($A$72,Alimentos!$A$3:$AM$56:'Alimentos'!$A$684:$AM$984,25,FALSE)*$F$72/G72</f>
        <v>0</v>
      </c>
      <c r="AC72" s="2">
        <f>VLOOKUP($A$72,Alimentos!$A$3:$AM$56:'Alimentos'!$A$684:$AM$984,26,FALSE)*$F$72/G72</f>
        <v>0</v>
      </c>
      <c r="AD72" s="2">
        <f>VLOOKUP($A$72,Alimentos!$A$3:$AM$56:'Alimentos'!$A$684:$AM$984,27,FALSE)*$F$72/G72</f>
        <v>0</v>
      </c>
      <c r="AE72" s="2">
        <f>VLOOKUP($A$72,Alimentos!$A$3:$AM$56:'Alimentos'!$A$684:$AM$984,28,FALSE)*$F$72/G72</f>
        <v>0</v>
      </c>
      <c r="AF72" s="2">
        <f>VLOOKUP($A$72,Alimentos!$A$3:$AM$56:'Alimentos'!$A$684:$AM$984,29,FALSE)*$F$72/G72</f>
        <v>0</v>
      </c>
      <c r="AG72" s="2">
        <f>VLOOKUP($A$72,Alimentos!$A$3:$AM$56:'Alimentos'!$A$684:$AM$984,30,FALSE)*$F$72/G72</f>
        <v>0</v>
      </c>
      <c r="AH72" s="2">
        <f>VLOOKUP($A$72,Alimentos!$A$3:$AM$56:'Alimentos'!$A$684:$AM$984,31,FALSE)*$F$72/G72</f>
        <v>0</v>
      </c>
      <c r="AI72" s="2">
        <f>VLOOKUP($A$72,Alimentos!$A$3:$AM$56:'Alimentos'!$A$684:$AM$984,32,FALSE)*$F$72/G72</f>
        <v>0</v>
      </c>
      <c r="AJ72" s="2">
        <f>VLOOKUP($A$72,Alimentos!$A$3:$AM$56:'Alimentos'!$A$684:$AM$984,33,FALSE)*$F$72/G72</f>
        <v>0</v>
      </c>
      <c r="AK72" s="2">
        <f>VLOOKUP($A$72,Alimentos!$A$3:$AM$56:'Alimentos'!$A$684:$AM$984,34,FALSE)*$F$72/G72</f>
        <v>0</v>
      </c>
      <c r="AL72" s="2">
        <f>VLOOKUP($A$72,Alimentos!$A$3:$AM$56:'Alimentos'!$A$684:$AM$984,35,FALSE)*$F$72/G72</f>
        <v>0</v>
      </c>
      <c r="AM72" s="2">
        <f>VLOOKUP($A$72,Alimentos!$A$3:$AM$56:'Alimentos'!$A$684:$AM$984,36,FALSE)*$F$72/G72</f>
        <v>0</v>
      </c>
      <c r="AN72" s="2">
        <f>VLOOKUP($A$72,Alimentos!$A$3:$AM$56:'Alimentos'!$A$684:$AM$984,37,FALSE)*$F$72/G72</f>
        <v>0</v>
      </c>
      <c r="AO72" s="2">
        <f>VLOOKUP($A$72,Alimentos!$A$3:$AM$56:'Alimentos'!$A$684:$AM$984,38,FALSE)*$F$72/G72</f>
        <v>0</v>
      </c>
      <c r="AP72" s="2">
        <f>VLOOKUP($A$72,Alimentos!$A$3:$AM$56:'Alimentos'!$A$684:$AM$984,39,FALSE)*$F$72/G72</f>
        <v>0</v>
      </c>
    </row>
    <row r="73" spans="1:42" x14ac:dyDescent="0.3">
      <c r="A73" s="344" t="s">
        <v>645</v>
      </c>
      <c r="B73" s="345"/>
      <c r="C73" s="345"/>
      <c r="D73" s="345"/>
      <c r="E73" s="345"/>
      <c r="F73" s="345"/>
      <c r="G73" s="346"/>
      <c r="H73" s="9">
        <f t="shared" ref="H73:AP73" si="5">SUM(H63:H72)</f>
        <v>164.05</v>
      </c>
      <c r="I73" s="9">
        <f t="shared" si="5"/>
        <v>43.2</v>
      </c>
      <c r="J73" s="9">
        <f t="shared" si="5"/>
        <v>1.02</v>
      </c>
      <c r="K73" s="9">
        <f t="shared" si="5"/>
        <v>15.5</v>
      </c>
      <c r="L73" s="9">
        <f t="shared" si="5"/>
        <v>16.97</v>
      </c>
      <c r="M73" s="9">
        <f t="shared" si="5"/>
        <v>3.7550000000000003</v>
      </c>
      <c r="N73" s="9">
        <f t="shared" si="5"/>
        <v>0.82499999999999996</v>
      </c>
      <c r="O73" s="9">
        <f t="shared" si="5"/>
        <v>3.6799999999999997</v>
      </c>
      <c r="P73" s="9">
        <f t="shared" si="5"/>
        <v>1.5289999999999999</v>
      </c>
      <c r="Q73" s="9">
        <f t="shared" si="5"/>
        <v>0.79600000000000004</v>
      </c>
      <c r="R73" s="9">
        <f t="shared" si="5"/>
        <v>0.73</v>
      </c>
      <c r="S73" s="9">
        <f t="shared" si="5"/>
        <v>0.08</v>
      </c>
      <c r="T73" s="9">
        <f t="shared" si="5"/>
        <v>45</v>
      </c>
      <c r="U73" s="9">
        <f t="shared" si="5"/>
        <v>40</v>
      </c>
      <c r="V73" s="9">
        <f t="shared" si="5"/>
        <v>0</v>
      </c>
      <c r="W73" s="9">
        <f t="shared" si="5"/>
        <v>0.32</v>
      </c>
      <c r="X73" s="9">
        <f t="shared" si="5"/>
        <v>0.24</v>
      </c>
      <c r="Y73" s="9">
        <f t="shared" si="5"/>
        <v>0</v>
      </c>
      <c r="Z73" s="9">
        <f t="shared" si="5"/>
        <v>0.06</v>
      </c>
      <c r="AA73" s="9">
        <f t="shared" si="5"/>
        <v>0.18</v>
      </c>
      <c r="AB73" s="19">
        <f t="shared" si="5"/>
        <v>2.1</v>
      </c>
      <c r="AC73" s="19">
        <f t="shared" si="5"/>
        <v>0.12</v>
      </c>
      <c r="AD73" s="9">
        <f t="shared" si="5"/>
        <v>0</v>
      </c>
      <c r="AE73" s="9">
        <f t="shared" si="5"/>
        <v>0.18</v>
      </c>
      <c r="AF73" s="9">
        <f t="shared" si="5"/>
        <v>3.6</v>
      </c>
      <c r="AG73" s="9">
        <f t="shared" si="5"/>
        <v>705</v>
      </c>
      <c r="AH73" s="9">
        <f t="shared" si="5"/>
        <v>179.4</v>
      </c>
      <c r="AI73" s="9">
        <f t="shared" si="5"/>
        <v>83.8</v>
      </c>
      <c r="AJ73" s="9">
        <f t="shared" si="5"/>
        <v>182.4</v>
      </c>
      <c r="AK73" s="9">
        <f t="shared" si="5"/>
        <v>12</v>
      </c>
      <c r="AL73" s="9">
        <f t="shared" si="5"/>
        <v>0.84</v>
      </c>
      <c r="AM73" s="9">
        <f t="shared" si="5"/>
        <v>1.44</v>
      </c>
      <c r="AN73" s="9">
        <f t="shared" si="5"/>
        <v>0.06</v>
      </c>
      <c r="AO73" s="9">
        <f t="shared" si="5"/>
        <v>22.2</v>
      </c>
      <c r="AP73" s="9">
        <f t="shared" si="5"/>
        <v>0</v>
      </c>
    </row>
    <row r="74" spans="1:42" s="123" customFormat="1" ht="22.2" customHeight="1" thickBot="1" x14ac:dyDescent="0.35">
      <c r="A74" s="332" t="s">
        <v>751</v>
      </c>
      <c r="B74" s="333"/>
      <c r="C74" s="333"/>
      <c r="D74" s="333"/>
      <c r="E74" s="333"/>
      <c r="F74" s="333"/>
      <c r="G74" s="334"/>
      <c r="H74" s="138">
        <f>H109*E59</f>
        <v>244.17186749999996</v>
      </c>
      <c r="I74" s="122"/>
      <c r="J74" s="122"/>
      <c r="K74" s="138">
        <f>K109*E59</f>
        <v>11.509784999999997</v>
      </c>
      <c r="L74" s="122">
        <f>L109*E59</f>
        <v>32.885099999999994</v>
      </c>
      <c r="M74" s="122"/>
      <c r="N74" s="122"/>
      <c r="O74" s="138">
        <f>O109*E59</f>
        <v>7.3991474999999998</v>
      </c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</row>
    <row r="75" spans="1:42" ht="15" customHeight="1" x14ac:dyDescent="0.3">
      <c r="A75" s="293" t="s">
        <v>647</v>
      </c>
      <c r="B75" s="294"/>
      <c r="C75" s="294"/>
      <c r="D75" s="295"/>
      <c r="E75" s="335">
        <v>0.2</v>
      </c>
      <c r="F75" s="336"/>
      <c r="G75" s="337"/>
      <c r="H75" s="358" t="s">
        <v>757</v>
      </c>
      <c r="I75" s="359"/>
      <c r="J75" s="302" t="s">
        <v>1434</v>
      </c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4"/>
      <c r="AB75" s="324"/>
      <c r="AC75" s="324"/>
      <c r="AD75" s="325"/>
    </row>
    <row r="76" spans="1:42" ht="15" customHeight="1" x14ac:dyDescent="0.3">
      <c r="A76" s="296"/>
      <c r="B76" s="297"/>
      <c r="C76" s="297"/>
      <c r="D76" s="298"/>
      <c r="E76" s="338"/>
      <c r="F76" s="339"/>
      <c r="G76" s="340"/>
      <c r="H76" s="360"/>
      <c r="I76" s="361"/>
      <c r="J76" s="326"/>
      <c r="K76" s="327"/>
      <c r="L76" s="327"/>
      <c r="M76" s="327"/>
      <c r="N76" s="327"/>
      <c r="O76" s="327"/>
      <c r="P76" s="327"/>
      <c r="Q76" s="327"/>
      <c r="R76" s="327"/>
      <c r="S76" s="327"/>
      <c r="T76" s="327"/>
      <c r="U76" s="327"/>
      <c r="V76" s="327"/>
      <c r="W76" s="327"/>
      <c r="X76" s="327"/>
      <c r="Y76" s="327"/>
      <c r="Z76" s="327"/>
      <c r="AA76" s="327"/>
      <c r="AB76" s="327"/>
      <c r="AC76" s="327"/>
      <c r="AD76" s="328"/>
    </row>
    <row r="77" spans="1:42" ht="15.75" customHeight="1" thickBot="1" x14ac:dyDescent="0.35">
      <c r="A77" s="299"/>
      <c r="B77" s="300"/>
      <c r="C77" s="300"/>
      <c r="D77" s="301"/>
      <c r="E77" s="341"/>
      <c r="F77" s="342"/>
      <c r="G77" s="343"/>
      <c r="H77" s="362"/>
      <c r="I77" s="363"/>
      <c r="J77" s="329"/>
      <c r="K77" s="330"/>
      <c r="L77" s="330"/>
      <c r="M77" s="330"/>
      <c r="N77" s="330"/>
      <c r="O77" s="330"/>
      <c r="P77" s="330"/>
      <c r="Q77" s="330"/>
      <c r="R77" s="330"/>
      <c r="S77" s="330"/>
      <c r="T77" s="330"/>
      <c r="U77" s="330"/>
      <c r="V77" s="330"/>
      <c r="W77" s="330"/>
      <c r="X77" s="330"/>
      <c r="Y77" s="330"/>
      <c r="Z77" s="330"/>
      <c r="AA77" s="330"/>
      <c r="AB77" s="330"/>
      <c r="AC77" s="330"/>
      <c r="AD77" s="331"/>
    </row>
    <row r="78" spans="1:42" x14ac:dyDescent="0.3">
      <c r="A78" s="34" t="s">
        <v>0</v>
      </c>
      <c r="B78" s="311" t="s">
        <v>1</v>
      </c>
      <c r="C78" s="311"/>
      <c r="D78" s="311"/>
      <c r="E78" s="9" t="s">
        <v>2</v>
      </c>
      <c r="F78" s="9" t="s">
        <v>3</v>
      </c>
      <c r="G78" s="9" t="s">
        <v>637</v>
      </c>
      <c r="H78" s="9" t="s">
        <v>4</v>
      </c>
      <c r="I78" s="9" t="s">
        <v>5</v>
      </c>
      <c r="J78" s="9" t="s">
        <v>6</v>
      </c>
      <c r="K78" s="9" t="s">
        <v>7</v>
      </c>
      <c r="L78" s="9" t="s">
        <v>9</v>
      </c>
      <c r="M78" s="9" t="s">
        <v>10</v>
      </c>
      <c r="N78" s="9" t="s">
        <v>8</v>
      </c>
      <c r="O78" s="9" t="s">
        <v>11</v>
      </c>
      <c r="P78" s="9" t="s">
        <v>12</v>
      </c>
      <c r="Q78" s="9" t="s">
        <v>13</v>
      </c>
      <c r="R78" s="9" t="s">
        <v>14</v>
      </c>
      <c r="S78" s="9" t="s">
        <v>15</v>
      </c>
      <c r="T78" s="9" t="s">
        <v>16</v>
      </c>
      <c r="U78" s="9" t="s">
        <v>36</v>
      </c>
      <c r="V78" s="9" t="s">
        <v>17</v>
      </c>
      <c r="W78" s="9" t="s">
        <v>18</v>
      </c>
      <c r="X78" s="9" t="s">
        <v>37</v>
      </c>
      <c r="Y78" s="9" t="s">
        <v>19</v>
      </c>
      <c r="Z78" s="9" t="s">
        <v>22</v>
      </c>
      <c r="AA78" s="9" t="s">
        <v>20</v>
      </c>
      <c r="AB78" s="9" t="s">
        <v>21</v>
      </c>
      <c r="AC78" s="9" t="s">
        <v>23</v>
      </c>
      <c r="AD78" s="9" t="s">
        <v>24</v>
      </c>
      <c r="AE78" s="9" t="s">
        <v>25</v>
      </c>
      <c r="AF78" s="9" t="s">
        <v>26</v>
      </c>
      <c r="AG78" s="9" t="s">
        <v>27</v>
      </c>
      <c r="AH78" s="9" t="s">
        <v>28</v>
      </c>
      <c r="AI78" s="9" t="s">
        <v>29</v>
      </c>
      <c r="AJ78" s="9" t="s">
        <v>30</v>
      </c>
      <c r="AK78" s="9" t="s">
        <v>31</v>
      </c>
      <c r="AL78" s="9" t="s">
        <v>32</v>
      </c>
      <c r="AM78" s="9" t="s">
        <v>33</v>
      </c>
      <c r="AN78" s="9" t="s">
        <v>34</v>
      </c>
      <c r="AO78" s="9" t="s">
        <v>35</v>
      </c>
      <c r="AP78" s="9" t="s">
        <v>635</v>
      </c>
    </row>
    <row r="79" spans="1:42" x14ac:dyDescent="0.3">
      <c r="A79" s="2" t="s">
        <v>83</v>
      </c>
      <c r="B79" s="284"/>
      <c r="C79" s="285"/>
      <c r="D79" s="286"/>
      <c r="E79" s="2">
        <f>VLOOKUP($A$79,Alimentos!$A$3:$AM$56:'Alimentos'!$A$684:$AM$984,3,FALSE)</f>
        <v>2</v>
      </c>
      <c r="F79" s="27">
        <v>50</v>
      </c>
      <c r="G79" s="2">
        <f>VLOOKUP($A$79,Alimentos!$A$3:$AM$56:'Alimentos'!$A$684:$AM$984,4,FALSE)</f>
        <v>100</v>
      </c>
      <c r="H79" s="140">
        <f>VLOOKUP($A$79,Alimentos!$A$3:$AM$56:'Alimentos'!$A$684:$AM$984,5,FALSE)*$F$79/G79</f>
        <v>99.5</v>
      </c>
      <c r="I79" s="2">
        <f>VLOOKUP($A$79,Alimentos!$A$3:$AM$56:'Alimentos'!$A$684:$AM$984,6,FALSE)*$F$79/G79</f>
        <v>32.6</v>
      </c>
      <c r="J79" s="2">
        <f>VLOOKUP($A$79,Alimentos!$A$3:$AM$56:'Alimentos'!$A$684:$AM$984,7,FALSE)*$F$79/G79</f>
        <v>0.45</v>
      </c>
      <c r="K79" s="140">
        <f>VLOOKUP($A$79,Alimentos!$A$3:$AM$56:'Alimentos'!$A$684:$AM$984,8,FALSE)*$F$79/G79</f>
        <v>11.2</v>
      </c>
      <c r="L79" s="140">
        <f>VLOOKUP($A$79,Alimentos!$A$3:$AM$56:'Alimentos'!$A$684:$AM$984,9,FALSE)*$F$79/G79</f>
        <v>0.75</v>
      </c>
      <c r="M79" s="2">
        <f>VLOOKUP($A$79,Alimentos!$A$3:$AM$56:'Alimentos'!$A$684:$AM$984,10,FALSE)*$F$79/G79</f>
        <v>0</v>
      </c>
      <c r="N79" s="2">
        <f>VLOOKUP($A$79,Alimentos!$A$3:$AM$56:'Alimentos'!$A$684:$AM$984,11,FALSE)*$F$79/G79</f>
        <v>0</v>
      </c>
      <c r="O79" s="140">
        <f>VLOOKUP($A$79,Alimentos!$A$3:$AM$56:'Alimentos'!$A$684:$AM$984,12,FALSE)*$F$79/G79</f>
        <v>5.75</v>
      </c>
      <c r="P79" s="2">
        <f>VLOOKUP($A$79,Alimentos!$A$3:$AM$56:'Alimentos'!$A$684:$AM$984,13,FALSE)*$F$79/G79</f>
        <v>1.75</v>
      </c>
      <c r="Q79" s="2">
        <f>VLOOKUP($A$79,Alimentos!$A$3:$AM$56:'Alimentos'!$A$684:$AM$984,14,FALSE)*$F$79/G79</f>
        <v>2.73</v>
      </c>
      <c r="R79" s="2">
        <f>VLOOKUP($A$79,Alimentos!$A$3:$AM$56:'Alimentos'!$A$684:$AM$984,15,FALSE)*$F$79/G79</f>
        <v>1.2549999999999999</v>
      </c>
      <c r="S79" s="2">
        <f>VLOOKUP($A$79,Alimentos!$A$3:$AM$56:'Alimentos'!$A$684:$AM$984,16,FALSE)*$F$79/G79</f>
        <v>0</v>
      </c>
      <c r="T79" s="2">
        <f>VLOOKUP($A$79,Alimentos!$A$3:$AM$56:'Alimentos'!$A$684:$AM$984,17,FALSE)*$F$79/G79</f>
        <v>46.5</v>
      </c>
      <c r="U79" s="2">
        <f>VLOOKUP($A$79,Alimentos!$A$3:$AM$56:'Alimentos'!$A$684:$AM$984,18,FALSE)*$F$79/G79</f>
        <v>7.5</v>
      </c>
      <c r="V79" s="2">
        <f>VLOOKUP($A$79,Alimentos!$A$3:$AM$56:'Alimentos'!$A$684:$AM$984,19,FALSE)*$F$79/G79</f>
        <v>0</v>
      </c>
      <c r="W79" s="2">
        <f>VLOOKUP($A$79,Alimentos!$A$3:$AM$56:'Alimentos'!$A$684:$AM$984,20,FALSE)*$F$79/G79</f>
        <v>0</v>
      </c>
      <c r="X79" s="2">
        <f>VLOOKUP($A$79,Alimentos!$A$3:$AM$56:'Alimentos'!$A$684:$AM$984,21,FALSE)*$F$79/G79</f>
        <v>0</v>
      </c>
      <c r="Y79" s="2">
        <f>VLOOKUP($A$79,Alimentos!$A$3:$AM$56:'Alimentos'!$A$684:$AM$984,22,FALSE)*$F$79/G79</f>
        <v>0</v>
      </c>
      <c r="Z79" s="2">
        <f>VLOOKUP($A$79,Alimentos!$A$3:$AM$56:'Alimentos'!$A$684:$AM$984,23,FALSE)*$F$79/G79</f>
        <v>0</v>
      </c>
      <c r="AA79" s="2">
        <f>VLOOKUP($A$79,Alimentos!$A$3:$AM$56:'Alimentos'!$A$684:$AM$984,24,FALSE)*$F$79/G79</f>
        <v>0</v>
      </c>
      <c r="AB79" s="2">
        <f>VLOOKUP($A$79,Alimentos!$A$3:$AM$56:'Alimentos'!$A$684:$AM$984,25,FALSE)*$F$79/G79</f>
        <v>0</v>
      </c>
      <c r="AC79" s="2">
        <f>VLOOKUP($A$79,Alimentos!$A$3:$AM$56:'Alimentos'!$A$684:$AM$984,26,FALSE)*$F$79/G79</f>
        <v>0</v>
      </c>
      <c r="AD79" s="2">
        <f>VLOOKUP($A$79,Alimentos!$A$3:$AM$56:'Alimentos'!$A$684:$AM$984,27,FALSE)*$F$79/G79</f>
        <v>0</v>
      </c>
      <c r="AE79" s="2">
        <f>VLOOKUP($A$79,Alimentos!$A$3:$AM$56:'Alimentos'!$A$684:$AM$984,28,FALSE)*$F$79/G79</f>
        <v>0</v>
      </c>
      <c r="AF79" s="2">
        <f>VLOOKUP($A$79,Alimentos!$A$3:$AM$56:'Alimentos'!$A$684:$AM$984,29,FALSE)*$F$79/G79</f>
        <v>0</v>
      </c>
      <c r="AG79" s="2">
        <f>VLOOKUP($A$79,Alimentos!$A$3:$AM$56:'Alimentos'!$A$684:$AM$984,30,FALSE)*$F$79/G79</f>
        <v>35</v>
      </c>
      <c r="AH79" s="2">
        <f>VLOOKUP($A$79,Alimentos!$A$3:$AM$56:'Alimentos'!$A$684:$AM$984,31,FALSE)*$F$79/G79</f>
        <v>90</v>
      </c>
      <c r="AI79" s="2">
        <f>VLOOKUP($A$79,Alimentos!$A$3:$AM$56:'Alimentos'!$A$684:$AM$984,32,FALSE)*$F$79/G79</f>
        <v>10.5</v>
      </c>
      <c r="AJ79" s="2">
        <f>VLOOKUP($A$79,Alimentos!$A$3:$AM$56:'Alimentos'!$A$684:$AM$984,33,FALSE)*$F$79/G79</f>
        <v>60</v>
      </c>
      <c r="AK79" s="2">
        <f>VLOOKUP($A$79,Alimentos!$A$3:$AM$56:'Alimentos'!$A$684:$AM$984,34,FALSE)*$F$79/G79</f>
        <v>0</v>
      </c>
      <c r="AL79" s="2">
        <f>VLOOKUP($A$79,Alimentos!$A$3:$AM$56:'Alimentos'!$A$684:$AM$984,35,FALSE)*$F$79/G79</f>
        <v>0.4</v>
      </c>
      <c r="AM79" s="2">
        <f>VLOOKUP($A$79,Alimentos!$A$3:$AM$56:'Alimentos'!$A$684:$AM$984,36,FALSE)*$F$79/G79</f>
        <v>0</v>
      </c>
      <c r="AN79" s="2">
        <f>VLOOKUP($A$79,Alimentos!$A$3:$AM$56:'Alimentos'!$A$684:$AM$984,37,FALSE)*$F$79/G79</f>
        <v>0</v>
      </c>
      <c r="AO79" s="2">
        <f>VLOOKUP($A$79,Alimentos!$A$3:$AM$56:'Alimentos'!$A$684:$AM$984,38,FALSE)*$F$79/G79</f>
        <v>0</v>
      </c>
      <c r="AP79" s="2">
        <f>VLOOKUP($A$79,Alimentos!$A$3:$AM$56:'Alimentos'!$A$684:$AM$984,39,FALSE)*$F$79/G79</f>
        <v>0</v>
      </c>
    </row>
    <row r="80" spans="1:42" x14ac:dyDescent="0.3">
      <c r="A80" s="2" t="s">
        <v>304</v>
      </c>
      <c r="B80" s="284"/>
      <c r="C80" s="285"/>
      <c r="D80" s="286"/>
      <c r="E80" s="2">
        <f>VLOOKUP($A$80,Alimentos!$A$3:$AM$56:'Alimentos'!$A$684:$AM$984,3,FALSE)</f>
        <v>1</v>
      </c>
      <c r="F80" s="27">
        <v>120</v>
      </c>
      <c r="G80" s="2">
        <f>VLOOKUP($A$80,Alimentos!$A$3:$AM$56:'Alimentos'!$A$684:$AM$984,4,FALSE)</f>
        <v>100</v>
      </c>
      <c r="H80" s="140">
        <f>VLOOKUP($A$80,Alimentos!$A$3:$AM$56:'Alimentos'!$A$684:$AM$984,5,FALSE)*$F$80/G80</f>
        <v>106.8</v>
      </c>
      <c r="I80" s="2">
        <f>VLOOKUP($A$80,Alimentos!$A$3:$AM$56:'Alimentos'!$A$684:$AM$984,6,FALSE)*$F$80/G80</f>
        <v>92.04</v>
      </c>
      <c r="J80" s="2">
        <f>VLOOKUP($A$80,Alimentos!$A$3:$AM$56:'Alimentos'!$A$684:$AM$984,7,FALSE)*$F$80/G80</f>
        <v>1.56</v>
      </c>
      <c r="K80" s="140">
        <f>VLOOKUP($A$80,Alimentos!$A$3:$AM$56:'Alimentos'!$A$684:$AM$984,8,FALSE)*$F$80/G80</f>
        <v>2.76</v>
      </c>
      <c r="L80" s="140">
        <f>VLOOKUP($A$80,Alimentos!$A$3:$AM$56:'Alimentos'!$A$684:$AM$984,9,FALSE)*$F$80/G80</f>
        <v>21.36</v>
      </c>
      <c r="M80" s="2">
        <f>VLOOKUP($A$80,Alimentos!$A$3:$AM$56:'Alimentos'!$A$684:$AM$984,10,FALSE)*$F$80/G80</f>
        <v>1.68</v>
      </c>
      <c r="N80" s="2">
        <f>VLOOKUP($A$80,Alimentos!$A$3:$AM$56:'Alimentos'!$A$684:$AM$984,11,FALSE)*$F$80/G80</f>
        <v>2.16</v>
      </c>
      <c r="O80" s="140">
        <f>VLOOKUP($A$80,Alimentos!$A$3:$AM$56:'Alimentos'!$A$684:$AM$984,12,FALSE)*$F$80/G80</f>
        <v>0.24</v>
      </c>
      <c r="P80" s="2">
        <f>VLOOKUP($A$80,Alimentos!$A$3:$AM$56:'Alimentos'!$A$684:$AM$984,13,FALSE)*$F$80/G80</f>
        <v>3.5999999999999997E-2</v>
      </c>
      <c r="Q80" s="2">
        <f>VLOOKUP($A$80,Alimentos!$A$3:$AM$56:'Alimentos'!$A$684:$AM$984,14,FALSE)*$F$80/G80</f>
        <v>0</v>
      </c>
      <c r="R80" s="2">
        <f>VLOOKUP($A$80,Alimentos!$A$3:$AM$56:'Alimentos'!$A$684:$AM$984,15,FALSE)*$F$80/G80</f>
        <v>4.8000000000000001E-2</v>
      </c>
      <c r="S80" s="2">
        <f>VLOOKUP($A$80,Alimentos!$A$3:$AM$56:'Alimentos'!$A$684:$AM$984,16,FALSE)*$F$80/G80</f>
        <v>0</v>
      </c>
      <c r="T80" s="2">
        <f>VLOOKUP($A$80,Alimentos!$A$3:$AM$56:'Alimentos'!$A$684:$AM$984,17,FALSE)*$F$80/G80</f>
        <v>0</v>
      </c>
      <c r="U80" s="2">
        <f>VLOOKUP($A$80,Alimentos!$A$3:$AM$56:'Alimentos'!$A$684:$AM$984,18,FALSE)*$F$80/G80</f>
        <v>1.2</v>
      </c>
      <c r="V80" s="2">
        <f>VLOOKUP($A$80,Alimentos!$A$3:$AM$56:'Alimentos'!$A$684:$AM$984,19,FALSE)*$F$80/G80</f>
        <v>15.12</v>
      </c>
      <c r="W80" s="2">
        <f>VLOOKUP($A$80,Alimentos!$A$3:$AM$56:'Alimentos'!$A$684:$AM$984,20,FALSE)*$F$80/G80</f>
        <v>0</v>
      </c>
      <c r="X80" s="2">
        <f>VLOOKUP($A$80,Alimentos!$A$3:$AM$56:'Alimentos'!$A$684:$AM$984,21,FALSE)*$F$80/G80</f>
        <v>0.12</v>
      </c>
      <c r="Y80" s="2">
        <f>VLOOKUP($A$80,Alimentos!$A$3:$AM$56:'Alimentos'!$A$684:$AM$984,22,FALSE)*$F$80/G80</f>
        <v>3.36</v>
      </c>
      <c r="Z80" s="2">
        <f>VLOOKUP($A$80,Alimentos!$A$3:$AM$56:'Alimentos'!$A$684:$AM$984,23,FALSE)*$F$80/G80</f>
        <v>0.12</v>
      </c>
      <c r="AA80" s="2">
        <f>VLOOKUP($A$80,Alimentos!$A$3:$AM$56:'Alimentos'!$A$684:$AM$984,24,FALSE)*$F$80/G80</f>
        <v>0.12</v>
      </c>
      <c r="AB80" s="2">
        <f>VLOOKUP($A$80,Alimentos!$A$3:$AM$56:'Alimentos'!$A$684:$AM$984,25,FALSE)*$F$80/G80</f>
        <v>1.92</v>
      </c>
      <c r="AC80" s="2">
        <f>VLOOKUP($A$80,Alimentos!$A$3:$AM$56:'Alimentos'!$A$684:$AM$984,26,FALSE)*$F$80/G80</f>
        <v>0.24</v>
      </c>
      <c r="AD80" s="2">
        <f>VLOOKUP($A$80,Alimentos!$A$3:$AM$56:'Alimentos'!$A$684:$AM$984,27,FALSE)*$F$80/G80</f>
        <v>0.36</v>
      </c>
      <c r="AE80" s="2">
        <f>VLOOKUP($A$80,Alimentos!$A$3:$AM$56:'Alimentos'!$A$684:$AM$984,28,FALSE)*$F$80/G80</f>
        <v>0</v>
      </c>
      <c r="AF80" s="2">
        <f>VLOOKUP($A$80,Alimentos!$A$3:$AM$56:'Alimentos'!$A$684:$AM$984,29,FALSE)*$F$80/G80</f>
        <v>32.4</v>
      </c>
      <c r="AG80" s="2">
        <f>VLOOKUP($A$80,Alimentos!$A$3:$AM$56:'Alimentos'!$A$684:$AM$984,30,FALSE)*$F$80/G80</f>
        <v>14.4</v>
      </c>
      <c r="AH80" s="2">
        <f>VLOOKUP($A$80,Alimentos!$A$3:$AM$56:'Alimentos'!$A$684:$AM$984,31,FALSE)*$F$80/G80</f>
        <v>654</v>
      </c>
      <c r="AI80" s="2">
        <f>VLOOKUP($A$80,Alimentos!$A$3:$AM$56:'Alimentos'!$A$684:$AM$984,32,FALSE)*$F$80/G80</f>
        <v>10.8</v>
      </c>
      <c r="AJ80" s="2">
        <f>VLOOKUP($A$80,Alimentos!$A$3:$AM$56:'Alimentos'!$A$684:$AM$984,33,FALSE)*$F$80/G80</f>
        <v>86.4</v>
      </c>
      <c r="AK80" s="2">
        <f>VLOOKUP($A$80,Alimentos!$A$3:$AM$56:'Alimentos'!$A$684:$AM$984,34,FALSE)*$F$80/G80</f>
        <v>33.6</v>
      </c>
      <c r="AL80" s="2">
        <f>VLOOKUP($A$80,Alimentos!$A$3:$AM$56:'Alimentos'!$A$684:$AM$984,35,FALSE)*$F$80/G80</f>
        <v>0.84</v>
      </c>
      <c r="AM80" s="2">
        <f>VLOOKUP($A$80,Alimentos!$A$3:$AM$56:'Alimentos'!$A$684:$AM$984,36,FALSE)*$F$80/G80</f>
        <v>0.48</v>
      </c>
      <c r="AN80" s="2">
        <f>VLOOKUP($A$80,Alimentos!$A$3:$AM$56:'Alimentos'!$A$684:$AM$984,37,FALSE)*$F$80/G80</f>
        <v>0.24</v>
      </c>
      <c r="AO80" s="2">
        <f>VLOOKUP($A$80,Alimentos!$A$3:$AM$56:'Alimentos'!$A$684:$AM$984,38,FALSE)*$F$80/G80</f>
        <v>0</v>
      </c>
      <c r="AP80" s="2">
        <f>VLOOKUP($A$80,Alimentos!$A$3:$AM$56:'Alimentos'!$A$684:$AM$984,39,FALSE)*$F$80/G80</f>
        <v>0</v>
      </c>
    </row>
    <row r="81" spans="1:42" x14ac:dyDescent="0.3">
      <c r="A81" s="2" t="s">
        <v>720</v>
      </c>
      <c r="B81" s="284"/>
      <c r="C81" s="285"/>
      <c r="D81" s="286"/>
      <c r="E81" s="2">
        <f>VLOOKUP($A$81,Alimentos!$A$3:$AM$56:'Alimentos'!$A$684:$AM$984,3,FALSE)</f>
        <v>1</v>
      </c>
      <c r="F81" s="27">
        <v>50</v>
      </c>
      <c r="G81" s="2">
        <f>VLOOKUP($A$81,Alimentos!$A$3:$AM$56:'Alimentos'!$A$684:$AM$984,4,FALSE)</f>
        <v>100</v>
      </c>
      <c r="H81" s="140">
        <f>VLOOKUP($A$81,Alimentos!$A$3:$AM$56:'Alimentos'!$A$684:$AM$984,5,FALSE)*$F$81/G81</f>
        <v>20.5</v>
      </c>
      <c r="I81" s="2">
        <f>VLOOKUP($A$81,Alimentos!$A$3:$AM$56:'Alimentos'!$A$684:$AM$984,6,FALSE)*$F$81/G81</f>
        <v>44.15</v>
      </c>
      <c r="J81" s="2">
        <f>VLOOKUP($A$80,Alimentos!$A$3:$AM$56:'Alimentos'!$A$684:$AM$984,7,FALSE)*$F$81/G81</f>
        <v>0.65</v>
      </c>
      <c r="K81" s="140">
        <f>VLOOKUP($A$81,Alimentos!$A$3:$AM$56:'Alimentos'!$A$684:$AM$984,8,FALSE)*$F$81/G81</f>
        <v>0.45</v>
      </c>
      <c r="L81" s="140">
        <f>VLOOKUP($A$81,Alimentos!$A$3:$AM$56:'Alimentos'!$A$684:$AM$984,9,FALSE)*$F$81/G81</f>
        <v>3.4</v>
      </c>
      <c r="M81" s="2">
        <f>VLOOKUP($A$81,Alimentos!$A$3:$AM$56:'Alimentos'!$A$684:$AM$984,10,FALSE)*$F$81/G81</f>
        <v>2.35</v>
      </c>
      <c r="N81" s="2">
        <f>VLOOKUP($A$81,Alimentos!$A$3:$AM$56:'Alimentos'!$A$684:$AM$984,11,FALSE)*$F$81/G81</f>
        <v>1.4</v>
      </c>
      <c r="O81" s="140">
        <f>VLOOKUP($A$81,Alimentos!$A$3:$AM$56:'Alimentos'!$A$684:$AM$984,12,FALSE)*$F$81/G81</f>
        <v>0.1</v>
      </c>
      <c r="P81" s="2">
        <f>VLOOKUP($A$81,Alimentos!$A$3:$AM$56:'Alimentos'!$A$684:$AM$984,13,FALSE)*$F$81/G81</f>
        <v>0.02</v>
      </c>
      <c r="Q81" s="2">
        <f>VLOOKUP($A$81,Alimentos!$A$3:$AM$56:'Alimentos'!$A$684:$AM$984,14,FALSE)*$F$81/G81</f>
        <v>5.0000000000000001E-3</v>
      </c>
      <c r="R81" s="2">
        <f>VLOOKUP($A$81,Alimentos!$A$3:$AM$56:'Alimentos'!$A$684:$AM$984,15,FALSE)*$F$81/G81</f>
        <v>0.06</v>
      </c>
      <c r="S81" s="2">
        <f>VLOOKUP($A$81,Alimentos!$A$3:$AM$56:'Alimentos'!$A$684:$AM$984,16,FALSE)*$F$81/G81</f>
        <v>0</v>
      </c>
      <c r="T81" s="2">
        <f>VLOOKUP($A$81,Alimentos!$A$3:$AM$56:'Alimentos'!$A$684:$AM$984,17,FALSE)*$F$81/G81</f>
        <v>0</v>
      </c>
      <c r="U81" s="2">
        <f>VLOOKUP($A$81,Alimentos!$A$3:$AM$56:'Alimentos'!$A$684:$AM$984,18,FALSE)*$F$81/G81</f>
        <v>417.5</v>
      </c>
      <c r="V81" s="2">
        <f>VLOOKUP($A$81,Alimentos!$A$3:$AM$56:'Alimentos'!$A$684:$AM$984,19,FALSE)*$F$81/G81</f>
        <v>2.95</v>
      </c>
      <c r="W81" s="2">
        <f>VLOOKUP($A$81,Alimentos!$A$3:$AM$56:'Alimentos'!$A$684:$AM$984,20,FALSE)*$F$81/G81</f>
        <v>0</v>
      </c>
      <c r="X81" s="2">
        <f>VLOOKUP($A$81,Alimentos!$A$3:$AM$56:'Alimentos'!$A$684:$AM$984,21,FALSE)*$F$81/G81</f>
        <v>0.35</v>
      </c>
      <c r="Y81" s="2">
        <f>VLOOKUP($A$81,Alimentos!$A$3:$AM$56:'Alimentos'!$A$684:$AM$984,22,FALSE)*$F$81/G81</f>
        <v>6.6</v>
      </c>
      <c r="Z81" s="2">
        <f>VLOOKUP($A$81,Alimentos!$A$3:$AM$56:'Alimentos'!$A$684:$AM$984,23,FALSE)*$F$81/G81</f>
        <v>0.05</v>
      </c>
      <c r="AA81" s="2">
        <f>VLOOKUP($A$81,Alimentos!$A$3:$AM$56:'Alimentos'!$A$684:$AM$984,24,FALSE)*$F$81/G81</f>
        <v>0.05</v>
      </c>
      <c r="AB81" s="2">
        <f>VLOOKUP($A$81,Alimentos!$A$3:$AM$56:'Alimentos'!$A$684:$AM$984,25,FALSE)*$F$81/G81</f>
        <v>0.5</v>
      </c>
      <c r="AC81" s="2">
        <f>VLOOKUP($A$81,Alimentos!$A$3:$AM$56:'Alimentos'!$A$684:$AM$984,26,FALSE)*$F$81/G81</f>
        <v>0.05</v>
      </c>
      <c r="AD81" s="2">
        <f>VLOOKUP($A$81,Alimentos!$A$3:$AM$56:'Alimentos'!$A$684:$AM$984,27,FALSE)*$F$81/G81</f>
        <v>0.15</v>
      </c>
      <c r="AE81" s="2">
        <f>VLOOKUP($A$81,Alimentos!$A$3:$AM$56:'Alimentos'!$A$684:$AM$984,28,FALSE)*$F$81/G81</f>
        <v>0</v>
      </c>
      <c r="AF81" s="2">
        <f>VLOOKUP($A$81,Alimentos!$A$3:$AM$56:'Alimentos'!$A$684:$AM$984,29,FALSE)*$F$81/G81</f>
        <v>9.5</v>
      </c>
      <c r="AG81" s="2">
        <f>VLOOKUP($A$81,Alimentos!$A$3:$AM$56:'Alimentos'!$A$684:$AM$984,30,FALSE)*$F$81/G81</f>
        <v>34.5</v>
      </c>
      <c r="AH81" s="2">
        <f>VLOOKUP($A$81,Alimentos!$A$3:$AM$56:'Alimentos'!$A$684:$AM$984,31,FALSE)*$F$81/G81</f>
        <v>160</v>
      </c>
      <c r="AI81" s="2">
        <f>VLOOKUP($A$81,Alimentos!$A$3:$AM$56:'Alimentos'!$A$684:$AM$984,32,FALSE)*$F$81/G81</f>
        <v>16.5</v>
      </c>
      <c r="AJ81" s="2">
        <f>VLOOKUP($A$81,Alimentos!$A$3:$AM$56:'Alimentos'!$A$684:$AM$984,33,FALSE)*$F$81/G81</f>
        <v>17.5</v>
      </c>
      <c r="AK81" s="2">
        <f>VLOOKUP($A$81,Alimentos!$A$3:$AM$56:'Alimentos'!$A$684:$AM$984,34,FALSE)*$F$81/G81</f>
        <v>6</v>
      </c>
      <c r="AL81" s="2">
        <f>VLOOKUP($A$81,Alimentos!$A$3:$AM$56:'Alimentos'!$A$684:$AM$984,35,FALSE)*$F$81/G81</f>
        <v>0.15</v>
      </c>
      <c r="AM81" s="2">
        <f>VLOOKUP($A$81,Alimentos!$A$3:$AM$56:'Alimentos'!$A$684:$AM$984,36,FALSE)*$F$81/G81</f>
        <v>0.1</v>
      </c>
      <c r="AN81" s="2">
        <f>VLOOKUP($A$81,Alimentos!$A$3:$AM$56:'Alimentos'!$A$684:$AM$984,37,FALSE)*$F$81/G81</f>
        <v>0</v>
      </c>
      <c r="AO81" s="2">
        <f>VLOOKUP($A$81,Alimentos!$A$3:$AM$56:'Alimentos'!$A$684:$AM$984,38,FALSE)*$F$81/G81</f>
        <v>0.05</v>
      </c>
      <c r="AP81" s="2">
        <f>VLOOKUP($A$81,Alimentos!$A$3:$AM$56:'Alimentos'!$A$684:$AM$984,39,FALSE)*$F$81/G81</f>
        <v>0</v>
      </c>
    </row>
    <row r="82" spans="1:42" x14ac:dyDescent="0.3">
      <c r="A82" s="2" t="s">
        <v>356</v>
      </c>
      <c r="B82" s="284"/>
      <c r="C82" s="285"/>
      <c r="D82" s="286"/>
      <c r="E82" s="2">
        <f>VLOOKUP($A$82,Alimentos!$A$3:$AM$56:'Alimentos'!$A$684:$AM$984,3,FALSE)</f>
        <v>1</v>
      </c>
      <c r="F82" s="27">
        <v>100</v>
      </c>
      <c r="G82" s="2">
        <f>VLOOKUP($A$82,Alimentos!$A$3:$AM$56:'Alimentos'!$A$684:$AM$984,4,FALSE)</f>
        <v>100</v>
      </c>
      <c r="H82" s="140">
        <f>VLOOKUP($A$82,Alimentos!$A$3:$AM$56:'Alimentos'!$A$684:$AM$984,5,FALSE)*$F$82/G82</f>
        <v>12</v>
      </c>
      <c r="I82" s="2">
        <f>VLOOKUP($A$82,Alimentos!$A$3:$AM$56:'Alimentos'!$A$684:$AM$984,6,FALSE)*$F$82/G82</f>
        <v>96.7</v>
      </c>
      <c r="J82" s="2">
        <f>VLOOKUP($A$82,Alimentos!$A$3:$AM$56:'Alimentos'!$A$684:$AM$984,7,FALSE)*$F$82/G82</f>
        <v>0.4</v>
      </c>
      <c r="K82" s="140">
        <f>VLOOKUP($A$82,Alimentos!$A$3:$AM$56:'Alimentos'!$A$684:$AM$984,8,FALSE)*$F$82/G82</f>
        <v>0.6</v>
      </c>
      <c r="L82" s="140">
        <f>VLOOKUP($A$82,Alimentos!$A$3:$AM$56:'Alimentos'!$A$684:$AM$984,9,FALSE)*$F$82/G82</f>
        <v>1.5</v>
      </c>
      <c r="M82" s="2">
        <f>VLOOKUP($A$82,Alimentos!$A$3:$AM$56:'Alimentos'!$A$684:$AM$984,10,FALSE)*$F$82/G82</f>
        <v>1.4</v>
      </c>
      <c r="N82" s="2">
        <f>VLOOKUP($A$82,Alimentos!$A$3:$AM$56:'Alimentos'!$A$684:$AM$984,11,FALSE)*$F$82/G82</f>
        <v>0.7</v>
      </c>
      <c r="O82" s="140">
        <f>VLOOKUP($A$82,Alimentos!$A$3:$AM$56:'Alimentos'!$A$684:$AM$984,12,FALSE)*$F$82/G82</f>
        <v>0.2</v>
      </c>
      <c r="P82" s="2">
        <f>VLOOKUP($A$82,Alimentos!$A$3:$AM$56:'Alimentos'!$A$684:$AM$984,13,FALSE)*$F$82/G82</f>
        <v>0.01</v>
      </c>
      <c r="Q82" s="2">
        <f>VLOOKUP($A$82,Alimentos!$A$3:$AM$56:'Alimentos'!$A$684:$AM$984,14,FALSE)*$F$82/G82</f>
        <v>0</v>
      </c>
      <c r="R82" s="2">
        <f>VLOOKUP($A$82,Alimentos!$A$3:$AM$56:'Alimentos'!$A$684:$AM$984,15,FALSE)*$F$82/G82</f>
        <v>0</v>
      </c>
      <c r="S82" s="2">
        <f>VLOOKUP($A$82,Alimentos!$A$3:$AM$56:'Alimentos'!$A$684:$AM$984,16,FALSE)*$F$82/G82</f>
        <v>0</v>
      </c>
      <c r="T82" s="2">
        <f>VLOOKUP($A$82,Alimentos!$A$3:$AM$56:'Alimentos'!$A$684:$AM$984,17,FALSE)*$F$82/G82</f>
        <v>0</v>
      </c>
      <c r="U82" s="2">
        <f>VLOOKUP($A$82,Alimentos!$A$3:$AM$56:'Alimentos'!$A$684:$AM$984,18,FALSE)*$F$82/G82</f>
        <v>4</v>
      </c>
      <c r="V82" s="2">
        <f>VLOOKUP($A$82,Alimentos!$A$3:$AM$56:'Alimentos'!$A$684:$AM$984,19,FALSE)*$F$82/G82</f>
        <v>3.2</v>
      </c>
      <c r="W82" s="2">
        <f>VLOOKUP($A$82,Alimentos!$A$3:$AM$56:'Alimentos'!$A$684:$AM$984,20,FALSE)*$F$82/G82</f>
        <v>0</v>
      </c>
      <c r="X82" s="2">
        <f>VLOOKUP($A$82,Alimentos!$A$3:$AM$56:'Alimentos'!$A$684:$AM$984,21,FALSE)*$F$82/G82</f>
        <v>0</v>
      </c>
      <c r="Y82" s="2">
        <f>VLOOKUP($A$82,Alimentos!$A$3:$AM$56:'Alimentos'!$A$684:$AM$984,22,FALSE)*$F$82/G82</f>
        <v>7.2</v>
      </c>
      <c r="Z82" s="2">
        <f>VLOOKUP($A$82,Alimentos!$A$3:$AM$56:'Alimentos'!$A$684:$AM$984,23,FALSE)*$F$82/G82</f>
        <v>0</v>
      </c>
      <c r="AA82" s="2">
        <f>VLOOKUP($A$82,Alimentos!$A$3:$AM$56:'Alimentos'!$A$684:$AM$984,24,FALSE)*$F$82/G82</f>
        <v>0</v>
      </c>
      <c r="AB82" s="2">
        <f>VLOOKUP($A$82,Alimentos!$A$3:$AM$56:'Alimentos'!$A$684:$AM$984,25,FALSE)*$F$82/G82</f>
        <v>0</v>
      </c>
      <c r="AC82" s="2">
        <f>VLOOKUP($A$82,Alimentos!$A$3:$AM$56:'Alimentos'!$A$684:$AM$984,26,FALSE)*$F$82/G82</f>
        <v>0.1</v>
      </c>
      <c r="AD82" s="2">
        <f>VLOOKUP($A$82,Alimentos!$A$3:$AM$56:'Alimentos'!$A$684:$AM$984,27,FALSE)*$F$82/G82</f>
        <v>0.2</v>
      </c>
      <c r="AE82" s="2">
        <f>VLOOKUP($A$82,Alimentos!$A$3:$AM$56:'Alimentos'!$A$684:$AM$984,28,FALSE)*$F$82/G82</f>
        <v>0</v>
      </c>
      <c r="AF82" s="2">
        <f>VLOOKUP($A$82,Alimentos!$A$3:$AM$56:'Alimentos'!$A$684:$AM$984,29,FALSE)*$F$82/G82</f>
        <v>14</v>
      </c>
      <c r="AG82" s="2">
        <f>VLOOKUP($A$82,Alimentos!$A$3:$AM$56:'Alimentos'!$A$684:$AM$984,30,FALSE)*$F$82/G82</f>
        <v>2</v>
      </c>
      <c r="AH82" s="2">
        <f>VLOOKUP($A$82,Alimentos!$A$3:$AM$56:'Alimentos'!$A$684:$AM$984,31,FALSE)*$F$82/G82</f>
        <v>136</v>
      </c>
      <c r="AI82" s="2">
        <f>VLOOKUP($A$82,Alimentos!$A$3:$AM$56:'Alimentos'!$A$684:$AM$984,32,FALSE)*$F$82/G82</f>
        <v>14</v>
      </c>
      <c r="AJ82" s="2">
        <f>VLOOKUP($A$82,Alimentos!$A$3:$AM$56:'Alimentos'!$A$684:$AM$984,33,FALSE)*$F$82/G82</f>
        <v>21</v>
      </c>
      <c r="AK82" s="2">
        <f>VLOOKUP($A$82,Alimentos!$A$3:$AM$56:'Alimentos'!$A$684:$AM$984,34,FALSE)*$F$82/G82</f>
        <v>12</v>
      </c>
      <c r="AL82" s="2">
        <f>VLOOKUP($A$82,Alimentos!$A$3:$AM$56:'Alimentos'!$A$684:$AM$984,35,FALSE)*$F$82/G82</f>
        <v>0.2</v>
      </c>
      <c r="AM82" s="2">
        <f>VLOOKUP($A$82,Alimentos!$A$3:$AM$56:'Alimentos'!$A$684:$AM$984,36,FALSE)*$F$82/G82</f>
        <v>0.2</v>
      </c>
      <c r="AN82" s="2">
        <f>VLOOKUP($A$82,Alimentos!$A$3:$AM$56:'Alimentos'!$A$684:$AM$984,37,FALSE)*$F$82/G82</f>
        <v>0.1</v>
      </c>
      <c r="AO82" s="2">
        <f>VLOOKUP($A$82,Alimentos!$A$3:$AM$56:'Alimentos'!$A$684:$AM$984,38,FALSE)*$F$82/G82</f>
        <v>0.1</v>
      </c>
      <c r="AP82" s="2">
        <f>VLOOKUP($A$82,Alimentos!$A$3:$AM$56:'Alimentos'!$A$684:$AM$984,39,FALSE)*$F$82/G82</f>
        <v>0</v>
      </c>
    </row>
    <row r="83" spans="1:42" x14ac:dyDescent="0.3">
      <c r="A83" s="2" t="s">
        <v>369</v>
      </c>
      <c r="B83" s="284"/>
      <c r="C83" s="285"/>
      <c r="D83" s="286"/>
      <c r="E83" s="2">
        <f>VLOOKUP($A$83,Alimentos!$A$3:$AM$56:'Alimentos'!$A$684:$AM$984,3,FALSE)</f>
        <v>1</v>
      </c>
      <c r="F83" s="27">
        <v>60</v>
      </c>
      <c r="G83" s="2">
        <f>VLOOKUP($A$83,Alimentos!$A$3:$AM$56:'Alimentos'!$A$684:$AM$984,4,FALSE)</f>
        <v>100</v>
      </c>
      <c r="H83" s="140">
        <f>VLOOKUP($A$83,Alimentos!$A$3:$AM$56:'Alimentos'!$A$684:$AM$984,5,FALSE)*$F$83/G83</f>
        <v>10.8</v>
      </c>
      <c r="I83" s="2">
        <f>VLOOKUP($A$83,Alimentos!$A$3:$AM$56:'Alimentos'!$A$684:$AM$984,6,FALSE)*$F$83/G83</f>
        <v>56.7</v>
      </c>
      <c r="J83" s="2">
        <f>VLOOKUP($A$83,Alimentos!$A$3:$AM$56:'Alimentos'!$A$684:$AM$984,7,FALSE)*$F$83/G83</f>
        <v>0.3</v>
      </c>
      <c r="K83" s="140">
        <f>VLOOKUP($A$83,Alimentos!$A$3:$AM$56:'Alimentos'!$A$684:$AM$984,8,FALSE)*$F$83/G83</f>
        <v>0.54</v>
      </c>
      <c r="L83" s="140">
        <f>VLOOKUP($A$83,Alimentos!$A$3:$AM$56:'Alimentos'!$A$684:$AM$984,9,FALSE)*$F$83/G83</f>
        <v>1.62</v>
      </c>
      <c r="M83" s="2">
        <f>VLOOKUP($A$83,Alimentos!$A$3:$AM$56:'Alimentos'!$A$684:$AM$984,10,FALSE)*$F$83/G83</f>
        <v>1.56</v>
      </c>
      <c r="N83" s="2">
        <f>VLOOKUP($A$83,Alimentos!$A$3:$AM$56:'Alimentos'!$A$684:$AM$984,11,FALSE)*$F$83/G83</f>
        <v>0.72</v>
      </c>
      <c r="O83" s="140">
        <f>VLOOKUP($A$83,Alimentos!$A$3:$AM$56:'Alimentos'!$A$684:$AM$984,12,FALSE)*$F$83/G83</f>
        <v>0.12</v>
      </c>
      <c r="P83" s="2">
        <f>VLOOKUP($A$83,Alimentos!$A$3:$AM$56:'Alimentos'!$A$684:$AM$984,13,FALSE)*$F$83/G83</f>
        <v>1.7999999999999999E-2</v>
      </c>
      <c r="Q83" s="2">
        <f>VLOOKUP($A$83,Alimentos!$A$3:$AM$56:'Alimentos'!$A$684:$AM$984,14,FALSE)*$F$83/G83</f>
        <v>1.7999999999999999E-2</v>
      </c>
      <c r="R83" s="2">
        <f>VLOOKUP($A$83,Alimentos!$A$3:$AM$56:'Alimentos'!$A$684:$AM$984,15,FALSE)*$F$83/G83</f>
        <v>4.8000000000000001E-2</v>
      </c>
      <c r="S83" s="2">
        <f>VLOOKUP($A$83,Alimentos!$A$3:$AM$56:'Alimentos'!$A$684:$AM$984,16,FALSE)*$F$83/G83</f>
        <v>0</v>
      </c>
      <c r="T83" s="2">
        <f>VLOOKUP($A$83,Alimentos!$A$3:$AM$56:'Alimentos'!$A$684:$AM$984,17,FALSE)*$F$83/G83</f>
        <v>0</v>
      </c>
      <c r="U83" s="2">
        <f>VLOOKUP($A$83,Alimentos!$A$3:$AM$56:'Alimentos'!$A$684:$AM$984,18,FALSE)*$F$83/G83</f>
        <v>25.2</v>
      </c>
      <c r="V83" s="2">
        <f>VLOOKUP($A$83,Alimentos!$A$3:$AM$56:'Alimentos'!$A$684:$AM$984,19,FALSE)*$F$83/G83</f>
        <v>8.2200000000000006</v>
      </c>
      <c r="W83" s="2">
        <f>VLOOKUP($A$83,Alimentos!$A$3:$AM$56:'Alimentos'!$A$684:$AM$984,20,FALSE)*$F$83/G83</f>
        <v>0</v>
      </c>
      <c r="X83" s="2">
        <f>VLOOKUP($A$83,Alimentos!$A$3:$AM$56:'Alimentos'!$A$684:$AM$984,21,FALSE)*$F$83/G83</f>
        <v>0.3</v>
      </c>
      <c r="Y83" s="2">
        <f>VLOOKUP($A$83,Alimentos!$A$3:$AM$56:'Alimentos'!$A$684:$AM$984,22,FALSE)*$F$83/G83</f>
        <v>4.74</v>
      </c>
      <c r="Z83" s="2">
        <f>VLOOKUP($A$83,Alimentos!$A$3:$AM$56:'Alimentos'!$A$684:$AM$984,23,FALSE)*$F$83/G83</f>
        <v>0</v>
      </c>
      <c r="AA83" s="2">
        <f>VLOOKUP($A$83,Alimentos!$A$3:$AM$56:'Alimentos'!$A$684:$AM$984,24,FALSE)*$F$83/G83</f>
        <v>0</v>
      </c>
      <c r="AB83" s="2">
        <f>VLOOKUP($A$83,Alimentos!$A$3:$AM$56:'Alimentos'!$A$684:$AM$984,25,FALSE)*$F$83/G83</f>
        <v>0.36</v>
      </c>
      <c r="AC83" s="2">
        <f>VLOOKUP($A$83,Alimentos!$A$3:$AM$56:'Alimentos'!$A$684:$AM$984,26,FALSE)*$F$83/G83</f>
        <v>0.06</v>
      </c>
      <c r="AD83" s="2">
        <f>VLOOKUP($A$83,Alimentos!$A$3:$AM$56:'Alimentos'!$A$684:$AM$984,27,FALSE)*$F$83/G83</f>
        <v>0.06</v>
      </c>
      <c r="AE83" s="2">
        <f>VLOOKUP($A$83,Alimentos!$A$3:$AM$56:'Alimentos'!$A$684:$AM$984,28,FALSE)*$F$83/G83</f>
        <v>0</v>
      </c>
      <c r="AF83" s="2">
        <f>VLOOKUP($A$83,Alimentos!$A$3:$AM$56:'Alimentos'!$A$684:$AM$984,29,FALSE)*$F$83/G83</f>
        <v>9</v>
      </c>
      <c r="AG83" s="2">
        <f>VLOOKUP($A$83,Alimentos!$A$3:$AM$56:'Alimentos'!$A$684:$AM$984,30,FALSE)*$F$83/G83</f>
        <v>3</v>
      </c>
      <c r="AH83" s="2">
        <f>VLOOKUP($A$83,Alimentos!$A$3:$AM$56:'Alimentos'!$A$684:$AM$984,31,FALSE)*$F$83/G83</f>
        <v>142.19999999999999</v>
      </c>
      <c r="AI83" s="2">
        <f>VLOOKUP($A$83,Alimentos!$A$3:$AM$56:'Alimentos'!$A$684:$AM$984,32,FALSE)*$F$83/G83</f>
        <v>6</v>
      </c>
      <c r="AJ83" s="2">
        <f>VLOOKUP($A$83,Alimentos!$A$3:$AM$56:'Alimentos'!$A$684:$AM$984,33,FALSE)*$F$83/G83</f>
        <v>14.4</v>
      </c>
      <c r="AK83" s="2">
        <f>VLOOKUP($A$83,Alimentos!$A$3:$AM$56:'Alimentos'!$A$684:$AM$984,34,FALSE)*$F$83/G83</f>
        <v>6.6</v>
      </c>
      <c r="AL83" s="2">
        <f>VLOOKUP($A$83,Alimentos!$A$3:$AM$56:'Alimentos'!$A$684:$AM$984,35,FALSE)*$F$83/G83</f>
        <v>0.18</v>
      </c>
      <c r="AM83" s="2">
        <f>VLOOKUP($A$83,Alimentos!$A$3:$AM$56:'Alimentos'!$A$684:$AM$984,36,FALSE)*$F$83/G83</f>
        <v>0.12</v>
      </c>
      <c r="AN83" s="2">
        <f>VLOOKUP($A$83,Alimentos!$A$3:$AM$56:'Alimentos'!$A$684:$AM$984,37,FALSE)*$F$83/G83</f>
        <v>0.06</v>
      </c>
      <c r="AO83" s="2">
        <f>VLOOKUP($A$83,Alimentos!$A$3:$AM$56:'Alimentos'!$A$684:$AM$984,38,FALSE)*$F$83/G83</f>
        <v>0</v>
      </c>
      <c r="AP83" s="2">
        <f>VLOOKUP($A$83,Alimentos!$A$3:$AM$56:'Alimentos'!$A$684:$AM$984,39,FALSE)*$F$83/G83</f>
        <v>0</v>
      </c>
    </row>
    <row r="84" spans="1:42" x14ac:dyDescent="0.3">
      <c r="A84" s="2" t="s">
        <v>706</v>
      </c>
      <c r="B84" s="284"/>
      <c r="C84" s="285"/>
      <c r="D84" s="286"/>
      <c r="E84" s="2">
        <f>VLOOKUP($A$84,Alimentos!$A$3:$AM$56:'Alimentos'!$A$684:$AM$984,3,FALSE)</f>
        <v>1</v>
      </c>
      <c r="F84" s="27">
        <v>5</v>
      </c>
      <c r="G84" s="2">
        <f>VLOOKUP($A$84,Alimentos!$A$3:$AM$56:'Alimentos'!$A$684:$AM$984,4,FALSE)</f>
        <v>100</v>
      </c>
      <c r="H84" s="140">
        <f>VLOOKUP($A$84,Alimentos!$A$3:$AM$56:'Alimentos'!$A$684:$AM$984,5,FALSE)*$F$84/G84</f>
        <v>44.2</v>
      </c>
      <c r="I84" s="2">
        <f>VLOOKUP($A$84,Alimentos!$A$3:$AM$56:'Alimentos'!$A$684:$AM$984,6,FALSE)*$F$84/G84</f>
        <v>0</v>
      </c>
      <c r="J84" s="2">
        <f>VLOOKUP($A$84,Alimentos!$A$3:$AM$56:'Alimentos'!$A$684:$AM$984,7,FALSE)*$F$84/G84</f>
        <v>0</v>
      </c>
      <c r="K84" s="140">
        <f>VLOOKUP($A$84,Alimentos!$A$3:$AM$56:'Alimentos'!$A$684:$AM$984,8,FALSE)*$F$84/G84</f>
        <v>0</v>
      </c>
      <c r="L84" s="140">
        <f>VLOOKUP($A$84,Alimentos!$A$3:$AM$56:'Alimentos'!$A$684:$AM$984,9,FALSE)*$F$84/G84</f>
        <v>0</v>
      </c>
      <c r="M84" s="2">
        <f>VLOOKUP($A$84,Alimentos!$A$3:$AM$56:'Alimentos'!$A$684:$AM$984,10,FALSE)*$F$84/G84</f>
        <v>0</v>
      </c>
      <c r="N84" s="2">
        <f>VLOOKUP($A$84,Alimentos!$A$3:$AM$56:'Alimentos'!$A$684:$AM$984,11,FALSE)*$F$84/G84</f>
        <v>0</v>
      </c>
      <c r="O84" s="140">
        <f>VLOOKUP($A$84,Alimentos!$A$3:$AM$56:'Alimentos'!$A$684:$AM$984,12,FALSE)*$F$84/G84</f>
        <v>5</v>
      </c>
      <c r="P84" s="2">
        <f>VLOOKUP($A$84,Alimentos!$A$3:$AM$56:'Alimentos'!$A$684:$AM$984,13,FALSE)*$F$84/G84</f>
        <v>0.51500000000000001</v>
      </c>
      <c r="Q84" s="2">
        <f>VLOOKUP($A$84,Alimentos!$A$3:$AM$56:'Alimentos'!$A$684:$AM$984,14,FALSE)*$F$84/G84</f>
        <v>0.97499999999999998</v>
      </c>
      <c r="R84" s="2">
        <f>VLOOKUP($A$84,Alimentos!$A$3:$AM$56:'Alimentos'!$A$684:$AM$984,15,FALSE)*$F$84/G84</f>
        <v>3.2850000000000001</v>
      </c>
      <c r="S84" s="2">
        <f>VLOOKUP($A$84,Alimentos!$A$3:$AM$56:'Alimentos'!$A$684:$AM$984,16,FALSE)*$F$84/G84</f>
        <v>0</v>
      </c>
      <c r="T84" s="2">
        <f>VLOOKUP($A$84,Alimentos!$A$3:$AM$56:'Alimentos'!$A$684:$AM$984,17,FALSE)*$F$84/G84</f>
        <v>0</v>
      </c>
      <c r="U84" s="2">
        <f>VLOOKUP($A$84,Alimentos!$A$3:$AM$56:'Alimentos'!$A$684:$AM$984,18,FALSE)*$F$84/G84</f>
        <v>0</v>
      </c>
      <c r="V84" s="2">
        <f>VLOOKUP($A$84,Alimentos!$A$3:$AM$56:'Alimentos'!$A$684:$AM$984,19,FALSE)*$F$84/G84</f>
        <v>0</v>
      </c>
      <c r="W84" s="2">
        <f>VLOOKUP($A$84,Alimentos!$A$3:$AM$56:'Alimentos'!$A$684:$AM$984,20,FALSE)*$F$84/G84</f>
        <v>0</v>
      </c>
      <c r="X84" s="2">
        <f>VLOOKUP($A$84,Alimentos!$A$3:$AM$56:'Alimentos'!$A$684:$AM$984,21,FALSE)*$F$84/G84</f>
        <v>2.0550000000000002</v>
      </c>
      <c r="Y84" s="2">
        <f>VLOOKUP($A$84,Alimentos!$A$3:$AM$56:'Alimentos'!$A$684:$AM$984,22,FALSE)*$F$84/G84</f>
        <v>0.27</v>
      </c>
      <c r="Z84" s="2">
        <f>VLOOKUP($A$84,Alimentos!$A$3:$AM$56:'Alimentos'!$A$684:$AM$984,23,FALSE)*$F$84/G84</f>
        <v>0</v>
      </c>
      <c r="AA84" s="2">
        <f>VLOOKUP($A$84,Alimentos!$A$3:$AM$56:'Alimentos'!$A$684:$AM$984,24,FALSE)*$F$84/G84</f>
        <v>0</v>
      </c>
      <c r="AB84" s="2">
        <f>VLOOKUP($A$84,Alimentos!$A$3:$AM$56:'Alimentos'!$A$684:$AM$984,25,FALSE)*$F$84/G84</f>
        <v>0</v>
      </c>
      <c r="AC84" s="2">
        <f>VLOOKUP($A$84,Alimentos!$A$3:$AM$56:'Alimentos'!$A$684:$AM$984,26,FALSE)*$F$84/G84</f>
        <v>0</v>
      </c>
      <c r="AD84" s="2">
        <f>VLOOKUP($A$84,Alimentos!$A$3:$AM$56:'Alimentos'!$A$684:$AM$984,27,FALSE)*$F$84/G84</f>
        <v>0</v>
      </c>
      <c r="AE84" s="2">
        <f>VLOOKUP($A$84,Alimentos!$A$3:$AM$56:'Alimentos'!$A$684:$AM$984,28,FALSE)*$F$84/G84</f>
        <v>0</v>
      </c>
      <c r="AF84" s="2">
        <f>VLOOKUP($A$84,Alimentos!$A$3:$AM$56:'Alimentos'!$A$684:$AM$984,29,FALSE)*$F$84/G84</f>
        <v>0</v>
      </c>
      <c r="AG84" s="2">
        <f>VLOOKUP($A$84,Alimentos!$A$3:$AM$56:'Alimentos'!$A$684:$AM$984,30,FALSE)*$F$84/G84</f>
        <v>0</v>
      </c>
      <c r="AH84" s="2">
        <f>VLOOKUP($A$84,Alimentos!$A$3:$AM$56:'Alimentos'!$A$684:$AM$984,31,FALSE)*$F$84/G84</f>
        <v>0</v>
      </c>
      <c r="AI84" s="2">
        <f>VLOOKUP($A$84,Alimentos!$A$3:$AM$56:'Alimentos'!$A$684:$AM$984,32,FALSE)*$F$84/G84</f>
        <v>0</v>
      </c>
      <c r="AJ84" s="2">
        <f>VLOOKUP($A$84,Alimentos!$A$3:$AM$56:'Alimentos'!$A$684:$AM$984,33,FALSE)*$F$84/G84</f>
        <v>0</v>
      </c>
      <c r="AK84" s="2">
        <f>VLOOKUP($A$84,Alimentos!$A$3:$AM$56:'Alimentos'!$A$684:$AM$984,34,FALSE)*$F$84/G84</f>
        <v>0</v>
      </c>
      <c r="AL84" s="2">
        <f>VLOOKUP($A$84,Alimentos!$A$3:$AM$56:'Alimentos'!$A$684:$AM$984,35,FALSE)*$F$84/G84</f>
        <v>0</v>
      </c>
      <c r="AM84" s="2">
        <f>VLOOKUP($A$84,Alimentos!$A$3:$AM$56:'Alimentos'!$A$684:$AM$984,36,FALSE)*$F$84/G84</f>
        <v>0</v>
      </c>
      <c r="AN84" s="2">
        <f>VLOOKUP($A$84,Alimentos!$A$3:$AM$56:'Alimentos'!$A$684:$AM$984,37,FALSE)*$F$84/G84</f>
        <v>0</v>
      </c>
      <c r="AO84" s="2">
        <f>VLOOKUP($A$84,Alimentos!$A$3:$AM$56:'Alimentos'!$A$684:$AM$984,38,FALSE)*$F$84/G84</f>
        <v>0</v>
      </c>
      <c r="AP84" s="2">
        <f>VLOOKUP($A$84,Alimentos!$A$3:$AM$56:'Alimentos'!$A$684:$AM$984,39,FALSE)*$F$84/G84</f>
        <v>0</v>
      </c>
    </row>
    <row r="85" spans="1:42" x14ac:dyDescent="0.3">
      <c r="A85" s="2" t="s">
        <v>414</v>
      </c>
      <c r="B85" s="13"/>
      <c r="C85" s="14"/>
      <c r="D85" s="15"/>
      <c r="E85" s="2">
        <f>VLOOKUP($A$85,Alimentos!$A$3:$AM$56:'Alimentos'!$A$684:$AM$984,3,FALSE)</f>
        <v>1</v>
      </c>
      <c r="F85" s="27">
        <v>30</v>
      </c>
      <c r="G85" s="2">
        <f>VLOOKUP($A$85,Alimentos!$A$3:$AM$56:'Alimentos'!$A$684:$AM$984,4,FALSE)</f>
        <v>100</v>
      </c>
      <c r="H85" s="140">
        <f>VLOOKUP($A$85,Alimentos!$A$3:$AM$56:'Alimentos'!$A$684:$AM$984,5,FALSE)*$F$85/G85</f>
        <v>48</v>
      </c>
      <c r="I85" s="2">
        <f>VLOOKUP($A$85,Alimentos!$A$3:$AM$56:'Alimentos'!$A$684:$AM$984,6,FALSE)*$F$85/G85</f>
        <v>21.96</v>
      </c>
      <c r="J85" s="2">
        <f>VLOOKUP($A$85,Alimentos!$A$3:$AM$56:'Alimentos'!$A$684:$AM$984,7,FALSE)*$F$85/G85</f>
        <v>0.48</v>
      </c>
      <c r="K85" s="140">
        <f>VLOOKUP($A$85,Alimentos!$A$3:$AM$56:'Alimentos'!$A$684:$AM$984,8,FALSE)*$F$85/G85</f>
        <v>0.6</v>
      </c>
      <c r="L85" s="140">
        <f>VLOOKUP($A$85,Alimentos!$A$3:$AM$56:'Alimentos'!$A$684:$AM$984,9,FALSE)*$F$85/G85</f>
        <v>0.54</v>
      </c>
      <c r="M85" s="2">
        <f>VLOOKUP($A$85,Alimentos!$A$3:$AM$56:'Alimentos'!$A$684:$AM$984,10,FALSE)*$F$85/G85</f>
        <v>0.21</v>
      </c>
      <c r="N85" s="2">
        <f>VLOOKUP($A$85,Alimentos!$A$3:$AM$56:'Alimentos'!$A$684:$AM$984,11,FALSE)*$F$85/G85</f>
        <v>2.0099999999999998</v>
      </c>
      <c r="O85" s="140">
        <f>VLOOKUP($A$85,Alimentos!$A$3:$AM$56:'Alimentos'!$A$684:$AM$984,12,FALSE)*$F$85/G85</f>
        <v>4.41</v>
      </c>
      <c r="P85" s="2">
        <f>VLOOKUP($A$85,Alimentos!$A$3:$AM$56:'Alimentos'!$A$684:$AM$984,13,FALSE)*$F$85/G85</f>
        <v>0.63900000000000001</v>
      </c>
      <c r="Q85" s="2">
        <f>VLOOKUP($A$85,Alimentos!$A$3:$AM$56:'Alimentos'!$A$684:$AM$984,14,FALSE)*$F$85/G85</f>
        <v>2.94</v>
      </c>
      <c r="R85" s="2">
        <f>VLOOKUP($A$85,Alimentos!$A$3:$AM$56:'Alimentos'!$A$684:$AM$984,15,FALSE)*$F$85/G85</f>
        <v>0.54600000000000004</v>
      </c>
      <c r="S85" s="2">
        <f>VLOOKUP($A$85,Alimentos!$A$3:$AM$56:'Alimentos'!$A$684:$AM$984,16,FALSE)*$F$85/G85</f>
        <v>0</v>
      </c>
      <c r="T85" s="2">
        <f>VLOOKUP($A$85,Alimentos!$A$3:$AM$56:'Alimentos'!$A$684:$AM$984,17,FALSE)*$F$85/G85</f>
        <v>0</v>
      </c>
      <c r="U85" s="2">
        <f>VLOOKUP($A$85,Alimentos!$A$3:$AM$56:'Alimentos'!$A$684:$AM$984,18,FALSE)*$F$85/G85</f>
        <v>2.1</v>
      </c>
      <c r="V85" s="2">
        <f>VLOOKUP($A$85,Alimentos!$A$3:$AM$56:'Alimentos'!$A$684:$AM$984,19,FALSE)*$F$85/G85</f>
        <v>3</v>
      </c>
      <c r="W85" s="2">
        <f>VLOOKUP($A$85,Alimentos!$A$3:$AM$56:'Alimentos'!$A$684:$AM$984,20,FALSE)*$F$85/G85</f>
        <v>0</v>
      </c>
      <c r="X85" s="2">
        <f>VLOOKUP($A$85,Alimentos!$A$3:$AM$56:'Alimentos'!$A$684:$AM$984,21,FALSE)*$F$85/G85</f>
        <v>0.63</v>
      </c>
      <c r="Y85" s="2">
        <f>VLOOKUP($A$85,Alimentos!$A$3:$AM$56:'Alimentos'!$A$684:$AM$984,22,FALSE)*$F$85/G85</f>
        <v>6.3</v>
      </c>
      <c r="Z85" s="2">
        <f>VLOOKUP($A$85,Alimentos!$A$3:$AM$56:'Alimentos'!$A$684:$AM$984,23,FALSE)*$F$85/G85</f>
        <v>0.03</v>
      </c>
      <c r="AA85" s="2">
        <f>VLOOKUP($A$85,Alimentos!$A$3:$AM$56:'Alimentos'!$A$684:$AM$984,24,FALSE)*$F$85/G85</f>
        <v>0.03</v>
      </c>
      <c r="AB85" s="2">
        <f>VLOOKUP($A$85,Alimentos!$A$3:$AM$56:'Alimentos'!$A$684:$AM$984,25,FALSE)*$F$85/G85</f>
        <v>0.51</v>
      </c>
      <c r="AC85" s="2">
        <f>VLOOKUP($A$85,Alimentos!$A$3:$AM$56:'Alimentos'!$A$684:$AM$984,26,FALSE)*$F$85/G85</f>
        <v>0.09</v>
      </c>
      <c r="AD85" s="2">
        <f>VLOOKUP($A$85,Alimentos!$A$3:$AM$56:'Alimentos'!$A$684:$AM$984,27,FALSE)*$F$85/G85</f>
        <v>0.42</v>
      </c>
      <c r="AE85" s="2">
        <f>VLOOKUP($A$85,Alimentos!$A$3:$AM$56:'Alimentos'!$A$684:$AM$984,28,FALSE)*$F$85/G85</f>
        <v>0</v>
      </c>
      <c r="AF85" s="2">
        <f>VLOOKUP($A$85,Alimentos!$A$3:$AM$56:'Alimentos'!$A$684:$AM$984,29,FALSE)*$F$85/G85</f>
        <v>24.3</v>
      </c>
      <c r="AG85" s="2">
        <f>VLOOKUP($A$85,Alimentos!$A$3:$AM$56:'Alimentos'!$A$684:$AM$984,30,FALSE)*$F$85/G85</f>
        <v>2.1</v>
      </c>
      <c r="AH85" s="2">
        <f>VLOOKUP($A$85,Alimentos!$A$3:$AM$56:'Alimentos'!$A$684:$AM$984,31,FALSE)*$F$85/G85</f>
        <v>145.5</v>
      </c>
      <c r="AI85" s="2">
        <f>VLOOKUP($A$85,Alimentos!$A$3:$AM$56:'Alimentos'!$A$684:$AM$984,32,FALSE)*$F$85/G85</f>
        <v>3.6</v>
      </c>
      <c r="AJ85" s="2">
        <f>VLOOKUP($A$85,Alimentos!$A$3:$AM$56:'Alimentos'!$A$684:$AM$984,33,FALSE)*$F$85/G85</f>
        <v>15.6</v>
      </c>
      <c r="AK85" s="2">
        <f>VLOOKUP($A$85,Alimentos!$A$3:$AM$56:'Alimentos'!$A$684:$AM$984,34,FALSE)*$F$85/G85</f>
        <v>8.6999999999999993</v>
      </c>
      <c r="AL85" s="2">
        <f>VLOOKUP($A$85,Alimentos!$A$3:$AM$56:'Alimentos'!$A$684:$AM$984,35,FALSE)*$F$85/G85</f>
        <v>0.18</v>
      </c>
      <c r="AM85" s="2">
        <f>VLOOKUP($A$85,Alimentos!$A$3:$AM$56:'Alimentos'!$A$684:$AM$984,36,FALSE)*$F$85/G85</f>
        <v>0.18</v>
      </c>
      <c r="AN85" s="2">
        <f>VLOOKUP($A$85,Alimentos!$A$3:$AM$56:'Alimentos'!$A$684:$AM$984,37,FALSE)*$F$85/G85</f>
        <v>0.06</v>
      </c>
      <c r="AO85" s="2">
        <f>VLOOKUP($A$85,Alimentos!$A$3:$AM$56:'Alimentos'!$A$684:$AM$984,38,FALSE)*$F$85/G85</f>
        <v>0.12</v>
      </c>
      <c r="AP85" s="2">
        <f>VLOOKUP($A$85,Alimentos!$A$3:$AM$56:'Alimentos'!$A$684:$AM$984,39,FALSE)*$F$85/G85</f>
        <v>0</v>
      </c>
    </row>
    <row r="86" spans="1:42" x14ac:dyDescent="0.3">
      <c r="A86" s="2" t="s">
        <v>652</v>
      </c>
      <c r="B86" s="284"/>
      <c r="C86" s="285"/>
      <c r="D86" s="286"/>
      <c r="E86" s="2">
        <f>VLOOKUP($A$86,Alimentos!$A$3:$AM$56:'Alimentos'!$A$684:$AM$984,3,FALSE)</f>
        <v>0</v>
      </c>
      <c r="F86" s="27"/>
      <c r="G86" s="2">
        <f>VLOOKUP($A$86,Alimentos!$A$3:$AM$56:'Alimentos'!$A$684:$AM$984,4,FALSE)</f>
        <v>100</v>
      </c>
      <c r="H86" s="140">
        <f>VLOOKUP($A$86,Alimentos!$A$3:$AM$56:'Alimentos'!$A$684:$AM$984,5,FALSE)*$F$86/G86</f>
        <v>0</v>
      </c>
      <c r="I86" s="2">
        <f>VLOOKUP($A$86,Alimentos!$A$3:$AM$56:'Alimentos'!$A$684:$AM$984,6,FALSE)*$F$86/G86</f>
        <v>0</v>
      </c>
      <c r="J86" s="2">
        <f>VLOOKUP($A$86,Alimentos!$A$3:$AM$56:'Alimentos'!$A$684:$AM$984,7,FALSE)*$F$86/G86</f>
        <v>0</v>
      </c>
      <c r="K86" s="140">
        <f>VLOOKUP($A$86,Alimentos!$A$3:$AM$56:'Alimentos'!$A$684:$AM$984,8,FALSE)*$F$86/G86</f>
        <v>0</v>
      </c>
      <c r="L86" s="140">
        <f>VLOOKUP($A$86,Alimentos!$A$3:$AM$56:'Alimentos'!$A$684:$AM$984,9,FALSE)*$F$86/G86</f>
        <v>0</v>
      </c>
      <c r="M86" s="2">
        <f>VLOOKUP($A$86,Alimentos!$A$3:$AM$56:'Alimentos'!$A$684:$AM$984,10,FALSE)*$F$86/G86</f>
        <v>0</v>
      </c>
      <c r="N86" s="2">
        <f>VLOOKUP($A$86,Alimentos!$A$3:$AM$56:'Alimentos'!$A$684:$AM$984,11,FALSE)*$F$86/G86</f>
        <v>0</v>
      </c>
      <c r="O86" s="140">
        <f>VLOOKUP($A$86,Alimentos!$A$3:$AM$56:'Alimentos'!$A$684:$AM$984,12,FALSE)*$F$86/G86</f>
        <v>0</v>
      </c>
      <c r="P86" s="2">
        <f>VLOOKUP($A$86,Alimentos!$A$3:$AM$56:'Alimentos'!$A$684:$AM$984,13,FALSE)*$F$86/G86</f>
        <v>0</v>
      </c>
      <c r="Q86" s="2">
        <f>VLOOKUP($A$86,Alimentos!$A$3:$AM$56:'Alimentos'!$A$684:$AM$984,14,FALSE)*$F$86/G86</f>
        <v>0</v>
      </c>
      <c r="R86" s="2">
        <f>VLOOKUP($A$86,Alimentos!$A$3:$AM$56:'Alimentos'!$A$684:$AM$984,15,FALSE)*$F$86/G86</f>
        <v>0</v>
      </c>
      <c r="S86" s="2">
        <f>VLOOKUP($A$86,Alimentos!$A$3:$AM$56:'Alimentos'!$A$684:$AM$984,16,FALSE)*$F$86/G86</f>
        <v>0</v>
      </c>
      <c r="T86" s="2">
        <f>VLOOKUP($A$86,Alimentos!$A$3:$AM$56:'Alimentos'!$A$684:$AM$984,17,FALSE)*$F$86/G86</f>
        <v>0</v>
      </c>
      <c r="U86" s="2">
        <f>VLOOKUP($A$86,Alimentos!$A$3:$AM$56:'Alimentos'!$A$684:$AM$984,18,FALSE)*$F$86/G86</f>
        <v>0</v>
      </c>
      <c r="V86" s="2">
        <f>VLOOKUP($A$86,Alimentos!$A$3:$AM$56:'Alimentos'!$A$684:$AM$984,19,FALSE)*$F$86/G86</f>
        <v>0</v>
      </c>
      <c r="W86" s="2">
        <f>VLOOKUP($A$86,Alimentos!$A$3:$AM$56:'Alimentos'!$A$684:$AM$984,20,FALSE)*$F$86/G86</f>
        <v>0</v>
      </c>
      <c r="X86" s="2">
        <f>VLOOKUP($A$86,Alimentos!$A$3:$AM$56:'Alimentos'!$A$684:$AM$984,21,FALSE)*$F$86/G86</f>
        <v>0</v>
      </c>
      <c r="Y86" s="2">
        <f>VLOOKUP($A$86,Alimentos!$A$3:$AM$56:'Alimentos'!$A$684:$AM$984,22,FALSE)*$F$86/G86</f>
        <v>0</v>
      </c>
      <c r="Z86" s="2">
        <f>VLOOKUP($A$86,Alimentos!$A$3:$AM$56:'Alimentos'!$A$684:$AM$984,23,FALSE)*$F$86/G86</f>
        <v>0</v>
      </c>
      <c r="AA86" s="2">
        <f>VLOOKUP($A$86,Alimentos!$A$3:$AM$56:'Alimentos'!$A$684:$AM$984,24,FALSE)*$F$86/G86</f>
        <v>0</v>
      </c>
      <c r="AB86" s="2">
        <f>VLOOKUP($A$86,Alimentos!$A$3:$AM$56:'Alimentos'!$A$684:$AM$984,25,FALSE)*$F$86/G86</f>
        <v>0</v>
      </c>
      <c r="AC86" s="2">
        <f>VLOOKUP($A$86,Alimentos!$A$3:$AM$56:'Alimentos'!$A$684:$AM$984,26,FALSE)*$F$86/G86</f>
        <v>0</v>
      </c>
      <c r="AD86" s="2">
        <f>VLOOKUP($A$86,Alimentos!$A$3:$AM$56:'Alimentos'!$A$684:$AM$984,27,FALSE)*$F$86/G86</f>
        <v>0</v>
      </c>
      <c r="AE86" s="2">
        <f>VLOOKUP($A$86,Alimentos!$A$3:$AM$56:'Alimentos'!$A$684:$AM$984,28,FALSE)*$F$86/G86</f>
        <v>0</v>
      </c>
      <c r="AF86" s="2">
        <f>VLOOKUP($A$86,Alimentos!$A$3:$AM$56:'Alimentos'!$A$684:$AM$984,29,FALSE)*$F$86/G86</f>
        <v>0</v>
      </c>
      <c r="AG86" s="2">
        <f>VLOOKUP($A$86,Alimentos!$A$3:$AM$56:'Alimentos'!$A$684:$AM$984,30,FALSE)*$F$86/G86</f>
        <v>0</v>
      </c>
      <c r="AH86" s="2">
        <f>VLOOKUP($A$86,Alimentos!$A$3:$AM$56:'Alimentos'!$A$684:$AM$984,31,FALSE)*$F$86/G86</f>
        <v>0</v>
      </c>
      <c r="AI86" s="2">
        <f>VLOOKUP($A$86,Alimentos!$A$3:$AM$56:'Alimentos'!$A$684:$AM$984,32,FALSE)*$F$86/G86</f>
        <v>0</v>
      </c>
      <c r="AJ86" s="2">
        <f>VLOOKUP($A$86,Alimentos!$A$3:$AM$56:'Alimentos'!$A$684:$AM$984,33,FALSE)*$F$86/G86</f>
        <v>0</v>
      </c>
      <c r="AK86" s="2">
        <f>VLOOKUP($A$86,Alimentos!$A$3:$AM$56:'Alimentos'!$A$684:$AM$984,34,FALSE)*$F$86/G86</f>
        <v>0</v>
      </c>
      <c r="AL86" s="2">
        <f>VLOOKUP($A$86,Alimentos!$A$3:$AM$56:'Alimentos'!$A$684:$AM$984,35,FALSE)*$F$86/G86</f>
        <v>0</v>
      </c>
      <c r="AM86" s="2">
        <f>VLOOKUP($A$86,Alimentos!$A$3:$AM$56:'Alimentos'!$A$684:$AM$984,36,FALSE)*$F$86/G86</f>
        <v>0</v>
      </c>
      <c r="AN86" s="2">
        <f>VLOOKUP($A$86,Alimentos!$A$3:$AM$56:'Alimentos'!$A$684:$AM$984,37,FALSE)*$F$86/G86</f>
        <v>0</v>
      </c>
      <c r="AO86" s="2">
        <f>VLOOKUP($A$86,Alimentos!$A$3:$AM$56:'Alimentos'!$A$684:$AM$984,38,FALSE)*$F$86/G86</f>
        <v>0</v>
      </c>
      <c r="AP86" s="2">
        <f>VLOOKUP($A$86,Alimentos!$A$3:$AM$56:'Alimentos'!$A$684:$AM$984,39,FALSE)*$F$86/G86</f>
        <v>0</v>
      </c>
    </row>
    <row r="87" spans="1:42" x14ac:dyDescent="0.3">
      <c r="A87" s="2" t="s">
        <v>652</v>
      </c>
      <c r="B87" s="284"/>
      <c r="C87" s="285"/>
      <c r="D87" s="286"/>
      <c r="E87" s="2">
        <f>VLOOKUP($A$87,Alimentos!$A$3:$AM$56:'Alimentos'!$A$684:$AM$984,3,FALSE)</f>
        <v>0</v>
      </c>
      <c r="F87" s="27"/>
      <c r="G87" s="2">
        <f>VLOOKUP($A$87,Alimentos!$A$3:$AM$56:'Alimentos'!$A$684:$AM$984,4,FALSE)</f>
        <v>100</v>
      </c>
      <c r="H87" s="140">
        <f>VLOOKUP($A$87,Alimentos!$A$3:$AM$56:'Alimentos'!$A$684:$AM$984,5,FALSE)*$F$87/G87</f>
        <v>0</v>
      </c>
      <c r="I87" s="2">
        <f>VLOOKUP($A$87,Alimentos!$A$3:$AM$56:'Alimentos'!$A$684:$AM$984,6,FALSE)*$F$87/G87</f>
        <v>0</v>
      </c>
      <c r="J87" s="2">
        <f>VLOOKUP($A$87,Alimentos!$A$3:$AM$56:'Alimentos'!$A$684:$AM$984,7,FALSE)*$F$87/G87</f>
        <v>0</v>
      </c>
      <c r="K87" s="140">
        <f>VLOOKUP($A$87,Alimentos!$A$3:$AM$56:'Alimentos'!$A$684:$AM$984,8,FALSE)*$F$87/G87</f>
        <v>0</v>
      </c>
      <c r="L87" s="140">
        <f>VLOOKUP($A$87,Alimentos!$A$3:$AM$56:'Alimentos'!$A$684:$AM$984,9,FALSE)*$F$87/G87</f>
        <v>0</v>
      </c>
      <c r="M87" s="2">
        <f>VLOOKUP($A$87,Alimentos!$A$3:$AM$56:'Alimentos'!$A$684:$AM$984,10,FALSE)*$F$87/G87</f>
        <v>0</v>
      </c>
      <c r="N87" s="2">
        <f>VLOOKUP($A$87,Alimentos!$A$3:$AM$56:'Alimentos'!$A$684:$AM$984,11,FALSE)*$F$87/G87</f>
        <v>0</v>
      </c>
      <c r="O87" s="140">
        <f>VLOOKUP($A$87,Alimentos!$A$3:$AM$56:'Alimentos'!$A$684:$AM$984,12,FALSE)*$F$87/G87</f>
        <v>0</v>
      </c>
      <c r="P87" s="2">
        <f>VLOOKUP($A$87,Alimentos!$A$3:$AM$56:'Alimentos'!$A$684:$AM$984,13,FALSE)*$F$87/G87</f>
        <v>0</v>
      </c>
      <c r="Q87" s="2">
        <f>VLOOKUP($A$87,Alimentos!$A$3:$AM$56:'Alimentos'!$A$684:$AM$984,14,FALSE)*$F$87/G87</f>
        <v>0</v>
      </c>
      <c r="R87" s="2">
        <f>VLOOKUP($A$87,Alimentos!$A$3:$AM$56:'Alimentos'!$A$684:$AM$984,15,FALSE)*$F$87/G87</f>
        <v>0</v>
      </c>
      <c r="S87" s="2">
        <f>VLOOKUP($A$87,Alimentos!$A$3:$AM$56:'Alimentos'!$A$684:$AM$984,16,FALSE)*$F$87/G87</f>
        <v>0</v>
      </c>
      <c r="T87" s="2">
        <f>VLOOKUP($A$87,Alimentos!$A$3:$AM$56:'Alimentos'!$A$684:$AM$984,17,FALSE)*$F$87/G87</f>
        <v>0</v>
      </c>
      <c r="U87" s="2">
        <f>VLOOKUP($A$87,Alimentos!$A$3:$AM$56:'Alimentos'!$A$684:$AM$984,18,FALSE)*$F$87/G87</f>
        <v>0</v>
      </c>
      <c r="V87" s="2">
        <f>VLOOKUP($A$87,Alimentos!$A$3:$AM$56:'Alimentos'!$A$684:$AM$984,19,FALSE)*$F$87/G87</f>
        <v>0</v>
      </c>
      <c r="W87" s="2">
        <f>VLOOKUP($A$87,Alimentos!$A$3:$AM$56:'Alimentos'!$A$684:$AM$984,20,FALSE)*$F$87/G87</f>
        <v>0</v>
      </c>
      <c r="X87" s="2">
        <f>VLOOKUP($A$87,Alimentos!$A$3:$AM$56:'Alimentos'!$A$684:$AM$984,21,FALSE)*$F$87/G87</f>
        <v>0</v>
      </c>
      <c r="Y87" s="2">
        <f>VLOOKUP($A$87,Alimentos!$A$3:$AM$56:'Alimentos'!$A$684:$AM$984,22,FALSE)*$F$87/G87</f>
        <v>0</v>
      </c>
      <c r="Z87" s="2">
        <f>VLOOKUP($A$87,Alimentos!$A$3:$AM$56:'Alimentos'!$A$684:$AM$984,23,FALSE)*$F$87/G87</f>
        <v>0</v>
      </c>
      <c r="AA87" s="2">
        <f>VLOOKUP($A$87,Alimentos!$A$3:$AM$56:'Alimentos'!$A$684:$AM$984,24,FALSE)*$F$87/G87</f>
        <v>0</v>
      </c>
      <c r="AB87" s="2">
        <f>VLOOKUP($A$87,Alimentos!$A$3:$AM$56:'Alimentos'!$A$684:$AM$984,25,FALSE)*$F$87/G87</f>
        <v>0</v>
      </c>
      <c r="AC87" s="2">
        <f>VLOOKUP($A$87,Alimentos!$A$3:$AM$56:'Alimentos'!$A$684:$AM$984,26,FALSE)*$F$87/G87</f>
        <v>0</v>
      </c>
      <c r="AD87" s="2">
        <f>VLOOKUP($A$87,Alimentos!$A$3:$AM$56:'Alimentos'!$A$684:$AM$984,27,FALSE)*$F$87/G87</f>
        <v>0</v>
      </c>
      <c r="AE87" s="2">
        <f>VLOOKUP($A$87,Alimentos!$A$3:$AM$56:'Alimentos'!$A$684:$AM$984,28,FALSE)*$F$87/G87</f>
        <v>0</v>
      </c>
      <c r="AF87" s="2">
        <f>VLOOKUP($A$87,Alimentos!$A$3:$AM$56:'Alimentos'!$A$684:$AM$984,29,FALSE)*$F$87/G87</f>
        <v>0</v>
      </c>
      <c r="AG87" s="2">
        <f>VLOOKUP($A$87,Alimentos!$A$3:$AM$56:'Alimentos'!$A$684:$AM$984,30,FALSE)*$F$87/G87</f>
        <v>0</v>
      </c>
      <c r="AH87" s="2">
        <f>VLOOKUP($A$87,Alimentos!$A$3:$AM$56:'Alimentos'!$A$684:$AM$984,31,FALSE)*$F$87/G87</f>
        <v>0</v>
      </c>
      <c r="AI87" s="2">
        <f>VLOOKUP($A$87,Alimentos!$A$3:$AM$56:'Alimentos'!$A$684:$AM$984,32,FALSE)*$F$87/G87</f>
        <v>0</v>
      </c>
      <c r="AJ87" s="2">
        <f>VLOOKUP($A$87,Alimentos!$A$3:$AM$56:'Alimentos'!$A$684:$AM$984,33,FALSE)*$F$87/G87</f>
        <v>0</v>
      </c>
      <c r="AK87" s="2">
        <f>VLOOKUP($A$87,Alimentos!$A$3:$AM$56:'Alimentos'!$A$684:$AM$984,34,FALSE)*$F$87/G87</f>
        <v>0</v>
      </c>
      <c r="AL87" s="2">
        <f>VLOOKUP($A$87,Alimentos!$A$3:$AM$56:'Alimentos'!$A$684:$AM$984,35,FALSE)*$F$87/G87</f>
        <v>0</v>
      </c>
      <c r="AM87" s="2">
        <f>VLOOKUP($A$87,Alimentos!$A$3:$AM$56:'Alimentos'!$A$684:$AM$984,36,FALSE)*$F$87/G87</f>
        <v>0</v>
      </c>
      <c r="AN87" s="2">
        <f>VLOOKUP($A$87,Alimentos!$A$3:$AM$56:'Alimentos'!$A$684:$AM$984,37,FALSE)*$F$87/G87</f>
        <v>0</v>
      </c>
      <c r="AO87" s="2">
        <f>VLOOKUP($A$87,Alimentos!$A$3:$AM$56:'Alimentos'!$A$684:$AM$984,38,FALSE)*$F$87/G87</f>
        <v>0</v>
      </c>
      <c r="AP87" s="2">
        <f>VLOOKUP($A$87,Alimentos!$A$3:$AM$56:'Alimentos'!$A$684:$AM$984,39,FALSE)*$F$87/G87</f>
        <v>0</v>
      </c>
    </row>
    <row r="88" spans="1:42" x14ac:dyDescent="0.3">
      <c r="A88" s="2" t="s">
        <v>652</v>
      </c>
      <c r="B88" s="284"/>
      <c r="C88" s="285"/>
      <c r="D88" s="286"/>
      <c r="E88" s="2">
        <f>VLOOKUP($A$88,Alimentos!$A$3:$AM$56:'Alimentos'!$A$684:$AM$984,3,FALSE)</f>
        <v>0</v>
      </c>
      <c r="F88" s="27"/>
      <c r="G88" s="2">
        <f>VLOOKUP($A$88,Alimentos!$A$3:$AM$56:'Alimentos'!$A$684:$AM$984,4,FALSE)</f>
        <v>100</v>
      </c>
      <c r="H88" s="140">
        <f>VLOOKUP($A$88,Alimentos!$A$3:$AM$56:'Alimentos'!$A$684:$AM$984,5,FALSE)*$F$88/G88</f>
        <v>0</v>
      </c>
      <c r="I88" s="2">
        <f>VLOOKUP($A$88,Alimentos!$A$3:$AM$56:'Alimentos'!$A$684:$AM$984,6,FALSE)*$F$88/G88</f>
        <v>0</v>
      </c>
      <c r="J88" s="2">
        <f>VLOOKUP($A$88,Alimentos!$A$3:$AM$56:'Alimentos'!$A$684:$AM$984,7,FALSE)*$F$88/G88</f>
        <v>0</v>
      </c>
      <c r="K88" s="140">
        <f>VLOOKUP($A$88,Alimentos!$A$3:$AM$56:'Alimentos'!$A$684:$AM$984,8,FALSE)*$F$88/G88</f>
        <v>0</v>
      </c>
      <c r="L88" s="140">
        <f>VLOOKUP($A$88,Alimentos!$A$3:$AM$56:'Alimentos'!$A$684:$AM$984,9,FALSE)*$F$88/G88</f>
        <v>0</v>
      </c>
      <c r="M88" s="2">
        <f>VLOOKUP($A$88,Alimentos!$A$3:$AM$56:'Alimentos'!$A$684:$AM$984,10,FALSE)*$F$88/G88</f>
        <v>0</v>
      </c>
      <c r="N88" s="2">
        <f>VLOOKUP($A$88,Alimentos!$A$3:$AM$56:'Alimentos'!$A$684:$AM$984,11,FALSE)*$F$88/G88</f>
        <v>0</v>
      </c>
      <c r="O88" s="140">
        <f>VLOOKUP($A$88,Alimentos!$A$3:$AM$56:'Alimentos'!$A$684:$AM$984,12,FALSE)*$F$88/G88</f>
        <v>0</v>
      </c>
      <c r="P88" s="2">
        <f>VLOOKUP($A$88,Alimentos!$A$3:$AM$56:'Alimentos'!$A$684:$AM$984,13,FALSE)*$F$88/G88</f>
        <v>0</v>
      </c>
      <c r="Q88" s="2">
        <f>VLOOKUP($A$88,Alimentos!$A$3:$AM$56:'Alimentos'!$A$684:$AM$984,14,FALSE)*$F$88/G88</f>
        <v>0</v>
      </c>
      <c r="R88" s="2">
        <f>VLOOKUP($A$88,Alimentos!$A$3:$AM$56:'Alimentos'!$A$684:$AM$984,15,FALSE)*$F$88/G88</f>
        <v>0</v>
      </c>
      <c r="S88" s="2">
        <f>VLOOKUP($A$88,Alimentos!$A$3:$AM$56:'Alimentos'!$A$684:$AM$984,16,FALSE)*$F$88/G88</f>
        <v>0</v>
      </c>
      <c r="T88" s="2">
        <f>VLOOKUP($A$88,Alimentos!$A$3:$AM$56:'Alimentos'!$A$684:$AM$984,17,FALSE)*$F$88/G88</f>
        <v>0</v>
      </c>
      <c r="U88" s="2">
        <f>VLOOKUP($A$88,Alimentos!$A$3:$AM$56:'Alimentos'!$A$684:$AM$984,18,FALSE)*$F$88/G88</f>
        <v>0</v>
      </c>
      <c r="V88" s="2">
        <f>VLOOKUP($A$88,Alimentos!$A$3:$AM$56:'Alimentos'!$A$684:$AM$984,19,FALSE)*$F$88/G88</f>
        <v>0</v>
      </c>
      <c r="W88" s="2">
        <f>VLOOKUP($A$88,Alimentos!$A$3:$AM$56:'Alimentos'!$A$684:$AM$984,20,FALSE)*$F$88/G88</f>
        <v>0</v>
      </c>
      <c r="X88" s="2">
        <f>VLOOKUP($A$88,Alimentos!$A$3:$AM$56:'Alimentos'!$A$684:$AM$984,21,FALSE)*$F$88/G88</f>
        <v>0</v>
      </c>
      <c r="Y88" s="2">
        <f>VLOOKUP($A$88,Alimentos!$A$3:$AM$56:'Alimentos'!$A$684:$AM$984,22,FALSE)*$F$88/G88</f>
        <v>0</v>
      </c>
      <c r="Z88" s="2">
        <f>VLOOKUP($A$88,Alimentos!$A$3:$AM$56:'Alimentos'!$A$684:$AM$984,23,FALSE)*$F$88/G88</f>
        <v>0</v>
      </c>
      <c r="AA88" s="2">
        <f>VLOOKUP($A$88,Alimentos!$A$3:$AM$56:'Alimentos'!$A$684:$AM$984,24,FALSE)*$F$88/G88</f>
        <v>0</v>
      </c>
      <c r="AB88" s="2">
        <f>VLOOKUP($A$88,Alimentos!$A$3:$AM$56:'Alimentos'!$A$684:$AM$984,25,FALSE)*$F$88/G88</f>
        <v>0</v>
      </c>
      <c r="AC88" s="2">
        <f>VLOOKUP($A$88,Alimentos!$A$3:$AM$56:'Alimentos'!$A$684:$AM$984,26,FALSE)*$F$88/G88</f>
        <v>0</v>
      </c>
      <c r="AD88" s="2">
        <f>VLOOKUP($A$88,Alimentos!$A$3:$AM$56:'Alimentos'!$A$684:$AM$984,27,FALSE)*$F$88/G88</f>
        <v>0</v>
      </c>
      <c r="AE88" s="2">
        <f>VLOOKUP($A$88,Alimentos!$A$3:$AM$56:'Alimentos'!$A$684:$AM$984,28,FALSE)*$F$88/G88</f>
        <v>0</v>
      </c>
      <c r="AF88" s="2">
        <f>VLOOKUP($A$88,Alimentos!$A$3:$AM$56:'Alimentos'!$A$684:$AM$984,29,FALSE)*$F$88/G88</f>
        <v>0</v>
      </c>
      <c r="AG88" s="2">
        <f>VLOOKUP($A$88,Alimentos!$A$3:$AM$56:'Alimentos'!$A$684:$AM$984,30,FALSE)*$F$88/G88</f>
        <v>0</v>
      </c>
      <c r="AH88" s="2">
        <f>VLOOKUP($A$88,Alimentos!$A$3:$AM$56:'Alimentos'!$A$684:$AM$984,31,FALSE)*$F$88/G88</f>
        <v>0</v>
      </c>
      <c r="AI88" s="2">
        <f>VLOOKUP($A$88,Alimentos!$A$3:$AM$56:'Alimentos'!$A$684:$AM$984,32,FALSE)*$F$88/G88</f>
        <v>0</v>
      </c>
      <c r="AJ88" s="2">
        <f>VLOOKUP($A$88,Alimentos!$A$3:$AM$56:'Alimentos'!$A$684:$AM$984,33,FALSE)*$F$88/G88</f>
        <v>0</v>
      </c>
      <c r="AK88" s="2">
        <f>VLOOKUP($A$88,Alimentos!$A$3:$AM$56:'Alimentos'!$A$684:$AM$984,34,FALSE)*$F$88/G88</f>
        <v>0</v>
      </c>
      <c r="AL88" s="2">
        <f>VLOOKUP($A$88,Alimentos!$A$3:$AM$56:'Alimentos'!$A$684:$AM$984,35,FALSE)*$F$88/G88</f>
        <v>0</v>
      </c>
      <c r="AM88" s="2">
        <f>VLOOKUP($A$88,Alimentos!$A$3:$AM$56:'Alimentos'!$A$684:$AM$984,36,FALSE)*$F$88/G88</f>
        <v>0</v>
      </c>
      <c r="AN88" s="2">
        <f>VLOOKUP($A$88,Alimentos!$A$3:$AM$56:'Alimentos'!$A$684:$AM$984,37,FALSE)*$F$88/G88</f>
        <v>0</v>
      </c>
      <c r="AO88" s="2">
        <f>VLOOKUP($A$88,Alimentos!$A$3:$AM$56:'Alimentos'!$A$684:$AM$984,38,FALSE)*$F$88/G88</f>
        <v>0</v>
      </c>
      <c r="AP88" s="2">
        <f>VLOOKUP($A$88,Alimentos!$A$3:$AM$56:'Alimentos'!$A$684:$AM$984,39,FALSE)*$F$88/G88</f>
        <v>0</v>
      </c>
    </row>
    <row r="89" spans="1:42" x14ac:dyDescent="0.3">
      <c r="A89" s="2" t="s">
        <v>652</v>
      </c>
      <c r="B89" s="284"/>
      <c r="C89" s="285"/>
      <c r="D89" s="286"/>
      <c r="E89" s="2">
        <f>VLOOKUP($A$89,Alimentos!$A$3:$AM$56:'Alimentos'!$A$684:$AM$984,3,FALSE)</f>
        <v>0</v>
      </c>
      <c r="F89" s="27"/>
      <c r="G89" s="2">
        <f>VLOOKUP($A$89,Alimentos!$A$3:$AM$56:'Alimentos'!$A$684:$AM$984,4,FALSE)</f>
        <v>100</v>
      </c>
      <c r="H89" s="140">
        <f>VLOOKUP($A$89,Alimentos!$A$3:$AM$56:'Alimentos'!$A$684:$AM$984,5,FALSE)*$F$89/G89</f>
        <v>0</v>
      </c>
      <c r="I89" s="2">
        <f>VLOOKUP($A$89,Alimentos!$A$3:$AM$56:'Alimentos'!$A$684:$AM$984,6,FALSE)*$F$89/G89</f>
        <v>0</v>
      </c>
      <c r="J89" s="2">
        <f>VLOOKUP($A$89,Alimentos!$A$3:$AM$56:'Alimentos'!$A$684:$AM$984,7,FALSE)*$F$89/G89</f>
        <v>0</v>
      </c>
      <c r="K89" s="140">
        <f>VLOOKUP($A$89,Alimentos!$A$3:$AM$56:'Alimentos'!$A$684:$AM$984,8,FALSE)*$F$89/G89</f>
        <v>0</v>
      </c>
      <c r="L89" s="140">
        <f>VLOOKUP($A$89,Alimentos!$A$3:$AM$56:'Alimentos'!$A$684:$AM$984,9,FALSE)*$F$89/G89</f>
        <v>0</v>
      </c>
      <c r="M89" s="2">
        <f>VLOOKUP($A$89,Alimentos!$A$3:$AM$56:'Alimentos'!$A$684:$AM$984,10,FALSE)*$F$89/G89</f>
        <v>0</v>
      </c>
      <c r="N89" s="2">
        <f>VLOOKUP($A$89,Alimentos!$A$3:$AM$56:'Alimentos'!$A$684:$AM$984,11,FALSE)*$F$89/G89</f>
        <v>0</v>
      </c>
      <c r="O89" s="140">
        <f>VLOOKUP($A$89,Alimentos!$A$3:$AM$56:'Alimentos'!$A$684:$AM$984,12,FALSE)*$F$89/G89</f>
        <v>0</v>
      </c>
      <c r="P89" s="2">
        <f>VLOOKUP($A$89,Alimentos!$A$3:$AM$56:'Alimentos'!$A$684:$AM$984,13,FALSE)*$F$89/G89</f>
        <v>0</v>
      </c>
      <c r="Q89" s="2">
        <f>VLOOKUP($A$89,Alimentos!$A$3:$AM$56:'Alimentos'!$A$684:$AM$984,14,FALSE)*$F$89/G89</f>
        <v>0</v>
      </c>
      <c r="R89" s="2">
        <f>VLOOKUP($A$89,Alimentos!$A$3:$AM$56:'Alimentos'!$A$684:$AM$984,15,FALSE)*$F$89/G89</f>
        <v>0</v>
      </c>
      <c r="S89" s="2">
        <f>VLOOKUP($A$89,Alimentos!$A$3:$AM$56:'Alimentos'!$A$684:$AM$984,16,FALSE)*$F$89/G89</f>
        <v>0</v>
      </c>
      <c r="T89" s="2">
        <f>VLOOKUP($A$89,Alimentos!$A$3:$AM$56:'Alimentos'!$A$684:$AM$984,17,FALSE)*$F$89/G89</f>
        <v>0</v>
      </c>
      <c r="U89" s="2">
        <f>VLOOKUP($A$89,Alimentos!$A$3:$AM$56:'Alimentos'!$A$684:$AM$984,18,FALSE)*$F$89/G89</f>
        <v>0</v>
      </c>
      <c r="V89" s="2">
        <f>VLOOKUP($A$89,Alimentos!$A$3:$AM$56:'Alimentos'!$A$684:$AM$984,19,FALSE)*$F$89/G89</f>
        <v>0</v>
      </c>
      <c r="W89" s="2">
        <f>VLOOKUP($A$89,Alimentos!$A$3:$AM$56:'Alimentos'!$A$684:$AM$984,20,FALSE)*$F$89/G89</f>
        <v>0</v>
      </c>
      <c r="X89" s="2">
        <f>VLOOKUP($A$89,Alimentos!$A$3:$AM$56:'Alimentos'!$A$684:$AM$984,21,FALSE)*$F$89/G89</f>
        <v>0</v>
      </c>
      <c r="Y89" s="2">
        <f>VLOOKUP($A$89,Alimentos!$A$3:$AM$56:'Alimentos'!$A$684:$AM$984,22,FALSE)*$F$89/G89</f>
        <v>0</v>
      </c>
      <c r="Z89" s="2">
        <f>VLOOKUP($A$89,Alimentos!$A$3:$AM$56:'Alimentos'!$A$684:$AM$984,23,FALSE)*$F$89/G89</f>
        <v>0</v>
      </c>
      <c r="AA89" s="2">
        <f>VLOOKUP($A$89,Alimentos!$A$3:$AM$56:'Alimentos'!$A$684:$AM$984,24,FALSE)*$F$89/G89</f>
        <v>0</v>
      </c>
      <c r="AB89" s="2">
        <f>VLOOKUP($A$89,Alimentos!$A$3:$AM$56:'Alimentos'!$A$684:$AM$984,25,FALSE)*$F$89/G89</f>
        <v>0</v>
      </c>
      <c r="AC89" s="2">
        <f>VLOOKUP($A$89,Alimentos!$A$3:$AM$56:'Alimentos'!$A$684:$AM$984,26,FALSE)*$F$89/G89</f>
        <v>0</v>
      </c>
      <c r="AD89" s="2">
        <f>VLOOKUP($A$89,Alimentos!$A$3:$AM$56:'Alimentos'!$A$684:$AM$984,27,FALSE)*$F$89/G89</f>
        <v>0</v>
      </c>
      <c r="AE89" s="2">
        <f>VLOOKUP($A$89,Alimentos!$A$3:$AM$56:'Alimentos'!$A$684:$AM$984,28,FALSE)*$F$89/G89</f>
        <v>0</v>
      </c>
      <c r="AF89" s="2">
        <f>VLOOKUP($A$89,Alimentos!$A$3:$AM$56:'Alimentos'!$A$684:$AM$984,29,FALSE)*$F$89/G89</f>
        <v>0</v>
      </c>
      <c r="AG89" s="2">
        <f>VLOOKUP($A$89,Alimentos!$A$3:$AM$56:'Alimentos'!$A$684:$AM$984,30,FALSE)*$F$89/G89</f>
        <v>0</v>
      </c>
      <c r="AH89" s="2">
        <f>VLOOKUP($A$89,Alimentos!$A$3:$AM$56:'Alimentos'!$A$684:$AM$984,31,FALSE)*$F$89/G89</f>
        <v>0</v>
      </c>
      <c r="AI89" s="2">
        <f>VLOOKUP($A$89,Alimentos!$A$3:$AM$56:'Alimentos'!$A$684:$AM$984,32,FALSE)*$F$89/G89</f>
        <v>0</v>
      </c>
      <c r="AJ89" s="2">
        <f>VLOOKUP($A$89,Alimentos!$A$3:$AM$56:'Alimentos'!$A$684:$AM$984,33,FALSE)*$F$89/G89</f>
        <v>0</v>
      </c>
      <c r="AK89" s="2">
        <f>VLOOKUP($A$89,Alimentos!$A$3:$AM$56:'Alimentos'!$A$684:$AM$984,34,FALSE)*$F$89/G89</f>
        <v>0</v>
      </c>
      <c r="AL89" s="2">
        <f>VLOOKUP($A$89,Alimentos!$A$3:$AM$56:'Alimentos'!$A$684:$AM$984,35,FALSE)*$F$89/G89</f>
        <v>0</v>
      </c>
      <c r="AM89" s="2">
        <f>VLOOKUP($A$89,Alimentos!$A$3:$AM$56:'Alimentos'!$A$684:$AM$984,36,FALSE)*$F$89/G89</f>
        <v>0</v>
      </c>
      <c r="AN89" s="2">
        <f>VLOOKUP($A$89,Alimentos!$A$3:$AM$56:'Alimentos'!$A$684:$AM$984,37,FALSE)*$F$89/G89</f>
        <v>0</v>
      </c>
      <c r="AO89" s="2">
        <f>VLOOKUP($A$89,Alimentos!$A$3:$AM$56:'Alimentos'!$A$684:$AM$984,38,FALSE)*$F$89/G89</f>
        <v>0</v>
      </c>
      <c r="AP89" s="2">
        <f>VLOOKUP($A$89,Alimentos!$A$3:$AM$56:'Alimentos'!$A$684:$AM$984,39,FALSE)*$F$89/G89</f>
        <v>0</v>
      </c>
    </row>
    <row r="90" spans="1:42" x14ac:dyDescent="0.3">
      <c r="A90" s="2" t="s">
        <v>652</v>
      </c>
      <c r="B90" s="284"/>
      <c r="C90" s="285"/>
      <c r="D90" s="286"/>
      <c r="E90" s="2">
        <f>VLOOKUP($A$90,Alimentos!$A$3:$AM$56:'Alimentos'!$A$684:$AM$984,3,FALSE)</f>
        <v>0</v>
      </c>
      <c r="F90" s="27"/>
      <c r="G90" s="2">
        <f>VLOOKUP($A$90,Alimentos!$A$3:$AM$56:'Alimentos'!$A$684:$AM$984,4,FALSE)</f>
        <v>100</v>
      </c>
      <c r="H90" s="140">
        <f>VLOOKUP($A$90,Alimentos!$A$3:$AM$56:'Alimentos'!$A$684:$AM$984,5,FALSE)*$F$90/G90</f>
        <v>0</v>
      </c>
      <c r="I90" s="2">
        <f>VLOOKUP($A$90,Alimentos!$A$3:$AM$56:'Alimentos'!$A$684:$AM$984,6,FALSE)*$F$90/G90</f>
        <v>0</v>
      </c>
      <c r="J90" s="2">
        <f>VLOOKUP($A$90,Alimentos!$A$3:$AM$56:'Alimentos'!$A$684:$AM$984,7,FALSE)*$F$90/G90</f>
        <v>0</v>
      </c>
      <c r="K90" s="140">
        <f>VLOOKUP($A$90,Alimentos!$A$3:$AM$56:'Alimentos'!$A$684:$AM$984,8,FALSE)*$F$90/G90</f>
        <v>0</v>
      </c>
      <c r="L90" s="140">
        <f>VLOOKUP($A$90,Alimentos!$A$3:$AM$56:'Alimentos'!$A$684:$AM$984,9,FALSE)*$F$90/G90</f>
        <v>0</v>
      </c>
      <c r="M90" s="2">
        <f>VLOOKUP($A$90,Alimentos!$A$3:$AM$56:'Alimentos'!$A$684:$AM$984,10,FALSE)*$F$90/G90</f>
        <v>0</v>
      </c>
      <c r="N90" s="2">
        <f>VLOOKUP($A$90,Alimentos!$A$3:$AM$56:'Alimentos'!$A$684:$AM$984,11,FALSE)*$F$90/G90</f>
        <v>0</v>
      </c>
      <c r="O90" s="140">
        <f>VLOOKUP($A$90,Alimentos!$A$3:$AM$56:'Alimentos'!$A$684:$AM$984,12,FALSE)*$F$90/G90</f>
        <v>0</v>
      </c>
      <c r="P90" s="2">
        <f>VLOOKUP($A$90,Alimentos!$A$3:$AM$56:'Alimentos'!$A$684:$AM$984,13,FALSE)*$F$90/G90</f>
        <v>0</v>
      </c>
      <c r="Q90" s="2">
        <f>VLOOKUP($A$90,Alimentos!$A$3:$AM$56:'Alimentos'!$A$684:$AM$984,14,FALSE)*$F$90/G90</f>
        <v>0</v>
      </c>
      <c r="R90" s="2">
        <f>VLOOKUP($A$90,Alimentos!$A$3:$AM$56:'Alimentos'!$A$684:$AM$984,15,FALSE)*$F$90/G90</f>
        <v>0</v>
      </c>
      <c r="S90" s="2">
        <f>VLOOKUP($A$90,Alimentos!$A$3:$AM$56:'Alimentos'!$A$684:$AM$984,16,FALSE)*$F$90/G90</f>
        <v>0</v>
      </c>
      <c r="T90" s="2">
        <f>VLOOKUP($A$90,Alimentos!$A$3:$AM$56:'Alimentos'!$A$684:$AM$984,17,FALSE)*$F$90/G90</f>
        <v>0</v>
      </c>
      <c r="U90" s="2">
        <f>VLOOKUP($A$90,Alimentos!$A$3:$AM$56:'Alimentos'!$A$684:$AM$984,18,FALSE)*$F$90/G90</f>
        <v>0</v>
      </c>
      <c r="V90" s="2">
        <f>VLOOKUP($A$90,Alimentos!$A$3:$AM$56:'Alimentos'!$A$684:$AM$984,19,FALSE)*$F$90/G90</f>
        <v>0</v>
      </c>
      <c r="W90" s="2">
        <f>VLOOKUP($A$90,Alimentos!$A$3:$AM$56:'Alimentos'!$A$684:$AM$984,20,FALSE)*$F$90/G90</f>
        <v>0</v>
      </c>
      <c r="X90" s="2">
        <f>VLOOKUP($A$90,Alimentos!$A$3:$AM$56:'Alimentos'!$A$684:$AM$984,21,FALSE)*$F$90/G90</f>
        <v>0</v>
      </c>
      <c r="Y90" s="2">
        <f>VLOOKUP($A$90,Alimentos!$A$3:$AM$56:'Alimentos'!$A$684:$AM$984,22,FALSE)*$F$90/G90</f>
        <v>0</v>
      </c>
      <c r="Z90" s="2">
        <f>VLOOKUP($A$90,Alimentos!$A$3:$AM$56:'Alimentos'!$A$684:$AM$984,23,FALSE)*$F$90/G90</f>
        <v>0</v>
      </c>
      <c r="AA90" s="2">
        <f>VLOOKUP($A$90,Alimentos!$A$3:$AM$56:'Alimentos'!$A$684:$AM$984,24,FALSE)*$F$90/G90</f>
        <v>0</v>
      </c>
      <c r="AB90" s="2">
        <f>VLOOKUP($A$90,Alimentos!$A$3:$AM$56:'Alimentos'!$A$684:$AM$984,25,FALSE)*$F$90/G90</f>
        <v>0</v>
      </c>
      <c r="AC90" s="2">
        <f>VLOOKUP($A$90,Alimentos!$A$3:$AM$56:'Alimentos'!$A$684:$AM$984,26,FALSE)*$F$90/G90</f>
        <v>0</v>
      </c>
      <c r="AD90" s="2">
        <f>VLOOKUP($A$90,Alimentos!$A$3:$AM$56:'Alimentos'!$A$684:$AM$984,27,FALSE)*$F$90/G90</f>
        <v>0</v>
      </c>
      <c r="AE90" s="2">
        <f>VLOOKUP($A$90,Alimentos!$A$3:$AM$56:'Alimentos'!$A$684:$AM$984,28,FALSE)*$F$90/G90</f>
        <v>0</v>
      </c>
      <c r="AF90" s="2">
        <f>VLOOKUP($A$90,Alimentos!$A$3:$AM$56:'Alimentos'!$A$684:$AM$984,29,FALSE)*$F$90/G90</f>
        <v>0</v>
      </c>
      <c r="AG90" s="2">
        <f>VLOOKUP($A$90,Alimentos!$A$3:$AM$56:'Alimentos'!$A$684:$AM$984,30,FALSE)*$F$90/G90</f>
        <v>0</v>
      </c>
      <c r="AH90" s="2">
        <f>VLOOKUP($A$90,Alimentos!$A$3:$AM$56:'Alimentos'!$A$684:$AM$984,31,FALSE)*$F$90/G90</f>
        <v>0</v>
      </c>
      <c r="AI90" s="2">
        <f>VLOOKUP($A$90,Alimentos!$A$3:$AM$56:'Alimentos'!$A$684:$AM$984,32,FALSE)*$F$90/G90</f>
        <v>0</v>
      </c>
      <c r="AJ90" s="2">
        <f>VLOOKUP($A$90,Alimentos!$A$3:$AM$56:'Alimentos'!$A$684:$AM$984,33,FALSE)*$F$90/G90</f>
        <v>0</v>
      </c>
      <c r="AK90" s="2">
        <f>VLOOKUP($A$90,Alimentos!$A$3:$AM$56:'Alimentos'!$A$684:$AM$984,34,FALSE)*$F$90/G90</f>
        <v>0</v>
      </c>
      <c r="AL90" s="2">
        <f>VLOOKUP($A$90,Alimentos!$A$3:$AM$56:'Alimentos'!$A$684:$AM$984,35,FALSE)*$F$90/G90</f>
        <v>0</v>
      </c>
      <c r="AM90" s="2">
        <f>VLOOKUP($A$90,Alimentos!$A$3:$AM$56:'Alimentos'!$A$684:$AM$984,36,FALSE)*$F$90/G90</f>
        <v>0</v>
      </c>
      <c r="AN90" s="2">
        <f>VLOOKUP($A$90,Alimentos!$A$3:$AM$56:'Alimentos'!$A$684:$AM$984,37,FALSE)*$F$90/G90</f>
        <v>0</v>
      </c>
      <c r="AO90" s="2">
        <f>VLOOKUP($A$90,Alimentos!$A$3:$AM$56:'Alimentos'!$A$684:$AM$984,38,FALSE)*$F$90/G90</f>
        <v>0</v>
      </c>
      <c r="AP90" s="2">
        <f>VLOOKUP($A$90,Alimentos!$A$3:$AM$56:'Alimentos'!$A$684:$AM$984,39,FALSE)*$F$90/G90</f>
        <v>0</v>
      </c>
    </row>
    <row r="91" spans="1:42" x14ac:dyDescent="0.3">
      <c r="A91" s="2" t="s">
        <v>652</v>
      </c>
      <c r="B91" s="284"/>
      <c r="C91" s="285"/>
      <c r="D91" s="286"/>
      <c r="E91" s="2">
        <f>VLOOKUP($A$91,Alimentos!$A$3:$AM$56:'Alimentos'!$A$684:$AM$984,3,FALSE)</f>
        <v>0</v>
      </c>
      <c r="F91" s="27"/>
      <c r="G91" s="2">
        <f>VLOOKUP($A$91,Alimentos!$A$3:$AM$56:'Alimentos'!$A$684:$AM$984,4,FALSE)</f>
        <v>100</v>
      </c>
      <c r="H91" s="140">
        <f>VLOOKUP($A$91,Alimentos!$A$3:$AM$56:'Alimentos'!$A$684:$AM$984,5,FALSE)*$F$91/G91</f>
        <v>0</v>
      </c>
      <c r="I91" s="2">
        <f>VLOOKUP($A$91,Alimentos!$A$3:$AM$56:'Alimentos'!$A$684:$AM$984,6,FALSE)*$F$91/G91</f>
        <v>0</v>
      </c>
      <c r="J91" s="2">
        <f>VLOOKUP($A$91,Alimentos!$A$3:$AM$56:'Alimentos'!$A$684:$AM$984,7,FALSE)*$F$91/G91</f>
        <v>0</v>
      </c>
      <c r="K91" s="140">
        <f>VLOOKUP($A$91,Alimentos!$A$3:$AM$56:'Alimentos'!$A$684:$AM$984,8,FALSE)*$F$91/G91</f>
        <v>0</v>
      </c>
      <c r="L91" s="140">
        <f>VLOOKUP($A$91,Alimentos!$A$3:$AM$56:'Alimentos'!$A$684:$AM$984,9,FALSE)*$F$91/G91</f>
        <v>0</v>
      </c>
      <c r="M91" s="2">
        <f>VLOOKUP($A$91,Alimentos!$A$3:$AM$56:'Alimentos'!$A$684:$AM$984,10,FALSE)*$F$91/G91</f>
        <v>0</v>
      </c>
      <c r="N91" s="2">
        <f>VLOOKUP($A$91,Alimentos!$A$3:$AM$56:'Alimentos'!$A$684:$AM$984,11,FALSE)*$F$91/G91</f>
        <v>0</v>
      </c>
      <c r="O91" s="140">
        <f>VLOOKUP($A$91,Alimentos!$A$3:$AM$56:'Alimentos'!$A$684:$AM$984,12,FALSE)*$F$91/G91</f>
        <v>0</v>
      </c>
      <c r="P91" s="2">
        <f>VLOOKUP($A$91,Alimentos!$A$3:$AM$56:'Alimentos'!$A$684:$AM$984,13,FALSE)*$F$91/G91</f>
        <v>0</v>
      </c>
      <c r="Q91" s="2">
        <f>VLOOKUP($A$91,Alimentos!$A$3:$AM$56:'Alimentos'!$A$684:$AM$984,14,FALSE)*$F$91/G91</f>
        <v>0</v>
      </c>
      <c r="R91" s="2">
        <f>VLOOKUP($A$91,Alimentos!$A$3:$AM$56:'Alimentos'!$A$684:$AM$984,15,FALSE)*$F$91/G91</f>
        <v>0</v>
      </c>
      <c r="S91" s="2">
        <f>VLOOKUP($A$91,Alimentos!$A$3:$AM$56:'Alimentos'!$A$684:$AM$984,16,FALSE)*$F$91/G91</f>
        <v>0</v>
      </c>
      <c r="T91" s="2">
        <f>VLOOKUP($A$91,Alimentos!$A$3:$AM$56:'Alimentos'!$A$684:$AM$984,17,FALSE)*$F$91/G91</f>
        <v>0</v>
      </c>
      <c r="U91" s="2">
        <f>VLOOKUP($A$91,Alimentos!$A$3:$AM$56:'Alimentos'!$A$684:$AM$984,18,FALSE)*$F$91/G91</f>
        <v>0</v>
      </c>
      <c r="V91" s="2">
        <f>VLOOKUP($A$91,Alimentos!$A$3:$AM$56:'Alimentos'!$A$684:$AM$984,19,FALSE)*$F$91/G91</f>
        <v>0</v>
      </c>
      <c r="W91" s="2">
        <f>VLOOKUP($A$91,Alimentos!$A$3:$AM$56:'Alimentos'!$A$684:$AM$984,20,FALSE)*$F$91/G91</f>
        <v>0</v>
      </c>
      <c r="X91" s="2">
        <f>VLOOKUP($A$91,Alimentos!$A$3:$AM$56:'Alimentos'!$A$684:$AM$984,21,FALSE)*$F$91/G91</f>
        <v>0</v>
      </c>
      <c r="Y91" s="2">
        <f>VLOOKUP($A$91,Alimentos!$A$3:$AM$56:'Alimentos'!$A$684:$AM$984,22,FALSE)*$F$91/G91</f>
        <v>0</v>
      </c>
      <c r="Z91" s="2">
        <f>VLOOKUP($A$91,Alimentos!$A$3:$AM$56:'Alimentos'!$A$684:$AM$984,23,FALSE)*$F$91/G91</f>
        <v>0</v>
      </c>
      <c r="AA91" s="2">
        <f>VLOOKUP($A$91,Alimentos!$A$3:$AM$56:'Alimentos'!$A$684:$AM$984,24,FALSE)*$F$91/G91</f>
        <v>0</v>
      </c>
      <c r="AB91" s="2">
        <f>VLOOKUP($A$91,Alimentos!$A$3:$AM$56:'Alimentos'!$A$684:$AM$984,25,FALSE)*$F$91/G91</f>
        <v>0</v>
      </c>
      <c r="AC91" s="2">
        <f>VLOOKUP($A$91,Alimentos!$A$3:$AM$56:'Alimentos'!$A$684:$AM$984,26,FALSE)*$F$91/G91</f>
        <v>0</v>
      </c>
      <c r="AD91" s="2">
        <f>VLOOKUP($A$91,Alimentos!$A$3:$AM$56:'Alimentos'!$A$684:$AM$984,27,FALSE)*$F$91/G91</f>
        <v>0</v>
      </c>
      <c r="AE91" s="2">
        <f>VLOOKUP($A$91,Alimentos!$A$3:$AM$56:'Alimentos'!$A$684:$AM$984,28,FALSE)*$F$91/G91</f>
        <v>0</v>
      </c>
      <c r="AF91" s="2">
        <f>VLOOKUP($A$91,Alimentos!$A$3:$AM$56:'Alimentos'!$A$684:$AM$984,29,FALSE)*$F$91/G91</f>
        <v>0</v>
      </c>
      <c r="AG91" s="2">
        <f>VLOOKUP($A$91,Alimentos!$A$3:$AM$56:'Alimentos'!$A$684:$AM$984,30,FALSE)*$F$91/G91</f>
        <v>0</v>
      </c>
      <c r="AH91" s="2">
        <f>VLOOKUP($A$91,Alimentos!$A$3:$AM$56:'Alimentos'!$A$684:$AM$984,31,FALSE)*$F$91/G91</f>
        <v>0</v>
      </c>
      <c r="AI91" s="2">
        <f>VLOOKUP($A$91,Alimentos!$A$3:$AM$56:'Alimentos'!$A$684:$AM$984,32,FALSE)*$F$91/G91</f>
        <v>0</v>
      </c>
      <c r="AJ91" s="2">
        <f>VLOOKUP($A$91,Alimentos!$A$3:$AM$56:'Alimentos'!$A$684:$AM$984,33,FALSE)*$F$91/G91</f>
        <v>0</v>
      </c>
      <c r="AK91" s="2">
        <f>VLOOKUP($A$91,Alimentos!$A$3:$AM$56:'Alimentos'!$A$684:$AM$984,34,FALSE)*$F$91/G91</f>
        <v>0</v>
      </c>
      <c r="AL91" s="2">
        <f>VLOOKUP($A$91,Alimentos!$A$3:$AM$56:'Alimentos'!$A$684:$AM$984,35,FALSE)*$F$91/G91</f>
        <v>0</v>
      </c>
      <c r="AM91" s="2">
        <f>VLOOKUP($A$91,Alimentos!$A$3:$AM$56:'Alimentos'!$A$684:$AM$984,36,FALSE)*$F$91/G91</f>
        <v>0</v>
      </c>
      <c r="AN91" s="2">
        <f>VLOOKUP($A$91,Alimentos!$A$3:$AM$56:'Alimentos'!$A$684:$AM$984,37,FALSE)*$F$91/G91</f>
        <v>0</v>
      </c>
      <c r="AO91" s="2">
        <f>VLOOKUP($A$91,Alimentos!$A$3:$AM$56:'Alimentos'!$A$684:$AM$984,38,FALSE)*$F$91/G91</f>
        <v>0</v>
      </c>
      <c r="AP91" s="2">
        <f>VLOOKUP($A$91,Alimentos!$A$3:$AM$56:'Alimentos'!$A$684:$AM$984,39,FALSE)*$F$91/G91</f>
        <v>0</v>
      </c>
    </row>
    <row r="92" spans="1:42" x14ac:dyDescent="0.3">
      <c r="A92" s="2" t="s">
        <v>652</v>
      </c>
      <c r="B92" s="284"/>
      <c r="C92" s="285"/>
      <c r="D92" s="286"/>
      <c r="E92" s="2">
        <f>VLOOKUP($A$92,Alimentos!$A$3:$AM$56:'Alimentos'!$A$684:$AM$984,3,FALSE)</f>
        <v>0</v>
      </c>
      <c r="F92" s="27"/>
      <c r="G92" s="2">
        <f>VLOOKUP($A$92,Alimentos!$A$3:$AM$56:'Alimentos'!$A$684:$AM$984,4,FALSE)</f>
        <v>100</v>
      </c>
      <c r="H92" s="140">
        <f>VLOOKUP($A$92,Alimentos!$A$3:$AM$56:'Alimentos'!$A$684:$AM$984,5,FALSE)*$F$92/G92</f>
        <v>0</v>
      </c>
      <c r="I92" s="2">
        <f>VLOOKUP($A$92,Alimentos!$A$3:$AM$56:'Alimentos'!$A$684:$AM$984,6,FALSE)*$F$92/G92</f>
        <v>0</v>
      </c>
      <c r="J92" s="2">
        <f>VLOOKUP($A$92,Alimentos!$A$3:$AM$56:'Alimentos'!$A$684:$AM$984,7,FALSE)*$F$92/G92</f>
        <v>0</v>
      </c>
      <c r="K92" s="140">
        <f>VLOOKUP($A$92,Alimentos!$A$3:$AM$56:'Alimentos'!$A$684:$AM$984,8,FALSE)*$F$92/G92</f>
        <v>0</v>
      </c>
      <c r="L92" s="140">
        <f>VLOOKUP($A$92,Alimentos!$A$3:$AM$56:'Alimentos'!$A$684:$AM$984,9,FALSE)*$F$92/G92</f>
        <v>0</v>
      </c>
      <c r="M92" s="2">
        <f>VLOOKUP($A$92,Alimentos!$A$3:$AM$56:'Alimentos'!$A$684:$AM$984,10,FALSE)*$F$92/G92</f>
        <v>0</v>
      </c>
      <c r="N92" s="2">
        <f>VLOOKUP($A$92,Alimentos!$A$3:$AM$56:'Alimentos'!$A$684:$AM$984,11,FALSE)*$F$92/G92</f>
        <v>0</v>
      </c>
      <c r="O92" s="140">
        <f>VLOOKUP($A$92,Alimentos!$A$3:$AM$56:'Alimentos'!$A$684:$AM$984,12,FALSE)*$F$92/G92</f>
        <v>0</v>
      </c>
      <c r="P92" s="2">
        <f>VLOOKUP($A$92,Alimentos!$A$3:$AM$56:'Alimentos'!$A$684:$AM$984,13,FALSE)*$F$92/G92</f>
        <v>0</v>
      </c>
      <c r="Q92" s="2">
        <f>VLOOKUP($A$92,Alimentos!$A$3:$AM$56:'Alimentos'!$A$684:$AM$984,14,FALSE)*$F$92/G92</f>
        <v>0</v>
      </c>
      <c r="R92" s="2">
        <f>VLOOKUP($A$92,Alimentos!$A$3:$AM$56:'Alimentos'!$A$684:$AM$984,15,FALSE)*$F$92/G92</f>
        <v>0</v>
      </c>
      <c r="S92" s="2">
        <f>VLOOKUP($A$92,Alimentos!$A$3:$AM$56:'Alimentos'!$A$684:$AM$984,16,FALSE)*$F$92/G92</f>
        <v>0</v>
      </c>
      <c r="T92" s="2">
        <f>VLOOKUP($A$92,Alimentos!$A$3:$AM$56:'Alimentos'!$A$684:$AM$984,17,FALSE)*$F$92/G92</f>
        <v>0</v>
      </c>
      <c r="U92" s="2">
        <f>VLOOKUP($A$92,Alimentos!$A$3:$AM$56:'Alimentos'!$A$684:$AM$984,18,FALSE)*$F$92/G92</f>
        <v>0</v>
      </c>
      <c r="V92" s="2">
        <f>VLOOKUP($A$92,Alimentos!$A$3:$AM$56:'Alimentos'!$A$684:$AM$984,19,FALSE)*$F$92/G92</f>
        <v>0</v>
      </c>
      <c r="W92" s="2">
        <f>VLOOKUP($A$92,Alimentos!$A$3:$AM$56:'Alimentos'!$A$684:$AM$984,20,FALSE)*$F$92/G92</f>
        <v>0</v>
      </c>
      <c r="X92" s="2">
        <f>VLOOKUP($A$92,Alimentos!$A$3:$AM$56:'Alimentos'!$A$684:$AM$984,21,FALSE)*$F$92/G92</f>
        <v>0</v>
      </c>
      <c r="Y92" s="2">
        <f>VLOOKUP($A$92,Alimentos!$A$3:$AM$56:'Alimentos'!$A$684:$AM$984,22,FALSE)*$F$92/G92</f>
        <v>0</v>
      </c>
      <c r="Z92" s="2">
        <f>VLOOKUP($A$92,Alimentos!$A$3:$AM$56:'Alimentos'!$A$684:$AM$984,23,FALSE)*$F$92/G92</f>
        <v>0</v>
      </c>
      <c r="AA92" s="2">
        <f>VLOOKUP($A$92,Alimentos!$A$3:$AM$56:'Alimentos'!$A$684:$AM$984,24,FALSE)*$F$92/G92</f>
        <v>0</v>
      </c>
      <c r="AB92" s="2">
        <f>VLOOKUP($A$92,Alimentos!$A$3:$AM$56:'Alimentos'!$A$684:$AM$984,25,FALSE)*$F$92/G92</f>
        <v>0</v>
      </c>
      <c r="AC92" s="2">
        <f>VLOOKUP($A$92,Alimentos!$A$3:$AM$56:'Alimentos'!$A$684:$AM$984,26,FALSE)*$F$92/G92</f>
        <v>0</v>
      </c>
      <c r="AD92" s="2">
        <f>VLOOKUP($A$92,Alimentos!$A$3:$AM$56:'Alimentos'!$A$684:$AM$984,27,FALSE)*$F$92/G92</f>
        <v>0</v>
      </c>
      <c r="AE92" s="2">
        <f>VLOOKUP($A$92,Alimentos!$A$3:$AM$56:'Alimentos'!$A$684:$AM$984,28,FALSE)*$F$92/G92</f>
        <v>0</v>
      </c>
      <c r="AF92" s="2">
        <f>VLOOKUP($A$92,Alimentos!$A$3:$AM$56:'Alimentos'!$A$684:$AM$984,29,FALSE)*$F$92/G92</f>
        <v>0</v>
      </c>
      <c r="AG92" s="2">
        <f>VLOOKUP($A$92,Alimentos!$A$3:$AM$56:'Alimentos'!$A$684:$AM$984,30,FALSE)*$F$92/G92</f>
        <v>0</v>
      </c>
      <c r="AH92" s="2">
        <f>VLOOKUP($A$92,Alimentos!$A$3:$AM$56:'Alimentos'!$A$684:$AM$984,31,FALSE)*$F$92/G92</f>
        <v>0</v>
      </c>
      <c r="AI92" s="2">
        <f>VLOOKUP($A$92,Alimentos!$A$3:$AM$56:'Alimentos'!$A$684:$AM$984,32,FALSE)*$F$92/G92</f>
        <v>0</v>
      </c>
      <c r="AJ92" s="2">
        <f>VLOOKUP($A$92,Alimentos!$A$3:$AM$56:'Alimentos'!$A$684:$AM$984,33,FALSE)*$F$92/G92</f>
        <v>0</v>
      </c>
      <c r="AK92" s="2">
        <f>VLOOKUP($A$92,Alimentos!$A$3:$AM$56:'Alimentos'!$A$684:$AM$984,34,FALSE)*$F$92/G92</f>
        <v>0</v>
      </c>
      <c r="AL92" s="2">
        <f>VLOOKUP($A$92,Alimentos!$A$3:$AM$56:'Alimentos'!$A$684:$AM$984,35,FALSE)*$F$92/G92</f>
        <v>0</v>
      </c>
      <c r="AM92" s="2">
        <f>VLOOKUP($A$92,Alimentos!$A$3:$AM$56:'Alimentos'!$A$684:$AM$984,36,FALSE)*$F$92/G92</f>
        <v>0</v>
      </c>
      <c r="AN92" s="2">
        <f>VLOOKUP($A$92,Alimentos!$A$3:$AM$56:'Alimentos'!$A$684:$AM$984,37,FALSE)*$F$92/G92</f>
        <v>0</v>
      </c>
      <c r="AO92" s="2">
        <f>VLOOKUP($A$92,Alimentos!$A$3:$AM$56:'Alimentos'!$A$684:$AM$984,38,FALSE)*$F$92/G92</f>
        <v>0</v>
      </c>
      <c r="AP92" s="2">
        <f>VLOOKUP($A$92,Alimentos!$A$3:$AM$56:'Alimentos'!$A$684:$AM$984,39,FALSE)*$F$92/G92</f>
        <v>0</v>
      </c>
    </row>
    <row r="93" spans="1:42" x14ac:dyDescent="0.3">
      <c r="A93" s="2" t="s">
        <v>652</v>
      </c>
      <c r="B93" s="284"/>
      <c r="C93" s="285"/>
      <c r="D93" s="286"/>
      <c r="E93" s="2">
        <f>VLOOKUP($A$93,Alimentos!$A$3:$AM$56:'Alimentos'!$A$684:$AM$984,3,FALSE)</f>
        <v>0</v>
      </c>
      <c r="F93" s="27"/>
      <c r="G93" s="2">
        <f>VLOOKUP($A$93,Alimentos!$A$3:$AM$56:'Alimentos'!$A$684:$AM$984,4,FALSE)</f>
        <v>100</v>
      </c>
      <c r="H93" s="140">
        <f>VLOOKUP($A$93,Alimentos!$A$3:$AM$56:'Alimentos'!$A$684:$AM$984,5,FALSE)*$F$93/G93</f>
        <v>0</v>
      </c>
      <c r="I93" s="2">
        <f>VLOOKUP($A$93,Alimentos!$A$3:$AM$56:'Alimentos'!$A$684:$AM$984,6,FALSE)*$F$93/G93</f>
        <v>0</v>
      </c>
      <c r="J93" s="2">
        <f>VLOOKUP($A$93,Alimentos!$A$3:$AM$56:'Alimentos'!$A$684:$AM$984,7,FALSE)*$F$93/G93</f>
        <v>0</v>
      </c>
      <c r="K93" s="140">
        <f>VLOOKUP($A$93,Alimentos!$A$3:$AM$56:'Alimentos'!$A$684:$AM$984,8,FALSE)*$F$93/G93</f>
        <v>0</v>
      </c>
      <c r="L93" s="140">
        <f>VLOOKUP($A$93,Alimentos!$A$3:$AM$56:'Alimentos'!$A$684:$AM$984,9,FALSE)*$F$93/G93</f>
        <v>0</v>
      </c>
      <c r="M93" s="2">
        <f>VLOOKUP($A$93,Alimentos!$A$3:$AM$56:'Alimentos'!$A$684:$AM$984,10,FALSE)*$F$93/G93</f>
        <v>0</v>
      </c>
      <c r="N93" s="2">
        <f>VLOOKUP($A$93,Alimentos!$A$3:$AM$56:'Alimentos'!$A$684:$AM$984,11,FALSE)*$F$93/G93</f>
        <v>0</v>
      </c>
      <c r="O93" s="140">
        <f>VLOOKUP($A$93,Alimentos!$A$3:$AM$56:'Alimentos'!$A$684:$AM$984,12,FALSE)*$F$93/G93</f>
        <v>0</v>
      </c>
      <c r="P93" s="2">
        <f>VLOOKUP($A$93,Alimentos!$A$3:$AM$56:'Alimentos'!$A$684:$AM$984,13,FALSE)*$F$93/G93</f>
        <v>0</v>
      </c>
      <c r="Q93" s="2">
        <f>VLOOKUP($A$93,Alimentos!$A$3:$AM$56:'Alimentos'!$A$684:$AM$984,14,FALSE)*$F$93/G93</f>
        <v>0</v>
      </c>
      <c r="R93" s="2">
        <f>VLOOKUP($A$93,Alimentos!$A$3:$AM$56:'Alimentos'!$A$684:$AM$984,15,FALSE)*$F$93/G93</f>
        <v>0</v>
      </c>
      <c r="S93" s="2">
        <f>VLOOKUP($A$93,Alimentos!$A$3:$AM$56:'Alimentos'!$A$684:$AM$984,16,FALSE)*$F$93/G93</f>
        <v>0</v>
      </c>
      <c r="T93" s="2">
        <f>VLOOKUP($A$93,Alimentos!$A$3:$AM$56:'Alimentos'!$A$684:$AM$984,17,FALSE)*$F$93/G93</f>
        <v>0</v>
      </c>
      <c r="U93" s="2">
        <f>VLOOKUP($A$93,Alimentos!$A$3:$AM$56:'Alimentos'!$A$684:$AM$984,18,FALSE)*$F$93/G93</f>
        <v>0</v>
      </c>
      <c r="V93" s="2">
        <f>VLOOKUP($A$93,Alimentos!$A$3:$AM$56:'Alimentos'!$A$684:$AM$984,19,FALSE)*$F$93/G93</f>
        <v>0</v>
      </c>
      <c r="W93" s="2">
        <f>VLOOKUP($A$93,Alimentos!$A$3:$AM$56:'Alimentos'!$A$684:$AM$984,20,FALSE)*$F$93/G93</f>
        <v>0</v>
      </c>
      <c r="X93" s="2">
        <f>VLOOKUP($A$93,Alimentos!$A$3:$AM$56:'Alimentos'!$A$684:$AM$984,21,FALSE)*$F$93/G93</f>
        <v>0</v>
      </c>
      <c r="Y93" s="2">
        <f>VLOOKUP($A$93,Alimentos!$A$3:$AM$56:'Alimentos'!$A$684:$AM$984,22,FALSE)*$F$93/G93</f>
        <v>0</v>
      </c>
      <c r="Z93" s="2">
        <f>VLOOKUP($A$93,Alimentos!$A$3:$AM$56:'Alimentos'!$A$684:$AM$984,23,FALSE)*$F$93/G93</f>
        <v>0</v>
      </c>
      <c r="AA93" s="2">
        <f>VLOOKUP($A$93,Alimentos!$A$3:$AM$56:'Alimentos'!$A$684:$AM$984,24,FALSE)*$F$93/G93</f>
        <v>0</v>
      </c>
      <c r="AB93" s="2">
        <f>VLOOKUP($A$93,Alimentos!$A$3:$AM$56:'Alimentos'!$A$684:$AM$984,25,FALSE)*$F$93/G93</f>
        <v>0</v>
      </c>
      <c r="AC93" s="2">
        <f>VLOOKUP($A$93,Alimentos!$A$3:$AM$56:'Alimentos'!$A$684:$AM$984,26,FALSE)*$F$93/G93</f>
        <v>0</v>
      </c>
      <c r="AD93" s="2">
        <f>VLOOKUP($A$93,Alimentos!$A$3:$AM$56:'Alimentos'!$A$684:$AM$984,27,FALSE)*$F$93/G93</f>
        <v>0</v>
      </c>
      <c r="AE93" s="2">
        <f>VLOOKUP($A$93,Alimentos!$A$3:$AM$56:'Alimentos'!$A$684:$AM$984,28,FALSE)*$F$93/G93</f>
        <v>0</v>
      </c>
      <c r="AF93" s="2">
        <f>VLOOKUP($A$93,Alimentos!$A$3:$AM$56:'Alimentos'!$A$684:$AM$984,29,FALSE)*$F$93/G93</f>
        <v>0</v>
      </c>
      <c r="AG93" s="2">
        <f>VLOOKUP($A$93,Alimentos!$A$3:$AM$56:'Alimentos'!$A$684:$AM$984,30,FALSE)*$F$93/G93</f>
        <v>0</v>
      </c>
      <c r="AH93" s="2">
        <f>VLOOKUP($A$93,Alimentos!$A$3:$AM$56:'Alimentos'!$A$684:$AM$984,31,FALSE)*$F$93/G93</f>
        <v>0</v>
      </c>
      <c r="AI93" s="2">
        <f>VLOOKUP($A$93,Alimentos!$A$3:$AM$56:'Alimentos'!$A$684:$AM$984,32,FALSE)*$F$93/G93</f>
        <v>0</v>
      </c>
      <c r="AJ93" s="2">
        <f>VLOOKUP($A$93,Alimentos!$A$3:$AM$56:'Alimentos'!$A$684:$AM$984,33,FALSE)*$F$93/G93</f>
        <v>0</v>
      </c>
      <c r="AK93" s="2">
        <f>VLOOKUP($A$93,Alimentos!$A$3:$AM$56:'Alimentos'!$A$684:$AM$984,34,FALSE)*$F$93/G93</f>
        <v>0</v>
      </c>
      <c r="AL93" s="2">
        <f>VLOOKUP($A$93,Alimentos!$A$3:$AM$56:'Alimentos'!$A$684:$AM$984,35,FALSE)*$F$93/G93</f>
        <v>0</v>
      </c>
      <c r="AM93" s="2">
        <f>VLOOKUP($A$93,Alimentos!$A$3:$AM$56:'Alimentos'!$A$684:$AM$984,36,FALSE)*$F$93/G93</f>
        <v>0</v>
      </c>
      <c r="AN93" s="2">
        <f>VLOOKUP($A$93,Alimentos!$A$3:$AM$56:'Alimentos'!$A$684:$AM$984,37,FALSE)*$F$93/G93</f>
        <v>0</v>
      </c>
      <c r="AO93" s="2">
        <f>VLOOKUP($A$93,Alimentos!$A$3:$AM$56:'Alimentos'!$A$684:$AM$984,38,FALSE)*$F$93/G93</f>
        <v>0</v>
      </c>
      <c r="AP93" s="2">
        <f>VLOOKUP($A$93,Alimentos!$A$3:$AM$56:'Alimentos'!$A$684:$AM$984,39,FALSE)*$F$93/G93</f>
        <v>0</v>
      </c>
    </row>
    <row r="94" spans="1:42" x14ac:dyDescent="0.3">
      <c r="A94" s="344" t="s">
        <v>645</v>
      </c>
      <c r="B94" s="345"/>
      <c r="C94" s="345"/>
      <c r="D94" s="345"/>
      <c r="E94" s="345"/>
      <c r="F94" s="345"/>
      <c r="G94" s="346"/>
      <c r="H94" s="9">
        <f t="shared" ref="H94:AP94" si="6">SUM(H79:H93)</f>
        <v>341.8</v>
      </c>
      <c r="I94" s="9">
        <f t="shared" si="6"/>
        <v>344.15</v>
      </c>
      <c r="J94" s="9">
        <f t="shared" si="6"/>
        <v>3.84</v>
      </c>
      <c r="K94" s="9">
        <f t="shared" si="6"/>
        <v>16.149999999999999</v>
      </c>
      <c r="L94" s="9">
        <f t="shared" si="6"/>
        <v>29.169999999999998</v>
      </c>
      <c r="M94" s="9">
        <f t="shared" si="6"/>
        <v>7.2</v>
      </c>
      <c r="N94" s="9">
        <f t="shared" si="6"/>
        <v>6.9899999999999993</v>
      </c>
      <c r="O94" s="9">
        <f t="shared" si="6"/>
        <v>15.82</v>
      </c>
      <c r="P94" s="9">
        <f t="shared" si="6"/>
        <v>2.9880000000000004</v>
      </c>
      <c r="Q94" s="9">
        <f t="shared" si="6"/>
        <v>6.6679999999999993</v>
      </c>
      <c r="R94" s="9">
        <f t="shared" si="6"/>
        <v>5.242</v>
      </c>
      <c r="S94" s="9">
        <f t="shared" si="6"/>
        <v>0</v>
      </c>
      <c r="T94" s="9">
        <f t="shared" si="6"/>
        <v>46.5</v>
      </c>
      <c r="U94" s="9">
        <f t="shared" si="6"/>
        <v>457.5</v>
      </c>
      <c r="V94" s="9">
        <f t="shared" si="6"/>
        <v>32.49</v>
      </c>
      <c r="W94" s="9">
        <f t="shared" si="6"/>
        <v>0</v>
      </c>
      <c r="X94" s="9">
        <f t="shared" si="6"/>
        <v>3.4550000000000001</v>
      </c>
      <c r="Y94" s="9">
        <f t="shared" si="6"/>
        <v>28.47</v>
      </c>
      <c r="Z94" s="9">
        <f t="shared" si="6"/>
        <v>0.19999999999999998</v>
      </c>
      <c r="AA94" s="9">
        <f t="shared" si="6"/>
        <v>0.19999999999999998</v>
      </c>
      <c r="AB94" s="9">
        <f t="shared" si="6"/>
        <v>3.29</v>
      </c>
      <c r="AC94" s="9">
        <f t="shared" si="6"/>
        <v>0.54</v>
      </c>
      <c r="AD94" s="9">
        <f t="shared" si="6"/>
        <v>1.19</v>
      </c>
      <c r="AE94" s="9">
        <f t="shared" si="6"/>
        <v>0</v>
      </c>
      <c r="AF94" s="9">
        <f t="shared" si="6"/>
        <v>89.2</v>
      </c>
      <c r="AG94" s="9">
        <f t="shared" si="6"/>
        <v>91</v>
      </c>
      <c r="AH94" s="9">
        <f t="shared" si="6"/>
        <v>1327.7</v>
      </c>
      <c r="AI94" s="9">
        <f t="shared" si="6"/>
        <v>61.4</v>
      </c>
      <c r="AJ94" s="9">
        <f t="shared" si="6"/>
        <v>214.9</v>
      </c>
      <c r="AK94" s="9">
        <f t="shared" si="6"/>
        <v>66.900000000000006</v>
      </c>
      <c r="AL94" s="9">
        <f t="shared" si="6"/>
        <v>1.9499999999999997</v>
      </c>
      <c r="AM94" s="9">
        <f t="shared" si="6"/>
        <v>1.08</v>
      </c>
      <c r="AN94" s="9">
        <f t="shared" si="6"/>
        <v>0.45999999999999996</v>
      </c>
      <c r="AO94" s="9">
        <f t="shared" si="6"/>
        <v>0.27</v>
      </c>
      <c r="AP94" s="9">
        <f t="shared" si="6"/>
        <v>0</v>
      </c>
    </row>
    <row r="95" spans="1:42" s="123" customFormat="1" ht="22.2" customHeight="1" thickBot="1" x14ac:dyDescent="0.35">
      <c r="A95" s="332" t="s">
        <v>751</v>
      </c>
      <c r="B95" s="333"/>
      <c r="C95" s="333"/>
      <c r="D95" s="333"/>
      <c r="E95" s="333"/>
      <c r="F95" s="333"/>
      <c r="G95" s="334"/>
      <c r="H95" s="138">
        <f>H109*E75</f>
        <v>325.56249000000003</v>
      </c>
      <c r="I95" s="122"/>
      <c r="J95" s="122"/>
      <c r="K95" s="138">
        <f>K109*E75</f>
        <v>15.346379999999996</v>
      </c>
      <c r="L95" s="137">
        <f>L109*E75</f>
        <v>43.846800000000002</v>
      </c>
      <c r="M95" s="122"/>
      <c r="N95" s="122"/>
      <c r="O95" s="138">
        <f>O109*E75</f>
        <v>9.8655299999999997</v>
      </c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</row>
    <row r="96" spans="1:42" ht="15" customHeight="1" x14ac:dyDescent="0.7">
      <c r="A96" s="35"/>
      <c r="B96" s="312" t="s">
        <v>735</v>
      </c>
      <c r="C96" s="313"/>
      <c r="D96" s="314"/>
      <c r="E96" s="335">
        <v>0</v>
      </c>
      <c r="F96" s="336"/>
      <c r="G96" s="337"/>
      <c r="H96" s="358" t="s">
        <v>752</v>
      </c>
      <c r="I96" s="359"/>
      <c r="J96" s="302"/>
      <c r="K96" s="324"/>
      <c r="L96" s="324"/>
      <c r="M96" s="324"/>
      <c r="N96" s="324"/>
      <c r="O96" s="324"/>
      <c r="P96" s="324"/>
      <c r="Q96" s="324"/>
      <c r="R96" s="324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25"/>
    </row>
    <row r="97" spans="1:42" ht="15" customHeight="1" x14ac:dyDescent="0.3">
      <c r="A97" s="32"/>
      <c r="B97" s="315"/>
      <c r="C97" s="316"/>
      <c r="D97" s="317"/>
      <c r="E97" s="338"/>
      <c r="F97" s="339"/>
      <c r="G97" s="340"/>
      <c r="H97" s="360"/>
      <c r="I97" s="361"/>
      <c r="J97" s="326"/>
      <c r="K97" s="327"/>
      <c r="L97" s="327"/>
      <c r="M97" s="327"/>
      <c r="N97" s="327"/>
      <c r="O97" s="327"/>
      <c r="P97" s="327"/>
      <c r="Q97" s="327"/>
      <c r="R97" s="327"/>
      <c r="S97" s="327"/>
      <c r="T97" s="327"/>
      <c r="U97" s="327"/>
      <c r="V97" s="327"/>
      <c r="W97" s="327"/>
      <c r="X97" s="327"/>
      <c r="Y97" s="327"/>
      <c r="Z97" s="327"/>
      <c r="AA97" s="327"/>
      <c r="AB97" s="327"/>
      <c r="AC97" s="327"/>
      <c r="AD97" s="328"/>
    </row>
    <row r="98" spans="1:42" ht="15.75" customHeight="1" thickBot="1" x14ac:dyDescent="0.35">
      <c r="A98" s="33"/>
      <c r="B98" s="318"/>
      <c r="C98" s="319"/>
      <c r="D98" s="320"/>
      <c r="E98" s="341"/>
      <c r="F98" s="342"/>
      <c r="G98" s="343"/>
      <c r="H98" s="362"/>
      <c r="I98" s="363"/>
      <c r="J98" s="329"/>
      <c r="K98" s="330"/>
      <c r="L98" s="330"/>
      <c r="M98" s="330"/>
      <c r="N98" s="330"/>
      <c r="O98" s="330"/>
      <c r="P98" s="330"/>
      <c r="Q98" s="330"/>
      <c r="R98" s="330"/>
      <c r="S98" s="330"/>
      <c r="T98" s="330"/>
      <c r="U98" s="330"/>
      <c r="V98" s="330"/>
      <c r="W98" s="330"/>
      <c r="X98" s="330"/>
      <c r="Y98" s="330"/>
      <c r="Z98" s="330"/>
      <c r="AA98" s="330"/>
      <c r="AB98" s="330"/>
      <c r="AC98" s="330"/>
      <c r="AD98" s="331"/>
    </row>
    <row r="99" spans="1:42" x14ac:dyDescent="0.3">
      <c r="A99" s="34" t="s">
        <v>0</v>
      </c>
      <c r="B99" s="311" t="s">
        <v>1</v>
      </c>
      <c r="C99" s="311"/>
      <c r="D99" s="311"/>
      <c r="E99" s="9" t="s">
        <v>2</v>
      </c>
      <c r="F99" s="9" t="s">
        <v>3</v>
      </c>
      <c r="G99" s="9" t="s">
        <v>637</v>
      </c>
      <c r="H99" s="9" t="s">
        <v>4</v>
      </c>
      <c r="I99" s="9" t="s">
        <v>5</v>
      </c>
      <c r="J99" s="9" t="s">
        <v>6</v>
      </c>
      <c r="K99" s="9" t="s">
        <v>7</v>
      </c>
      <c r="L99" s="9" t="s">
        <v>9</v>
      </c>
      <c r="M99" s="9" t="s">
        <v>10</v>
      </c>
      <c r="N99" s="9" t="s">
        <v>8</v>
      </c>
      <c r="O99" s="9" t="s">
        <v>11</v>
      </c>
      <c r="P99" s="9" t="s">
        <v>12</v>
      </c>
      <c r="Q99" s="9" t="s">
        <v>13</v>
      </c>
      <c r="R99" s="9" t="s">
        <v>14</v>
      </c>
      <c r="S99" s="9" t="s">
        <v>15</v>
      </c>
      <c r="T99" s="9" t="s">
        <v>16</v>
      </c>
      <c r="U99" s="9" t="s">
        <v>36</v>
      </c>
      <c r="V99" s="9" t="s">
        <v>17</v>
      </c>
      <c r="W99" s="9" t="s">
        <v>18</v>
      </c>
      <c r="X99" s="9" t="s">
        <v>37</v>
      </c>
      <c r="Y99" s="9" t="s">
        <v>19</v>
      </c>
      <c r="Z99" s="9" t="s">
        <v>22</v>
      </c>
      <c r="AA99" s="9" t="s">
        <v>20</v>
      </c>
      <c r="AB99" s="9" t="s">
        <v>21</v>
      </c>
      <c r="AC99" s="9" t="s">
        <v>23</v>
      </c>
      <c r="AD99" s="9" t="s">
        <v>24</v>
      </c>
      <c r="AE99" s="9" t="s">
        <v>25</v>
      </c>
      <c r="AF99" s="9" t="s">
        <v>26</v>
      </c>
      <c r="AG99" s="9" t="s">
        <v>27</v>
      </c>
      <c r="AH99" s="9" t="s">
        <v>28</v>
      </c>
      <c r="AI99" s="9" t="s">
        <v>29</v>
      </c>
      <c r="AJ99" s="9" t="s">
        <v>30</v>
      </c>
      <c r="AK99" s="9" t="s">
        <v>31</v>
      </c>
      <c r="AL99" s="9" t="s">
        <v>32</v>
      </c>
      <c r="AM99" s="9" t="s">
        <v>33</v>
      </c>
      <c r="AN99" s="9" t="s">
        <v>34</v>
      </c>
      <c r="AO99" s="9" t="s">
        <v>35</v>
      </c>
      <c r="AP99" s="9" t="s">
        <v>635</v>
      </c>
    </row>
    <row r="100" spans="1:42" x14ac:dyDescent="0.3">
      <c r="A100" s="2" t="s">
        <v>652</v>
      </c>
      <c r="B100" s="284"/>
      <c r="C100" s="285"/>
      <c r="D100" s="286"/>
      <c r="E100" s="2">
        <f>VLOOKUP($A$100,Alimentos!$A$3:$AM$56:'Alimentos'!$A$684:$AM$984,3,FALSE)</f>
        <v>0</v>
      </c>
      <c r="F100" s="27"/>
      <c r="G100" s="2">
        <f>VLOOKUP($A$100,Alimentos!$A$3:$AM$56:'Alimentos'!$A$684:$AM$984,4,FALSE)</f>
        <v>100</v>
      </c>
      <c r="H100" s="140">
        <f>VLOOKUP($A$100,Alimentos!$A$3:$AM$56:'Alimentos'!$A$684:$AM$984,5,FALSE)*$F$100/G100</f>
        <v>0</v>
      </c>
      <c r="I100" s="2">
        <f>VLOOKUP($A$100,Alimentos!$A$3:$AM$56:'Alimentos'!$A$684:$AM$984,6,FALSE)*$F$100/G100</f>
        <v>0</v>
      </c>
      <c r="J100" s="2">
        <f>VLOOKUP($A$100,Alimentos!$A$3:$AM$56:'Alimentos'!$A$684:$AM$984,7,FALSE)*$F$100/G100</f>
        <v>0</v>
      </c>
      <c r="K100" s="140">
        <f>VLOOKUP($A$100,Alimentos!$A$3:$AM$56:'Alimentos'!$A$684:$AM$984,8,FALSE)*$F$100/G100</f>
        <v>0</v>
      </c>
      <c r="L100" s="140">
        <f>VLOOKUP($A$100,Alimentos!$A$3:$AM$56:'Alimentos'!$A$684:$AM$984,9,FALSE)*$F$100/G100</f>
        <v>0</v>
      </c>
      <c r="M100" s="2">
        <f>VLOOKUP($A$100,Alimentos!$A$3:$AM$56:'Alimentos'!$A$684:$AM$984,10,FALSE)*$F$100/G100</f>
        <v>0</v>
      </c>
      <c r="N100" s="2">
        <f>VLOOKUP($A$100,Alimentos!$A$3:$AM$56:'Alimentos'!$A$684:$AM$984,11,FALSE)*$F$100/G100</f>
        <v>0</v>
      </c>
      <c r="O100" s="140">
        <f>VLOOKUP($A$100,Alimentos!$A$3:$AM$56:'Alimentos'!$A$684:$AM$984,12,FALSE)*$F$100/G100</f>
        <v>0</v>
      </c>
      <c r="P100" s="2">
        <f>VLOOKUP($A$100,Alimentos!$A$3:$AM$56:'Alimentos'!$A$684:$AM$984,13,FALSE)*$F$100/G100</f>
        <v>0</v>
      </c>
      <c r="Q100" s="2">
        <f>VLOOKUP($A$100,Alimentos!$A$3:$AM$56:'Alimentos'!$A$684:$AM$984,14,FALSE)*$F$100/G100</f>
        <v>0</v>
      </c>
      <c r="R100" s="2">
        <f>VLOOKUP($A$100,Alimentos!$A$3:$AM$56:'Alimentos'!$A$684:$AM$984,15,FALSE)*$F$100/G100</f>
        <v>0</v>
      </c>
      <c r="S100" s="2">
        <f>VLOOKUP($A$100,Alimentos!$A$3:$AM$56:'Alimentos'!$A$684:$AM$984,16,FALSE)*$F$100/G100</f>
        <v>0</v>
      </c>
      <c r="T100" s="2">
        <f>VLOOKUP($A$100,Alimentos!$A$3:$AM$56:'Alimentos'!$A$684:$AM$984,17,FALSE)*$F$100/G100</f>
        <v>0</v>
      </c>
      <c r="U100" s="2">
        <f>VLOOKUP($A$100,Alimentos!$A$3:$AM$56:'Alimentos'!$A$684:$AM$984,18,FALSE)*$F$100/G100</f>
        <v>0</v>
      </c>
      <c r="V100" s="2">
        <f>VLOOKUP($A$100,Alimentos!$A$3:$AM$56:'Alimentos'!$A$684:$AM$984,19,FALSE)*$F$100/G100</f>
        <v>0</v>
      </c>
      <c r="W100" s="2">
        <f>VLOOKUP($A$100,Alimentos!$A$3:$AM$56:'Alimentos'!$A$684:$AM$984,20,FALSE)*$F$100/G100</f>
        <v>0</v>
      </c>
      <c r="X100" s="2">
        <f>VLOOKUP($A$100,Alimentos!$A$3:$AM$56:'Alimentos'!$A$684:$AM$984,21,FALSE)*$F$100/G100</f>
        <v>0</v>
      </c>
      <c r="Y100" s="2">
        <f>VLOOKUP($A$100,Alimentos!$A$3:$AM$56:'Alimentos'!$A$684:$AM$984,22,FALSE)*$F$100/G100</f>
        <v>0</v>
      </c>
      <c r="Z100" s="2">
        <f>VLOOKUP($A$100,Alimentos!$A$3:$AM$56:'Alimentos'!$A$684:$AM$984,23,FALSE)*$F$100/G100</f>
        <v>0</v>
      </c>
      <c r="AA100" s="2">
        <f>VLOOKUP($A$100,Alimentos!$A$3:$AM$56:'Alimentos'!$A$684:$AM$984,24,FALSE)*$F$100/G100</f>
        <v>0</v>
      </c>
      <c r="AB100" s="2">
        <f>VLOOKUP($A$100,Alimentos!$A$3:$AM$56:'Alimentos'!$A$684:$AM$984,25,FALSE)*$F$100/G100</f>
        <v>0</v>
      </c>
      <c r="AC100" s="2">
        <f>VLOOKUP($A$100,Alimentos!$A$3:$AM$56:'Alimentos'!$A$684:$AM$984,26,FALSE)*$F$100/G100</f>
        <v>0</v>
      </c>
      <c r="AD100" s="2">
        <f>VLOOKUP($A$100,Alimentos!$A$3:$AM$56:'Alimentos'!$A$684:$AM$984,27,FALSE)*$F$100/G100</f>
        <v>0</v>
      </c>
      <c r="AE100" s="2">
        <f>VLOOKUP($A$100,Alimentos!$A$3:$AM$56:'Alimentos'!$A$684:$AM$984,28,FALSE)*$F$100/G100</f>
        <v>0</v>
      </c>
      <c r="AF100" s="2">
        <f>VLOOKUP($A$100,Alimentos!$A$3:$AM$56:'Alimentos'!$A$684:$AM$984,29,FALSE)*$F$100/G100</f>
        <v>0</v>
      </c>
      <c r="AG100" s="2">
        <f>VLOOKUP($A$100,Alimentos!$A$3:$AM$56:'Alimentos'!$A$684:$AM$984,30,FALSE)*$F$100/G100</f>
        <v>0</v>
      </c>
      <c r="AH100" s="2">
        <f>VLOOKUP($A$100,Alimentos!$A$3:$AM$56:'Alimentos'!$A$684:$AM$984,31,FALSE)*$F$100/G100</f>
        <v>0</v>
      </c>
      <c r="AI100" s="2">
        <f>VLOOKUP($A$100,Alimentos!$A$3:$AM$56:'Alimentos'!$A$684:$AM$984,32,FALSE)*$F$100/G100</f>
        <v>0</v>
      </c>
      <c r="AJ100" s="2">
        <f>VLOOKUP($A$100,Alimentos!$A$3:$AM$56:'Alimentos'!$A$684:$AM$984,33,FALSE)*$F$100/G100</f>
        <v>0</v>
      </c>
      <c r="AK100" s="2">
        <f>VLOOKUP($A$100,Alimentos!$A$3:$AM$56:'Alimentos'!$A$684:$AM$984,34,FALSE)*$F$100/G100</f>
        <v>0</v>
      </c>
      <c r="AL100" s="2">
        <f>VLOOKUP($A$100,Alimentos!$A$3:$AM$56:'Alimentos'!$A$684:$AM$984,35,FALSE)*$F$100/G100</f>
        <v>0</v>
      </c>
      <c r="AM100" s="2">
        <f>VLOOKUP($A$100,Alimentos!$A$3:$AM$56:'Alimentos'!$A$684:$AM$984,36,FALSE)*$F$100/G100</f>
        <v>0</v>
      </c>
      <c r="AN100" s="2">
        <f>VLOOKUP($A$100,Alimentos!$A$3:$AM$56:'Alimentos'!$A$684:$AM$984,37,FALSE)*$F$100/G100</f>
        <v>0</v>
      </c>
      <c r="AO100" s="2">
        <f>VLOOKUP($A$100,Alimentos!$A$3:$AM$56:'Alimentos'!$A$684:$AM$984,38,FALSE)*$F$100/G100</f>
        <v>0</v>
      </c>
      <c r="AP100" s="2">
        <f>VLOOKUP($A$100,Alimentos!$A$3:$AM$56:'Alimentos'!$A$684:$AM$984,39,FALSE)*$F$100/G100</f>
        <v>0</v>
      </c>
    </row>
    <row r="101" spans="1:42" x14ac:dyDescent="0.3">
      <c r="A101" s="2" t="s">
        <v>652</v>
      </c>
      <c r="B101" s="284"/>
      <c r="C101" s="285"/>
      <c r="D101" s="286"/>
      <c r="E101" s="2">
        <f>VLOOKUP($A$101,Alimentos!$A$3:$AM$56:'Alimentos'!$A$684:$AM$984,3,FALSE)</f>
        <v>0</v>
      </c>
      <c r="F101" s="27"/>
      <c r="G101" s="2">
        <f>VLOOKUP($A$101,Alimentos!$A$3:$AM$56:'Alimentos'!$A$684:$AM$984,4,FALSE)</f>
        <v>100</v>
      </c>
      <c r="H101" s="140">
        <f>VLOOKUP($A$101,Alimentos!$A$3:$AM$56:'Alimentos'!$A$684:$AM$984,5,FALSE)*$F$101/G101</f>
        <v>0</v>
      </c>
      <c r="I101" s="2">
        <f>VLOOKUP($A$101,Alimentos!$A$3:$AM$56:'Alimentos'!$A$684:$AM$984,6,FALSE)*$F$101/G101</f>
        <v>0</v>
      </c>
      <c r="J101" s="2">
        <f>VLOOKUP($A$101,Alimentos!$A$3:$AM$56:'Alimentos'!$A$684:$AM$984,7,FALSE)*$F$101/G101</f>
        <v>0</v>
      </c>
      <c r="K101" s="140">
        <f>VLOOKUP($A$101,Alimentos!$A$3:$AM$56:'Alimentos'!$A$684:$AM$984,8,FALSE)*$F$101/G101</f>
        <v>0</v>
      </c>
      <c r="L101" s="140">
        <f>VLOOKUP($A$101,Alimentos!$A$3:$AM$56:'Alimentos'!$A$684:$AM$984,9,FALSE)*$F$101/G101</f>
        <v>0</v>
      </c>
      <c r="M101" s="2">
        <f>VLOOKUP($A$101,Alimentos!$A$3:$AM$56:'Alimentos'!$A$684:$AM$984,10,FALSE)*$F$101/G101</f>
        <v>0</v>
      </c>
      <c r="N101" s="2">
        <f>VLOOKUP($A$101,Alimentos!$A$3:$AM$56:'Alimentos'!$A$684:$AM$984,11,FALSE)*$F$101/G101</f>
        <v>0</v>
      </c>
      <c r="O101" s="140">
        <f>VLOOKUP($A$101,Alimentos!$A$3:$AM$56:'Alimentos'!$A$684:$AM$984,12,FALSE)*$F$101/G101</f>
        <v>0</v>
      </c>
      <c r="P101" s="2">
        <f>VLOOKUP($A$101,Alimentos!$A$3:$AM$56:'Alimentos'!$A$684:$AM$984,13,FALSE)*$F$101/G101</f>
        <v>0</v>
      </c>
      <c r="Q101" s="2">
        <f>VLOOKUP($A$101,Alimentos!$A$3:$AM$56:'Alimentos'!$A$684:$AM$984,14,FALSE)*$F$101/G101</f>
        <v>0</v>
      </c>
      <c r="R101" s="2">
        <f>VLOOKUP($A$101,Alimentos!$A$3:$AM$56:'Alimentos'!$A$684:$AM$984,15,FALSE)*$F$101/G101</f>
        <v>0</v>
      </c>
      <c r="S101" s="2">
        <f>VLOOKUP($A$101,Alimentos!$A$3:$AM$56:'Alimentos'!$A$684:$AM$984,16,FALSE)*$F$101/G101</f>
        <v>0</v>
      </c>
      <c r="T101" s="2">
        <f>VLOOKUP($A$101,Alimentos!$A$3:$AM$56:'Alimentos'!$A$684:$AM$984,17,FALSE)*$F$101/G101</f>
        <v>0</v>
      </c>
      <c r="U101" s="2">
        <f>VLOOKUP($A$101,Alimentos!$A$3:$AM$56:'Alimentos'!$A$684:$AM$984,18,FALSE)*$F$101/G101</f>
        <v>0</v>
      </c>
      <c r="V101" s="2">
        <f>VLOOKUP($A$101,Alimentos!$A$3:$AM$56:'Alimentos'!$A$684:$AM$984,19,FALSE)*$F$101/G101</f>
        <v>0</v>
      </c>
      <c r="W101" s="2">
        <f>VLOOKUP($A$101,Alimentos!$A$3:$AM$56:'Alimentos'!$A$684:$AM$984,20,FALSE)*$F$101/G101</f>
        <v>0</v>
      </c>
      <c r="X101" s="2">
        <f>VLOOKUP($A$101,Alimentos!$A$3:$AM$56:'Alimentos'!$A$684:$AM$984,21,FALSE)*$F$101/G101</f>
        <v>0</v>
      </c>
      <c r="Y101" s="2">
        <f>VLOOKUP($A$101,Alimentos!$A$3:$AM$56:'Alimentos'!$A$684:$AM$984,22,FALSE)*$F$101/G101</f>
        <v>0</v>
      </c>
      <c r="Z101" s="2">
        <f>VLOOKUP($A$101,Alimentos!$A$3:$AM$56:'Alimentos'!$A$684:$AM$984,23,FALSE)*$F$101/G101</f>
        <v>0</v>
      </c>
      <c r="AA101" s="2">
        <f>VLOOKUP($A$101,Alimentos!$A$3:$AM$56:'Alimentos'!$A$684:$AM$984,24,FALSE)*$F$101/G101</f>
        <v>0</v>
      </c>
      <c r="AB101" s="2">
        <f>VLOOKUP($A$101,Alimentos!$A$3:$AM$56:'Alimentos'!$A$684:$AM$984,25,FALSE)*$F$101/G101</f>
        <v>0</v>
      </c>
      <c r="AC101" s="2">
        <f>VLOOKUP($A$101,Alimentos!$A$3:$AM$56:'Alimentos'!$A$684:$AM$984,26,FALSE)*$F$101/G101</f>
        <v>0</v>
      </c>
      <c r="AD101" s="2">
        <f>VLOOKUP($A$101,Alimentos!$A$3:$AM$56:'Alimentos'!$A$684:$AM$984,27,FALSE)*$F$101/G101</f>
        <v>0</v>
      </c>
      <c r="AE101" s="2">
        <f>VLOOKUP($A$101,Alimentos!$A$3:$AM$56:'Alimentos'!$A$684:$AM$984,28,FALSE)*$F$101/G101</f>
        <v>0</v>
      </c>
      <c r="AF101" s="2">
        <f>VLOOKUP($A$101,Alimentos!$A$3:$AM$56:'Alimentos'!$A$684:$AM$984,29,FALSE)*$F$101/G101</f>
        <v>0</v>
      </c>
      <c r="AG101" s="2">
        <f>VLOOKUP($A$101,Alimentos!$A$3:$AM$56:'Alimentos'!$A$684:$AM$984,30,FALSE)*$F$101/G101</f>
        <v>0</v>
      </c>
      <c r="AH101" s="2">
        <f>VLOOKUP($A$101,Alimentos!$A$3:$AM$56:'Alimentos'!$A$684:$AM$984,31,FALSE)*$F$101/G101</f>
        <v>0</v>
      </c>
      <c r="AI101" s="2">
        <f>VLOOKUP($A$101,Alimentos!$A$3:$AM$56:'Alimentos'!$A$684:$AM$984,32,FALSE)*$F$101/G101</f>
        <v>0</v>
      </c>
      <c r="AJ101" s="2">
        <f>VLOOKUP($A$101,Alimentos!$A$3:$AM$56:'Alimentos'!$A$684:$AM$984,33,FALSE)*$F$101/G101</f>
        <v>0</v>
      </c>
      <c r="AK101" s="2">
        <f>VLOOKUP($A$101,Alimentos!$A$3:$AM$56:'Alimentos'!$A$684:$AM$984,34,FALSE)*$F$101/G101</f>
        <v>0</v>
      </c>
      <c r="AL101" s="2">
        <f>VLOOKUP($A$101,Alimentos!$A$3:$AM$56:'Alimentos'!$A$684:$AM$984,35,FALSE)*$F$101/G101</f>
        <v>0</v>
      </c>
      <c r="AM101" s="2">
        <f>VLOOKUP($A$101,Alimentos!$A$3:$AM$56:'Alimentos'!$A$684:$AM$984,36,FALSE)*$F$101/G101</f>
        <v>0</v>
      </c>
      <c r="AN101" s="2">
        <f>VLOOKUP($A$101,Alimentos!$A$3:$AM$56:'Alimentos'!$A$684:$AM$984,37,FALSE)*$F$101/G101</f>
        <v>0</v>
      </c>
      <c r="AO101" s="2">
        <f>VLOOKUP($A$101,Alimentos!$A$3:$AM$56:'Alimentos'!$A$684:$AM$984,38,FALSE)*$F$101/G101</f>
        <v>0</v>
      </c>
      <c r="AP101" s="2">
        <f>VLOOKUP($A$101,Alimentos!$A$3:$AM$56:'Alimentos'!$A$684:$AM$984,39,FALSE)*$F$101/G101</f>
        <v>0</v>
      </c>
    </row>
    <row r="102" spans="1:42" x14ac:dyDescent="0.3">
      <c r="A102" s="2" t="s">
        <v>652</v>
      </c>
      <c r="B102" s="284"/>
      <c r="C102" s="285"/>
      <c r="D102" s="286"/>
      <c r="E102" s="2">
        <f>VLOOKUP($A$102,Alimentos!$A$3:$AM$56:'Alimentos'!$A$684:$AM$984,3,FALSE)</f>
        <v>0</v>
      </c>
      <c r="F102" s="27"/>
      <c r="G102" s="2">
        <f>VLOOKUP($A$102,Alimentos!$A$3:$AM$56:'Alimentos'!$A$684:$AM$984,4,FALSE)</f>
        <v>100</v>
      </c>
      <c r="H102" s="140">
        <f>VLOOKUP($A$102,Alimentos!$A$3:$AM$56:'Alimentos'!$A$684:$AM$984,5,FALSE)*$F$102/G102</f>
        <v>0</v>
      </c>
      <c r="I102" s="2">
        <f>VLOOKUP($A$102,Alimentos!$A$3:$AM$56:'Alimentos'!$A$684:$AM$984,6,FALSE)*$F$102/G102</f>
        <v>0</v>
      </c>
      <c r="J102" s="2">
        <f>VLOOKUP($A$102,Alimentos!$A$3:$AM$56:'Alimentos'!$A$684:$AM$984,7,FALSE)*$F$102/G102</f>
        <v>0</v>
      </c>
      <c r="K102" s="140">
        <f>VLOOKUP($A$102,Alimentos!$A$3:$AM$56:'Alimentos'!$A$684:$AM$984,8,FALSE)*$F$102/G102</f>
        <v>0</v>
      </c>
      <c r="L102" s="140">
        <f>VLOOKUP($A$102,Alimentos!$A$3:$AM$56:'Alimentos'!$A$684:$AM$984,9,FALSE)*$F$102/G102</f>
        <v>0</v>
      </c>
      <c r="M102" s="2">
        <f>VLOOKUP($A$102,Alimentos!$A$3:$AM$56:'Alimentos'!$A$684:$AM$984,10,FALSE)*$F$102/G102</f>
        <v>0</v>
      </c>
      <c r="N102" s="2">
        <f>VLOOKUP($A102,Alimentos!$A$3:$AM$56:'Alimentos'!$A$684:$AM$984,11,FALSE)*$F$102/G102</f>
        <v>0</v>
      </c>
      <c r="O102" s="140">
        <f>VLOOKUP($A$102,Alimentos!$A$3:$AM$56:'Alimentos'!$A$684:$AM$984,12,FALSE)*$F$102/G102</f>
        <v>0</v>
      </c>
      <c r="P102" s="2">
        <f>VLOOKUP($A$102,Alimentos!$A$3:$AM$56:'Alimentos'!$A$684:$AM$984,13,FALSE)*$F$102/G102</f>
        <v>0</v>
      </c>
      <c r="Q102" s="2">
        <f>VLOOKUP($A$102,Alimentos!$A$3:$AM$56:'Alimentos'!$A$684:$AM$984,14,FALSE)*$F$102/G102</f>
        <v>0</v>
      </c>
      <c r="R102" s="2">
        <f>VLOOKUP($A$102,Alimentos!$A$3:$AM$56:'Alimentos'!$A$684:$AM$984,15,FALSE)*$F$102/G102</f>
        <v>0</v>
      </c>
      <c r="S102" s="2">
        <f>VLOOKUP($A$102,Alimentos!$A$3:$AM$56:'Alimentos'!$A$684:$AM$984,16,FALSE)*$F$102/G102</f>
        <v>0</v>
      </c>
      <c r="T102" s="2">
        <f>VLOOKUP($A$102,Alimentos!$A$3:$AM$56:'Alimentos'!$A$684:$AM$984,17,FALSE)*$F102/G102</f>
        <v>0</v>
      </c>
      <c r="U102" s="2">
        <f>VLOOKUP($A$102,Alimentos!$A$3:$AM$56:'Alimentos'!$A$684:$AM$984,18,FALSE)*$F$102/G102</f>
        <v>0</v>
      </c>
      <c r="V102" s="2">
        <f>VLOOKUP($A$102,Alimentos!$A$3:$AM$56:'Alimentos'!$A$684:$AM$984,19,FALSE)*$F$102/G102</f>
        <v>0</v>
      </c>
      <c r="W102" s="2">
        <f>VLOOKUP($A$102,Alimentos!$A$3:$AM$56:'Alimentos'!$A$684:$AM$984,20,FALSE)*$F$102/G102</f>
        <v>0</v>
      </c>
      <c r="X102" s="2">
        <f>VLOOKUP($A$102,Alimentos!$A$3:$AM$56:'Alimentos'!$A$684:$AM$984,21,FALSE)*$F$102/G102</f>
        <v>0</v>
      </c>
      <c r="Y102" s="2">
        <f>VLOOKUP($A$102,Alimentos!$A$3:$AM$56:'Alimentos'!$A$684:$AM$984,22,FALSE)*$F$102/G102</f>
        <v>0</v>
      </c>
      <c r="Z102" s="2">
        <f>VLOOKUP($A$102,Alimentos!$A$3:$AM$56:'Alimentos'!$A$684:$AM$984,23,FALSE)*$F$102/G102</f>
        <v>0</v>
      </c>
      <c r="AA102" s="2">
        <f>VLOOKUP($A$102,Alimentos!$A$3:$AM$56:'Alimentos'!$A$684:$AM$984,24,FALSE)*$F$102/G102</f>
        <v>0</v>
      </c>
      <c r="AB102" s="2">
        <f>VLOOKUP($A$102,Alimentos!$A$3:$AM$56:'Alimentos'!$A$684:$AM$984,25,FALSE)*$F$102/G102</f>
        <v>0</v>
      </c>
      <c r="AC102" s="2">
        <f>VLOOKUP($A$102,Alimentos!$A$3:$AM$56:'Alimentos'!$A$684:$AM$984,26,FALSE)*$F$102/G102</f>
        <v>0</v>
      </c>
      <c r="AD102" s="2">
        <f>VLOOKUP($A$102,Alimentos!$A$3:$AM$56:'Alimentos'!$A$684:$AM$984,27,FALSE)*$F$102/G102</f>
        <v>0</v>
      </c>
      <c r="AE102" s="2">
        <f>VLOOKUP($A$102,Alimentos!$A$3:$AM$56:'Alimentos'!$A$684:$AM$984,28,FALSE)*$F$102/G102</f>
        <v>0</v>
      </c>
      <c r="AF102" s="2">
        <f>VLOOKUP($A$102,Alimentos!$A$3:$AM$56:'Alimentos'!$A$684:$AM$984,29,FALSE)*$F$102/G102</f>
        <v>0</v>
      </c>
      <c r="AG102" s="2">
        <f>VLOOKUP($A$102,Alimentos!$A$3:$AM$56:'Alimentos'!$A$684:$AM$984,30,FALSE)*$F$102/G102</f>
        <v>0</v>
      </c>
      <c r="AH102" s="2">
        <f>VLOOKUP($A$102,Alimentos!$A$3:$AM$56:'Alimentos'!$A$684:$AM$984,31,FALSE)*$F$102/G102</f>
        <v>0</v>
      </c>
      <c r="AI102" s="2">
        <f>VLOOKUP($A$102,Alimentos!$A$3:$AM$56:'Alimentos'!$A$684:$AM$984,32,FALSE)*$F$102/G102</f>
        <v>0</v>
      </c>
      <c r="AJ102" s="2">
        <f>VLOOKUP($A$102,Alimentos!$A$3:$AM$56:'Alimentos'!$A$684:$AM$984,33,FALSE)*$F$102/G102</f>
        <v>0</v>
      </c>
      <c r="AK102" s="2">
        <f>VLOOKUP($A$102,Alimentos!$A$3:$AM$56:'Alimentos'!$A$684:$AM$984,34,FALSE)*$F$102/G102</f>
        <v>0</v>
      </c>
      <c r="AL102" s="2">
        <f>VLOOKUP($A$102,Alimentos!$A$3:$AM$56:'Alimentos'!$A$684:$AM$984,35,FALSE)*$F$102/G102</f>
        <v>0</v>
      </c>
      <c r="AM102" s="2">
        <f>VLOOKUP($A$102,Alimentos!$A$3:$AM$56:'Alimentos'!$A$684:$AM$984,36,FALSE)*$F$102/G102</f>
        <v>0</v>
      </c>
      <c r="AN102" s="2">
        <f>VLOOKUP($A$102,Alimentos!$A$3:$AM$56:'Alimentos'!$A$684:$AM$984,37,FALSE)*$F$102/G102</f>
        <v>0</v>
      </c>
      <c r="AO102" s="2">
        <f>VLOOKUP($A$102,Alimentos!$A$3:$AM$56:'Alimentos'!$A$684:$AM$984,38,FALSE)*$F$102/G102</f>
        <v>0</v>
      </c>
      <c r="AP102" s="2">
        <f>VLOOKUP($A$102,Alimentos!$A$3:$AM$56:'Alimentos'!$A$684:$AM$984,39,FALSE)*$F$102/G102</f>
        <v>0</v>
      </c>
    </row>
    <row r="103" spans="1:42" x14ac:dyDescent="0.3">
      <c r="A103" s="2" t="s">
        <v>652</v>
      </c>
      <c r="B103" s="284"/>
      <c r="C103" s="285"/>
      <c r="D103" s="286"/>
      <c r="E103" s="2">
        <f>VLOOKUP($A$103,Alimentos!$A$3:$AM$56:'Alimentos'!$A$684:$AM$984,3,FALSE)</f>
        <v>0</v>
      </c>
      <c r="F103" s="27"/>
      <c r="G103" s="2">
        <f>VLOOKUP($A$103,Alimentos!$A$3:$AM$56:'Alimentos'!$A$684:$AM$984,4,FALSE)</f>
        <v>100</v>
      </c>
      <c r="H103" s="140">
        <f>VLOOKUP($A$103,Alimentos!$A$3:$AM$56:'Alimentos'!$A$684:$AM$984,5,FALSE)*$F$103/G103</f>
        <v>0</v>
      </c>
      <c r="I103" s="2">
        <f>VLOOKUP($A$103,Alimentos!$A$3:$AM$56:'Alimentos'!$A$684:$AM$984,6,FALSE)*$F$103/G103</f>
        <v>0</v>
      </c>
      <c r="J103" s="2">
        <f>VLOOKUP($A$103,Alimentos!$A$3:$AM$56:'Alimentos'!$A$684:$AM$984,7,FALSE)*$F$103/G103</f>
        <v>0</v>
      </c>
      <c r="K103" s="140">
        <f>VLOOKUP($A$103,Alimentos!$A$3:$AM$56:'Alimentos'!$A$684:$AM$984,8,FALSE)*$F$103/G103</f>
        <v>0</v>
      </c>
      <c r="L103" s="140">
        <f>VLOOKUP($A$103,Alimentos!$A$3:$AM$56:'Alimentos'!$A$684:$AM$984,9,FALSE)*$F$103/G103</f>
        <v>0</v>
      </c>
      <c r="M103" s="2">
        <f>VLOOKUP($A$103,Alimentos!$A$3:$AM$56:'Alimentos'!$A$684:$AM$984,10,FALSE)*$F$103/G103</f>
        <v>0</v>
      </c>
      <c r="N103" s="2">
        <f>VLOOKUP($A$103,Alimentos!$A$3:$AM$56:'Alimentos'!$A$684:$AM$984,11,FALSE)*$F$103/G103</f>
        <v>0</v>
      </c>
      <c r="O103" s="140">
        <f>VLOOKUP($A$103,Alimentos!$A$3:$AM$56:'Alimentos'!$A$684:$AM$984,12,FALSE)*$F$103/G103</f>
        <v>0</v>
      </c>
      <c r="P103" s="2">
        <f>VLOOKUP($A$103,Alimentos!$A$3:$AM$56:'Alimentos'!$A$684:$AM$984,13,FALSE)*$F$103/G103</f>
        <v>0</v>
      </c>
      <c r="Q103" s="2">
        <f>VLOOKUP($A$103,Alimentos!$A$3:$AM$56:'Alimentos'!$A$684:$AM$984,14,FALSE)*$F$103/G103</f>
        <v>0</v>
      </c>
      <c r="R103" s="2">
        <f>VLOOKUP($A$103,Alimentos!$A$3:$AM$56:'Alimentos'!$A$684:$AM$984,15,FALSE)*$F$103/G103</f>
        <v>0</v>
      </c>
      <c r="S103" s="2">
        <f>VLOOKUP($A$103,Alimentos!$A$3:$AM$56:'Alimentos'!$A$684:$AM$984,16,FALSE)*$F$103/G103</f>
        <v>0</v>
      </c>
      <c r="T103" s="2">
        <f>VLOOKUP($A$103,Alimentos!$A$3:$AM$56:'Alimentos'!$A$684:$AM$984,17,FALSE)*$F103/G103</f>
        <v>0</v>
      </c>
      <c r="U103" s="2">
        <f>VLOOKUP($A$103,Alimentos!$A$3:$AM$56:'Alimentos'!$A$684:$AM$984,18,FALSE)*$F$103/G103</f>
        <v>0</v>
      </c>
      <c r="V103" s="2">
        <f>VLOOKUP($A$23,Alimentos!$A$3:$AM$56:'Alimentos'!$A$684:$AM$984,19,FALSE)*$F$103/G103</f>
        <v>0</v>
      </c>
      <c r="W103" s="2">
        <f>VLOOKUP($A$103,Alimentos!$A$3:$AM$56:'Alimentos'!$A$684:$AM$984,20,FALSE)*$F$103/G103</f>
        <v>0</v>
      </c>
      <c r="X103" s="2">
        <f>VLOOKUP($A$103,Alimentos!$A$3:$AM$56:'Alimentos'!$A$684:$AM$984,21,FALSE)*$F$103/G103</f>
        <v>0</v>
      </c>
      <c r="Y103" s="2">
        <f>VLOOKUP($A$103,Alimentos!$A$3:$AM$56:'Alimentos'!$A$684:$AM$984,22,FALSE)*$F$103/G103</f>
        <v>0</v>
      </c>
      <c r="Z103" s="2">
        <f>VLOOKUP($A$103,Alimentos!$A$3:$AM$56:'Alimentos'!$A$684:$AM$984,23,FALSE)*$F$103/G103</f>
        <v>0</v>
      </c>
      <c r="AA103" s="2">
        <f>VLOOKUP($A$103,Alimentos!$A$3:$AM$56:'Alimentos'!$A$684:$AM$984,24,FALSE)*$F$103/G103</f>
        <v>0</v>
      </c>
      <c r="AB103" s="2">
        <f>VLOOKUP($A$103,Alimentos!$A$3:$AM$56:'Alimentos'!$A$684:$AM$984,25,FALSE)*$F$103/G103</f>
        <v>0</v>
      </c>
      <c r="AC103" s="2">
        <f>VLOOKUP($A$103,Alimentos!$A$3:$AM$56:'Alimentos'!$A$684:$AM$984,26,FALSE)*$F$103/G103</f>
        <v>0</v>
      </c>
      <c r="AD103" s="2">
        <f>VLOOKUP($A$103,Alimentos!$A$3:$AM$56:'Alimentos'!$A$684:$AM$984,27,FALSE)*$F$103/G103</f>
        <v>0</v>
      </c>
      <c r="AE103" s="2">
        <f>VLOOKUP($A$103,Alimentos!$A$3:$AM$56:'Alimentos'!$A$684:$AM$984,28,FALSE)*$F$103/G103</f>
        <v>0</v>
      </c>
      <c r="AF103" s="2">
        <f>VLOOKUP($A$103,Alimentos!$A$3:$AM$56:'Alimentos'!$A$684:$AM$984,29,FALSE)*$F$103/G103</f>
        <v>0</v>
      </c>
      <c r="AG103" s="2">
        <f>VLOOKUP($A$103,Alimentos!$A$3:$AM$56:'Alimentos'!$A$684:$AM$984,30,FALSE)*$F$103/G103</f>
        <v>0</v>
      </c>
      <c r="AH103" s="2">
        <f>VLOOKUP($A$103,Alimentos!$A$3:$AM$56:'Alimentos'!$A$684:$AM$984,31,FALSE)*$F$103/G103</f>
        <v>0</v>
      </c>
      <c r="AI103" s="2">
        <f>VLOOKUP($A$103,Alimentos!$A$3:$AM$56:'Alimentos'!$A$684:$AM$984,32,FALSE)*$F$103/G103</f>
        <v>0</v>
      </c>
      <c r="AJ103" s="2">
        <f>VLOOKUP($A$103,Alimentos!$A$3:$AM$56:'Alimentos'!$A$684:$AM$984,33,FALSE)*$F$103/G103</f>
        <v>0</v>
      </c>
      <c r="AK103" s="2">
        <f>VLOOKUP($A$103,Alimentos!$A$3:$AM$56:'Alimentos'!$A$684:$AM$984,34,FALSE)*$F$103/G103</f>
        <v>0</v>
      </c>
      <c r="AL103" s="2">
        <f>VLOOKUP($A$103,Alimentos!$A$3:$AM$56:'Alimentos'!$A$684:$AM$984,35,FALSE)*$F$103/G103</f>
        <v>0</v>
      </c>
      <c r="AM103" s="2">
        <f>VLOOKUP($A$103,Alimentos!$A$3:$AM$56:'Alimentos'!$A$684:$AM$984,36,FALSE)*$F$103/G103</f>
        <v>0</v>
      </c>
      <c r="AN103" s="2">
        <f>VLOOKUP($A$103,Alimentos!$A$3:$AM$56:'Alimentos'!$A$684:$AM$984,37,FALSE)*$F$103/G103</f>
        <v>0</v>
      </c>
      <c r="AO103" s="2">
        <f>VLOOKUP($A$103,Alimentos!$A$3:$AM$56:'Alimentos'!$A$684:$AM$984,38,FALSE)*$F$103/G103</f>
        <v>0</v>
      </c>
      <c r="AP103" s="2">
        <f>VLOOKUP($A$103,Alimentos!$A$3:$AM$56:'Alimentos'!$A$684:$AM$984,39,FALSE)*$F$103/G103</f>
        <v>0</v>
      </c>
    </row>
    <row r="104" spans="1:42" x14ac:dyDescent="0.3">
      <c r="A104" s="2" t="s">
        <v>652</v>
      </c>
      <c r="B104" s="284"/>
      <c r="C104" s="285"/>
      <c r="D104" s="286"/>
      <c r="E104" s="2">
        <f>VLOOKUP($A$104,Alimentos!$A$3:$AM$56:'Alimentos'!$A$684:$AM$984,3,FALSE)</f>
        <v>0</v>
      </c>
      <c r="F104" s="27"/>
      <c r="G104" s="2">
        <f>VLOOKUP($A$104,Alimentos!$A$3:$AM$56:'Alimentos'!$A$684:$AM$984,4,FALSE)</f>
        <v>100</v>
      </c>
      <c r="H104" s="140">
        <f>VLOOKUP($A$104,Alimentos!$A$3:$AM$56:'Alimentos'!$A$684:$AM$984,5,FALSE)*$F$104/G104</f>
        <v>0</v>
      </c>
      <c r="I104" s="2">
        <f>VLOOKUP($A$104,Alimentos!$A$3:$AM$56:'Alimentos'!$A$684:$AM$984,6,FALSE)*$F$104/G104</f>
        <v>0</v>
      </c>
      <c r="J104" s="2">
        <f>VLOOKUP($A$104,Alimentos!$A$3:$AM$56:'Alimentos'!$A$684:$AM$984,7,FALSE)*$F$104/G104</f>
        <v>0</v>
      </c>
      <c r="K104" s="140">
        <f>VLOOKUP($A$104,Alimentos!$A$3:$AM$56:'Alimentos'!$A$684:$AM$984,8,FALSE)*$F$104/G104</f>
        <v>0</v>
      </c>
      <c r="L104" s="140">
        <f>VLOOKUP($A$104,Alimentos!$A$3:$AM$56:'Alimentos'!$A$684:$AM$984,9,FALSE)*$F$104/G104</f>
        <v>0</v>
      </c>
      <c r="M104" s="2">
        <f>VLOOKUP($A$104,Alimentos!$A$3:$AM$56:'Alimentos'!$A$684:$AM$984,10,FALSE)*$F$104/G104</f>
        <v>0</v>
      </c>
      <c r="N104" s="2">
        <f>VLOOKUP($A$104,Alimentos!$A$3:$AM$56:'Alimentos'!$A$684:$AM$984,11,FALSE)*$F$104/G104</f>
        <v>0</v>
      </c>
      <c r="O104" s="140">
        <f>VLOOKUP($A$104,Alimentos!$A$3:$AM$56:'Alimentos'!$A$684:$AM$984,12,FALSE)*$F$104/G104</f>
        <v>0</v>
      </c>
      <c r="P104" s="2">
        <f>VLOOKUP($A$104,Alimentos!$A$3:$AM$56:'Alimentos'!$A$684:$AM$984,13,FALSE)*$F$104/G104</f>
        <v>0</v>
      </c>
      <c r="Q104" s="2">
        <f>VLOOKUP($A$104,Alimentos!$A$3:$AM$56:'Alimentos'!$A$684:$AM$984,14,FALSE)*$F$104/G104</f>
        <v>0</v>
      </c>
      <c r="R104" s="2">
        <f>VLOOKUP($A$104,Alimentos!$A$3:$AM$56:'Alimentos'!$A$684:$AM$984,15,FALSE)*$F$104/G104</f>
        <v>0</v>
      </c>
      <c r="S104" s="2">
        <f>VLOOKUP($A$104,Alimentos!$A$3:$AM$56:'Alimentos'!$A$684:$AM$984,16,FALSE)*$F$104/G104</f>
        <v>0</v>
      </c>
      <c r="T104" s="2">
        <f>VLOOKUP($A$104,Alimentos!$A$3:$AM$56:'Alimentos'!$A$684:$AM$984,17,FALSE)*$F$104/G104</f>
        <v>0</v>
      </c>
      <c r="U104" s="2">
        <f>VLOOKUP($A$104,Alimentos!$A$3:$AM$56:'Alimentos'!$A$684:$AM$984,18,FALSE)*$F$104/G104</f>
        <v>0</v>
      </c>
      <c r="V104" s="2">
        <f>VLOOKUP($A$104,Alimentos!$A$3:$AM$56:'Alimentos'!$A$684:$AM$984,19,FALSE)*$F$104/G104</f>
        <v>0</v>
      </c>
      <c r="W104" s="2">
        <f>VLOOKUP($A$104,Alimentos!$A$3:$AM$56:'Alimentos'!$A$684:$AM$984,20,FALSE)*$F$104/G104</f>
        <v>0</v>
      </c>
      <c r="X104" s="2">
        <f>VLOOKUP($A$104,Alimentos!$A$3:$AM$56:'Alimentos'!$A$684:$AM$984,21,FALSE)*$F$104/G104</f>
        <v>0</v>
      </c>
      <c r="Y104" s="2">
        <f>VLOOKUP($A$104,Alimentos!$A$3:$AM$56:'Alimentos'!$A$684:$AM$984,22,FALSE)*$F$104/G104</f>
        <v>0</v>
      </c>
      <c r="Z104" s="2">
        <f>VLOOKUP($A$104,Alimentos!$A$3:$AM$56:'Alimentos'!$A$684:$AM$984,23,FALSE)*$F$104/G104</f>
        <v>0</v>
      </c>
      <c r="AA104" s="2">
        <f>VLOOKUP($A$104,Alimentos!$A$3:$AM$56:'Alimentos'!$A$684:$AM$984,24,FALSE)*$F$104/G104</f>
        <v>0</v>
      </c>
      <c r="AB104" s="2">
        <f>VLOOKUP($A$104,Alimentos!$A$3:$AM$56:'Alimentos'!$A$684:$AM$984,25,FALSE)*$F$104/G104</f>
        <v>0</v>
      </c>
      <c r="AC104" s="2">
        <f>VLOOKUP($A$104,Alimentos!$A$3:$AM$56:'Alimentos'!$A$684:$AM$984,26,FALSE)*$F$104/G104</f>
        <v>0</v>
      </c>
      <c r="AD104" s="2">
        <f>VLOOKUP($A$104,Alimentos!$A$3:$AM$56:'Alimentos'!$A$684:$AM$984,27,FALSE)*$F$104/G104</f>
        <v>0</v>
      </c>
      <c r="AE104" s="2">
        <f>VLOOKUP($A$104,Alimentos!$A$3:$AM$56:'Alimentos'!$A$684:$AM$984,28,FALSE)*$F$104/G104</f>
        <v>0</v>
      </c>
      <c r="AF104" s="2">
        <f>VLOOKUP($A$104,Alimentos!$A$3:$AM$56:'Alimentos'!$A$684:$AM$984,29,FALSE)*$F$104/G104</f>
        <v>0</v>
      </c>
      <c r="AG104" s="2">
        <f>VLOOKUP($A$104,Alimentos!$A$3:$AM$56:'Alimentos'!$A$684:$AM$984,30,FALSE)*$F$104/G104</f>
        <v>0</v>
      </c>
      <c r="AH104" s="2">
        <f>VLOOKUP($A$104,Alimentos!$A$3:$AM$56:'Alimentos'!$A$684:$AM$984,31,FALSE)*$F$104/G104</f>
        <v>0</v>
      </c>
      <c r="AI104" s="2">
        <f>VLOOKUP($A$104,Alimentos!$A$3:$AM$56:'Alimentos'!$A$684:$AM$984,32,FALSE)*$F$104/G104</f>
        <v>0</v>
      </c>
      <c r="AJ104" s="2">
        <f>VLOOKUP($A$104,Alimentos!$A$3:$AM$56:'Alimentos'!$A$684:$AM$984,33,FALSE)*$F$104/G104</f>
        <v>0</v>
      </c>
      <c r="AK104" s="2">
        <f>VLOOKUP($A$104,Alimentos!$A$3:$AM$56:'Alimentos'!$A$684:$AM$984,34,FALSE)*$F$104/G104</f>
        <v>0</v>
      </c>
      <c r="AL104" s="2">
        <f>VLOOKUP($A$104,Alimentos!$A$3:$AM$56:'Alimentos'!$A$684:$AM$984,35,FALSE)*$F$104/G104</f>
        <v>0</v>
      </c>
      <c r="AM104" s="2">
        <f>VLOOKUP($A$104,Alimentos!$A$3:$AM$56:'Alimentos'!$A$684:$AM$984,36,FALSE)*$F$104/G104</f>
        <v>0</v>
      </c>
      <c r="AN104" s="2">
        <f>VLOOKUP($A$104,Alimentos!$A$3:$AM$56:'Alimentos'!$A$684:$AM$984,37,FALSE)*$F$104/G104</f>
        <v>0</v>
      </c>
      <c r="AO104" s="2">
        <f>VLOOKUP($A$104,Alimentos!$A$3:$AM$56:'Alimentos'!$A$684:$AM$984,38,FALSE)*$F$104/G104</f>
        <v>0</v>
      </c>
      <c r="AP104" s="2">
        <f>VLOOKUP($A$104,Alimentos!$A$3:$AM$56:'Alimentos'!$A$684:$AM$984,39,FALSE)*$F$104/G104</f>
        <v>0</v>
      </c>
    </row>
    <row r="105" spans="1:42" x14ac:dyDescent="0.3">
      <c r="A105" s="351" t="s">
        <v>645</v>
      </c>
      <c r="B105" s="352"/>
      <c r="C105" s="352"/>
      <c r="D105" s="352"/>
      <c r="E105" s="352"/>
      <c r="F105" s="352"/>
      <c r="G105" s="353"/>
      <c r="H105" s="127">
        <f t="shared" ref="H105:AP105" si="7">SUM(H100:H104)</f>
        <v>0</v>
      </c>
      <c r="I105" s="127">
        <f t="shared" si="7"/>
        <v>0</v>
      </c>
      <c r="J105" s="127">
        <f t="shared" si="7"/>
        <v>0</v>
      </c>
      <c r="K105" s="127">
        <f t="shared" si="7"/>
        <v>0</v>
      </c>
      <c r="L105" s="127">
        <f t="shared" si="7"/>
        <v>0</v>
      </c>
      <c r="M105" s="127">
        <f t="shared" si="7"/>
        <v>0</v>
      </c>
      <c r="N105" s="127">
        <f t="shared" si="7"/>
        <v>0</v>
      </c>
      <c r="O105" s="127">
        <f t="shared" si="7"/>
        <v>0</v>
      </c>
      <c r="P105" s="127">
        <f t="shared" si="7"/>
        <v>0</v>
      </c>
      <c r="Q105" s="127">
        <f t="shared" si="7"/>
        <v>0</v>
      </c>
      <c r="R105" s="127">
        <f t="shared" si="7"/>
        <v>0</v>
      </c>
      <c r="S105" s="127">
        <f t="shared" si="7"/>
        <v>0</v>
      </c>
      <c r="T105" s="127">
        <f t="shared" si="7"/>
        <v>0</v>
      </c>
      <c r="U105" s="127">
        <f t="shared" si="7"/>
        <v>0</v>
      </c>
      <c r="V105" s="127">
        <f t="shared" si="7"/>
        <v>0</v>
      </c>
      <c r="W105" s="127">
        <f t="shared" si="7"/>
        <v>0</v>
      </c>
      <c r="X105" s="127">
        <f t="shared" si="7"/>
        <v>0</v>
      </c>
      <c r="Y105" s="127">
        <f t="shared" si="7"/>
        <v>0</v>
      </c>
      <c r="Z105" s="127">
        <f t="shared" si="7"/>
        <v>0</v>
      </c>
      <c r="AA105" s="127">
        <f t="shared" si="7"/>
        <v>0</v>
      </c>
      <c r="AB105" s="127">
        <f t="shared" si="7"/>
        <v>0</v>
      </c>
      <c r="AC105" s="127">
        <f t="shared" si="7"/>
        <v>0</v>
      </c>
      <c r="AD105" s="127">
        <f t="shared" si="7"/>
        <v>0</v>
      </c>
      <c r="AE105" s="127">
        <f t="shared" si="7"/>
        <v>0</v>
      </c>
      <c r="AF105" s="127">
        <f t="shared" si="7"/>
        <v>0</v>
      </c>
      <c r="AG105" s="127">
        <f t="shared" si="7"/>
        <v>0</v>
      </c>
      <c r="AH105" s="127">
        <f t="shared" si="7"/>
        <v>0</v>
      </c>
      <c r="AI105" s="127">
        <f t="shared" si="7"/>
        <v>0</v>
      </c>
      <c r="AJ105" s="127">
        <f t="shared" si="7"/>
        <v>0</v>
      </c>
      <c r="AK105" s="127">
        <f t="shared" si="7"/>
        <v>0</v>
      </c>
      <c r="AL105" s="127">
        <f t="shared" si="7"/>
        <v>0</v>
      </c>
      <c r="AM105" s="127">
        <f t="shared" si="7"/>
        <v>0</v>
      </c>
      <c r="AN105" s="127">
        <f t="shared" si="7"/>
        <v>0</v>
      </c>
      <c r="AO105" s="127">
        <f t="shared" si="7"/>
        <v>0</v>
      </c>
      <c r="AP105" s="127">
        <f t="shared" si="7"/>
        <v>0</v>
      </c>
    </row>
    <row r="106" spans="1:42" s="129" customFormat="1" ht="22.2" customHeight="1" thickBot="1" x14ac:dyDescent="0.35">
      <c r="A106" s="350" t="s">
        <v>751</v>
      </c>
      <c r="B106" s="350"/>
      <c r="C106" s="350"/>
      <c r="D106" s="350"/>
      <c r="E106" s="350"/>
      <c r="F106" s="350"/>
      <c r="G106" s="350"/>
      <c r="H106" s="157">
        <f>H109*E96</f>
        <v>0</v>
      </c>
      <c r="I106" s="128"/>
      <c r="J106" s="128"/>
      <c r="K106" s="158">
        <f>K109*E96</f>
        <v>0</v>
      </c>
      <c r="L106" s="158">
        <f>L109*E96</f>
        <v>0</v>
      </c>
      <c r="M106" s="128"/>
      <c r="N106" s="128"/>
      <c r="O106" s="157">
        <f>O109*E96</f>
        <v>0</v>
      </c>
      <c r="P106" s="128"/>
      <c r="Q106" s="128"/>
      <c r="R106" s="128"/>
      <c r="S106" s="128"/>
      <c r="T106" s="128"/>
      <c r="U106" s="128"/>
      <c r="V106" s="128"/>
      <c r="W106" s="128"/>
      <c r="X106" s="128"/>
      <c r="Y106" s="128"/>
      <c r="Z106" s="128"/>
      <c r="AA106" s="128"/>
      <c r="AB106" s="128"/>
      <c r="AC106" s="128"/>
      <c r="AD106" s="128"/>
      <c r="AE106" s="128"/>
      <c r="AF106" s="128"/>
      <c r="AG106" s="128"/>
      <c r="AH106" s="128"/>
      <c r="AI106" s="128"/>
      <c r="AJ106" s="128"/>
      <c r="AK106" s="128"/>
      <c r="AL106" s="128"/>
      <c r="AM106" s="128"/>
      <c r="AN106" s="128"/>
      <c r="AO106" s="128"/>
      <c r="AP106" s="128"/>
    </row>
    <row r="107" spans="1:42" s="121" customFormat="1" ht="22.2" customHeight="1" thickBot="1" x14ac:dyDescent="0.35">
      <c r="A107" s="126"/>
      <c r="B107" s="126"/>
      <c r="C107" s="126"/>
      <c r="D107" s="126"/>
      <c r="E107" s="126"/>
      <c r="F107" s="126"/>
      <c r="G107" s="126"/>
      <c r="H107" s="159" t="s">
        <v>4</v>
      </c>
      <c r="I107" s="126"/>
      <c r="J107" s="126"/>
      <c r="K107" s="159" t="s">
        <v>7</v>
      </c>
      <c r="L107" s="160" t="s">
        <v>9</v>
      </c>
      <c r="M107" s="126"/>
      <c r="N107" s="126"/>
      <c r="O107" s="159" t="s">
        <v>11</v>
      </c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G107" s="126"/>
      <c r="AH107" s="126"/>
      <c r="AI107" s="126"/>
      <c r="AJ107" s="126"/>
      <c r="AK107" s="126"/>
      <c r="AL107" s="126"/>
      <c r="AM107" s="126"/>
      <c r="AN107" s="126"/>
      <c r="AO107" s="126"/>
      <c r="AP107" s="126"/>
    </row>
    <row r="108" spans="1:42" ht="24" thickBot="1" x14ac:dyDescent="0.5">
      <c r="A108" s="6"/>
      <c r="D108" s="287" t="s">
        <v>645</v>
      </c>
      <c r="E108" s="288"/>
      <c r="F108" s="288"/>
      <c r="G108" s="289"/>
      <c r="H108" s="136">
        <f>SUM(H25,H14,H46,H57,H73,H94,H105)</f>
        <v>1613.05</v>
      </c>
      <c r="I108" s="131"/>
      <c r="J108" s="131"/>
      <c r="K108" s="131">
        <f t="shared" ref="K108:P108" si="8">SUM(K105,K94,K73,K57,K46,K25,K14)</f>
        <v>86.289999999999992</v>
      </c>
      <c r="L108" s="131">
        <f t="shared" si="8"/>
        <v>196.38</v>
      </c>
      <c r="M108" s="131"/>
      <c r="N108" s="131"/>
      <c r="O108" s="131">
        <f t="shared" si="8"/>
        <v>45.019999999999996</v>
      </c>
      <c r="P108" s="131">
        <f t="shared" si="8"/>
        <v>11.231999999999999</v>
      </c>
      <c r="Q108" s="131">
        <f>SUM(Q105,Q94,Q72,Q72,Q73)</f>
        <v>7.4639999999999995</v>
      </c>
      <c r="R108" s="131">
        <f>SUM(R105,R94,R73,R57,R46,R25,R14)</f>
        <v>12.585999999999999</v>
      </c>
      <c r="S108" s="131">
        <f>SUM(S14,S105,S94,S73,S57,S46,S25)</f>
        <v>0.08</v>
      </c>
      <c r="T108" s="131">
        <f>SUM(T94,T73,T57,T46,T25,T14,T105)</f>
        <v>347</v>
      </c>
      <c r="U108" s="131">
        <f t="shared" ref="U108:AB108" si="9">SUM(U105,U94,U73,U57,U46,U25,U14)</f>
        <v>699</v>
      </c>
      <c r="V108" s="131">
        <f t="shared" si="9"/>
        <v>203.28</v>
      </c>
      <c r="W108" s="131">
        <f t="shared" si="9"/>
        <v>1.52</v>
      </c>
      <c r="X108" s="131">
        <f t="shared" si="9"/>
        <v>10.665000000000001</v>
      </c>
      <c r="Y108" s="131">
        <f t="shared" si="9"/>
        <v>132.13</v>
      </c>
      <c r="Z108" s="131">
        <f t="shared" si="9"/>
        <v>1.04</v>
      </c>
      <c r="AA108" s="131">
        <f t="shared" si="9"/>
        <v>1.26</v>
      </c>
      <c r="AB108" s="131">
        <f t="shared" si="9"/>
        <v>12.31</v>
      </c>
      <c r="AC108" s="131">
        <f>SUM(AC105,AC94,AC73,AC57,AC46,AC14,AC25)</f>
        <v>1.9000000000000001</v>
      </c>
      <c r="AD108" s="131">
        <f t="shared" ref="AD108:AP108" si="10">SUM(AD105,AD94,AD73,AD57,AD46,AD25,AD14)</f>
        <v>4.3600000000000003</v>
      </c>
      <c r="AE108" s="131">
        <f t="shared" si="10"/>
        <v>0.81</v>
      </c>
      <c r="AF108" s="131">
        <f t="shared" si="10"/>
        <v>427.2</v>
      </c>
      <c r="AG108" s="131">
        <f t="shared" si="10"/>
        <v>1997.74</v>
      </c>
      <c r="AH108" s="131">
        <f t="shared" si="10"/>
        <v>3429.4</v>
      </c>
      <c r="AI108" s="131">
        <f t="shared" si="10"/>
        <v>386.9</v>
      </c>
      <c r="AJ108" s="131">
        <f t="shared" si="10"/>
        <v>1300.3</v>
      </c>
      <c r="AK108" s="131">
        <f t="shared" si="10"/>
        <v>390.4</v>
      </c>
      <c r="AL108" s="131">
        <f t="shared" si="10"/>
        <v>11.950000000000001</v>
      </c>
      <c r="AM108" s="131">
        <f t="shared" si="10"/>
        <v>8.9200000000000017</v>
      </c>
      <c r="AN108" s="131">
        <f t="shared" si="10"/>
        <v>1.6</v>
      </c>
      <c r="AO108" s="131">
        <f t="shared" si="10"/>
        <v>73.260000000000005</v>
      </c>
      <c r="AP108" s="132">
        <f t="shared" si="10"/>
        <v>0</v>
      </c>
    </row>
    <row r="109" spans="1:42" ht="24" thickBot="1" x14ac:dyDescent="0.5">
      <c r="A109" s="7"/>
      <c r="C109" s="139">
        <f>SUM(E1+E16+E27+E48+E59+E75+E96)</f>
        <v>1</v>
      </c>
      <c r="D109" s="354" t="s">
        <v>648</v>
      </c>
      <c r="E109" s="355"/>
      <c r="F109" s="355"/>
      <c r="G109" s="356"/>
      <c r="H109" s="261">
        <f>H122</f>
        <v>1627.8124499999999</v>
      </c>
      <c r="I109" s="130"/>
      <c r="J109" s="130"/>
      <c r="K109" s="263">
        <f>H127</f>
        <v>76.731899999999982</v>
      </c>
      <c r="L109" s="263">
        <f>H125</f>
        <v>219.23399999999998</v>
      </c>
      <c r="M109" s="130"/>
      <c r="N109" s="130"/>
      <c r="O109" s="263">
        <f>H126</f>
        <v>49.327649999999998</v>
      </c>
      <c r="P109" s="130">
        <v>1</v>
      </c>
      <c r="Q109" s="130">
        <v>1</v>
      </c>
      <c r="R109" s="130">
        <v>1</v>
      </c>
      <c r="S109" s="130">
        <v>1</v>
      </c>
      <c r="T109" s="130">
        <v>1</v>
      </c>
      <c r="U109" s="130">
        <v>1</v>
      </c>
      <c r="V109" s="130">
        <v>1</v>
      </c>
      <c r="W109" s="130">
        <v>1</v>
      </c>
      <c r="X109" s="130">
        <v>1</v>
      </c>
      <c r="Y109" s="130">
        <v>1</v>
      </c>
      <c r="Z109" s="130">
        <v>1</v>
      </c>
      <c r="AA109" s="130">
        <v>1</v>
      </c>
      <c r="AB109" s="130">
        <v>1</v>
      </c>
      <c r="AC109" s="130">
        <v>1</v>
      </c>
      <c r="AD109" s="130">
        <v>1</v>
      </c>
      <c r="AE109" s="130">
        <v>1</v>
      </c>
      <c r="AF109" s="130">
        <v>1</v>
      </c>
      <c r="AG109" s="130">
        <v>1</v>
      </c>
      <c r="AH109" s="130">
        <v>1</v>
      </c>
      <c r="AI109" s="130">
        <v>1</v>
      </c>
      <c r="AJ109" s="130">
        <v>1</v>
      </c>
      <c r="AK109" s="130">
        <v>1</v>
      </c>
      <c r="AL109" s="130">
        <v>1</v>
      </c>
      <c r="AM109" s="130">
        <v>1</v>
      </c>
      <c r="AN109" s="130">
        <v>1</v>
      </c>
      <c r="AO109" s="130">
        <v>1</v>
      </c>
      <c r="AP109" s="133">
        <v>1</v>
      </c>
    </row>
    <row r="110" spans="1:42" ht="24" thickBot="1" x14ac:dyDescent="0.5">
      <c r="A110" s="8"/>
      <c r="D110" s="290" t="s">
        <v>649</v>
      </c>
      <c r="E110" s="291"/>
      <c r="F110" s="291"/>
      <c r="G110" s="292"/>
      <c r="H110" s="265">
        <f t="shared" ref="H110:T110" si="11">(H108/H109)*100</f>
        <v>99.093111125916252</v>
      </c>
      <c r="I110" s="134"/>
      <c r="J110" s="134"/>
      <c r="K110" s="266">
        <f t="shared" si="11"/>
        <v>112.45648810989954</v>
      </c>
      <c r="L110" s="266">
        <f t="shared" si="11"/>
        <v>89.575522044938296</v>
      </c>
      <c r="M110" s="134"/>
      <c r="N110" s="134"/>
      <c r="O110" s="266">
        <f t="shared" si="11"/>
        <v>91.267270993043454</v>
      </c>
      <c r="P110" s="134">
        <f t="shared" si="11"/>
        <v>1123.1999999999998</v>
      </c>
      <c r="Q110" s="134">
        <f t="shared" si="11"/>
        <v>746.4</v>
      </c>
      <c r="R110" s="134">
        <f t="shared" si="11"/>
        <v>1258.5999999999999</v>
      </c>
      <c r="S110" s="134">
        <f t="shared" si="11"/>
        <v>8</v>
      </c>
      <c r="T110" s="134">
        <f t="shared" si="11"/>
        <v>34700</v>
      </c>
      <c r="U110" s="134">
        <f>(U108/U109)</f>
        <v>699</v>
      </c>
      <c r="V110" s="134">
        <f t="shared" ref="V110:AP110" si="12">(V108/V109)*100</f>
        <v>20328</v>
      </c>
      <c r="W110" s="134">
        <f t="shared" si="12"/>
        <v>152</v>
      </c>
      <c r="X110" s="134">
        <f t="shared" si="12"/>
        <v>1066.5</v>
      </c>
      <c r="Y110" s="134">
        <f t="shared" si="12"/>
        <v>13213</v>
      </c>
      <c r="Z110" s="134">
        <f t="shared" si="12"/>
        <v>104</v>
      </c>
      <c r="AA110" s="134">
        <f t="shared" si="12"/>
        <v>126</v>
      </c>
      <c r="AB110" s="134">
        <f t="shared" si="12"/>
        <v>1231</v>
      </c>
      <c r="AC110" s="134">
        <f t="shared" si="12"/>
        <v>190</v>
      </c>
      <c r="AD110" s="134">
        <f t="shared" si="12"/>
        <v>436.00000000000006</v>
      </c>
      <c r="AE110" s="134">
        <f t="shared" si="12"/>
        <v>81</v>
      </c>
      <c r="AF110" s="134">
        <f t="shared" si="12"/>
        <v>42720</v>
      </c>
      <c r="AG110" s="134">
        <f t="shared" si="12"/>
        <v>199774</v>
      </c>
      <c r="AH110" s="134">
        <f t="shared" si="12"/>
        <v>342940</v>
      </c>
      <c r="AI110" s="134">
        <f t="shared" si="12"/>
        <v>38690</v>
      </c>
      <c r="AJ110" s="134">
        <f t="shared" si="12"/>
        <v>130030</v>
      </c>
      <c r="AK110" s="134">
        <f t="shared" si="12"/>
        <v>39040</v>
      </c>
      <c r="AL110" s="134">
        <f t="shared" si="12"/>
        <v>1195</v>
      </c>
      <c r="AM110" s="134">
        <f t="shared" si="12"/>
        <v>892.00000000000023</v>
      </c>
      <c r="AN110" s="134">
        <f t="shared" si="12"/>
        <v>160</v>
      </c>
      <c r="AO110" s="134">
        <f t="shared" si="12"/>
        <v>7326.0000000000009</v>
      </c>
      <c r="AP110" s="135">
        <f t="shared" si="12"/>
        <v>0</v>
      </c>
    </row>
    <row r="112" spans="1:42" x14ac:dyDescent="0.3">
      <c r="D112" s="357" t="s">
        <v>732</v>
      </c>
      <c r="E112" s="357"/>
      <c r="F112" s="357"/>
      <c r="G112" s="30" t="s">
        <v>733</v>
      </c>
      <c r="H112" s="26"/>
      <c r="I112" s="26"/>
      <c r="J112" s="26"/>
      <c r="K112" s="26"/>
      <c r="L112" s="26"/>
      <c r="M112" s="26"/>
      <c r="N112" s="26"/>
      <c r="O112" s="26"/>
      <c r="P112" s="31"/>
    </row>
    <row r="113" spans="1:16" x14ac:dyDescent="0.3">
      <c r="D113" s="29" t="s">
        <v>731</v>
      </c>
      <c r="E113" s="29"/>
      <c r="F113" s="29"/>
      <c r="G113" s="26" t="s">
        <v>739</v>
      </c>
      <c r="H113" s="26"/>
      <c r="I113" s="26"/>
      <c r="J113" s="26"/>
      <c r="K113" s="26"/>
      <c r="L113" s="26"/>
      <c r="M113" s="26"/>
      <c r="N113" s="26"/>
      <c r="O113" s="26"/>
      <c r="P113" s="31"/>
    </row>
    <row r="114" spans="1:16" x14ac:dyDescent="0.3">
      <c r="G114" s="26" t="s">
        <v>653</v>
      </c>
      <c r="H114" s="26"/>
      <c r="I114" s="26"/>
      <c r="J114" s="26"/>
      <c r="K114" s="26"/>
      <c r="L114" s="26"/>
      <c r="M114" s="26"/>
      <c r="N114" s="26"/>
      <c r="O114" s="26"/>
      <c r="P114" s="31"/>
    </row>
    <row r="115" spans="1:16" x14ac:dyDescent="0.3">
      <c r="G115" s="26" t="s">
        <v>657</v>
      </c>
      <c r="H115" s="26"/>
      <c r="I115" s="26"/>
      <c r="J115" s="26"/>
      <c r="K115" s="26"/>
      <c r="L115" s="26"/>
      <c r="M115" s="26"/>
      <c r="N115" s="26"/>
      <c r="O115" s="26"/>
      <c r="P115" s="31"/>
    </row>
    <row r="116" spans="1:16" x14ac:dyDescent="0.3">
      <c r="G116" s="26" t="s">
        <v>740</v>
      </c>
      <c r="H116" s="26"/>
      <c r="I116" s="26"/>
      <c r="J116" s="26"/>
      <c r="K116" s="28"/>
      <c r="L116" s="28"/>
      <c r="M116" s="28"/>
      <c r="N116" s="28"/>
      <c r="O116" s="28"/>
    </row>
    <row r="117" spans="1:16" x14ac:dyDescent="0.3">
      <c r="A117" s="5" t="s">
        <v>644</v>
      </c>
      <c r="B117" s="5"/>
    </row>
    <row r="118" spans="1:16" x14ac:dyDescent="0.3">
      <c r="A118" s="1" t="s">
        <v>655</v>
      </c>
      <c r="B118" s="6" t="s">
        <v>742</v>
      </c>
      <c r="C118" s="6"/>
      <c r="D118" s="6"/>
      <c r="E118" s="6"/>
      <c r="F118" s="6"/>
      <c r="G118" s="6"/>
      <c r="H118" s="6"/>
      <c r="I118" s="6"/>
      <c r="J118" s="6"/>
    </row>
    <row r="119" spans="1:16" x14ac:dyDescent="0.3">
      <c r="A119" s="1" t="s">
        <v>642</v>
      </c>
      <c r="B119" s="1"/>
      <c r="C119" s="1"/>
      <c r="D119" s="1"/>
      <c r="E119" s="1"/>
      <c r="F119" s="1"/>
      <c r="G119" s="1"/>
      <c r="H119" s="1"/>
      <c r="I119" s="1"/>
      <c r="J119" s="1"/>
    </row>
    <row r="120" spans="1:16" x14ac:dyDescent="0.3">
      <c r="A120" s="1" t="s">
        <v>638</v>
      </c>
      <c r="B120" s="1"/>
      <c r="C120" s="1"/>
      <c r="D120" s="1"/>
      <c r="E120" s="1"/>
      <c r="F120" s="1"/>
      <c r="G120" s="1"/>
      <c r="H120" s="1"/>
      <c r="I120" s="1"/>
      <c r="J120" s="1"/>
    </row>
    <row r="121" spans="1:16" x14ac:dyDescent="0.3">
      <c r="A121" s="1" t="s">
        <v>639</v>
      </c>
      <c r="B121" s="1"/>
      <c r="C121" s="1"/>
      <c r="D121" s="1"/>
      <c r="E121" s="1"/>
      <c r="F121" s="1"/>
      <c r="G121" s="1"/>
      <c r="H121" s="1"/>
      <c r="I121" s="1"/>
      <c r="J121" s="1"/>
    </row>
    <row r="122" spans="1:16" x14ac:dyDescent="0.3">
      <c r="A122" s="1" t="s">
        <v>640</v>
      </c>
      <c r="B122" s="1"/>
      <c r="C122" s="1"/>
      <c r="D122" s="1"/>
      <c r="E122" s="347" t="s">
        <v>1417</v>
      </c>
      <c r="F122" s="347"/>
      <c r="G122" s="347"/>
      <c r="H122" s="259">
        <v>1627.8124499999999</v>
      </c>
      <c r="I122" s="1"/>
      <c r="J122" s="1"/>
    </row>
    <row r="123" spans="1:16" x14ac:dyDescent="0.3">
      <c r="A123" s="1" t="s">
        <v>641</v>
      </c>
      <c r="B123" s="1"/>
      <c r="C123" s="1"/>
      <c r="D123" s="1"/>
      <c r="E123" s="347" t="s">
        <v>1418</v>
      </c>
      <c r="F123" s="347"/>
      <c r="G123" s="347"/>
      <c r="H123" s="260">
        <v>2197.8208500000001</v>
      </c>
      <c r="I123" s="1"/>
      <c r="J123" s="1"/>
    </row>
    <row r="125" spans="1:16" x14ac:dyDescent="0.3">
      <c r="E125" s="348" t="s">
        <v>1419</v>
      </c>
      <c r="F125" s="348"/>
      <c r="G125" s="348"/>
      <c r="H125" s="262">
        <v>219.23399999999998</v>
      </c>
    </row>
    <row r="126" spans="1:16" x14ac:dyDescent="0.3">
      <c r="E126" s="348"/>
      <c r="F126" s="348"/>
      <c r="G126" s="348"/>
      <c r="H126" s="262">
        <v>49.327649999999998</v>
      </c>
    </row>
    <row r="127" spans="1:16" x14ac:dyDescent="0.3">
      <c r="E127" s="348"/>
      <c r="F127" s="348"/>
      <c r="G127" s="348"/>
      <c r="H127" s="262">
        <v>76.731899999999982</v>
      </c>
    </row>
    <row r="129" spans="5:8" x14ac:dyDescent="0.3">
      <c r="E129" s="349" t="s">
        <v>1420</v>
      </c>
      <c r="F129" s="348"/>
      <c r="G129" s="348"/>
      <c r="H129" s="262">
        <v>328.851</v>
      </c>
    </row>
    <row r="130" spans="5:8" x14ac:dyDescent="0.3">
      <c r="E130" s="348"/>
      <c r="F130" s="348"/>
      <c r="G130" s="348"/>
      <c r="H130" s="262">
        <v>49.327649999999998</v>
      </c>
    </row>
    <row r="131" spans="5:8" x14ac:dyDescent="0.3">
      <c r="E131" s="348"/>
      <c r="F131" s="348"/>
      <c r="G131" s="348"/>
      <c r="H131" s="262">
        <v>109.61699999999999</v>
      </c>
    </row>
  </sheetData>
  <mergeCells count="120">
    <mergeCell ref="H1:I3"/>
    <mergeCell ref="H16:I18"/>
    <mergeCell ref="H27:I29"/>
    <mergeCell ref="H48:I50"/>
    <mergeCell ref="H59:I61"/>
    <mergeCell ref="H75:I77"/>
    <mergeCell ref="H96:I98"/>
    <mergeCell ref="E59:G61"/>
    <mergeCell ref="E75:G77"/>
    <mergeCell ref="E96:G98"/>
    <mergeCell ref="E1:G3"/>
    <mergeCell ref="A15:G15"/>
    <mergeCell ref="E16:G18"/>
    <mergeCell ref="B11:D11"/>
    <mergeCell ref="B20:D20"/>
    <mergeCell ref="B21:D21"/>
    <mergeCell ref="B22:D22"/>
    <mergeCell ref="B23:D23"/>
    <mergeCell ref="B24:D24"/>
    <mergeCell ref="B48:D50"/>
    <mergeCell ref="A25:G25"/>
    <mergeCell ref="A46:G46"/>
    <mergeCell ref="B54:D54"/>
    <mergeCell ref="B4:D4"/>
    <mergeCell ref="J59:AD61"/>
    <mergeCell ref="E123:G123"/>
    <mergeCell ref="E122:G122"/>
    <mergeCell ref="E125:G127"/>
    <mergeCell ref="E129:G131"/>
    <mergeCell ref="A58:G58"/>
    <mergeCell ref="A74:G74"/>
    <mergeCell ref="A106:G106"/>
    <mergeCell ref="A95:G95"/>
    <mergeCell ref="A105:G105"/>
    <mergeCell ref="B89:D89"/>
    <mergeCell ref="B84:D84"/>
    <mergeCell ref="B83:D83"/>
    <mergeCell ref="B79:D79"/>
    <mergeCell ref="B87:D87"/>
    <mergeCell ref="D109:G109"/>
    <mergeCell ref="B96:D98"/>
    <mergeCell ref="D112:F112"/>
    <mergeCell ref="B62:D62"/>
    <mergeCell ref="B78:D78"/>
    <mergeCell ref="B99:D99"/>
    <mergeCell ref="B65:D65"/>
    <mergeCell ref="B64:D64"/>
    <mergeCell ref="B72:D72"/>
    <mergeCell ref="B19:D19"/>
    <mergeCell ref="A14:G14"/>
    <mergeCell ref="B5:D5"/>
    <mergeCell ref="J75:AD77"/>
    <mergeCell ref="J96:AD98"/>
    <mergeCell ref="A26:G26"/>
    <mergeCell ref="E27:G29"/>
    <mergeCell ref="A47:G47"/>
    <mergeCell ref="E48:G50"/>
    <mergeCell ref="J27:AD29"/>
    <mergeCell ref="J48:AD50"/>
    <mergeCell ref="A59:D61"/>
    <mergeCell ref="A57:G57"/>
    <mergeCell ref="B53:D53"/>
    <mergeCell ref="B34:D34"/>
    <mergeCell ref="B35:D35"/>
    <mergeCell ref="B36:D36"/>
    <mergeCell ref="B37:D37"/>
    <mergeCell ref="B38:D38"/>
    <mergeCell ref="A94:G94"/>
    <mergeCell ref="A73:G73"/>
    <mergeCell ref="B67:D67"/>
    <mergeCell ref="B86:D86"/>
    <mergeCell ref="B88:D88"/>
    <mergeCell ref="J1:AD3"/>
    <mergeCell ref="J16:AD18"/>
    <mergeCell ref="B55:D55"/>
    <mergeCell ref="B56:D56"/>
    <mergeCell ref="B30:D30"/>
    <mergeCell ref="B31:D31"/>
    <mergeCell ref="B32:D32"/>
    <mergeCell ref="B33:D33"/>
    <mergeCell ref="B41:D41"/>
    <mergeCell ref="B43:D43"/>
    <mergeCell ref="B44:D44"/>
    <mergeCell ref="B45:D45"/>
    <mergeCell ref="B52:D52"/>
    <mergeCell ref="B42:D42"/>
    <mergeCell ref="B51:D51"/>
    <mergeCell ref="B39:D39"/>
    <mergeCell ref="B40:D40"/>
    <mergeCell ref="A1:D3"/>
    <mergeCell ref="B27:D29"/>
    <mergeCell ref="A16:D18"/>
    <mergeCell ref="B6:D6"/>
    <mergeCell ref="B7:D7"/>
    <mergeCell ref="B8:D8"/>
    <mergeCell ref="B9:D9"/>
    <mergeCell ref="B10:D10"/>
    <mergeCell ref="B12:D12"/>
    <mergeCell ref="B13:D13"/>
    <mergeCell ref="D108:G108"/>
    <mergeCell ref="D110:G110"/>
    <mergeCell ref="B102:D102"/>
    <mergeCell ref="B103:D103"/>
    <mergeCell ref="B104:D104"/>
    <mergeCell ref="B100:D100"/>
    <mergeCell ref="B101:D101"/>
    <mergeCell ref="B91:D91"/>
    <mergeCell ref="B80:D80"/>
    <mergeCell ref="B81:D81"/>
    <mergeCell ref="B82:D82"/>
    <mergeCell ref="B71:D71"/>
    <mergeCell ref="B70:D70"/>
    <mergeCell ref="B69:D69"/>
    <mergeCell ref="B68:D68"/>
    <mergeCell ref="B66:D66"/>
    <mergeCell ref="B93:D93"/>
    <mergeCell ref="B92:D92"/>
    <mergeCell ref="B63:D63"/>
    <mergeCell ref="B90:D90"/>
    <mergeCell ref="A75:D77"/>
  </mergeCells>
  <pageMargins left="0.7" right="0.7" top="0.75" bottom="0.75" header="0.3" footer="0.3"/>
  <pageSetup paperSize="9" orientation="portrait" r:id="rId1"/>
  <ignoredErrors>
    <ignoredError sqref="I14" formula="1"/>
  </ignoredErrors>
  <drawing r:id="rId2"/>
  <legacyDrawing r:id="rId3"/>
  <controls>
    <mc:AlternateContent xmlns:mc="http://schemas.openxmlformats.org/markup-compatibility/2006">
      <mc:Choice Requires="x14">
        <control shapeId="2208" r:id="rId4" name="ComboBox65">
          <controlPr defaultSize="0" autoLine="0" linkedCell="A53" listFillRange="Alimentos!A2:A984" r:id="rId5">
            <anchor moveWithCells="1">
              <from>
                <xdr:col>1</xdr:col>
                <xdr:colOff>7620</xdr:colOff>
                <xdr:row>52</xdr:row>
                <xdr:rowOff>22860</xdr:rowOff>
              </from>
              <to>
                <xdr:col>4</xdr:col>
                <xdr:colOff>137160</xdr:colOff>
                <xdr:row>53</xdr:row>
                <xdr:rowOff>0</xdr:rowOff>
              </to>
            </anchor>
          </controlPr>
        </control>
      </mc:Choice>
      <mc:Fallback>
        <control shapeId="2208" r:id="rId4" name="ComboBox65"/>
      </mc:Fallback>
    </mc:AlternateContent>
    <mc:AlternateContent xmlns:mc="http://schemas.openxmlformats.org/markup-compatibility/2006">
      <mc:Choice Requires="x14">
        <control shapeId="2207" r:id="rId6" name="ComboBox46">
          <controlPr defaultSize="0" autoLine="0" linkedCell="A92" listFillRange="Alimentos!A2:A984" r:id="rId7">
            <anchor moveWithCells="1">
              <from>
                <xdr:col>1</xdr:col>
                <xdr:colOff>7620</xdr:colOff>
                <xdr:row>91</xdr:row>
                <xdr:rowOff>22860</xdr:rowOff>
              </from>
              <to>
                <xdr:col>4</xdr:col>
                <xdr:colOff>137160</xdr:colOff>
                <xdr:row>92</xdr:row>
                <xdr:rowOff>0</xdr:rowOff>
              </to>
            </anchor>
          </controlPr>
        </control>
      </mc:Choice>
      <mc:Fallback>
        <control shapeId="2207" r:id="rId6" name="ComboBox46"/>
      </mc:Fallback>
    </mc:AlternateContent>
    <mc:AlternateContent xmlns:mc="http://schemas.openxmlformats.org/markup-compatibility/2006">
      <mc:Choice Requires="x14">
        <control shapeId="2206" r:id="rId8" name="ComboBox45">
          <controlPr defaultSize="0" autoLine="0" linkedCell="A93" listFillRange="Alimentos!A2:A984" r:id="rId9">
            <anchor moveWithCells="1">
              <from>
                <xdr:col>1</xdr:col>
                <xdr:colOff>7620</xdr:colOff>
                <xdr:row>92</xdr:row>
                <xdr:rowOff>22860</xdr:rowOff>
              </from>
              <to>
                <xdr:col>4</xdr:col>
                <xdr:colOff>137160</xdr:colOff>
                <xdr:row>93</xdr:row>
                <xdr:rowOff>0</xdr:rowOff>
              </to>
            </anchor>
          </controlPr>
        </control>
      </mc:Choice>
      <mc:Fallback>
        <control shapeId="2206" r:id="rId8" name="ComboBox45"/>
      </mc:Fallback>
    </mc:AlternateContent>
    <mc:AlternateContent xmlns:mc="http://schemas.openxmlformats.org/markup-compatibility/2006">
      <mc:Choice Requires="x14">
        <control shapeId="2205" r:id="rId10" name="ComboBox44">
          <controlPr defaultSize="0" autoLine="0" linkedCell="A91" listFillRange="Alimentos!A2:A984" r:id="rId11">
            <anchor moveWithCells="1">
              <from>
                <xdr:col>1</xdr:col>
                <xdr:colOff>7620</xdr:colOff>
                <xdr:row>90</xdr:row>
                <xdr:rowOff>22860</xdr:rowOff>
              </from>
              <to>
                <xdr:col>4</xdr:col>
                <xdr:colOff>137160</xdr:colOff>
                <xdr:row>91</xdr:row>
                <xdr:rowOff>0</xdr:rowOff>
              </to>
            </anchor>
          </controlPr>
        </control>
      </mc:Choice>
      <mc:Fallback>
        <control shapeId="2205" r:id="rId10" name="ComboBox44"/>
      </mc:Fallback>
    </mc:AlternateContent>
    <mc:AlternateContent xmlns:mc="http://schemas.openxmlformats.org/markup-compatibility/2006">
      <mc:Choice Requires="x14">
        <control shapeId="2203" r:id="rId12" name="ComboBox43">
          <controlPr defaultSize="0" autoLine="0" linkedCell="A90" listFillRange="Alimentos!A2:A984" r:id="rId11">
            <anchor moveWithCells="1">
              <from>
                <xdr:col>1</xdr:col>
                <xdr:colOff>7620</xdr:colOff>
                <xdr:row>89</xdr:row>
                <xdr:rowOff>22860</xdr:rowOff>
              </from>
              <to>
                <xdr:col>4</xdr:col>
                <xdr:colOff>137160</xdr:colOff>
                <xdr:row>90</xdr:row>
                <xdr:rowOff>0</xdr:rowOff>
              </to>
            </anchor>
          </controlPr>
        </control>
      </mc:Choice>
      <mc:Fallback>
        <control shapeId="2203" r:id="rId12" name="ComboBox43"/>
      </mc:Fallback>
    </mc:AlternateContent>
    <mc:AlternateContent xmlns:mc="http://schemas.openxmlformats.org/markup-compatibility/2006">
      <mc:Choice Requires="x14">
        <control shapeId="2202" r:id="rId13" name="ComboBox42">
          <controlPr defaultSize="0" autoLine="0" linkedCell="A88" listFillRange="Alimentos!A2:A984" r:id="rId14">
            <anchor moveWithCells="1">
              <from>
                <xdr:col>1</xdr:col>
                <xdr:colOff>7620</xdr:colOff>
                <xdr:row>87</xdr:row>
                <xdr:rowOff>22860</xdr:rowOff>
              </from>
              <to>
                <xdr:col>4</xdr:col>
                <xdr:colOff>137160</xdr:colOff>
                <xdr:row>88</xdr:row>
                <xdr:rowOff>0</xdr:rowOff>
              </to>
            </anchor>
          </controlPr>
        </control>
      </mc:Choice>
      <mc:Fallback>
        <control shapeId="2202" r:id="rId13" name="ComboBox42"/>
      </mc:Fallback>
    </mc:AlternateContent>
    <mc:AlternateContent xmlns:mc="http://schemas.openxmlformats.org/markup-compatibility/2006">
      <mc:Choice Requires="x14">
        <control shapeId="2200" r:id="rId15" name="ComboBox41">
          <controlPr defaultSize="0" autoLine="0" linkedCell="A89" listFillRange="Alimentos!A2:A984" r:id="rId14">
            <anchor moveWithCells="1">
              <from>
                <xdr:col>1</xdr:col>
                <xdr:colOff>7620</xdr:colOff>
                <xdr:row>88</xdr:row>
                <xdr:rowOff>22860</xdr:rowOff>
              </from>
              <to>
                <xdr:col>4</xdr:col>
                <xdr:colOff>137160</xdr:colOff>
                <xdr:row>89</xdr:row>
                <xdr:rowOff>0</xdr:rowOff>
              </to>
            </anchor>
          </controlPr>
        </control>
      </mc:Choice>
      <mc:Fallback>
        <control shapeId="2200" r:id="rId15" name="ComboBox41"/>
      </mc:Fallback>
    </mc:AlternateContent>
    <mc:AlternateContent xmlns:mc="http://schemas.openxmlformats.org/markup-compatibility/2006">
      <mc:Choice Requires="x14">
        <control shapeId="2199" r:id="rId16" name="ComboBox40">
          <controlPr defaultSize="0" autoLine="0" linkedCell="A87" listFillRange="Alimentos!A2:A984" r:id="rId14">
            <anchor moveWithCells="1">
              <from>
                <xdr:col>1</xdr:col>
                <xdr:colOff>7620</xdr:colOff>
                <xdr:row>86</xdr:row>
                <xdr:rowOff>22860</xdr:rowOff>
              </from>
              <to>
                <xdr:col>4</xdr:col>
                <xdr:colOff>137160</xdr:colOff>
                <xdr:row>87</xdr:row>
                <xdr:rowOff>0</xdr:rowOff>
              </to>
            </anchor>
          </controlPr>
        </control>
      </mc:Choice>
      <mc:Fallback>
        <control shapeId="2199" r:id="rId16" name="ComboBox40"/>
      </mc:Fallback>
    </mc:AlternateContent>
    <mc:AlternateContent xmlns:mc="http://schemas.openxmlformats.org/markup-compatibility/2006">
      <mc:Choice Requires="x14">
        <control shapeId="2198" r:id="rId17" name="ComboBox39">
          <controlPr defaultSize="0" autoLine="0" linkedCell="A86" listFillRange="Alimentos!A2:A984" r:id="rId14">
            <anchor moveWithCells="1">
              <from>
                <xdr:col>1</xdr:col>
                <xdr:colOff>7620</xdr:colOff>
                <xdr:row>85</xdr:row>
                <xdr:rowOff>22860</xdr:rowOff>
              </from>
              <to>
                <xdr:col>4</xdr:col>
                <xdr:colOff>137160</xdr:colOff>
                <xdr:row>86</xdr:row>
                <xdr:rowOff>0</xdr:rowOff>
              </to>
            </anchor>
          </controlPr>
        </control>
      </mc:Choice>
      <mc:Fallback>
        <control shapeId="2198" r:id="rId17" name="ComboBox39"/>
      </mc:Fallback>
    </mc:AlternateContent>
    <mc:AlternateContent xmlns:mc="http://schemas.openxmlformats.org/markup-compatibility/2006">
      <mc:Choice Requires="x14">
        <control shapeId="2197" r:id="rId18" name="ComboBox38">
          <controlPr defaultSize="0" autoLine="0" linkedCell="A85" listFillRange="Alimentos!A2:A984" r:id="rId19">
            <anchor moveWithCells="1">
              <from>
                <xdr:col>1</xdr:col>
                <xdr:colOff>7620</xdr:colOff>
                <xdr:row>84</xdr:row>
                <xdr:rowOff>22860</xdr:rowOff>
              </from>
              <to>
                <xdr:col>4</xdr:col>
                <xdr:colOff>137160</xdr:colOff>
                <xdr:row>85</xdr:row>
                <xdr:rowOff>0</xdr:rowOff>
              </to>
            </anchor>
          </controlPr>
        </control>
      </mc:Choice>
      <mc:Fallback>
        <control shapeId="2197" r:id="rId18" name="ComboBox38"/>
      </mc:Fallback>
    </mc:AlternateContent>
    <mc:AlternateContent xmlns:mc="http://schemas.openxmlformats.org/markup-compatibility/2006">
      <mc:Choice Requires="x14">
        <control shapeId="2195" r:id="rId20" name="ComboBox37">
          <controlPr defaultSize="0" autoLine="0" linkedCell="A84" listFillRange="Alimentos!A2:A984" r:id="rId21">
            <anchor moveWithCells="1">
              <from>
                <xdr:col>1</xdr:col>
                <xdr:colOff>7620</xdr:colOff>
                <xdr:row>83</xdr:row>
                <xdr:rowOff>22860</xdr:rowOff>
              </from>
              <to>
                <xdr:col>4</xdr:col>
                <xdr:colOff>137160</xdr:colOff>
                <xdr:row>84</xdr:row>
                <xdr:rowOff>0</xdr:rowOff>
              </to>
            </anchor>
          </controlPr>
        </control>
      </mc:Choice>
      <mc:Fallback>
        <control shapeId="2195" r:id="rId20" name="ComboBox37"/>
      </mc:Fallback>
    </mc:AlternateContent>
    <mc:AlternateContent xmlns:mc="http://schemas.openxmlformats.org/markup-compatibility/2006">
      <mc:Choice Requires="x14">
        <control shapeId="2194" r:id="rId22" name="ComboBox64">
          <controlPr defaultSize="0" autoLine="0" linkedCell="A83" listFillRange="Alimentos!A2:A984" r:id="rId23">
            <anchor moveWithCells="1">
              <from>
                <xdr:col>1</xdr:col>
                <xdr:colOff>7620</xdr:colOff>
                <xdr:row>82</xdr:row>
                <xdr:rowOff>22860</xdr:rowOff>
              </from>
              <to>
                <xdr:col>4</xdr:col>
                <xdr:colOff>137160</xdr:colOff>
                <xdr:row>83</xdr:row>
                <xdr:rowOff>0</xdr:rowOff>
              </to>
            </anchor>
          </controlPr>
        </control>
      </mc:Choice>
      <mc:Fallback>
        <control shapeId="2194" r:id="rId22" name="ComboBox64"/>
      </mc:Fallback>
    </mc:AlternateContent>
    <mc:AlternateContent xmlns:mc="http://schemas.openxmlformats.org/markup-compatibility/2006">
      <mc:Choice Requires="x14">
        <control shapeId="2193" r:id="rId24" name="ComboBox63">
          <controlPr defaultSize="0" autoLine="0" linkedCell="A81" listFillRange="Alimentos!A2:A984" r:id="rId25">
            <anchor moveWithCells="1">
              <from>
                <xdr:col>1</xdr:col>
                <xdr:colOff>7620</xdr:colOff>
                <xdr:row>80</xdr:row>
                <xdr:rowOff>22860</xdr:rowOff>
              </from>
              <to>
                <xdr:col>4</xdr:col>
                <xdr:colOff>137160</xdr:colOff>
                <xdr:row>81</xdr:row>
                <xdr:rowOff>0</xdr:rowOff>
              </to>
            </anchor>
          </controlPr>
        </control>
      </mc:Choice>
      <mc:Fallback>
        <control shapeId="2193" r:id="rId24" name="ComboBox63"/>
      </mc:Fallback>
    </mc:AlternateContent>
    <mc:AlternateContent xmlns:mc="http://schemas.openxmlformats.org/markup-compatibility/2006">
      <mc:Choice Requires="x14">
        <control shapeId="2192" r:id="rId26" name="ComboBox62">
          <controlPr defaultSize="0" autoLine="0" linkedCell="A82" listFillRange="Alimentos!A2:A984" r:id="rId27">
            <anchor moveWithCells="1">
              <from>
                <xdr:col>1</xdr:col>
                <xdr:colOff>7620</xdr:colOff>
                <xdr:row>81</xdr:row>
                <xdr:rowOff>22860</xdr:rowOff>
              </from>
              <to>
                <xdr:col>4</xdr:col>
                <xdr:colOff>137160</xdr:colOff>
                <xdr:row>82</xdr:row>
                <xdr:rowOff>0</xdr:rowOff>
              </to>
            </anchor>
          </controlPr>
        </control>
      </mc:Choice>
      <mc:Fallback>
        <control shapeId="2192" r:id="rId26" name="ComboBox62"/>
      </mc:Fallback>
    </mc:AlternateContent>
    <mc:AlternateContent xmlns:mc="http://schemas.openxmlformats.org/markup-compatibility/2006">
      <mc:Choice Requires="x14">
        <control shapeId="2191" r:id="rId28" name="ComboBox61">
          <controlPr defaultSize="0" autoLine="0" linkedCell="A80" listFillRange="Alimentos!A2:A984" r:id="rId29">
            <anchor moveWithCells="1">
              <from>
                <xdr:col>1</xdr:col>
                <xdr:colOff>7620</xdr:colOff>
                <xdr:row>79</xdr:row>
                <xdr:rowOff>22860</xdr:rowOff>
              </from>
              <to>
                <xdr:col>4</xdr:col>
                <xdr:colOff>137160</xdr:colOff>
                <xdr:row>80</xdr:row>
                <xdr:rowOff>0</xdr:rowOff>
              </to>
            </anchor>
          </controlPr>
        </control>
      </mc:Choice>
      <mc:Fallback>
        <control shapeId="2191" r:id="rId28" name="ComboBox61"/>
      </mc:Fallback>
    </mc:AlternateContent>
    <mc:AlternateContent xmlns:mc="http://schemas.openxmlformats.org/markup-compatibility/2006">
      <mc:Choice Requires="x14">
        <control shapeId="2189" r:id="rId30" name="ComboBox60">
          <controlPr defaultSize="0" autoLine="0" linkedCell="A79" listFillRange="Alimentos!A2:A984" r:id="rId31">
            <anchor moveWithCells="1">
              <from>
                <xdr:col>1</xdr:col>
                <xdr:colOff>7620</xdr:colOff>
                <xdr:row>78</xdr:row>
                <xdr:rowOff>22860</xdr:rowOff>
              </from>
              <to>
                <xdr:col>4</xdr:col>
                <xdr:colOff>137160</xdr:colOff>
                <xdr:row>79</xdr:row>
                <xdr:rowOff>0</xdr:rowOff>
              </to>
            </anchor>
          </controlPr>
        </control>
      </mc:Choice>
      <mc:Fallback>
        <control shapeId="2189" r:id="rId30" name="ComboBox60"/>
      </mc:Fallback>
    </mc:AlternateContent>
    <mc:AlternateContent xmlns:mc="http://schemas.openxmlformats.org/markup-compatibility/2006">
      <mc:Choice Requires="x14">
        <control shapeId="2187" r:id="rId32" name="ComboBox59">
          <controlPr defaultSize="0" autoLine="0" linkedCell="A72" listFillRange="Alimentos!A2:A984" r:id="rId33">
            <anchor moveWithCells="1">
              <from>
                <xdr:col>1</xdr:col>
                <xdr:colOff>7620</xdr:colOff>
                <xdr:row>71</xdr:row>
                <xdr:rowOff>22860</xdr:rowOff>
              </from>
              <to>
                <xdr:col>4</xdr:col>
                <xdr:colOff>137160</xdr:colOff>
                <xdr:row>72</xdr:row>
                <xdr:rowOff>0</xdr:rowOff>
              </to>
            </anchor>
          </controlPr>
        </control>
      </mc:Choice>
      <mc:Fallback>
        <control shapeId="2187" r:id="rId32" name="ComboBox59"/>
      </mc:Fallback>
    </mc:AlternateContent>
    <mc:AlternateContent xmlns:mc="http://schemas.openxmlformats.org/markup-compatibility/2006">
      <mc:Choice Requires="x14">
        <control shapeId="2186" r:id="rId34" name="ComboBox58">
          <controlPr defaultSize="0" autoLine="0" linkedCell="A71" listFillRange="Alimentos!A2:A984" r:id="rId7">
            <anchor moveWithCells="1">
              <from>
                <xdr:col>1</xdr:col>
                <xdr:colOff>7620</xdr:colOff>
                <xdr:row>70</xdr:row>
                <xdr:rowOff>22860</xdr:rowOff>
              </from>
              <to>
                <xdr:col>4</xdr:col>
                <xdr:colOff>137160</xdr:colOff>
                <xdr:row>71</xdr:row>
                <xdr:rowOff>0</xdr:rowOff>
              </to>
            </anchor>
          </controlPr>
        </control>
      </mc:Choice>
      <mc:Fallback>
        <control shapeId="2186" r:id="rId34" name="ComboBox58"/>
      </mc:Fallback>
    </mc:AlternateContent>
    <mc:AlternateContent xmlns:mc="http://schemas.openxmlformats.org/markup-compatibility/2006">
      <mc:Choice Requires="x14">
        <control shapeId="2185" r:id="rId35" name="ComboBox57">
          <controlPr defaultSize="0" autoLine="0" linkedCell="A68" listFillRange="Alimentos!A2:A984" r:id="rId36">
            <anchor moveWithCells="1">
              <from>
                <xdr:col>1</xdr:col>
                <xdr:colOff>7620</xdr:colOff>
                <xdr:row>67</xdr:row>
                <xdr:rowOff>22860</xdr:rowOff>
              </from>
              <to>
                <xdr:col>4</xdr:col>
                <xdr:colOff>137160</xdr:colOff>
                <xdr:row>68</xdr:row>
                <xdr:rowOff>0</xdr:rowOff>
              </to>
            </anchor>
          </controlPr>
        </control>
      </mc:Choice>
      <mc:Fallback>
        <control shapeId="2185" r:id="rId35" name="ComboBox57"/>
      </mc:Fallback>
    </mc:AlternateContent>
    <mc:AlternateContent xmlns:mc="http://schemas.openxmlformats.org/markup-compatibility/2006">
      <mc:Choice Requires="x14">
        <control shapeId="2184" r:id="rId37" name="ComboBox56">
          <controlPr defaultSize="0" autoLine="0" linkedCell="A67" listFillRange="Alimentos!A2:A984" r:id="rId36">
            <anchor moveWithCells="1">
              <from>
                <xdr:col>1</xdr:col>
                <xdr:colOff>7620</xdr:colOff>
                <xdr:row>66</xdr:row>
                <xdr:rowOff>22860</xdr:rowOff>
              </from>
              <to>
                <xdr:col>4</xdr:col>
                <xdr:colOff>137160</xdr:colOff>
                <xdr:row>67</xdr:row>
                <xdr:rowOff>0</xdr:rowOff>
              </to>
            </anchor>
          </controlPr>
        </control>
      </mc:Choice>
      <mc:Fallback>
        <control shapeId="2184" r:id="rId37" name="ComboBox56"/>
      </mc:Fallback>
    </mc:AlternateContent>
    <mc:AlternateContent xmlns:mc="http://schemas.openxmlformats.org/markup-compatibility/2006">
      <mc:Choice Requires="x14">
        <control shapeId="2183" r:id="rId38" name="ComboBox35">
          <controlPr defaultSize="0" autoLine="0" linkedCell="A104" listFillRange="Alimentos!A2:A984" r:id="rId11">
            <anchor moveWithCells="1">
              <from>
                <xdr:col>1</xdr:col>
                <xdr:colOff>7620</xdr:colOff>
                <xdr:row>103</xdr:row>
                <xdr:rowOff>22860</xdr:rowOff>
              </from>
              <to>
                <xdr:col>4</xdr:col>
                <xdr:colOff>137160</xdr:colOff>
                <xdr:row>104</xdr:row>
                <xdr:rowOff>0</xdr:rowOff>
              </to>
            </anchor>
          </controlPr>
        </control>
      </mc:Choice>
      <mc:Fallback>
        <control shapeId="2183" r:id="rId38" name="ComboBox35"/>
      </mc:Fallback>
    </mc:AlternateContent>
    <mc:AlternateContent xmlns:mc="http://schemas.openxmlformats.org/markup-compatibility/2006">
      <mc:Choice Requires="x14">
        <control shapeId="2181" r:id="rId39" name="ComboBox34">
          <controlPr defaultSize="0" autoLine="0" linkedCell="A101" listFillRange="Alimentos!A2:A984" r:id="rId40">
            <anchor moveWithCells="1">
              <from>
                <xdr:col>1</xdr:col>
                <xdr:colOff>7620</xdr:colOff>
                <xdr:row>100</xdr:row>
                <xdr:rowOff>22860</xdr:rowOff>
              </from>
              <to>
                <xdr:col>4</xdr:col>
                <xdr:colOff>137160</xdr:colOff>
                <xdr:row>101</xdr:row>
                <xdr:rowOff>0</xdr:rowOff>
              </to>
            </anchor>
          </controlPr>
        </control>
      </mc:Choice>
      <mc:Fallback>
        <control shapeId="2181" r:id="rId39" name="ComboBox34"/>
      </mc:Fallback>
    </mc:AlternateContent>
    <mc:AlternateContent xmlns:mc="http://schemas.openxmlformats.org/markup-compatibility/2006">
      <mc:Choice Requires="x14">
        <control shapeId="2179" r:id="rId41" name="ComboBox33">
          <controlPr defaultSize="0" autoLine="0" linkedCell="A103" listFillRange="Alimentos!A2:A984" r:id="rId42">
            <anchor moveWithCells="1">
              <from>
                <xdr:col>1</xdr:col>
                <xdr:colOff>7620</xdr:colOff>
                <xdr:row>102</xdr:row>
                <xdr:rowOff>22860</xdr:rowOff>
              </from>
              <to>
                <xdr:col>4</xdr:col>
                <xdr:colOff>137160</xdr:colOff>
                <xdr:row>103</xdr:row>
                <xdr:rowOff>0</xdr:rowOff>
              </to>
            </anchor>
          </controlPr>
        </control>
      </mc:Choice>
      <mc:Fallback>
        <control shapeId="2179" r:id="rId41" name="ComboBox33"/>
      </mc:Fallback>
    </mc:AlternateContent>
    <mc:AlternateContent xmlns:mc="http://schemas.openxmlformats.org/markup-compatibility/2006">
      <mc:Choice Requires="x14">
        <control shapeId="2176" r:id="rId43" name="ComboBox32">
          <controlPr defaultSize="0" autoLine="0" linkedCell="A102" listFillRange="Alimentos!A2:A984" r:id="rId11">
            <anchor moveWithCells="1">
              <from>
                <xdr:col>1</xdr:col>
                <xdr:colOff>7620</xdr:colOff>
                <xdr:row>101</xdr:row>
                <xdr:rowOff>22860</xdr:rowOff>
              </from>
              <to>
                <xdr:col>4</xdr:col>
                <xdr:colOff>137160</xdr:colOff>
                <xdr:row>102</xdr:row>
                <xdr:rowOff>0</xdr:rowOff>
              </to>
            </anchor>
          </controlPr>
        </control>
      </mc:Choice>
      <mc:Fallback>
        <control shapeId="2176" r:id="rId43" name="ComboBox32"/>
      </mc:Fallback>
    </mc:AlternateContent>
    <mc:AlternateContent xmlns:mc="http://schemas.openxmlformats.org/markup-compatibility/2006">
      <mc:Choice Requires="x14">
        <control shapeId="2175" r:id="rId44" name="ComboBox22">
          <controlPr defaultSize="0" autoLine="0" linkedCell="A100" listFillRange="Alimentos!A2:A984" r:id="rId45">
            <anchor moveWithCells="1">
              <from>
                <xdr:col>1</xdr:col>
                <xdr:colOff>7620</xdr:colOff>
                <xdr:row>99</xdr:row>
                <xdr:rowOff>22860</xdr:rowOff>
              </from>
              <to>
                <xdr:col>4</xdr:col>
                <xdr:colOff>137160</xdr:colOff>
                <xdr:row>100</xdr:row>
                <xdr:rowOff>0</xdr:rowOff>
              </to>
            </anchor>
          </controlPr>
        </control>
      </mc:Choice>
      <mc:Fallback>
        <control shapeId="2175" r:id="rId44" name="ComboBox22"/>
      </mc:Fallback>
    </mc:AlternateContent>
    <mc:AlternateContent xmlns:mc="http://schemas.openxmlformats.org/markup-compatibility/2006">
      <mc:Choice Requires="x14">
        <control shapeId="2173" r:id="rId46" name="ComboBox55">
          <controlPr defaultSize="0" autoLine="0" linkedCell="A69" listFillRange="Alimentos!A2:A984" r:id="rId9">
            <anchor moveWithCells="1">
              <from>
                <xdr:col>1</xdr:col>
                <xdr:colOff>7620</xdr:colOff>
                <xdr:row>68</xdr:row>
                <xdr:rowOff>22860</xdr:rowOff>
              </from>
              <to>
                <xdr:col>4</xdr:col>
                <xdr:colOff>137160</xdr:colOff>
                <xdr:row>69</xdr:row>
                <xdr:rowOff>0</xdr:rowOff>
              </to>
            </anchor>
          </controlPr>
        </control>
      </mc:Choice>
      <mc:Fallback>
        <control shapeId="2173" r:id="rId46" name="ComboBox55"/>
      </mc:Fallback>
    </mc:AlternateContent>
    <mc:AlternateContent xmlns:mc="http://schemas.openxmlformats.org/markup-compatibility/2006">
      <mc:Choice Requires="x14">
        <control shapeId="2172" r:id="rId47" name="ComboBox54">
          <controlPr defaultSize="0" autoLine="0" linkedCell="A70" listFillRange="Alimentos!A2:A984" r:id="rId48">
            <anchor moveWithCells="1">
              <from>
                <xdr:col>1</xdr:col>
                <xdr:colOff>7620</xdr:colOff>
                <xdr:row>69</xdr:row>
                <xdr:rowOff>22860</xdr:rowOff>
              </from>
              <to>
                <xdr:col>4</xdr:col>
                <xdr:colOff>137160</xdr:colOff>
                <xdr:row>70</xdr:row>
                <xdr:rowOff>0</xdr:rowOff>
              </to>
            </anchor>
          </controlPr>
        </control>
      </mc:Choice>
      <mc:Fallback>
        <control shapeId="2172" r:id="rId47" name="ComboBox54"/>
      </mc:Fallback>
    </mc:AlternateContent>
    <mc:AlternateContent xmlns:mc="http://schemas.openxmlformats.org/markup-compatibility/2006">
      <mc:Choice Requires="x14">
        <control shapeId="2171" r:id="rId49" name="ComboBox53">
          <controlPr defaultSize="0" autoLine="0" linkedCell="A55" listFillRange="Alimentos!A2:A984" r:id="rId50">
            <anchor moveWithCells="1">
              <from>
                <xdr:col>1</xdr:col>
                <xdr:colOff>7620</xdr:colOff>
                <xdr:row>54</xdr:row>
                <xdr:rowOff>22860</xdr:rowOff>
              </from>
              <to>
                <xdr:col>4</xdr:col>
                <xdr:colOff>137160</xdr:colOff>
                <xdr:row>55</xdr:row>
                <xdr:rowOff>0</xdr:rowOff>
              </to>
            </anchor>
          </controlPr>
        </control>
      </mc:Choice>
      <mc:Fallback>
        <control shapeId="2171" r:id="rId49" name="ComboBox53"/>
      </mc:Fallback>
    </mc:AlternateContent>
    <mc:AlternateContent xmlns:mc="http://schemas.openxmlformats.org/markup-compatibility/2006">
      <mc:Choice Requires="x14">
        <control shapeId="2170" r:id="rId51" name="ComboBox52">
          <controlPr defaultSize="0" autoLine="0" linkedCell="A56" listFillRange="Alimentos!A2:A984" r:id="rId11">
            <anchor moveWithCells="1">
              <from>
                <xdr:col>1</xdr:col>
                <xdr:colOff>7620</xdr:colOff>
                <xdr:row>55</xdr:row>
                <xdr:rowOff>22860</xdr:rowOff>
              </from>
              <to>
                <xdr:col>4</xdr:col>
                <xdr:colOff>137160</xdr:colOff>
                <xdr:row>56</xdr:row>
                <xdr:rowOff>0</xdr:rowOff>
              </to>
            </anchor>
          </controlPr>
        </control>
      </mc:Choice>
      <mc:Fallback>
        <control shapeId="2170" r:id="rId51" name="ComboBox52"/>
      </mc:Fallback>
    </mc:AlternateContent>
    <mc:AlternateContent xmlns:mc="http://schemas.openxmlformats.org/markup-compatibility/2006">
      <mc:Choice Requires="x14">
        <control shapeId="2169" r:id="rId52" name="ComboBox51">
          <controlPr defaultSize="0" autoLine="0" linkedCell="A54" listFillRange="Alimentos!A2:A984" r:id="rId53">
            <anchor moveWithCells="1">
              <from>
                <xdr:col>1</xdr:col>
                <xdr:colOff>7620</xdr:colOff>
                <xdr:row>53</xdr:row>
                <xdr:rowOff>22860</xdr:rowOff>
              </from>
              <to>
                <xdr:col>4</xdr:col>
                <xdr:colOff>137160</xdr:colOff>
                <xdr:row>54</xdr:row>
                <xdr:rowOff>0</xdr:rowOff>
              </to>
            </anchor>
          </controlPr>
        </control>
      </mc:Choice>
      <mc:Fallback>
        <control shapeId="2169" r:id="rId52" name="ComboBox51"/>
      </mc:Fallback>
    </mc:AlternateContent>
    <mc:AlternateContent xmlns:mc="http://schemas.openxmlformats.org/markup-compatibility/2006">
      <mc:Choice Requires="x14">
        <control shapeId="2168" r:id="rId54" name="ComboBox50">
          <controlPr defaultSize="0" autoLine="0" linkedCell="A66" listFillRange="Alimentos!A2:A984" r:id="rId14">
            <anchor moveWithCells="1">
              <from>
                <xdr:col>1</xdr:col>
                <xdr:colOff>7620</xdr:colOff>
                <xdr:row>65</xdr:row>
                <xdr:rowOff>22860</xdr:rowOff>
              </from>
              <to>
                <xdr:col>4</xdr:col>
                <xdr:colOff>137160</xdr:colOff>
                <xdr:row>66</xdr:row>
                <xdr:rowOff>0</xdr:rowOff>
              </to>
            </anchor>
          </controlPr>
        </control>
      </mc:Choice>
      <mc:Fallback>
        <control shapeId="2168" r:id="rId54" name="ComboBox50"/>
      </mc:Fallback>
    </mc:AlternateContent>
    <mc:AlternateContent xmlns:mc="http://schemas.openxmlformats.org/markup-compatibility/2006">
      <mc:Choice Requires="x14">
        <control shapeId="2167" r:id="rId55" name="ComboBox49">
          <controlPr defaultSize="0" autoLine="0" autoPict="0" linkedCell="A65" listFillRange="Alimentos!A2:A984" r:id="rId56">
            <anchor moveWithCells="1">
              <from>
                <xdr:col>1</xdr:col>
                <xdr:colOff>7620</xdr:colOff>
                <xdr:row>64</xdr:row>
                <xdr:rowOff>22860</xdr:rowOff>
              </from>
              <to>
                <xdr:col>4</xdr:col>
                <xdr:colOff>137160</xdr:colOff>
                <xdr:row>65</xdr:row>
                <xdr:rowOff>0</xdr:rowOff>
              </to>
            </anchor>
          </controlPr>
        </control>
      </mc:Choice>
      <mc:Fallback>
        <control shapeId="2167" r:id="rId55" name="ComboBox49"/>
      </mc:Fallback>
    </mc:AlternateContent>
    <mc:AlternateContent xmlns:mc="http://schemas.openxmlformats.org/markup-compatibility/2006">
      <mc:Choice Requires="x14">
        <control shapeId="2166" r:id="rId57" name="ComboBox48">
          <controlPr defaultSize="0" autoLine="0" linkedCell="A64" listFillRange="Alimentos!A2:A984" r:id="rId58">
            <anchor moveWithCells="1">
              <from>
                <xdr:col>1</xdr:col>
                <xdr:colOff>7620</xdr:colOff>
                <xdr:row>63</xdr:row>
                <xdr:rowOff>22860</xdr:rowOff>
              </from>
              <to>
                <xdr:col>4</xdr:col>
                <xdr:colOff>137160</xdr:colOff>
                <xdr:row>64</xdr:row>
                <xdr:rowOff>0</xdr:rowOff>
              </to>
            </anchor>
          </controlPr>
        </control>
      </mc:Choice>
      <mc:Fallback>
        <control shapeId="2166" r:id="rId57" name="ComboBox48"/>
      </mc:Fallback>
    </mc:AlternateContent>
    <mc:AlternateContent xmlns:mc="http://schemas.openxmlformats.org/markup-compatibility/2006">
      <mc:Choice Requires="x14">
        <control shapeId="2165" r:id="rId59" name="ComboBox47">
          <controlPr defaultSize="0" autoLine="0" linkedCell="A63" listFillRange="Alimentos!A2:A984" r:id="rId60">
            <anchor moveWithCells="1">
              <from>
                <xdr:col>1</xdr:col>
                <xdr:colOff>7620</xdr:colOff>
                <xdr:row>62</xdr:row>
                <xdr:rowOff>22860</xdr:rowOff>
              </from>
              <to>
                <xdr:col>4</xdr:col>
                <xdr:colOff>137160</xdr:colOff>
                <xdr:row>63</xdr:row>
                <xdr:rowOff>0</xdr:rowOff>
              </to>
            </anchor>
          </controlPr>
        </control>
      </mc:Choice>
      <mc:Fallback>
        <control shapeId="2165" r:id="rId59" name="ComboBox47"/>
      </mc:Fallback>
    </mc:AlternateContent>
    <mc:AlternateContent xmlns:mc="http://schemas.openxmlformats.org/markup-compatibility/2006">
      <mc:Choice Requires="x14">
        <control shapeId="2164" r:id="rId61" name="ComboBox36">
          <controlPr defaultSize="0" autoLine="0" linkedCell="A52" listFillRange="Alimentos!A2:A984" r:id="rId62">
            <anchor moveWithCells="1">
              <from>
                <xdr:col>1</xdr:col>
                <xdr:colOff>7620</xdr:colOff>
                <xdr:row>51</xdr:row>
                <xdr:rowOff>22860</xdr:rowOff>
              </from>
              <to>
                <xdr:col>4</xdr:col>
                <xdr:colOff>137160</xdr:colOff>
                <xdr:row>52</xdr:row>
                <xdr:rowOff>0</xdr:rowOff>
              </to>
            </anchor>
          </controlPr>
        </control>
      </mc:Choice>
      <mc:Fallback>
        <control shapeId="2164" r:id="rId61" name="ComboBox36"/>
      </mc:Fallback>
    </mc:AlternateContent>
    <mc:AlternateContent xmlns:mc="http://schemas.openxmlformats.org/markup-compatibility/2006">
      <mc:Choice Requires="x14">
        <control shapeId="2162" r:id="rId63" name="ComboBox31">
          <controlPr defaultSize="0" autoLine="0" linkedCell="A44" listFillRange="Alimentos!A2:A984" r:id="rId11">
            <anchor moveWithCells="1">
              <from>
                <xdr:col>1</xdr:col>
                <xdr:colOff>7620</xdr:colOff>
                <xdr:row>43</xdr:row>
                <xdr:rowOff>22860</xdr:rowOff>
              </from>
              <to>
                <xdr:col>4</xdr:col>
                <xdr:colOff>137160</xdr:colOff>
                <xdr:row>44</xdr:row>
                <xdr:rowOff>0</xdr:rowOff>
              </to>
            </anchor>
          </controlPr>
        </control>
      </mc:Choice>
      <mc:Fallback>
        <control shapeId="2162" r:id="rId63" name="ComboBox31"/>
      </mc:Fallback>
    </mc:AlternateContent>
    <mc:AlternateContent xmlns:mc="http://schemas.openxmlformats.org/markup-compatibility/2006">
      <mc:Choice Requires="x14">
        <control shapeId="2161" r:id="rId64" name="ComboBox30">
          <controlPr defaultSize="0" autoLine="0" linkedCell="A45" listFillRange="Alimentos!A2:A984" r:id="rId14">
            <anchor moveWithCells="1">
              <from>
                <xdr:col>1</xdr:col>
                <xdr:colOff>7620</xdr:colOff>
                <xdr:row>44</xdr:row>
                <xdr:rowOff>22860</xdr:rowOff>
              </from>
              <to>
                <xdr:col>4</xdr:col>
                <xdr:colOff>137160</xdr:colOff>
                <xdr:row>45</xdr:row>
                <xdr:rowOff>0</xdr:rowOff>
              </to>
            </anchor>
          </controlPr>
        </control>
      </mc:Choice>
      <mc:Fallback>
        <control shapeId="2161" r:id="rId64" name="ComboBox30"/>
      </mc:Fallback>
    </mc:AlternateContent>
    <mc:AlternateContent xmlns:mc="http://schemas.openxmlformats.org/markup-compatibility/2006">
      <mc:Choice Requires="x14">
        <control shapeId="2159" r:id="rId65" name="ComboBox29">
          <controlPr defaultSize="0" autoLine="0" linkedCell="A43" listFillRange="Alimentos!A2:A984" r:id="rId11">
            <anchor moveWithCells="1">
              <from>
                <xdr:col>1</xdr:col>
                <xdr:colOff>7620</xdr:colOff>
                <xdr:row>42</xdr:row>
                <xdr:rowOff>22860</xdr:rowOff>
              </from>
              <to>
                <xdr:col>4</xdr:col>
                <xdr:colOff>137160</xdr:colOff>
                <xdr:row>43</xdr:row>
                <xdr:rowOff>0</xdr:rowOff>
              </to>
            </anchor>
          </controlPr>
        </control>
      </mc:Choice>
      <mc:Fallback>
        <control shapeId="2159" r:id="rId65" name="ComboBox29"/>
      </mc:Fallback>
    </mc:AlternateContent>
    <mc:AlternateContent xmlns:mc="http://schemas.openxmlformats.org/markup-compatibility/2006">
      <mc:Choice Requires="x14">
        <control shapeId="2158" r:id="rId66" name="ComboBox28">
          <controlPr defaultSize="0" autoLine="0" linkedCell="A42" listFillRange="Alimentos!A2:A984" r:id="rId14">
            <anchor moveWithCells="1">
              <from>
                <xdr:col>1</xdr:col>
                <xdr:colOff>7620</xdr:colOff>
                <xdr:row>41</xdr:row>
                <xdr:rowOff>22860</xdr:rowOff>
              </from>
              <to>
                <xdr:col>4</xdr:col>
                <xdr:colOff>137160</xdr:colOff>
                <xdr:row>42</xdr:row>
                <xdr:rowOff>0</xdr:rowOff>
              </to>
            </anchor>
          </controlPr>
        </control>
      </mc:Choice>
      <mc:Fallback>
        <control shapeId="2158" r:id="rId66" name="ComboBox28"/>
      </mc:Fallback>
    </mc:AlternateContent>
    <mc:AlternateContent xmlns:mc="http://schemas.openxmlformats.org/markup-compatibility/2006">
      <mc:Choice Requires="x14">
        <control shapeId="2157" r:id="rId67" name="ComboBox27">
          <controlPr defaultSize="0" autoLine="0" linkedCell="A41" listFillRange="Alimentos!A2:A984" r:id="rId14">
            <anchor moveWithCells="1">
              <from>
                <xdr:col>1</xdr:col>
                <xdr:colOff>7620</xdr:colOff>
                <xdr:row>40</xdr:row>
                <xdr:rowOff>22860</xdr:rowOff>
              </from>
              <to>
                <xdr:col>4</xdr:col>
                <xdr:colOff>137160</xdr:colOff>
                <xdr:row>41</xdr:row>
                <xdr:rowOff>0</xdr:rowOff>
              </to>
            </anchor>
          </controlPr>
        </control>
      </mc:Choice>
      <mc:Fallback>
        <control shapeId="2157" r:id="rId67" name="ComboBox27"/>
      </mc:Fallback>
    </mc:AlternateContent>
    <mc:AlternateContent xmlns:mc="http://schemas.openxmlformats.org/markup-compatibility/2006">
      <mc:Choice Requires="x14">
        <control shapeId="2156" r:id="rId68" name="ComboBox26">
          <controlPr defaultSize="0" autoLine="0" linkedCell="A40" listFillRange="Alimentos!A2:A984" r:id="rId69">
            <anchor moveWithCells="1">
              <from>
                <xdr:col>1</xdr:col>
                <xdr:colOff>7620</xdr:colOff>
                <xdr:row>39</xdr:row>
                <xdr:rowOff>22860</xdr:rowOff>
              </from>
              <to>
                <xdr:col>4</xdr:col>
                <xdr:colOff>137160</xdr:colOff>
                <xdr:row>40</xdr:row>
                <xdr:rowOff>0</xdr:rowOff>
              </to>
            </anchor>
          </controlPr>
        </control>
      </mc:Choice>
      <mc:Fallback>
        <control shapeId="2156" r:id="rId68" name="ComboBox26"/>
      </mc:Fallback>
    </mc:AlternateContent>
    <mc:AlternateContent xmlns:mc="http://schemas.openxmlformats.org/markup-compatibility/2006">
      <mc:Choice Requires="x14">
        <control shapeId="2155" r:id="rId70" name="ComboBox25">
          <controlPr defaultSize="0" autoLine="0" linkedCell="A39" listFillRange="Alimentos!A2:A984" r:id="rId71">
            <anchor moveWithCells="1">
              <from>
                <xdr:col>1</xdr:col>
                <xdr:colOff>7620</xdr:colOff>
                <xdr:row>38</xdr:row>
                <xdr:rowOff>22860</xdr:rowOff>
              </from>
              <to>
                <xdr:col>4</xdr:col>
                <xdr:colOff>137160</xdr:colOff>
                <xdr:row>39</xdr:row>
                <xdr:rowOff>0</xdr:rowOff>
              </to>
            </anchor>
          </controlPr>
        </control>
      </mc:Choice>
      <mc:Fallback>
        <control shapeId="2155" r:id="rId70" name="ComboBox25"/>
      </mc:Fallback>
    </mc:AlternateContent>
    <mc:AlternateContent xmlns:mc="http://schemas.openxmlformats.org/markup-compatibility/2006">
      <mc:Choice Requires="x14">
        <control shapeId="2154" r:id="rId72" name="ComboBox24">
          <controlPr defaultSize="0" autoLine="0" linkedCell="A37" listFillRange="Alimentos!A2:A984" r:id="rId73">
            <anchor moveWithCells="1">
              <from>
                <xdr:col>1</xdr:col>
                <xdr:colOff>7620</xdr:colOff>
                <xdr:row>36</xdr:row>
                <xdr:rowOff>22860</xdr:rowOff>
              </from>
              <to>
                <xdr:col>4</xdr:col>
                <xdr:colOff>137160</xdr:colOff>
                <xdr:row>37</xdr:row>
                <xdr:rowOff>0</xdr:rowOff>
              </to>
            </anchor>
          </controlPr>
        </control>
      </mc:Choice>
      <mc:Fallback>
        <control shapeId="2154" r:id="rId72" name="ComboBox24"/>
      </mc:Fallback>
    </mc:AlternateContent>
    <mc:AlternateContent xmlns:mc="http://schemas.openxmlformats.org/markup-compatibility/2006">
      <mc:Choice Requires="x14">
        <control shapeId="2152" r:id="rId74" name="ComboBox23">
          <controlPr defaultSize="0" autoLine="0" linkedCell="A38" listFillRange="Alimentos!A2:A984" r:id="rId75">
            <anchor moveWithCells="1">
              <from>
                <xdr:col>1</xdr:col>
                <xdr:colOff>7620</xdr:colOff>
                <xdr:row>37</xdr:row>
                <xdr:rowOff>22860</xdr:rowOff>
              </from>
              <to>
                <xdr:col>4</xdr:col>
                <xdr:colOff>137160</xdr:colOff>
                <xdr:row>38</xdr:row>
                <xdr:rowOff>0</xdr:rowOff>
              </to>
            </anchor>
          </controlPr>
        </control>
      </mc:Choice>
      <mc:Fallback>
        <control shapeId="2152" r:id="rId74" name="ComboBox23"/>
      </mc:Fallback>
    </mc:AlternateContent>
    <mc:AlternateContent xmlns:mc="http://schemas.openxmlformats.org/markup-compatibility/2006">
      <mc:Choice Requires="x14">
        <control shapeId="2151" r:id="rId76" name="ComboBox21">
          <controlPr defaultSize="0" autoLine="0" linkedCell="A36" listFillRange="Alimentos!A2:A984" r:id="rId77">
            <anchor moveWithCells="1">
              <from>
                <xdr:col>1</xdr:col>
                <xdr:colOff>7620</xdr:colOff>
                <xdr:row>35</xdr:row>
                <xdr:rowOff>22860</xdr:rowOff>
              </from>
              <to>
                <xdr:col>4</xdr:col>
                <xdr:colOff>137160</xdr:colOff>
                <xdr:row>36</xdr:row>
                <xdr:rowOff>0</xdr:rowOff>
              </to>
            </anchor>
          </controlPr>
        </control>
      </mc:Choice>
      <mc:Fallback>
        <control shapeId="2151" r:id="rId76" name="ComboBox21"/>
      </mc:Fallback>
    </mc:AlternateContent>
    <mc:AlternateContent xmlns:mc="http://schemas.openxmlformats.org/markup-compatibility/2006">
      <mc:Choice Requires="x14">
        <control shapeId="2149" r:id="rId78" name="ComboBox20">
          <controlPr defaultSize="0" autoLine="0" linkedCell="A35" listFillRange="Alimentos!A2:A984" r:id="rId79">
            <anchor moveWithCells="1">
              <from>
                <xdr:col>1</xdr:col>
                <xdr:colOff>7620</xdr:colOff>
                <xdr:row>34</xdr:row>
                <xdr:rowOff>22860</xdr:rowOff>
              </from>
              <to>
                <xdr:col>4</xdr:col>
                <xdr:colOff>137160</xdr:colOff>
                <xdr:row>35</xdr:row>
                <xdr:rowOff>0</xdr:rowOff>
              </to>
            </anchor>
          </controlPr>
        </control>
      </mc:Choice>
      <mc:Fallback>
        <control shapeId="2149" r:id="rId78" name="ComboBox20"/>
      </mc:Fallback>
    </mc:AlternateContent>
    <mc:AlternateContent xmlns:mc="http://schemas.openxmlformats.org/markup-compatibility/2006">
      <mc:Choice Requires="x14">
        <control shapeId="2147" r:id="rId80" name="ComboBox19">
          <controlPr defaultSize="0" autoLine="0" linkedCell="A34" listFillRange="Alimentos!A2:A984" r:id="rId81">
            <anchor moveWithCells="1">
              <from>
                <xdr:col>1</xdr:col>
                <xdr:colOff>7620</xdr:colOff>
                <xdr:row>33</xdr:row>
                <xdr:rowOff>22860</xdr:rowOff>
              </from>
              <to>
                <xdr:col>4</xdr:col>
                <xdr:colOff>137160</xdr:colOff>
                <xdr:row>34</xdr:row>
                <xdr:rowOff>0</xdr:rowOff>
              </to>
            </anchor>
          </controlPr>
        </control>
      </mc:Choice>
      <mc:Fallback>
        <control shapeId="2147" r:id="rId80" name="ComboBox19"/>
      </mc:Fallback>
    </mc:AlternateContent>
    <mc:AlternateContent xmlns:mc="http://schemas.openxmlformats.org/markup-compatibility/2006">
      <mc:Choice Requires="x14">
        <control shapeId="2145" r:id="rId82" name="ComboBox17">
          <controlPr defaultSize="0" autoLine="0" linkedCell="A33" listFillRange="Alimentos!A2:A984" r:id="rId83">
            <anchor moveWithCells="1">
              <from>
                <xdr:col>1</xdr:col>
                <xdr:colOff>7620</xdr:colOff>
                <xdr:row>32</xdr:row>
                <xdr:rowOff>22860</xdr:rowOff>
              </from>
              <to>
                <xdr:col>4</xdr:col>
                <xdr:colOff>137160</xdr:colOff>
                <xdr:row>33</xdr:row>
                <xdr:rowOff>0</xdr:rowOff>
              </to>
            </anchor>
          </controlPr>
        </control>
      </mc:Choice>
      <mc:Fallback>
        <control shapeId="2145" r:id="rId82" name="ComboBox17"/>
      </mc:Fallback>
    </mc:AlternateContent>
    <mc:AlternateContent xmlns:mc="http://schemas.openxmlformats.org/markup-compatibility/2006">
      <mc:Choice Requires="x14">
        <control shapeId="2144" r:id="rId84" name="ComboBox18">
          <controlPr defaultSize="0" autoLine="0" linkedCell="A32" listFillRange="Alimentos!A2:A984" r:id="rId85">
            <anchor moveWithCells="1">
              <from>
                <xdr:col>1</xdr:col>
                <xdr:colOff>7620</xdr:colOff>
                <xdr:row>31</xdr:row>
                <xdr:rowOff>22860</xdr:rowOff>
              </from>
              <to>
                <xdr:col>4</xdr:col>
                <xdr:colOff>137160</xdr:colOff>
                <xdr:row>32</xdr:row>
                <xdr:rowOff>0</xdr:rowOff>
              </to>
            </anchor>
          </controlPr>
        </control>
      </mc:Choice>
      <mc:Fallback>
        <control shapeId="2144" r:id="rId84" name="ComboBox18"/>
      </mc:Fallback>
    </mc:AlternateContent>
    <mc:AlternateContent xmlns:mc="http://schemas.openxmlformats.org/markup-compatibility/2006">
      <mc:Choice Requires="x14">
        <control shapeId="2143" r:id="rId86" name="ComboBox16">
          <controlPr defaultSize="0" autoLine="0" linkedCell="A31" listFillRange="Alimentos!A2:A984" r:id="rId87">
            <anchor moveWithCells="1">
              <from>
                <xdr:col>1</xdr:col>
                <xdr:colOff>7620</xdr:colOff>
                <xdr:row>30</xdr:row>
                <xdr:rowOff>22860</xdr:rowOff>
              </from>
              <to>
                <xdr:col>4</xdr:col>
                <xdr:colOff>137160</xdr:colOff>
                <xdr:row>31</xdr:row>
                <xdr:rowOff>0</xdr:rowOff>
              </to>
            </anchor>
          </controlPr>
        </control>
      </mc:Choice>
      <mc:Fallback>
        <control shapeId="2143" r:id="rId86" name="ComboBox16"/>
      </mc:Fallback>
    </mc:AlternateContent>
    <mc:AlternateContent xmlns:mc="http://schemas.openxmlformats.org/markup-compatibility/2006">
      <mc:Choice Requires="x14">
        <control shapeId="2141" r:id="rId88" name="ComboBox15">
          <controlPr defaultSize="0" autoLine="0" linkedCell="A24" listFillRange="Alimentos!A2:A984" r:id="rId36">
            <anchor moveWithCells="1">
              <from>
                <xdr:col>1</xdr:col>
                <xdr:colOff>7620</xdr:colOff>
                <xdr:row>23</xdr:row>
                <xdr:rowOff>22860</xdr:rowOff>
              </from>
              <to>
                <xdr:col>4</xdr:col>
                <xdr:colOff>137160</xdr:colOff>
                <xdr:row>24</xdr:row>
                <xdr:rowOff>0</xdr:rowOff>
              </to>
            </anchor>
          </controlPr>
        </control>
      </mc:Choice>
      <mc:Fallback>
        <control shapeId="2141" r:id="rId88" name="ComboBox15"/>
      </mc:Fallback>
    </mc:AlternateContent>
    <mc:AlternateContent xmlns:mc="http://schemas.openxmlformats.org/markup-compatibility/2006">
      <mc:Choice Requires="x14">
        <control shapeId="2140" r:id="rId89" name="ComboBox14">
          <controlPr defaultSize="0" autoLine="0" linkedCell="A23" listFillRange="Alimentos!A2:A984" r:id="rId90">
            <anchor moveWithCells="1">
              <from>
                <xdr:col>1</xdr:col>
                <xdr:colOff>7620</xdr:colOff>
                <xdr:row>22</xdr:row>
                <xdr:rowOff>22860</xdr:rowOff>
              </from>
              <to>
                <xdr:col>4</xdr:col>
                <xdr:colOff>137160</xdr:colOff>
                <xdr:row>23</xdr:row>
                <xdr:rowOff>0</xdr:rowOff>
              </to>
            </anchor>
          </controlPr>
        </control>
      </mc:Choice>
      <mc:Fallback>
        <control shapeId="2140" r:id="rId89" name="ComboBox14"/>
      </mc:Fallback>
    </mc:AlternateContent>
    <mc:AlternateContent xmlns:mc="http://schemas.openxmlformats.org/markup-compatibility/2006">
      <mc:Choice Requires="x14">
        <control shapeId="2139" r:id="rId91" name="ComboBox13">
          <controlPr defaultSize="0" autoLine="0" linkedCell="A22" listFillRange="Alimentos!A2:A984" r:id="rId7">
            <anchor moveWithCells="1">
              <from>
                <xdr:col>1</xdr:col>
                <xdr:colOff>7620</xdr:colOff>
                <xdr:row>21</xdr:row>
                <xdr:rowOff>22860</xdr:rowOff>
              </from>
              <to>
                <xdr:col>4</xdr:col>
                <xdr:colOff>137160</xdr:colOff>
                <xdr:row>22</xdr:row>
                <xdr:rowOff>0</xdr:rowOff>
              </to>
            </anchor>
          </controlPr>
        </control>
      </mc:Choice>
      <mc:Fallback>
        <control shapeId="2139" r:id="rId91" name="ComboBox13"/>
      </mc:Fallback>
    </mc:AlternateContent>
    <mc:AlternateContent xmlns:mc="http://schemas.openxmlformats.org/markup-compatibility/2006">
      <mc:Choice Requires="x14">
        <control shapeId="2137" r:id="rId92" name="ComboBox12">
          <controlPr defaultSize="0" autoLine="0" linkedCell="A21" listFillRange="Alimentos!A2:A984" r:id="rId93">
            <anchor moveWithCells="1">
              <from>
                <xdr:col>1</xdr:col>
                <xdr:colOff>7620</xdr:colOff>
                <xdr:row>20</xdr:row>
                <xdr:rowOff>22860</xdr:rowOff>
              </from>
              <to>
                <xdr:col>4</xdr:col>
                <xdr:colOff>137160</xdr:colOff>
                <xdr:row>21</xdr:row>
                <xdr:rowOff>0</xdr:rowOff>
              </to>
            </anchor>
          </controlPr>
        </control>
      </mc:Choice>
      <mc:Fallback>
        <control shapeId="2137" r:id="rId92" name="ComboBox12"/>
      </mc:Fallback>
    </mc:AlternateContent>
    <mc:AlternateContent xmlns:mc="http://schemas.openxmlformats.org/markup-compatibility/2006">
      <mc:Choice Requires="x14">
        <control shapeId="2136" r:id="rId94" name="ComboBox11">
          <controlPr defaultSize="0" autoLine="0" linkedCell="A20" listFillRange="Alimentos!A2:A984" r:id="rId95">
            <anchor moveWithCells="1">
              <from>
                <xdr:col>1</xdr:col>
                <xdr:colOff>7620</xdr:colOff>
                <xdr:row>19</xdr:row>
                <xdr:rowOff>22860</xdr:rowOff>
              </from>
              <to>
                <xdr:col>4</xdr:col>
                <xdr:colOff>137160</xdr:colOff>
                <xdr:row>20</xdr:row>
                <xdr:rowOff>0</xdr:rowOff>
              </to>
            </anchor>
          </controlPr>
        </control>
      </mc:Choice>
      <mc:Fallback>
        <control shapeId="2136" r:id="rId94" name="ComboBox11"/>
      </mc:Fallback>
    </mc:AlternateContent>
    <mc:AlternateContent xmlns:mc="http://schemas.openxmlformats.org/markup-compatibility/2006">
      <mc:Choice Requires="x14">
        <control shapeId="2134" r:id="rId96" name="ComboBox10">
          <controlPr defaultSize="0" autoLine="0" linkedCell="A13" listFillRange="Alimentos!A2:A984" r:id="rId14">
            <anchor moveWithCells="1">
              <from>
                <xdr:col>1</xdr:col>
                <xdr:colOff>7620</xdr:colOff>
                <xdr:row>12</xdr:row>
                <xdr:rowOff>22860</xdr:rowOff>
              </from>
              <to>
                <xdr:col>4</xdr:col>
                <xdr:colOff>137160</xdr:colOff>
                <xdr:row>13</xdr:row>
                <xdr:rowOff>0</xdr:rowOff>
              </to>
            </anchor>
          </controlPr>
        </control>
      </mc:Choice>
      <mc:Fallback>
        <control shapeId="2134" r:id="rId96" name="ComboBox10"/>
      </mc:Fallback>
    </mc:AlternateContent>
    <mc:AlternateContent xmlns:mc="http://schemas.openxmlformats.org/markup-compatibility/2006">
      <mc:Choice Requires="x14">
        <control shapeId="2133" r:id="rId97" name="ComboBox9">
          <controlPr defaultSize="0" autoLine="0" linkedCell="A12" listFillRange="Alimentos!A2:A984" r:id="rId98">
            <anchor moveWithCells="1">
              <from>
                <xdr:col>1</xdr:col>
                <xdr:colOff>7620</xdr:colOff>
                <xdr:row>11</xdr:row>
                <xdr:rowOff>22860</xdr:rowOff>
              </from>
              <to>
                <xdr:col>4</xdr:col>
                <xdr:colOff>137160</xdr:colOff>
                <xdr:row>12</xdr:row>
                <xdr:rowOff>0</xdr:rowOff>
              </to>
            </anchor>
          </controlPr>
        </control>
      </mc:Choice>
      <mc:Fallback>
        <control shapeId="2133" r:id="rId97" name="ComboBox9"/>
      </mc:Fallback>
    </mc:AlternateContent>
    <mc:AlternateContent xmlns:mc="http://schemas.openxmlformats.org/markup-compatibility/2006">
      <mc:Choice Requires="x14">
        <control shapeId="2131" r:id="rId99" name="ComboBox8">
          <controlPr defaultSize="0" autoLine="0" linkedCell="A11" listFillRange="Alimentos!A2:A984" r:id="rId98">
            <anchor moveWithCells="1">
              <from>
                <xdr:col>1</xdr:col>
                <xdr:colOff>7620</xdr:colOff>
                <xdr:row>10</xdr:row>
                <xdr:rowOff>22860</xdr:rowOff>
              </from>
              <to>
                <xdr:col>4</xdr:col>
                <xdr:colOff>137160</xdr:colOff>
                <xdr:row>11</xdr:row>
                <xdr:rowOff>0</xdr:rowOff>
              </to>
            </anchor>
          </controlPr>
        </control>
      </mc:Choice>
      <mc:Fallback>
        <control shapeId="2131" r:id="rId99" name="ComboBox8"/>
      </mc:Fallback>
    </mc:AlternateContent>
    <mc:AlternateContent xmlns:mc="http://schemas.openxmlformats.org/markup-compatibility/2006">
      <mc:Choice Requires="x14">
        <control shapeId="2129" r:id="rId100" name="ComboBox7">
          <controlPr defaultSize="0" autoLine="0" linkedCell="A10" listFillRange="Alimentos!A2:A984" r:id="rId101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4</xdr:col>
                <xdr:colOff>137160</xdr:colOff>
                <xdr:row>10</xdr:row>
                <xdr:rowOff>0</xdr:rowOff>
              </to>
            </anchor>
          </controlPr>
        </control>
      </mc:Choice>
      <mc:Fallback>
        <control shapeId="2129" r:id="rId100" name="ComboBox7"/>
      </mc:Fallback>
    </mc:AlternateContent>
    <mc:AlternateContent xmlns:mc="http://schemas.openxmlformats.org/markup-compatibility/2006">
      <mc:Choice Requires="x14">
        <control shapeId="2128" r:id="rId102" name="ComboBox6">
          <controlPr defaultSize="0" autoLine="0" linkedCell="A9" listFillRange="Alimentos!A2:A984" r:id="rId103">
            <anchor moveWithCells="1">
              <from>
                <xdr:col>1</xdr:col>
                <xdr:colOff>7620</xdr:colOff>
                <xdr:row>8</xdr:row>
                <xdr:rowOff>22860</xdr:rowOff>
              </from>
              <to>
                <xdr:col>4</xdr:col>
                <xdr:colOff>137160</xdr:colOff>
                <xdr:row>9</xdr:row>
                <xdr:rowOff>0</xdr:rowOff>
              </to>
            </anchor>
          </controlPr>
        </control>
      </mc:Choice>
      <mc:Fallback>
        <control shapeId="2128" r:id="rId102" name="ComboBox6"/>
      </mc:Fallback>
    </mc:AlternateContent>
    <mc:AlternateContent xmlns:mc="http://schemas.openxmlformats.org/markup-compatibility/2006">
      <mc:Choice Requires="x14">
        <control shapeId="2127" r:id="rId104" name="ComboBox5">
          <controlPr defaultSize="0" autoLine="0" linkedCell="A8" listFillRange="Alimentos!A2:A984" r:id="rId105">
            <anchor moveWithCells="1">
              <from>
                <xdr:col>1</xdr:col>
                <xdr:colOff>7620</xdr:colOff>
                <xdr:row>7</xdr:row>
                <xdr:rowOff>22860</xdr:rowOff>
              </from>
              <to>
                <xdr:col>4</xdr:col>
                <xdr:colOff>137160</xdr:colOff>
                <xdr:row>8</xdr:row>
                <xdr:rowOff>0</xdr:rowOff>
              </to>
            </anchor>
          </controlPr>
        </control>
      </mc:Choice>
      <mc:Fallback>
        <control shapeId="2127" r:id="rId104" name="ComboBox5"/>
      </mc:Fallback>
    </mc:AlternateContent>
    <mc:AlternateContent xmlns:mc="http://schemas.openxmlformats.org/markup-compatibility/2006">
      <mc:Choice Requires="x14">
        <control shapeId="2126" r:id="rId106" name="ComboBox4">
          <controlPr defaultSize="0" autoLine="0" linkedCell="A7" listFillRange="Alimentos!A2:A984" r:id="rId56">
            <anchor moveWithCells="1">
              <from>
                <xdr:col>1</xdr:col>
                <xdr:colOff>7620</xdr:colOff>
                <xdr:row>6</xdr:row>
                <xdr:rowOff>22860</xdr:rowOff>
              </from>
              <to>
                <xdr:col>4</xdr:col>
                <xdr:colOff>137160</xdr:colOff>
                <xdr:row>7</xdr:row>
                <xdr:rowOff>0</xdr:rowOff>
              </to>
            </anchor>
          </controlPr>
        </control>
      </mc:Choice>
      <mc:Fallback>
        <control shapeId="2126" r:id="rId106" name="ComboBox4"/>
      </mc:Fallback>
    </mc:AlternateContent>
    <mc:AlternateContent xmlns:mc="http://schemas.openxmlformats.org/markup-compatibility/2006">
      <mc:Choice Requires="x14">
        <control shapeId="2125" r:id="rId107" name="ComboBox3">
          <controlPr defaultSize="0" autoLine="0" linkedCell="#REF!" listFillRange="Alimentos!A2:A984" r:id="rId69">
            <anchor moveWithCells="1">
              <from>
                <xdr:col>1</xdr:col>
                <xdr:colOff>7620</xdr:colOff>
                <xdr:row>6</xdr:row>
                <xdr:rowOff>0</xdr:rowOff>
              </from>
              <to>
                <xdr:col>4</xdr:col>
                <xdr:colOff>137160</xdr:colOff>
                <xdr:row>6</xdr:row>
                <xdr:rowOff>160020</xdr:rowOff>
              </to>
            </anchor>
          </controlPr>
        </control>
      </mc:Choice>
      <mc:Fallback>
        <control shapeId="2125" r:id="rId107" name="ComboBox3"/>
      </mc:Fallback>
    </mc:AlternateContent>
    <mc:AlternateContent xmlns:mc="http://schemas.openxmlformats.org/markup-compatibility/2006">
      <mc:Choice Requires="x14">
        <control shapeId="2124" r:id="rId108" name="ComboBox2">
          <controlPr defaultSize="0" autoLine="0" linkedCell="A6" listFillRange="Alimentos!A2:A984" r:id="rId23">
            <anchor moveWithCells="1">
              <from>
                <xdr:col>1</xdr:col>
                <xdr:colOff>7620</xdr:colOff>
                <xdr:row>5</xdr:row>
                <xdr:rowOff>22860</xdr:rowOff>
              </from>
              <to>
                <xdr:col>4</xdr:col>
                <xdr:colOff>137160</xdr:colOff>
                <xdr:row>6</xdr:row>
                <xdr:rowOff>0</xdr:rowOff>
              </to>
            </anchor>
          </controlPr>
        </control>
      </mc:Choice>
      <mc:Fallback>
        <control shapeId="2124" r:id="rId108" name="ComboBox2"/>
      </mc:Fallback>
    </mc:AlternateContent>
    <mc:AlternateContent xmlns:mc="http://schemas.openxmlformats.org/markup-compatibility/2006">
      <mc:Choice Requires="x14">
        <control shapeId="2049" r:id="rId109" name="ComboBox1">
          <controlPr defaultSize="0" autoLine="0" autoPict="0" linkedCell="A5" listFillRange="Alimentos!A2:A984" r:id="rId110">
            <anchor moveWithCells="1">
              <from>
                <xdr:col>1</xdr:col>
                <xdr:colOff>7620</xdr:colOff>
                <xdr:row>4</xdr:row>
                <xdr:rowOff>22860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2049" r:id="rId109" name="ComboBox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77F24-66B2-4D34-A1D5-9E0E110D7CBE}">
  <dimension ref="B1:AG47"/>
  <sheetViews>
    <sheetView zoomScale="50" zoomScaleNormal="50" workbookViewId="0">
      <selection activeCell="O25" sqref="O25:R27"/>
    </sheetView>
  </sheetViews>
  <sheetFormatPr baseColWidth="10" defaultRowHeight="14.4" x14ac:dyDescent="0.3"/>
  <cols>
    <col min="5" max="5" width="16.5546875" bestFit="1" customWidth="1"/>
    <col min="6" max="6" width="14.5546875" bestFit="1" customWidth="1"/>
    <col min="7" max="7" width="13.44140625" customWidth="1"/>
    <col min="9" max="9" width="16.5546875" customWidth="1"/>
  </cols>
  <sheetData>
    <row r="1" spans="2:33" ht="14.4" customHeight="1" thickBot="1" x14ac:dyDescent="0.35">
      <c r="B1" s="428" t="s">
        <v>1428</v>
      </c>
      <c r="C1" s="429"/>
      <c r="D1" s="429"/>
      <c r="E1" s="432">
        <f>'CALCULO D.N'!H109</f>
        <v>1627.8124499999999</v>
      </c>
      <c r="F1" s="433"/>
    </row>
    <row r="2" spans="2:33" ht="15" customHeight="1" thickBot="1" x14ac:dyDescent="0.35">
      <c r="B2" s="430"/>
      <c r="C2" s="431"/>
      <c r="D2" s="431"/>
      <c r="E2" s="431"/>
      <c r="F2" s="434"/>
      <c r="O2" s="450" t="s">
        <v>1444</v>
      </c>
      <c r="P2" s="451"/>
      <c r="Q2" s="451"/>
      <c r="R2" s="452"/>
      <c r="T2" s="450" t="s">
        <v>1446</v>
      </c>
      <c r="U2" s="451"/>
      <c r="V2" s="451"/>
      <c r="W2" s="452"/>
      <c r="Y2" s="450" t="s">
        <v>1445</v>
      </c>
      <c r="Z2" s="451"/>
      <c r="AA2" s="451"/>
      <c r="AB2" s="452"/>
      <c r="AD2" s="450" t="s">
        <v>1445</v>
      </c>
      <c r="AE2" s="451"/>
      <c r="AF2" s="451"/>
      <c r="AG2" s="452"/>
    </row>
    <row r="3" spans="2:33" ht="14.4" customHeight="1" thickBot="1" x14ac:dyDescent="0.35">
      <c r="B3" s="315" t="s">
        <v>738</v>
      </c>
      <c r="C3" s="316"/>
      <c r="D3" s="316"/>
      <c r="E3" s="317"/>
      <c r="F3" s="392">
        <v>0.2</v>
      </c>
      <c r="G3" s="393" t="s">
        <v>759</v>
      </c>
      <c r="H3" s="141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  <c r="AD3" s="142"/>
      <c r="AE3" s="142"/>
      <c r="AF3" s="142"/>
      <c r="AG3" s="142"/>
    </row>
    <row r="4" spans="2:33" ht="14.4" customHeight="1" thickBot="1" x14ac:dyDescent="0.35">
      <c r="B4" s="318"/>
      <c r="C4" s="319"/>
      <c r="D4" s="319"/>
      <c r="E4" s="320"/>
      <c r="F4" s="392"/>
      <c r="G4" s="394"/>
      <c r="H4" s="142"/>
      <c r="I4" s="142"/>
      <c r="J4" s="395" t="s">
        <v>760</v>
      </c>
      <c r="K4" s="396"/>
      <c r="L4" s="396"/>
      <c r="M4" s="397"/>
      <c r="N4" s="142"/>
      <c r="O4" s="395" t="s">
        <v>760</v>
      </c>
      <c r="P4" s="396"/>
      <c r="Q4" s="396"/>
      <c r="R4" s="397"/>
      <c r="S4" s="142"/>
      <c r="T4" s="395" t="s">
        <v>760</v>
      </c>
      <c r="U4" s="396"/>
      <c r="V4" s="396"/>
      <c r="W4" s="397"/>
      <c r="X4" s="142"/>
      <c r="Y4" s="395" t="s">
        <v>760</v>
      </c>
      <c r="Z4" s="396"/>
      <c r="AA4" s="396"/>
      <c r="AB4" s="397"/>
      <c r="AD4" s="395" t="s">
        <v>760</v>
      </c>
      <c r="AE4" s="396"/>
      <c r="AF4" s="396"/>
      <c r="AG4" s="397"/>
    </row>
    <row r="5" spans="2:33" ht="15" thickBot="1" x14ac:dyDescent="0.35">
      <c r="B5" s="398"/>
      <c r="C5" s="399"/>
      <c r="D5" s="399"/>
      <c r="E5" s="400"/>
      <c r="F5" s="143" t="s">
        <v>4</v>
      </c>
      <c r="G5" s="144" t="s">
        <v>7</v>
      </c>
      <c r="H5" s="144" t="s">
        <v>9</v>
      </c>
      <c r="I5" s="145" t="s">
        <v>11</v>
      </c>
      <c r="J5" s="401" t="str">
        <f>'CALCULO D.N'!J1</f>
        <v>YOGURT DESLACTOSADO - SANDUCHE TOMATE Y JAMON COCIDO DE PAVO, HUEVO COCIDO. TÉ.</v>
      </c>
      <c r="K5" s="371"/>
      <c r="L5" s="371"/>
      <c r="M5" s="372"/>
      <c r="O5" s="401" t="s">
        <v>1429</v>
      </c>
      <c r="P5" s="435"/>
      <c r="Q5" s="435"/>
      <c r="R5" s="436"/>
      <c r="T5" s="401"/>
      <c r="U5" s="371"/>
      <c r="V5" s="371"/>
      <c r="W5" s="372"/>
      <c r="Y5" s="401"/>
      <c r="Z5" s="371"/>
      <c r="AA5" s="371"/>
      <c r="AB5" s="372"/>
      <c r="AD5" s="401"/>
      <c r="AE5" s="371"/>
      <c r="AF5" s="371"/>
      <c r="AG5" s="372"/>
    </row>
    <row r="6" spans="2:33" x14ac:dyDescent="0.3">
      <c r="B6" s="402" t="s">
        <v>750</v>
      </c>
      <c r="C6" s="403"/>
      <c r="D6" s="403"/>
      <c r="E6" s="403"/>
      <c r="F6" s="146">
        <f>'CALCULO D.N'!H14</f>
        <v>354.9</v>
      </c>
      <c r="G6" s="146">
        <f>'CALCULO D.N'!K14</f>
        <v>23.47</v>
      </c>
      <c r="H6" s="146">
        <f>'CALCULO D.N'!L14</f>
        <v>41.34</v>
      </c>
      <c r="I6" s="147">
        <f>'CALCULO D.N'!O14</f>
        <v>9.11</v>
      </c>
      <c r="J6" s="373"/>
      <c r="K6" s="374"/>
      <c r="L6" s="374"/>
      <c r="M6" s="375"/>
      <c r="O6" s="437"/>
      <c r="P6" s="438"/>
      <c r="Q6" s="438"/>
      <c r="R6" s="439"/>
      <c r="T6" s="373"/>
      <c r="U6" s="374"/>
      <c r="V6" s="374"/>
      <c r="W6" s="375"/>
      <c r="Y6" s="373"/>
      <c r="Z6" s="374"/>
      <c r="AA6" s="374"/>
      <c r="AB6" s="375"/>
      <c r="AD6" s="373"/>
      <c r="AE6" s="374"/>
      <c r="AF6" s="374"/>
      <c r="AG6" s="375"/>
    </row>
    <row r="7" spans="2:33" ht="15" thickBot="1" x14ac:dyDescent="0.35">
      <c r="B7" s="404" t="s">
        <v>766</v>
      </c>
      <c r="C7" s="405"/>
      <c r="D7" s="405"/>
      <c r="E7" s="405"/>
      <c r="F7" s="152">
        <f>'CALCULO D.N'!H15</f>
        <v>325.56249000000003</v>
      </c>
      <c r="G7" s="150">
        <f>'CALCULO D.N'!K15</f>
        <v>15.346379999999996</v>
      </c>
      <c r="H7" s="150">
        <f>'CALCULO D.N'!L15</f>
        <v>43.846800000000002</v>
      </c>
      <c r="I7" s="267">
        <f>'CALCULO D.N'!O15</f>
        <v>9.8655299999999997</v>
      </c>
      <c r="J7" s="376"/>
      <c r="K7" s="377"/>
      <c r="L7" s="377"/>
      <c r="M7" s="378"/>
      <c r="O7" s="440"/>
      <c r="P7" s="441"/>
      <c r="Q7" s="441"/>
      <c r="R7" s="442"/>
      <c r="T7" s="376"/>
      <c r="U7" s="377"/>
      <c r="V7" s="377"/>
      <c r="W7" s="378"/>
      <c r="Y7" s="376"/>
      <c r="Z7" s="377"/>
      <c r="AA7" s="377"/>
      <c r="AB7" s="378"/>
      <c r="AD7" s="376"/>
      <c r="AE7" s="377"/>
      <c r="AF7" s="377"/>
      <c r="AG7" s="378"/>
    </row>
    <row r="8" spans="2:33" ht="15" thickBot="1" x14ac:dyDescent="0.35">
      <c r="B8" s="312" t="s">
        <v>761</v>
      </c>
      <c r="C8" s="313"/>
      <c r="D8" s="313"/>
      <c r="E8" s="314"/>
      <c r="F8" s="392">
        <v>0.05</v>
      </c>
      <c r="G8" s="393" t="s">
        <v>763</v>
      </c>
      <c r="H8" s="141"/>
      <c r="I8" s="142"/>
      <c r="J8" s="142"/>
      <c r="K8" s="142"/>
      <c r="L8" s="142"/>
      <c r="M8" s="142"/>
      <c r="O8" s="142"/>
      <c r="P8" s="142"/>
      <c r="Q8" s="142"/>
      <c r="R8" s="142"/>
      <c r="T8" s="142"/>
      <c r="U8" s="142"/>
      <c r="V8" s="142"/>
      <c r="W8" s="142"/>
      <c r="Y8" s="142"/>
      <c r="Z8" s="142"/>
      <c r="AA8" s="142"/>
      <c r="AB8" s="142"/>
      <c r="AD8" s="142"/>
      <c r="AE8" s="142"/>
      <c r="AF8" s="142"/>
      <c r="AG8" s="142"/>
    </row>
    <row r="9" spans="2:33" ht="15" thickBot="1" x14ac:dyDescent="0.35">
      <c r="B9" s="318"/>
      <c r="C9" s="319"/>
      <c r="D9" s="319"/>
      <c r="E9" s="320"/>
      <c r="F9" s="392"/>
      <c r="G9" s="394"/>
      <c r="H9" s="142"/>
      <c r="I9" s="142"/>
      <c r="J9" s="395" t="s">
        <v>760</v>
      </c>
      <c r="K9" s="396"/>
      <c r="L9" s="396"/>
      <c r="M9" s="397"/>
      <c r="O9" s="395" t="s">
        <v>760</v>
      </c>
      <c r="P9" s="396"/>
      <c r="Q9" s="396"/>
      <c r="R9" s="397"/>
      <c r="T9" s="395" t="s">
        <v>760</v>
      </c>
      <c r="U9" s="396"/>
      <c r="V9" s="396"/>
      <c r="W9" s="397"/>
      <c r="Y9" s="395" t="s">
        <v>760</v>
      </c>
      <c r="Z9" s="396"/>
      <c r="AA9" s="396"/>
      <c r="AB9" s="397"/>
      <c r="AD9" s="395" t="s">
        <v>760</v>
      </c>
      <c r="AE9" s="396"/>
      <c r="AF9" s="396"/>
      <c r="AG9" s="397"/>
    </row>
    <row r="10" spans="2:33" ht="15" thickBot="1" x14ac:dyDescent="0.35">
      <c r="B10" s="398"/>
      <c r="C10" s="399"/>
      <c r="D10" s="399"/>
      <c r="E10" s="400"/>
      <c r="F10" s="143" t="s">
        <v>4</v>
      </c>
      <c r="G10" s="144" t="s">
        <v>7</v>
      </c>
      <c r="H10" s="144" t="s">
        <v>9</v>
      </c>
      <c r="I10" s="145" t="s">
        <v>11</v>
      </c>
      <c r="J10" s="401" t="str">
        <f>'CALCULO D.N'!J16</f>
        <v>1 PORCION FRUTA PICADA (KIWI) Y MIEL.</v>
      </c>
      <c r="K10" s="371"/>
      <c r="L10" s="371"/>
      <c r="M10" s="372"/>
      <c r="O10" s="401" t="s">
        <v>1430</v>
      </c>
      <c r="P10" s="435"/>
      <c r="Q10" s="435"/>
      <c r="R10" s="436"/>
      <c r="T10" s="401"/>
      <c r="U10" s="371"/>
      <c r="V10" s="371"/>
      <c r="W10" s="372"/>
      <c r="Y10" s="401"/>
      <c r="Z10" s="371"/>
      <c r="AA10" s="371"/>
      <c r="AB10" s="372"/>
      <c r="AD10" s="401"/>
      <c r="AE10" s="371"/>
      <c r="AF10" s="371"/>
      <c r="AG10" s="372"/>
    </row>
    <row r="11" spans="2:33" x14ac:dyDescent="0.3">
      <c r="B11" s="402" t="s">
        <v>750</v>
      </c>
      <c r="C11" s="403"/>
      <c r="D11" s="403"/>
      <c r="E11" s="403"/>
      <c r="F11" s="146">
        <f>'CALCULO D.N'!H25</f>
        <v>94.4</v>
      </c>
      <c r="G11" s="146">
        <f>'CALCULO D.N'!K25</f>
        <v>1.1600000000000001</v>
      </c>
      <c r="H11" s="146">
        <f>'CALCULO D.N'!L25</f>
        <v>19.97</v>
      </c>
      <c r="I11" s="147">
        <f>'CALCULO D.N'!O25</f>
        <v>0.51</v>
      </c>
      <c r="J11" s="373"/>
      <c r="K11" s="374"/>
      <c r="L11" s="374"/>
      <c r="M11" s="375"/>
      <c r="O11" s="437"/>
      <c r="P11" s="438"/>
      <c r="Q11" s="438"/>
      <c r="R11" s="439"/>
      <c r="T11" s="373"/>
      <c r="U11" s="374"/>
      <c r="V11" s="374"/>
      <c r="W11" s="375"/>
      <c r="Y11" s="373"/>
      <c r="Z11" s="374"/>
      <c r="AA11" s="374"/>
      <c r="AB11" s="375"/>
      <c r="AD11" s="373"/>
      <c r="AE11" s="374"/>
      <c r="AF11" s="374"/>
      <c r="AG11" s="375"/>
    </row>
    <row r="12" spans="2:33" ht="15" thickBot="1" x14ac:dyDescent="0.35">
      <c r="B12" s="404" t="s">
        <v>766</v>
      </c>
      <c r="C12" s="405"/>
      <c r="D12" s="405"/>
      <c r="E12" s="405"/>
      <c r="F12" s="152">
        <f>'CALCULO D.N'!H26</f>
        <v>81.390622500000006</v>
      </c>
      <c r="G12" s="150">
        <f>'CALCULO D.N'!K26</f>
        <v>3.8365949999999991</v>
      </c>
      <c r="H12" s="150">
        <f>'CALCULO D.N'!L26</f>
        <v>10.9617</v>
      </c>
      <c r="I12" s="267">
        <f>'CALCULO D.N'!O26</f>
        <v>2.4663824999999999</v>
      </c>
      <c r="J12" s="376"/>
      <c r="K12" s="377"/>
      <c r="L12" s="377"/>
      <c r="M12" s="378"/>
      <c r="O12" s="440"/>
      <c r="P12" s="441"/>
      <c r="Q12" s="441"/>
      <c r="R12" s="442"/>
      <c r="T12" s="376"/>
      <c r="U12" s="377"/>
      <c r="V12" s="377"/>
      <c r="W12" s="378"/>
      <c r="Y12" s="376"/>
      <c r="Z12" s="377"/>
      <c r="AA12" s="377"/>
      <c r="AB12" s="378"/>
      <c r="AD12" s="376"/>
      <c r="AE12" s="377"/>
      <c r="AF12" s="377"/>
      <c r="AG12" s="378"/>
    </row>
    <row r="13" spans="2:33" ht="15" thickBot="1" x14ac:dyDescent="0.35">
      <c r="B13" s="312" t="s">
        <v>737</v>
      </c>
      <c r="C13" s="313"/>
      <c r="D13" s="313"/>
      <c r="E13" s="314"/>
      <c r="F13" s="392">
        <v>0.3</v>
      </c>
      <c r="G13" s="393" t="s">
        <v>772</v>
      </c>
      <c r="H13" s="141"/>
      <c r="I13" s="142"/>
      <c r="J13" s="142"/>
      <c r="K13" s="142"/>
      <c r="L13" s="142"/>
      <c r="M13" s="142"/>
      <c r="O13" s="142"/>
      <c r="P13" s="142"/>
      <c r="Q13" s="142"/>
      <c r="R13" s="142"/>
      <c r="T13" s="142"/>
      <c r="U13" s="142"/>
      <c r="V13" s="142"/>
      <c r="W13" s="142"/>
      <c r="Y13" s="142"/>
      <c r="Z13" s="142"/>
      <c r="AA13" s="142"/>
      <c r="AB13" s="142"/>
      <c r="AD13" s="142"/>
      <c r="AE13" s="142"/>
      <c r="AF13" s="142"/>
      <c r="AG13" s="142"/>
    </row>
    <row r="14" spans="2:33" ht="15" thickBot="1" x14ac:dyDescent="0.35">
      <c r="B14" s="318"/>
      <c r="C14" s="319"/>
      <c r="D14" s="319"/>
      <c r="E14" s="320"/>
      <c r="F14" s="392"/>
      <c r="G14" s="394"/>
      <c r="H14" s="142"/>
      <c r="I14" s="142"/>
      <c r="J14" s="395" t="s">
        <v>760</v>
      </c>
      <c r="K14" s="396"/>
      <c r="L14" s="396"/>
      <c r="M14" s="397"/>
      <c r="O14" s="395" t="s">
        <v>760</v>
      </c>
      <c r="P14" s="396"/>
      <c r="Q14" s="396"/>
      <c r="R14" s="397"/>
      <c r="T14" s="395" t="s">
        <v>760</v>
      </c>
      <c r="U14" s="396"/>
      <c r="V14" s="396"/>
      <c r="W14" s="397"/>
      <c r="Y14" s="395" t="s">
        <v>760</v>
      </c>
      <c r="Z14" s="396"/>
      <c r="AA14" s="396"/>
      <c r="AB14" s="397"/>
      <c r="AD14" s="395" t="s">
        <v>760</v>
      </c>
      <c r="AE14" s="396"/>
      <c r="AF14" s="396"/>
      <c r="AG14" s="397"/>
    </row>
    <row r="15" spans="2:33" ht="15" thickBot="1" x14ac:dyDescent="0.35">
      <c r="B15" s="398"/>
      <c r="C15" s="399"/>
      <c r="D15" s="399"/>
      <c r="E15" s="400"/>
      <c r="F15" s="143" t="s">
        <v>4</v>
      </c>
      <c r="G15" s="144" t="s">
        <v>7</v>
      </c>
      <c r="H15" s="144" t="s">
        <v>9</v>
      </c>
      <c r="I15" s="145" t="s">
        <v>11</v>
      </c>
      <c r="J15" s="416" t="str">
        <f>'CALCULO D.N'!J27</f>
        <v>PECHUGA DE POLLO A LA PLANCHA, QUINUA Y ENSALADA DE LECHUGA TOMATE CHERRY Y  PALTA, NECTAR DURAZNO.</v>
      </c>
      <c r="K15" s="417"/>
      <c r="L15" s="417"/>
      <c r="M15" s="418"/>
      <c r="O15" s="416" t="s">
        <v>1431</v>
      </c>
      <c r="P15" s="453"/>
      <c r="Q15" s="453"/>
      <c r="R15" s="454"/>
      <c r="T15" s="416"/>
      <c r="U15" s="417"/>
      <c r="V15" s="417"/>
      <c r="W15" s="418"/>
      <c r="Y15" s="416"/>
      <c r="Z15" s="417"/>
      <c r="AA15" s="417"/>
      <c r="AB15" s="418"/>
      <c r="AD15" s="416"/>
      <c r="AE15" s="417"/>
      <c r="AF15" s="417"/>
      <c r="AG15" s="418"/>
    </row>
    <row r="16" spans="2:33" x14ac:dyDescent="0.3">
      <c r="B16" s="402" t="s">
        <v>750</v>
      </c>
      <c r="C16" s="403"/>
      <c r="D16" s="403"/>
      <c r="E16" s="403"/>
      <c r="F16" s="146">
        <f>'CALCULO D.N'!H46</f>
        <v>494.7</v>
      </c>
      <c r="G16" s="146">
        <f>'CALCULO D.N'!K46</f>
        <v>25.27</v>
      </c>
      <c r="H16" s="146">
        <f>'CALCULO D.N'!L46</f>
        <v>59.91</v>
      </c>
      <c r="I16" s="147">
        <f>'CALCULO D.N'!O46</f>
        <v>14.04</v>
      </c>
      <c r="J16" s="419"/>
      <c r="K16" s="420"/>
      <c r="L16" s="420"/>
      <c r="M16" s="421"/>
      <c r="O16" s="455"/>
      <c r="P16" s="456"/>
      <c r="Q16" s="456"/>
      <c r="R16" s="457"/>
      <c r="T16" s="419"/>
      <c r="U16" s="420"/>
      <c r="V16" s="420"/>
      <c r="W16" s="421"/>
      <c r="Y16" s="419"/>
      <c r="Z16" s="420"/>
      <c r="AA16" s="420"/>
      <c r="AB16" s="421"/>
      <c r="AD16" s="419"/>
      <c r="AE16" s="420"/>
      <c r="AF16" s="420"/>
      <c r="AG16" s="421"/>
    </row>
    <row r="17" spans="2:33" ht="15" thickBot="1" x14ac:dyDescent="0.35">
      <c r="B17" s="404" t="s">
        <v>766</v>
      </c>
      <c r="C17" s="405"/>
      <c r="D17" s="405"/>
      <c r="E17" s="405"/>
      <c r="F17" s="152">
        <f>'CALCULO D.N'!H47</f>
        <v>488.34373499999992</v>
      </c>
      <c r="G17" s="150">
        <f>'CALCULO D.N'!K47</f>
        <v>23.019569999999995</v>
      </c>
      <c r="H17" s="148">
        <f>'CALCULO D.N'!L47</f>
        <v>65.770199999999988</v>
      </c>
      <c r="I17" s="149">
        <f>'CALCULO D.N'!O47</f>
        <v>14.798295</v>
      </c>
      <c r="J17" s="422"/>
      <c r="K17" s="423"/>
      <c r="L17" s="423"/>
      <c r="M17" s="424"/>
      <c r="O17" s="458"/>
      <c r="P17" s="459"/>
      <c r="Q17" s="459"/>
      <c r="R17" s="460"/>
      <c r="T17" s="422"/>
      <c r="U17" s="423"/>
      <c r="V17" s="423"/>
      <c r="W17" s="424"/>
      <c r="Y17" s="422"/>
      <c r="Z17" s="423"/>
      <c r="AA17" s="423"/>
      <c r="AB17" s="424"/>
      <c r="AD17" s="422"/>
      <c r="AE17" s="423"/>
      <c r="AF17" s="423"/>
      <c r="AG17" s="424"/>
    </row>
    <row r="18" spans="2:33" ht="15" thickBot="1" x14ac:dyDescent="0.35">
      <c r="B18" s="312" t="s">
        <v>762</v>
      </c>
      <c r="C18" s="313"/>
      <c r="D18" s="313"/>
      <c r="E18" s="314"/>
      <c r="F18" s="392">
        <v>0.1</v>
      </c>
      <c r="G18" s="393" t="s">
        <v>764</v>
      </c>
      <c r="H18" s="141"/>
      <c r="I18" s="142"/>
      <c r="J18" s="142"/>
      <c r="K18" s="142"/>
      <c r="L18" s="142"/>
      <c r="M18" s="142"/>
      <c r="O18" s="142"/>
      <c r="P18" s="142"/>
      <c r="Q18" s="142"/>
      <c r="R18" s="142"/>
      <c r="T18" s="142"/>
      <c r="U18" s="142"/>
      <c r="V18" s="142"/>
      <c r="W18" s="142"/>
      <c r="Y18" s="142"/>
      <c r="Z18" s="142"/>
      <c r="AA18" s="142"/>
      <c r="AB18" s="142"/>
      <c r="AD18" s="142"/>
      <c r="AE18" s="142"/>
      <c r="AF18" s="142"/>
      <c r="AG18" s="142"/>
    </row>
    <row r="19" spans="2:33" ht="15" thickBot="1" x14ac:dyDescent="0.35">
      <c r="B19" s="318"/>
      <c r="C19" s="319"/>
      <c r="D19" s="319"/>
      <c r="E19" s="320"/>
      <c r="F19" s="392"/>
      <c r="G19" s="394"/>
      <c r="H19" s="142"/>
      <c r="I19" s="142"/>
      <c r="J19" s="395" t="s">
        <v>760</v>
      </c>
      <c r="K19" s="396"/>
      <c r="L19" s="396"/>
      <c r="M19" s="397"/>
      <c r="O19" s="395" t="s">
        <v>760</v>
      </c>
      <c r="P19" s="396"/>
      <c r="Q19" s="396"/>
      <c r="R19" s="397"/>
      <c r="T19" s="395" t="s">
        <v>760</v>
      </c>
      <c r="U19" s="396"/>
      <c r="V19" s="396"/>
      <c r="W19" s="397"/>
      <c r="Y19" s="395" t="s">
        <v>760</v>
      </c>
      <c r="Z19" s="396"/>
      <c r="AA19" s="396"/>
      <c r="AB19" s="397"/>
      <c r="AD19" s="395" t="s">
        <v>760</v>
      </c>
      <c r="AE19" s="396"/>
      <c r="AF19" s="396"/>
      <c r="AG19" s="397"/>
    </row>
    <row r="20" spans="2:33" ht="15" thickBot="1" x14ac:dyDescent="0.35">
      <c r="B20" s="425"/>
      <c r="C20" s="426"/>
      <c r="D20" s="426"/>
      <c r="E20" s="427"/>
      <c r="F20" s="143" t="s">
        <v>4</v>
      </c>
      <c r="G20" s="144" t="s">
        <v>7</v>
      </c>
      <c r="H20" s="144" t="s">
        <v>9</v>
      </c>
      <c r="I20" s="145" t="s">
        <v>11</v>
      </c>
      <c r="J20" s="401" t="str">
        <f>'CALCULO D.N'!J48</f>
        <v>2 PORCIONES FRUTAS PICADA CON AVENA. (FRUTILLA Y PLÁTANO).</v>
      </c>
      <c r="K20" s="371"/>
      <c r="L20" s="371"/>
      <c r="M20" s="372"/>
      <c r="O20" s="401" t="s">
        <v>1432</v>
      </c>
      <c r="P20" s="435"/>
      <c r="Q20" s="435"/>
      <c r="R20" s="436"/>
      <c r="T20" s="401"/>
      <c r="U20" s="371"/>
      <c r="V20" s="371"/>
      <c r="W20" s="372"/>
      <c r="Y20" s="401"/>
      <c r="Z20" s="371"/>
      <c r="AA20" s="371"/>
      <c r="AB20" s="372"/>
      <c r="AD20" s="401"/>
      <c r="AE20" s="371"/>
      <c r="AF20" s="371"/>
      <c r="AG20" s="372"/>
    </row>
    <row r="21" spans="2:33" x14ac:dyDescent="0.3">
      <c r="B21" s="402" t="s">
        <v>750</v>
      </c>
      <c r="C21" s="403"/>
      <c r="D21" s="403"/>
      <c r="E21" s="403"/>
      <c r="F21" s="146">
        <f>'CALCULO D.N'!H57</f>
        <v>163.19999999999999</v>
      </c>
      <c r="G21" s="146">
        <f>'CALCULO D.N'!K57</f>
        <v>4.74</v>
      </c>
      <c r="H21" s="146">
        <f>'CALCULO D.N'!L57</f>
        <v>29.02</v>
      </c>
      <c r="I21" s="147">
        <f>'CALCULO D.N'!O57</f>
        <v>1.8599999999999999</v>
      </c>
      <c r="J21" s="373"/>
      <c r="K21" s="374"/>
      <c r="L21" s="374"/>
      <c r="M21" s="375"/>
      <c r="O21" s="437"/>
      <c r="P21" s="438"/>
      <c r="Q21" s="438"/>
      <c r="R21" s="439"/>
      <c r="T21" s="373"/>
      <c r="U21" s="374"/>
      <c r="V21" s="374"/>
      <c r="W21" s="375"/>
      <c r="Y21" s="373"/>
      <c r="Z21" s="374"/>
      <c r="AA21" s="374"/>
      <c r="AB21" s="375"/>
      <c r="AD21" s="373"/>
      <c r="AE21" s="374"/>
      <c r="AF21" s="374"/>
      <c r="AG21" s="375"/>
    </row>
    <row r="22" spans="2:33" ht="15" thickBot="1" x14ac:dyDescent="0.35">
      <c r="B22" s="404" t="s">
        <v>766</v>
      </c>
      <c r="C22" s="405"/>
      <c r="D22" s="405"/>
      <c r="E22" s="405"/>
      <c r="F22" s="148">
        <f>'CALCULO D.N'!H58</f>
        <v>162.78124500000001</v>
      </c>
      <c r="G22" s="150">
        <f>'CALCULO D.N'!K58</f>
        <v>7.6731899999999982</v>
      </c>
      <c r="H22" s="150">
        <f>'CALCULO D.N'!L58</f>
        <v>21.923400000000001</v>
      </c>
      <c r="I22" s="151">
        <f>'CALCULO D.N'!O58</f>
        <v>4.9327649999999998</v>
      </c>
      <c r="J22" s="376"/>
      <c r="K22" s="377"/>
      <c r="L22" s="377"/>
      <c r="M22" s="378"/>
      <c r="O22" s="440"/>
      <c r="P22" s="441"/>
      <c r="Q22" s="441"/>
      <c r="R22" s="442"/>
      <c r="T22" s="376"/>
      <c r="U22" s="377"/>
      <c r="V22" s="377"/>
      <c r="W22" s="378"/>
      <c r="Y22" s="376"/>
      <c r="Z22" s="377"/>
      <c r="AA22" s="377"/>
      <c r="AB22" s="378"/>
      <c r="AD22" s="376"/>
      <c r="AE22" s="377"/>
      <c r="AF22" s="377"/>
      <c r="AG22" s="378"/>
    </row>
    <row r="23" spans="2:33" ht="15" thickBot="1" x14ac:dyDescent="0.35">
      <c r="B23" s="312" t="s">
        <v>736</v>
      </c>
      <c r="C23" s="313"/>
      <c r="D23" s="313"/>
      <c r="E23" s="314"/>
      <c r="F23" s="392">
        <v>0.15</v>
      </c>
      <c r="G23" s="393" t="s">
        <v>770</v>
      </c>
      <c r="H23" s="141"/>
      <c r="I23" s="142"/>
      <c r="J23" s="142"/>
      <c r="K23" s="142"/>
      <c r="L23" s="142"/>
      <c r="M23" s="142"/>
      <c r="O23" s="142"/>
      <c r="P23" s="142"/>
      <c r="Q23" s="142"/>
      <c r="R23" s="142"/>
      <c r="T23" s="142"/>
      <c r="U23" s="142"/>
      <c r="V23" s="142"/>
      <c r="W23" s="142"/>
      <c r="Y23" s="142"/>
      <c r="Z23" s="142"/>
      <c r="AA23" s="142"/>
      <c r="AB23" s="142"/>
      <c r="AD23" s="142"/>
      <c r="AE23" s="142"/>
      <c r="AF23" s="142"/>
      <c r="AG23" s="142"/>
    </row>
    <row r="24" spans="2:33" ht="15" thickBot="1" x14ac:dyDescent="0.35">
      <c r="B24" s="318"/>
      <c r="C24" s="319"/>
      <c r="D24" s="319"/>
      <c r="E24" s="320"/>
      <c r="F24" s="392"/>
      <c r="G24" s="394"/>
      <c r="H24" s="142"/>
      <c r="I24" s="142"/>
      <c r="J24" s="395" t="s">
        <v>760</v>
      </c>
      <c r="K24" s="396"/>
      <c r="L24" s="396"/>
      <c r="M24" s="397"/>
      <c r="O24" s="395" t="s">
        <v>760</v>
      </c>
      <c r="P24" s="396"/>
      <c r="Q24" s="396"/>
      <c r="R24" s="397"/>
      <c r="T24" s="395" t="s">
        <v>760</v>
      </c>
      <c r="U24" s="396"/>
      <c r="V24" s="396"/>
      <c r="W24" s="397"/>
      <c r="Y24" s="395" t="s">
        <v>760</v>
      </c>
      <c r="Z24" s="396"/>
      <c r="AA24" s="396"/>
      <c r="AB24" s="397"/>
      <c r="AD24" s="395" t="s">
        <v>760</v>
      </c>
      <c r="AE24" s="396"/>
      <c r="AF24" s="396"/>
      <c r="AG24" s="397"/>
    </row>
    <row r="25" spans="2:33" ht="15" thickBot="1" x14ac:dyDescent="0.35">
      <c r="B25" s="398"/>
      <c r="C25" s="399"/>
      <c r="D25" s="399"/>
      <c r="E25" s="400"/>
      <c r="F25" s="143" t="s">
        <v>4</v>
      </c>
      <c r="G25" s="144" t="s">
        <v>7</v>
      </c>
      <c r="H25" s="144" t="s">
        <v>9</v>
      </c>
      <c r="I25" s="145" t="s">
        <v>11</v>
      </c>
      <c r="J25" s="401" t="str">
        <f>'CALCULO D.N'!J59</f>
        <v>1 VASO DE LECHE DESLACTOSADA, 2 GALLETAS DE ARROZ Y UNA REBANADA DE JAMON DE PAVO.</v>
      </c>
      <c r="K25" s="371"/>
      <c r="L25" s="371"/>
      <c r="M25" s="372"/>
      <c r="O25" s="401" t="s">
        <v>1433</v>
      </c>
      <c r="P25" s="435"/>
      <c r="Q25" s="435"/>
      <c r="R25" s="436"/>
      <c r="T25" s="401"/>
      <c r="U25" s="371"/>
      <c r="V25" s="371"/>
      <c r="W25" s="372"/>
      <c r="Y25" s="401"/>
      <c r="Z25" s="371"/>
      <c r="AA25" s="371"/>
      <c r="AB25" s="372"/>
      <c r="AD25" s="401"/>
      <c r="AE25" s="371"/>
      <c r="AF25" s="371"/>
      <c r="AG25" s="372"/>
    </row>
    <row r="26" spans="2:33" x14ac:dyDescent="0.3">
      <c r="B26" s="402" t="s">
        <v>750</v>
      </c>
      <c r="C26" s="403"/>
      <c r="D26" s="403"/>
      <c r="E26" s="403"/>
      <c r="F26" s="146">
        <f>'CALCULO D.N'!H73</f>
        <v>164.05</v>
      </c>
      <c r="G26" s="146">
        <f>'CALCULO D.N'!K73</f>
        <v>15.5</v>
      </c>
      <c r="H26" s="146">
        <f>'CALCULO D.N'!L73</f>
        <v>16.97</v>
      </c>
      <c r="I26" s="147">
        <f>'CALCULO D.N'!O73</f>
        <v>3.6799999999999997</v>
      </c>
      <c r="J26" s="373"/>
      <c r="K26" s="374"/>
      <c r="L26" s="374"/>
      <c r="M26" s="375"/>
      <c r="O26" s="437"/>
      <c r="P26" s="438"/>
      <c r="Q26" s="438"/>
      <c r="R26" s="439"/>
      <c r="T26" s="373"/>
      <c r="U26" s="374"/>
      <c r="V26" s="374"/>
      <c r="W26" s="375"/>
      <c r="Y26" s="373"/>
      <c r="Z26" s="374"/>
      <c r="AA26" s="374"/>
      <c r="AB26" s="375"/>
      <c r="AD26" s="373"/>
      <c r="AE26" s="374"/>
      <c r="AF26" s="374"/>
      <c r="AG26" s="375"/>
    </row>
    <row r="27" spans="2:33" ht="15" thickBot="1" x14ac:dyDescent="0.35">
      <c r="B27" s="404" t="s">
        <v>766</v>
      </c>
      <c r="C27" s="405"/>
      <c r="D27" s="405"/>
      <c r="E27" s="405"/>
      <c r="F27" s="148">
        <f>'CALCULO D.N'!H74</f>
        <v>244.17186749999996</v>
      </c>
      <c r="G27" s="148">
        <f>'CALCULO D.N'!K74</f>
        <v>11.509784999999997</v>
      </c>
      <c r="H27" s="148">
        <f>'CALCULO D.N'!L74</f>
        <v>32.885099999999994</v>
      </c>
      <c r="I27" s="151">
        <f>'CALCULO D.N'!O74</f>
        <v>7.3991474999999998</v>
      </c>
      <c r="J27" s="376"/>
      <c r="K27" s="377"/>
      <c r="L27" s="377"/>
      <c r="M27" s="378"/>
      <c r="O27" s="440"/>
      <c r="P27" s="441"/>
      <c r="Q27" s="441"/>
      <c r="R27" s="442"/>
      <c r="T27" s="376"/>
      <c r="U27" s="377"/>
      <c r="V27" s="377"/>
      <c r="W27" s="378"/>
      <c r="Y27" s="376"/>
      <c r="Z27" s="377"/>
      <c r="AA27" s="377"/>
      <c r="AB27" s="378"/>
      <c r="AD27" s="376"/>
      <c r="AE27" s="377"/>
      <c r="AF27" s="377"/>
      <c r="AG27" s="378"/>
    </row>
    <row r="28" spans="2:33" ht="15" thickBot="1" x14ac:dyDescent="0.35">
      <c r="B28" s="312" t="s">
        <v>765</v>
      </c>
      <c r="C28" s="313"/>
      <c r="D28" s="313"/>
      <c r="E28" s="314"/>
      <c r="F28" s="409">
        <v>0.2</v>
      </c>
      <c r="G28" s="393" t="s">
        <v>771</v>
      </c>
      <c r="H28" s="180"/>
      <c r="I28" s="181"/>
      <c r="J28" s="181"/>
      <c r="K28" s="181"/>
      <c r="L28" s="181"/>
      <c r="M28" s="182"/>
      <c r="O28" s="181"/>
      <c r="P28" s="181"/>
      <c r="Q28" s="181"/>
      <c r="R28" s="182"/>
      <c r="T28" s="181"/>
      <c r="U28" s="181"/>
      <c r="V28" s="181"/>
      <c r="W28" s="182"/>
      <c r="Y28" s="181"/>
      <c r="Z28" s="181"/>
      <c r="AA28" s="181"/>
      <c r="AB28" s="182"/>
      <c r="AD28" s="181"/>
      <c r="AE28" s="181"/>
      <c r="AF28" s="181"/>
      <c r="AG28" s="182"/>
    </row>
    <row r="29" spans="2:33" x14ac:dyDescent="0.3">
      <c r="B29" s="315"/>
      <c r="C29" s="316"/>
      <c r="D29" s="316"/>
      <c r="E29" s="317"/>
      <c r="F29" s="392"/>
      <c r="G29" s="394"/>
      <c r="H29" s="142"/>
      <c r="I29" s="142"/>
      <c r="J29" s="410" t="s">
        <v>760</v>
      </c>
      <c r="K29" s="411"/>
      <c r="L29" s="411"/>
      <c r="M29" s="412"/>
      <c r="O29" s="410" t="s">
        <v>760</v>
      </c>
      <c r="P29" s="411"/>
      <c r="Q29" s="411"/>
      <c r="R29" s="412"/>
      <c r="T29" s="410" t="s">
        <v>760</v>
      </c>
      <c r="U29" s="411"/>
      <c r="V29" s="411"/>
      <c r="W29" s="412"/>
      <c r="Y29" s="410" t="s">
        <v>760</v>
      </c>
      <c r="Z29" s="411"/>
      <c r="AA29" s="411"/>
      <c r="AB29" s="412"/>
      <c r="AD29" s="410" t="s">
        <v>760</v>
      </c>
      <c r="AE29" s="411"/>
      <c r="AF29" s="411"/>
      <c r="AG29" s="412"/>
    </row>
    <row r="30" spans="2:33" x14ac:dyDescent="0.3">
      <c r="B30" s="413"/>
      <c r="C30" s="414"/>
      <c r="D30" s="414"/>
      <c r="E30" s="414"/>
      <c r="F30" s="177" t="s">
        <v>4</v>
      </c>
      <c r="G30" s="177" t="s">
        <v>7</v>
      </c>
      <c r="H30" s="177" t="s">
        <v>9</v>
      </c>
      <c r="I30" s="177" t="s">
        <v>11</v>
      </c>
      <c r="J30" s="349" t="str">
        <f>'CALCULO D.N'!J75</f>
        <v>ESTOFADO DE POLLO CON PAPAS COCIDAS, ENSALDA DE PEPINO, TOMATE Y PALTA.</v>
      </c>
      <c r="K30" s="348"/>
      <c r="L30" s="348"/>
      <c r="M30" s="415"/>
      <c r="O30" s="443" t="s">
        <v>1434</v>
      </c>
      <c r="P30" s="444"/>
      <c r="Q30" s="444"/>
      <c r="R30" s="445"/>
      <c r="T30" s="349"/>
      <c r="U30" s="348"/>
      <c r="V30" s="348"/>
      <c r="W30" s="415"/>
      <c r="Y30" s="349"/>
      <c r="Z30" s="348"/>
      <c r="AA30" s="348"/>
      <c r="AB30" s="415"/>
      <c r="AD30" s="349"/>
      <c r="AE30" s="348"/>
      <c r="AF30" s="348"/>
      <c r="AG30" s="415"/>
    </row>
    <row r="31" spans="2:33" x14ac:dyDescent="0.3">
      <c r="B31" s="402" t="s">
        <v>750</v>
      </c>
      <c r="C31" s="403"/>
      <c r="D31" s="403"/>
      <c r="E31" s="403"/>
      <c r="F31" s="168">
        <f>'CALCULO D.N'!H94</f>
        <v>341.8</v>
      </c>
      <c r="G31" s="168">
        <f>'CALCULO D.N'!K94</f>
        <v>16.149999999999999</v>
      </c>
      <c r="H31" s="168">
        <f>'CALCULO D.N'!L94</f>
        <v>29.169999999999998</v>
      </c>
      <c r="I31" s="168">
        <f>'CALCULO D.N'!O94</f>
        <v>15.82</v>
      </c>
      <c r="J31" s="348"/>
      <c r="K31" s="348"/>
      <c r="L31" s="348"/>
      <c r="M31" s="415"/>
      <c r="O31" s="446"/>
      <c r="P31" s="438"/>
      <c r="Q31" s="438"/>
      <c r="R31" s="439"/>
      <c r="T31" s="348"/>
      <c r="U31" s="348"/>
      <c r="V31" s="348"/>
      <c r="W31" s="415"/>
      <c r="Y31" s="348"/>
      <c r="Z31" s="348"/>
      <c r="AA31" s="348"/>
      <c r="AB31" s="415"/>
      <c r="AD31" s="348"/>
      <c r="AE31" s="348"/>
      <c r="AF31" s="348"/>
      <c r="AG31" s="415"/>
    </row>
    <row r="32" spans="2:33" x14ac:dyDescent="0.3">
      <c r="B32" s="402" t="s">
        <v>766</v>
      </c>
      <c r="C32" s="403"/>
      <c r="D32" s="403"/>
      <c r="E32" s="403"/>
      <c r="F32" s="178">
        <f>'CALCULO D.N'!H95</f>
        <v>325.56249000000003</v>
      </c>
      <c r="G32" s="128">
        <f>'CALCULO D.N'!K95</f>
        <v>15.346379999999996</v>
      </c>
      <c r="H32" s="128">
        <f>'CALCULO D.N'!L95</f>
        <v>43.846800000000002</v>
      </c>
      <c r="I32" s="128">
        <f>'CALCULO D.N'!O95</f>
        <v>9.8655299999999997</v>
      </c>
      <c r="J32" s="348"/>
      <c r="K32" s="348"/>
      <c r="L32" s="348"/>
      <c r="M32" s="415"/>
      <c r="O32" s="447"/>
      <c r="P32" s="448"/>
      <c r="Q32" s="448"/>
      <c r="R32" s="449"/>
      <c r="T32" s="348"/>
      <c r="U32" s="348"/>
      <c r="V32" s="348"/>
      <c r="W32" s="415"/>
      <c r="Y32" s="348"/>
      <c r="Z32" s="348"/>
      <c r="AA32" s="348"/>
      <c r="AB32" s="415"/>
      <c r="AD32" s="348"/>
      <c r="AE32" s="348"/>
      <c r="AF32" s="348"/>
      <c r="AG32" s="415"/>
    </row>
    <row r="33" spans="2:13" ht="15" thickBot="1" x14ac:dyDescent="0.35">
      <c r="B33" s="183"/>
      <c r="C33" s="126"/>
      <c r="D33" s="126"/>
      <c r="E33" s="126"/>
      <c r="F33" s="179"/>
      <c r="G33" s="126"/>
      <c r="H33" s="126"/>
      <c r="I33" s="126"/>
      <c r="J33" s="166"/>
      <c r="K33" s="166"/>
      <c r="L33" s="166"/>
      <c r="M33" s="167"/>
    </row>
    <row r="34" spans="2:13" ht="15" thickBot="1" x14ac:dyDescent="0.35">
      <c r="B34" s="367" t="s">
        <v>778</v>
      </c>
      <c r="C34" s="368"/>
      <c r="D34" s="368"/>
      <c r="E34" s="369"/>
      <c r="F34" s="143" t="s">
        <v>4</v>
      </c>
      <c r="G34" s="144" t="s">
        <v>7</v>
      </c>
      <c r="H34" s="144" t="s">
        <v>9</v>
      </c>
      <c r="I34" s="145" t="s">
        <v>11</v>
      </c>
      <c r="J34" s="370"/>
      <c r="K34" s="371"/>
      <c r="L34" s="371"/>
      <c r="M34" s="372"/>
    </row>
    <row r="35" spans="2:13" ht="46.2" customHeight="1" thickBot="1" x14ac:dyDescent="0.35">
      <c r="B35" s="406" t="s">
        <v>750</v>
      </c>
      <c r="C35" s="407"/>
      <c r="D35" s="407"/>
      <c r="E35" s="408"/>
      <c r="F35" s="175">
        <f>SUM(F6+F11+F16+F21+F26+F31)</f>
        <v>1613.05</v>
      </c>
      <c r="G35" s="175">
        <f t="shared" ref="G35:I35" si="0">SUM(G6+G11+G16+G21+G26+G31)</f>
        <v>86.289999999999992</v>
      </c>
      <c r="H35" s="175">
        <f t="shared" si="0"/>
        <v>196.38</v>
      </c>
      <c r="I35" s="176">
        <f t="shared" si="0"/>
        <v>45.019999999999996</v>
      </c>
      <c r="J35" s="373"/>
      <c r="K35" s="374"/>
      <c r="L35" s="374"/>
      <c r="M35" s="375"/>
    </row>
    <row r="36" spans="2:13" ht="42.6" customHeight="1" thickBot="1" x14ac:dyDescent="0.35">
      <c r="B36" s="386" t="s">
        <v>767</v>
      </c>
      <c r="C36" s="387"/>
      <c r="D36" s="387"/>
      <c r="E36" s="388"/>
      <c r="F36" s="268">
        <f>E1</f>
        <v>1627.8124499999999</v>
      </c>
      <c r="G36" s="153">
        <f>'CALCULO D.N'!K109</f>
        <v>76.731899999999982</v>
      </c>
      <c r="H36" s="153">
        <f>'CALCULO D.N'!L109</f>
        <v>219.23399999999998</v>
      </c>
      <c r="I36" s="154">
        <f>'CALCULO D.N'!O109</f>
        <v>49.327649999999998</v>
      </c>
      <c r="J36" s="373"/>
      <c r="K36" s="374"/>
      <c r="L36" s="374"/>
      <c r="M36" s="375"/>
    </row>
    <row r="37" spans="2:13" ht="40.200000000000003" customHeight="1" thickBot="1" x14ac:dyDescent="0.35">
      <c r="B37" s="389" t="s">
        <v>768</v>
      </c>
      <c r="C37" s="390"/>
      <c r="D37" s="390"/>
      <c r="E37" s="391"/>
      <c r="F37" s="155">
        <f t="shared" ref="F37" si="1">(F35/F36)*100</f>
        <v>99.093111125916252</v>
      </c>
      <c r="G37" s="155">
        <f>'CALCULO D.N'!K110</f>
        <v>112.45648810989954</v>
      </c>
      <c r="H37" s="155">
        <f>'CALCULO D.N'!L110</f>
        <v>89.575522044938296</v>
      </c>
      <c r="I37" s="156">
        <f>'CALCULO D.N'!O110</f>
        <v>91.267270993043454</v>
      </c>
      <c r="J37" s="376"/>
      <c r="K37" s="377"/>
      <c r="L37" s="377"/>
      <c r="M37" s="378"/>
    </row>
    <row r="39" spans="2:13" ht="15" thickBot="1" x14ac:dyDescent="0.35"/>
    <row r="40" spans="2:13" ht="15" thickBot="1" x14ac:dyDescent="0.35">
      <c r="B40" s="381" t="s">
        <v>773</v>
      </c>
      <c r="C40" s="382"/>
      <c r="D40" s="382"/>
      <c r="E40" s="383"/>
    </row>
    <row r="41" spans="2:13" ht="15" thickBot="1" x14ac:dyDescent="0.35">
      <c r="B41" s="365" t="s">
        <v>777</v>
      </c>
      <c r="C41" s="366"/>
      <c r="D41" s="169" t="s">
        <v>779</v>
      </c>
      <c r="E41" s="170" t="s">
        <v>767</v>
      </c>
    </row>
    <row r="42" spans="2:13" x14ac:dyDescent="0.3">
      <c r="B42" s="379" t="s">
        <v>780</v>
      </c>
      <c r="C42" s="380"/>
      <c r="D42" s="171">
        <v>100</v>
      </c>
      <c r="E42" s="172">
        <f>F37</f>
        <v>99.093111125916252</v>
      </c>
    </row>
    <row r="43" spans="2:13" x14ac:dyDescent="0.3">
      <c r="B43" s="379" t="s">
        <v>776</v>
      </c>
      <c r="C43" s="380"/>
      <c r="D43" s="171">
        <v>100</v>
      </c>
      <c r="E43" s="172">
        <f>G37</f>
        <v>112.45648810989954</v>
      </c>
    </row>
    <row r="44" spans="2:13" x14ac:dyDescent="0.3">
      <c r="B44" s="379" t="s">
        <v>774</v>
      </c>
      <c r="C44" s="380"/>
      <c r="D44" s="171">
        <v>100</v>
      </c>
      <c r="E44" s="172">
        <f>H37</f>
        <v>89.575522044938296</v>
      </c>
    </row>
    <row r="45" spans="2:13" ht="15" thickBot="1" x14ac:dyDescent="0.35">
      <c r="B45" s="384" t="s">
        <v>775</v>
      </c>
      <c r="C45" s="385"/>
      <c r="D45" s="173">
        <v>100</v>
      </c>
      <c r="E45" s="174">
        <f>I37</f>
        <v>91.267270993043454</v>
      </c>
    </row>
    <row r="47" spans="2:13" x14ac:dyDescent="0.3">
      <c r="B47" s="364"/>
      <c r="C47" s="364"/>
    </row>
  </sheetData>
  <mergeCells count="114">
    <mergeCell ref="Y25:AB27"/>
    <mergeCell ref="Y29:AB29"/>
    <mergeCell ref="Y30:AB32"/>
    <mergeCell ref="AD2:AG2"/>
    <mergeCell ref="AD4:AG4"/>
    <mergeCell ref="AD5:AG7"/>
    <mergeCell ref="AD9:AG9"/>
    <mergeCell ref="AD10:AG12"/>
    <mergeCell ref="AD14:AG14"/>
    <mergeCell ref="AD15:AG17"/>
    <mergeCell ref="AD19:AG19"/>
    <mergeCell ref="AD20:AG22"/>
    <mergeCell ref="AD24:AG24"/>
    <mergeCell ref="AD25:AG27"/>
    <mergeCell ref="AD29:AG29"/>
    <mergeCell ref="AD30:AG32"/>
    <mergeCell ref="Y14:AB14"/>
    <mergeCell ref="Y15:AB17"/>
    <mergeCell ref="Y19:AB19"/>
    <mergeCell ref="Y20:AB22"/>
    <mergeCell ref="Y24:AB24"/>
    <mergeCell ref="Y2:AB2"/>
    <mergeCell ref="Y4:AB4"/>
    <mergeCell ref="Y5:AB7"/>
    <mergeCell ref="Y9:AB9"/>
    <mergeCell ref="Y10:AB12"/>
    <mergeCell ref="O29:R29"/>
    <mergeCell ref="O30:R32"/>
    <mergeCell ref="O2:R2"/>
    <mergeCell ref="T2:W2"/>
    <mergeCell ref="T4:W4"/>
    <mergeCell ref="T5:W7"/>
    <mergeCell ref="T9:W9"/>
    <mergeCell ref="T10:W12"/>
    <mergeCell ref="T14:W14"/>
    <mergeCell ref="T15:W17"/>
    <mergeCell ref="T19:W19"/>
    <mergeCell ref="T20:W22"/>
    <mergeCell ref="T24:W24"/>
    <mergeCell ref="T25:W27"/>
    <mergeCell ref="T29:W29"/>
    <mergeCell ref="T30:W32"/>
    <mergeCell ref="O15:R17"/>
    <mergeCell ref="O19:R19"/>
    <mergeCell ref="O20:R22"/>
    <mergeCell ref="O24:R24"/>
    <mergeCell ref="O25:R27"/>
    <mergeCell ref="O4:R4"/>
    <mergeCell ref="O5:R7"/>
    <mergeCell ref="O9:R9"/>
    <mergeCell ref="O10:R12"/>
    <mergeCell ref="O14:R14"/>
    <mergeCell ref="J5:M7"/>
    <mergeCell ref="J4:M4"/>
    <mergeCell ref="B8:E9"/>
    <mergeCell ref="F8:F9"/>
    <mergeCell ref="G8:G9"/>
    <mergeCell ref="G3:G4"/>
    <mergeCell ref="B3:E4"/>
    <mergeCell ref="F3:F4"/>
    <mergeCell ref="B5:E5"/>
    <mergeCell ref="B6:E6"/>
    <mergeCell ref="B7:E7"/>
    <mergeCell ref="J9:M9"/>
    <mergeCell ref="B1:D2"/>
    <mergeCell ref="E1:F2"/>
    <mergeCell ref="B10:E10"/>
    <mergeCell ref="J10:M12"/>
    <mergeCell ref="B11:E11"/>
    <mergeCell ref="B12:E12"/>
    <mergeCell ref="B13:E14"/>
    <mergeCell ref="F13:F14"/>
    <mergeCell ref="G13:G14"/>
    <mergeCell ref="J14:M14"/>
    <mergeCell ref="B15:E15"/>
    <mergeCell ref="J15:M17"/>
    <mergeCell ref="B16:E16"/>
    <mergeCell ref="B17:E17"/>
    <mergeCell ref="B18:E19"/>
    <mergeCell ref="F18:F19"/>
    <mergeCell ref="G18:G19"/>
    <mergeCell ref="J19:M19"/>
    <mergeCell ref="B20:E20"/>
    <mergeCell ref="J20:M22"/>
    <mergeCell ref="B21:E21"/>
    <mergeCell ref="B22:E22"/>
    <mergeCell ref="B23:E24"/>
    <mergeCell ref="F23:F24"/>
    <mergeCell ref="G23:G24"/>
    <mergeCell ref="J24:M24"/>
    <mergeCell ref="B25:E25"/>
    <mergeCell ref="J25:M27"/>
    <mergeCell ref="B26:E26"/>
    <mergeCell ref="B27:E27"/>
    <mergeCell ref="B35:E35"/>
    <mergeCell ref="B28:E29"/>
    <mergeCell ref="F28:F29"/>
    <mergeCell ref="G28:G29"/>
    <mergeCell ref="J29:M29"/>
    <mergeCell ref="B30:E30"/>
    <mergeCell ref="J30:M32"/>
    <mergeCell ref="B31:E31"/>
    <mergeCell ref="B32:E32"/>
    <mergeCell ref="B47:C47"/>
    <mergeCell ref="B41:C41"/>
    <mergeCell ref="B34:E34"/>
    <mergeCell ref="J34:M37"/>
    <mergeCell ref="B42:C42"/>
    <mergeCell ref="B40:E40"/>
    <mergeCell ref="B43:C43"/>
    <mergeCell ref="B44:C44"/>
    <mergeCell ref="B45:C45"/>
    <mergeCell ref="B36:E36"/>
    <mergeCell ref="B37:E3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62D2D-0B37-4D9D-B432-DEAE33098146}">
  <dimension ref="A1:H421"/>
  <sheetViews>
    <sheetView view="pageLayout" topLeftCell="A343" zoomScale="98" zoomScaleNormal="100" zoomScalePageLayoutView="98" workbookViewId="0">
      <selection activeCell="G325" sqref="G325"/>
    </sheetView>
  </sheetViews>
  <sheetFormatPr baseColWidth="10" defaultRowHeight="14.4" x14ac:dyDescent="0.3"/>
  <cols>
    <col min="1" max="1" width="19.77734375" customWidth="1"/>
    <col min="2" max="2" width="15.33203125" customWidth="1"/>
    <col min="3" max="3" width="17.77734375" customWidth="1"/>
    <col min="4" max="5" width="9.77734375" customWidth="1"/>
    <col min="6" max="6" width="14.44140625" customWidth="1"/>
    <col min="7" max="7" width="15" bestFit="1" customWidth="1"/>
  </cols>
  <sheetData>
    <row r="1" spans="1:6" ht="16.2" thickBot="1" x14ac:dyDescent="0.35">
      <c r="A1" s="467" t="s">
        <v>1437</v>
      </c>
      <c r="B1" s="468"/>
      <c r="C1" s="468"/>
      <c r="D1" s="468"/>
      <c r="E1" s="468"/>
      <c r="F1" s="469"/>
    </row>
    <row r="2" spans="1:6" ht="15" thickBot="1" x14ac:dyDescent="0.35"/>
    <row r="3" spans="1:6" ht="15" thickBot="1" x14ac:dyDescent="0.35">
      <c r="A3" s="269" t="s">
        <v>1436</v>
      </c>
      <c r="B3" s="472" t="s">
        <v>1578</v>
      </c>
      <c r="C3" s="473"/>
      <c r="D3" s="270" t="s">
        <v>1435</v>
      </c>
      <c r="E3" s="470" t="s">
        <v>1579</v>
      </c>
      <c r="F3" s="471"/>
    </row>
    <row r="4" spans="1:6" ht="15.6" customHeight="1" x14ac:dyDescent="0.3">
      <c r="A4" s="474" t="s">
        <v>1443</v>
      </c>
      <c r="B4" s="474"/>
      <c r="C4" s="474"/>
      <c r="D4" s="474"/>
      <c r="E4" s="474"/>
      <c r="F4" s="474"/>
    </row>
    <row r="5" spans="1:6" ht="15" thickBot="1" x14ac:dyDescent="0.35">
      <c r="A5" s="475"/>
      <c r="B5" s="475"/>
      <c r="C5" s="475"/>
      <c r="D5" s="475"/>
      <c r="E5" s="475"/>
      <c r="F5" s="475"/>
    </row>
    <row r="6" spans="1:6" ht="15" thickBot="1" x14ac:dyDescent="0.35">
      <c r="A6" s="186" t="s">
        <v>1</v>
      </c>
      <c r="B6" s="186" t="s">
        <v>786</v>
      </c>
      <c r="C6" s="184" t="s">
        <v>787</v>
      </c>
      <c r="E6" s="450" t="s">
        <v>1438</v>
      </c>
      <c r="F6" s="452"/>
    </row>
    <row r="7" spans="1:6" x14ac:dyDescent="0.3">
      <c r="A7" s="184" t="s">
        <v>789</v>
      </c>
      <c r="B7" s="184" t="s">
        <v>790</v>
      </c>
      <c r="C7" s="184">
        <v>5</v>
      </c>
    </row>
    <row r="8" spans="1:6" x14ac:dyDescent="0.3">
      <c r="A8" s="184" t="s">
        <v>789</v>
      </c>
      <c r="B8" s="184" t="s">
        <v>794</v>
      </c>
      <c r="C8" s="184">
        <v>10</v>
      </c>
    </row>
    <row r="9" spans="1:6" x14ac:dyDescent="0.3">
      <c r="A9" s="184" t="s">
        <v>797</v>
      </c>
      <c r="B9" s="184" t="s">
        <v>798</v>
      </c>
      <c r="C9" s="184" t="s">
        <v>799</v>
      </c>
    </row>
    <row r="10" spans="1:6" x14ac:dyDescent="0.3">
      <c r="A10" s="184" t="s">
        <v>802</v>
      </c>
      <c r="B10" s="184" t="s">
        <v>803</v>
      </c>
      <c r="C10" s="184">
        <v>170</v>
      </c>
    </row>
    <row r="11" spans="1:6" x14ac:dyDescent="0.3">
      <c r="A11" s="184" t="s">
        <v>802</v>
      </c>
      <c r="B11" s="184" t="s">
        <v>790</v>
      </c>
      <c r="C11" s="188" t="s">
        <v>806</v>
      </c>
    </row>
    <row r="12" spans="1:6" ht="15" thickBot="1" x14ac:dyDescent="0.35">
      <c r="A12" s="184" t="s">
        <v>802</v>
      </c>
      <c r="B12" s="184" t="s">
        <v>794</v>
      </c>
      <c r="C12" s="184">
        <v>20</v>
      </c>
      <c r="E12" s="364"/>
      <c r="F12" s="364"/>
    </row>
    <row r="13" spans="1:6" ht="15" thickBot="1" x14ac:dyDescent="0.35">
      <c r="A13" s="184" t="s">
        <v>811</v>
      </c>
      <c r="B13" s="184" t="s">
        <v>798</v>
      </c>
      <c r="C13" s="184">
        <v>300</v>
      </c>
      <c r="E13" s="450" t="s">
        <v>1439</v>
      </c>
      <c r="F13" s="452"/>
    </row>
    <row r="14" spans="1:6" x14ac:dyDescent="0.3">
      <c r="A14" s="184" t="s">
        <v>812</v>
      </c>
      <c r="B14" s="184" t="s">
        <v>798</v>
      </c>
      <c r="C14" s="184">
        <v>125</v>
      </c>
      <c r="E14" s="461"/>
      <c r="F14" s="462"/>
    </row>
    <row r="15" spans="1:6" x14ac:dyDescent="0.3">
      <c r="A15" s="184" t="s">
        <v>263</v>
      </c>
      <c r="B15" s="184" t="s">
        <v>813</v>
      </c>
      <c r="C15" s="184">
        <v>8</v>
      </c>
      <c r="E15" s="463"/>
      <c r="F15" s="464"/>
    </row>
    <row r="16" spans="1:6" x14ac:dyDescent="0.3">
      <c r="A16" s="184" t="s">
        <v>814</v>
      </c>
      <c r="B16" s="184" t="s">
        <v>790</v>
      </c>
      <c r="C16" s="184">
        <v>5</v>
      </c>
      <c r="E16" s="463"/>
      <c r="F16" s="464"/>
    </row>
    <row r="17" spans="1:6" x14ac:dyDescent="0.3">
      <c r="A17" s="184" t="s">
        <v>814</v>
      </c>
      <c r="B17" s="184" t="s">
        <v>803</v>
      </c>
      <c r="C17" s="184">
        <v>180</v>
      </c>
      <c r="E17" s="463"/>
      <c r="F17" s="464"/>
    </row>
    <row r="18" spans="1:6" ht="15" thickBot="1" x14ac:dyDescent="0.35">
      <c r="A18" s="184" t="s">
        <v>420</v>
      </c>
      <c r="B18" s="184" t="s">
        <v>790</v>
      </c>
      <c r="C18" s="184">
        <v>3</v>
      </c>
      <c r="E18" s="465"/>
      <c r="F18" s="466"/>
    </row>
    <row r="19" spans="1:6" ht="15" thickBot="1" x14ac:dyDescent="0.35">
      <c r="A19" s="184" t="s">
        <v>820</v>
      </c>
      <c r="B19" s="184" t="s">
        <v>821</v>
      </c>
      <c r="C19" s="184">
        <v>200</v>
      </c>
      <c r="E19" s="476"/>
      <c r="F19" s="476"/>
    </row>
    <row r="20" spans="1:6" ht="15" thickBot="1" x14ac:dyDescent="0.35">
      <c r="A20" s="184" t="s">
        <v>824</v>
      </c>
      <c r="B20" s="184" t="s">
        <v>798</v>
      </c>
      <c r="C20" s="188" t="s">
        <v>825</v>
      </c>
      <c r="E20" s="450" t="s">
        <v>1440</v>
      </c>
      <c r="F20" s="452"/>
    </row>
    <row r="21" spans="1:6" x14ac:dyDescent="0.3">
      <c r="A21" s="184" t="s">
        <v>113</v>
      </c>
      <c r="B21" s="184" t="s">
        <v>827</v>
      </c>
      <c r="C21" s="184" t="s">
        <v>828</v>
      </c>
      <c r="E21" s="461"/>
      <c r="F21" s="462"/>
    </row>
    <row r="22" spans="1:6" x14ac:dyDescent="0.3">
      <c r="A22" s="184" t="s">
        <v>830</v>
      </c>
      <c r="B22" s="184" t="s">
        <v>803</v>
      </c>
      <c r="C22" s="184">
        <v>170</v>
      </c>
      <c r="E22" s="463"/>
      <c r="F22" s="464"/>
    </row>
    <row r="23" spans="1:6" x14ac:dyDescent="0.3">
      <c r="A23" s="184" t="s">
        <v>333</v>
      </c>
      <c r="B23" s="184" t="s">
        <v>798</v>
      </c>
      <c r="C23" s="184" t="s">
        <v>833</v>
      </c>
      <c r="E23" s="463"/>
      <c r="F23" s="464"/>
    </row>
    <row r="24" spans="1:6" x14ac:dyDescent="0.3">
      <c r="A24" s="184" t="s">
        <v>836</v>
      </c>
      <c r="B24" s="184" t="s">
        <v>827</v>
      </c>
      <c r="C24" s="184" t="s">
        <v>837</v>
      </c>
      <c r="E24" s="463"/>
      <c r="F24" s="464"/>
    </row>
    <row r="25" spans="1:6" ht="15" thickBot="1" x14ac:dyDescent="0.35">
      <c r="A25" s="184" t="s">
        <v>268</v>
      </c>
      <c r="B25" s="184" t="s">
        <v>794</v>
      </c>
      <c r="C25" s="184">
        <v>15</v>
      </c>
      <c r="E25" s="465"/>
      <c r="F25" s="466"/>
    </row>
    <row r="26" spans="1:6" ht="15" thickBot="1" x14ac:dyDescent="0.35">
      <c r="A26" s="184" t="s">
        <v>842</v>
      </c>
      <c r="B26" s="184" t="s">
        <v>803</v>
      </c>
      <c r="C26" s="184">
        <v>170</v>
      </c>
      <c r="E26" s="477"/>
      <c r="F26" s="477"/>
    </row>
    <row r="27" spans="1:6" ht="15" thickBot="1" x14ac:dyDescent="0.35">
      <c r="A27" s="184" t="s">
        <v>844</v>
      </c>
      <c r="B27" s="184" t="s">
        <v>794</v>
      </c>
      <c r="C27" s="184">
        <v>10</v>
      </c>
      <c r="E27" s="450" t="s">
        <v>1441</v>
      </c>
      <c r="F27" s="452"/>
    </row>
    <row r="28" spans="1:6" x14ac:dyDescent="0.3">
      <c r="A28" s="184" t="s">
        <v>844</v>
      </c>
      <c r="B28" s="184" t="s">
        <v>803</v>
      </c>
      <c r="C28" s="184">
        <v>120</v>
      </c>
      <c r="E28" s="461"/>
      <c r="F28" s="462"/>
    </row>
    <row r="29" spans="1:6" x14ac:dyDescent="0.3">
      <c r="A29" s="184" t="s">
        <v>848</v>
      </c>
      <c r="B29" s="184" t="s">
        <v>798</v>
      </c>
      <c r="C29" s="184">
        <v>50</v>
      </c>
      <c r="E29" s="463"/>
      <c r="F29" s="464"/>
    </row>
    <row r="30" spans="1:6" x14ac:dyDescent="0.3">
      <c r="A30" s="184" t="s">
        <v>809</v>
      </c>
      <c r="B30" s="184" t="s">
        <v>803</v>
      </c>
      <c r="C30" s="184">
        <v>200</v>
      </c>
      <c r="E30" s="463"/>
      <c r="F30" s="464"/>
    </row>
    <row r="31" spans="1:6" x14ac:dyDescent="0.3">
      <c r="A31" s="184" t="s">
        <v>809</v>
      </c>
      <c r="B31" s="184" t="s">
        <v>852</v>
      </c>
      <c r="C31" s="184">
        <v>300</v>
      </c>
      <c r="E31" s="463"/>
      <c r="F31" s="464"/>
    </row>
    <row r="32" spans="1:6" ht="15" thickBot="1" x14ac:dyDescent="0.35">
      <c r="A32" s="184" t="s">
        <v>853</v>
      </c>
      <c r="B32" s="184" t="s">
        <v>803</v>
      </c>
      <c r="C32" s="184">
        <v>170</v>
      </c>
      <c r="E32" s="465"/>
      <c r="F32" s="466"/>
    </row>
    <row r="33" spans="1:6" ht="15" thickBot="1" x14ac:dyDescent="0.35">
      <c r="A33" s="184" t="s">
        <v>855</v>
      </c>
      <c r="B33" s="184" t="s">
        <v>816</v>
      </c>
      <c r="C33" s="184">
        <v>20</v>
      </c>
    </row>
    <row r="34" spans="1:6" ht="15" thickBot="1" x14ac:dyDescent="0.35">
      <c r="A34" s="184" t="s">
        <v>857</v>
      </c>
      <c r="B34" s="184" t="s">
        <v>798</v>
      </c>
      <c r="C34" s="184" t="s">
        <v>858</v>
      </c>
      <c r="E34" s="450" t="s">
        <v>1442</v>
      </c>
      <c r="F34" s="452"/>
    </row>
    <row r="35" spans="1:6" x14ac:dyDescent="0.3">
      <c r="A35" s="184" t="s">
        <v>860</v>
      </c>
      <c r="B35" s="184" t="s">
        <v>827</v>
      </c>
      <c r="C35" s="184" t="s">
        <v>861</v>
      </c>
      <c r="E35" s="461"/>
      <c r="F35" s="462"/>
    </row>
    <row r="36" spans="1:6" x14ac:dyDescent="0.3">
      <c r="A36" s="184" t="s">
        <v>863</v>
      </c>
      <c r="B36" s="184" t="s">
        <v>803</v>
      </c>
      <c r="C36" s="184">
        <v>170</v>
      </c>
      <c r="E36" s="463"/>
      <c r="F36" s="464"/>
    </row>
    <row r="37" spans="1:6" x14ac:dyDescent="0.3">
      <c r="A37" s="184" t="s">
        <v>57</v>
      </c>
      <c r="B37" s="184" t="s">
        <v>816</v>
      </c>
      <c r="C37" s="184" t="s">
        <v>799</v>
      </c>
      <c r="E37" s="463"/>
      <c r="F37" s="464"/>
    </row>
    <row r="38" spans="1:6" x14ac:dyDescent="0.3">
      <c r="A38" s="184" t="s">
        <v>867</v>
      </c>
      <c r="B38" s="184" t="s">
        <v>816</v>
      </c>
      <c r="C38" s="184">
        <v>40</v>
      </c>
      <c r="E38" s="463"/>
      <c r="F38" s="464"/>
    </row>
    <row r="39" spans="1:6" x14ac:dyDescent="0.3">
      <c r="A39" s="184" t="s">
        <v>64</v>
      </c>
      <c r="B39" s="184" t="s">
        <v>816</v>
      </c>
      <c r="C39" s="184" t="s">
        <v>799</v>
      </c>
      <c r="E39" s="463"/>
      <c r="F39" s="464"/>
    </row>
    <row r="40" spans="1:6" x14ac:dyDescent="0.3">
      <c r="A40" s="184" t="s">
        <v>817</v>
      </c>
      <c r="B40" s="184" t="s">
        <v>790</v>
      </c>
      <c r="C40" s="188" t="s">
        <v>871</v>
      </c>
      <c r="E40" s="463"/>
      <c r="F40" s="464"/>
    </row>
    <row r="41" spans="1:6" x14ac:dyDescent="0.3">
      <c r="A41" s="184" t="s">
        <v>300</v>
      </c>
      <c r="B41" s="184" t="s">
        <v>794</v>
      </c>
      <c r="C41" s="184">
        <v>15</v>
      </c>
      <c r="E41" s="463"/>
      <c r="F41" s="464"/>
    </row>
    <row r="42" spans="1:6" x14ac:dyDescent="0.3">
      <c r="A42" s="184" t="s">
        <v>300</v>
      </c>
      <c r="B42" s="184" t="s">
        <v>803</v>
      </c>
      <c r="C42" s="184">
        <v>150</v>
      </c>
      <c r="E42" s="463"/>
      <c r="F42" s="464"/>
    </row>
    <row r="43" spans="1:6" ht="15" thickBot="1" x14ac:dyDescent="0.35">
      <c r="A43" s="184" t="s">
        <v>147</v>
      </c>
      <c r="B43" s="184" t="s">
        <v>798</v>
      </c>
      <c r="C43" s="184">
        <v>50</v>
      </c>
      <c r="E43" s="465"/>
      <c r="F43" s="466"/>
    </row>
    <row r="44" spans="1:6" x14ac:dyDescent="0.3">
      <c r="A44" s="184" t="s">
        <v>822</v>
      </c>
      <c r="B44" s="184" t="s">
        <v>798</v>
      </c>
      <c r="C44" s="184" t="s">
        <v>876</v>
      </c>
    </row>
    <row r="61" spans="1:6" ht="15" thickBot="1" x14ac:dyDescent="0.35"/>
    <row r="62" spans="1:6" x14ac:dyDescent="0.3">
      <c r="A62" s="493" t="s">
        <v>1448</v>
      </c>
      <c r="B62" s="494"/>
      <c r="C62" s="494"/>
      <c r="D62" s="494"/>
      <c r="E62" s="494"/>
      <c r="F62" s="495"/>
    </row>
    <row r="63" spans="1:6" ht="15" thickBot="1" x14ac:dyDescent="0.35">
      <c r="A63" s="496"/>
      <c r="B63" s="497"/>
      <c r="C63" s="497"/>
      <c r="D63" s="497"/>
      <c r="E63" s="497"/>
      <c r="F63" s="498"/>
    </row>
    <row r="64" spans="1:6" ht="15" thickBot="1" x14ac:dyDescent="0.35"/>
    <row r="65" spans="1:8" ht="15" thickBot="1" x14ac:dyDescent="0.35">
      <c r="A65" s="484" t="s">
        <v>1463</v>
      </c>
      <c r="B65" s="486"/>
      <c r="C65" s="272" t="s">
        <v>1019</v>
      </c>
      <c r="E65" s="484" t="s">
        <v>1457</v>
      </c>
      <c r="F65" s="485"/>
    </row>
    <row r="66" spans="1:8" x14ac:dyDescent="0.3">
      <c r="A66" s="499" t="s">
        <v>1580</v>
      </c>
      <c r="B66" s="500"/>
      <c r="C66" s="277" t="s">
        <v>1440</v>
      </c>
      <c r="E66" s="478" t="s">
        <v>1456</v>
      </c>
      <c r="F66" s="479"/>
      <c r="H66" s="184"/>
    </row>
    <row r="67" spans="1:8" x14ac:dyDescent="0.3">
      <c r="A67" s="489" t="s">
        <v>1537</v>
      </c>
      <c r="B67" s="490"/>
      <c r="C67" s="274" t="s">
        <v>1440</v>
      </c>
      <c r="E67" s="480"/>
      <c r="F67" s="481"/>
    </row>
    <row r="68" spans="1:8" x14ac:dyDescent="0.3">
      <c r="A68" s="489" t="s">
        <v>1538</v>
      </c>
      <c r="B68" s="490"/>
      <c r="C68" s="274" t="s">
        <v>1461</v>
      </c>
      <c r="E68" s="480"/>
      <c r="F68" s="481"/>
    </row>
    <row r="69" spans="1:8" ht="15" thickBot="1" x14ac:dyDescent="0.35">
      <c r="A69" s="491" t="s">
        <v>1539</v>
      </c>
      <c r="B69" s="492"/>
      <c r="C69" s="275" t="s">
        <v>1464</v>
      </c>
      <c r="E69" s="482"/>
      <c r="F69" s="483"/>
    </row>
    <row r="70" spans="1:8" ht="15" thickBot="1" x14ac:dyDescent="0.35"/>
    <row r="71" spans="1:8" ht="15" thickBot="1" x14ac:dyDescent="0.35">
      <c r="A71" s="484" t="s">
        <v>776</v>
      </c>
      <c r="B71" s="486"/>
      <c r="C71" s="272" t="s">
        <v>1019</v>
      </c>
      <c r="E71" s="461"/>
      <c r="F71" s="462"/>
    </row>
    <row r="72" spans="1:8" x14ac:dyDescent="0.3">
      <c r="A72" s="487" t="s">
        <v>1455</v>
      </c>
      <c r="B72" s="488"/>
      <c r="C72" s="277" t="s">
        <v>1450</v>
      </c>
      <c r="E72" s="463"/>
      <c r="F72" s="464"/>
    </row>
    <row r="73" spans="1:8" x14ac:dyDescent="0.3">
      <c r="A73" s="489" t="s">
        <v>1454</v>
      </c>
      <c r="B73" s="490"/>
      <c r="C73" s="274" t="s">
        <v>1451</v>
      </c>
      <c r="E73" s="463"/>
      <c r="F73" s="464"/>
    </row>
    <row r="74" spans="1:8" x14ac:dyDescent="0.3">
      <c r="A74" s="489" t="s">
        <v>1571</v>
      </c>
      <c r="B74" s="490"/>
      <c r="C74" s="274" t="s">
        <v>1531</v>
      </c>
      <c r="E74" s="463"/>
      <c r="F74" s="464"/>
    </row>
    <row r="75" spans="1:8" ht="15" thickBot="1" x14ac:dyDescent="0.35">
      <c r="A75" s="491" t="s">
        <v>1570</v>
      </c>
      <c r="B75" s="492"/>
      <c r="C75" s="275" t="s">
        <v>1452</v>
      </c>
      <c r="E75" s="463"/>
      <c r="F75" s="464"/>
    </row>
    <row r="76" spans="1:8" ht="15" thickBot="1" x14ac:dyDescent="0.35">
      <c r="E76" s="463"/>
      <c r="F76" s="464"/>
    </row>
    <row r="77" spans="1:8" ht="15" thickBot="1" x14ac:dyDescent="0.35">
      <c r="A77" s="484" t="s">
        <v>1540</v>
      </c>
      <c r="B77" s="486"/>
      <c r="C77" s="272" t="s">
        <v>1019</v>
      </c>
      <c r="E77" s="463"/>
      <c r="F77" s="464"/>
    </row>
    <row r="78" spans="1:8" x14ac:dyDescent="0.3">
      <c r="A78" s="487" t="s">
        <v>1458</v>
      </c>
      <c r="B78" s="488"/>
      <c r="C78" s="277" t="s">
        <v>1460</v>
      </c>
      <c r="E78" s="463"/>
      <c r="F78" s="464"/>
    </row>
    <row r="79" spans="1:8" x14ac:dyDescent="0.3">
      <c r="A79" s="489" t="s">
        <v>1459</v>
      </c>
      <c r="B79" s="490"/>
      <c r="C79" s="274" t="s">
        <v>1461</v>
      </c>
      <c r="E79" s="463"/>
      <c r="F79" s="464"/>
    </row>
    <row r="80" spans="1:8" ht="15" thickBot="1" x14ac:dyDescent="0.35">
      <c r="A80" s="491" t="s">
        <v>1462</v>
      </c>
      <c r="B80" s="492"/>
      <c r="C80" s="275" t="s">
        <v>1461</v>
      </c>
      <c r="E80" s="465"/>
      <c r="F80" s="466"/>
    </row>
    <row r="81" spans="1:6" ht="15" thickBot="1" x14ac:dyDescent="0.35"/>
    <row r="82" spans="1:6" x14ac:dyDescent="0.3">
      <c r="A82" s="461"/>
      <c r="B82" s="476"/>
      <c r="C82" s="476"/>
      <c r="D82" s="476"/>
      <c r="E82" s="476"/>
      <c r="F82" s="462"/>
    </row>
    <row r="83" spans="1:6" x14ac:dyDescent="0.3">
      <c r="A83" s="463"/>
      <c r="B83" s="364"/>
      <c r="C83" s="364"/>
      <c r="D83" s="364"/>
      <c r="E83" s="364"/>
      <c r="F83" s="464"/>
    </row>
    <row r="84" spans="1:6" x14ac:dyDescent="0.3">
      <c r="A84" s="463"/>
      <c r="B84" s="364"/>
      <c r="C84" s="364"/>
      <c r="D84" s="364"/>
      <c r="E84" s="364"/>
      <c r="F84" s="464"/>
    </row>
    <row r="85" spans="1:6" x14ac:dyDescent="0.3">
      <c r="A85" s="463"/>
      <c r="B85" s="364"/>
      <c r="C85" s="364"/>
      <c r="D85" s="364"/>
      <c r="E85" s="364"/>
      <c r="F85" s="464"/>
    </row>
    <row r="86" spans="1:6" x14ac:dyDescent="0.3">
      <c r="A86" s="463"/>
      <c r="B86" s="364"/>
      <c r="C86" s="364"/>
      <c r="D86" s="364"/>
      <c r="E86" s="364"/>
      <c r="F86" s="464"/>
    </row>
    <row r="87" spans="1:6" x14ac:dyDescent="0.3">
      <c r="A87" s="463"/>
      <c r="B87" s="364"/>
      <c r="C87" s="364"/>
      <c r="D87" s="364"/>
      <c r="E87" s="364"/>
      <c r="F87" s="464"/>
    </row>
    <row r="88" spans="1:6" x14ac:dyDescent="0.3">
      <c r="A88" s="463"/>
      <c r="B88" s="364"/>
      <c r="C88" s="364"/>
      <c r="D88" s="364"/>
      <c r="E88" s="364"/>
      <c r="F88" s="464"/>
    </row>
    <row r="89" spans="1:6" x14ac:dyDescent="0.3">
      <c r="A89" s="463"/>
      <c r="B89" s="364"/>
      <c r="C89" s="364"/>
      <c r="D89" s="364"/>
      <c r="E89" s="364"/>
      <c r="F89" s="464"/>
    </row>
    <row r="90" spans="1:6" x14ac:dyDescent="0.3">
      <c r="A90" s="463"/>
      <c r="B90" s="364"/>
      <c r="C90" s="364"/>
      <c r="D90" s="364"/>
      <c r="E90" s="364"/>
      <c r="F90" s="464"/>
    </row>
    <row r="91" spans="1:6" x14ac:dyDescent="0.3">
      <c r="A91" s="463"/>
      <c r="B91" s="364"/>
      <c r="C91" s="364"/>
      <c r="D91" s="364"/>
      <c r="E91" s="364"/>
      <c r="F91" s="464"/>
    </row>
    <row r="92" spans="1:6" x14ac:dyDescent="0.3">
      <c r="A92" s="463"/>
      <c r="B92" s="364"/>
      <c r="C92" s="364"/>
      <c r="D92" s="364"/>
      <c r="E92" s="364"/>
      <c r="F92" s="464"/>
    </row>
    <row r="93" spans="1:6" x14ac:dyDescent="0.3">
      <c r="A93" s="463"/>
      <c r="B93" s="364"/>
      <c r="C93" s="364"/>
      <c r="D93" s="364"/>
      <c r="E93" s="364"/>
      <c r="F93" s="464"/>
    </row>
    <row r="94" spans="1:6" x14ac:dyDescent="0.3">
      <c r="A94" s="463"/>
      <c r="B94" s="364"/>
      <c r="C94" s="364"/>
      <c r="D94" s="364"/>
      <c r="E94" s="364"/>
      <c r="F94" s="464"/>
    </row>
    <row r="95" spans="1:6" x14ac:dyDescent="0.3">
      <c r="A95" s="463"/>
      <c r="B95" s="364"/>
      <c r="C95" s="364"/>
      <c r="D95" s="364"/>
      <c r="E95" s="364"/>
      <c r="F95" s="464"/>
    </row>
    <row r="96" spans="1:6" x14ac:dyDescent="0.3">
      <c r="A96" s="463"/>
      <c r="B96" s="364"/>
      <c r="C96" s="364"/>
      <c r="D96" s="364"/>
      <c r="E96" s="364"/>
      <c r="F96" s="464"/>
    </row>
    <row r="97" spans="1:6" x14ac:dyDescent="0.3">
      <c r="A97" s="463"/>
      <c r="B97" s="364"/>
      <c r="C97" s="364"/>
      <c r="D97" s="364"/>
      <c r="E97" s="364"/>
      <c r="F97" s="464"/>
    </row>
    <row r="98" spans="1:6" x14ac:dyDescent="0.3">
      <c r="A98" s="463"/>
      <c r="B98" s="364"/>
      <c r="C98" s="364"/>
      <c r="D98" s="364"/>
      <c r="E98" s="364"/>
      <c r="F98" s="464"/>
    </row>
    <row r="99" spans="1:6" x14ac:dyDescent="0.3">
      <c r="A99" s="463"/>
      <c r="B99" s="364"/>
      <c r="C99" s="364"/>
      <c r="D99" s="364"/>
      <c r="E99" s="364"/>
      <c r="F99" s="464"/>
    </row>
    <row r="100" spans="1:6" x14ac:dyDescent="0.3">
      <c r="A100" s="463"/>
      <c r="B100" s="364"/>
      <c r="C100" s="364"/>
      <c r="D100" s="364"/>
      <c r="E100" s="364"/>
      <c r="F100" s="464"/>
    </row>
    <row r="101" spans="1:6" x14ac:dyDescent="0.3">
      <c r="A101" s="463"/>
      <c r="B101" s="364"/>
      <c r="C101" s="364"/>
      <c r="D101" s="364"/>
      <c r="E101" s="364"/>
      <c r="F101" s="464"/>
    </row>
    <row r="102" spans="1:6" x14ac:dyDescent="0.3">
      <c r="A102" s="463"/>
      <c r="B102" s="364"/>
      <c r="C102" s="364"/>
      <c r="D102" s="364"/>
      <c r="E102" s="364"/>
      <c r="F102" s="464"/>
    </row>
    <row r="103" spans="1:6" ht="15" thickBot="1" x14ac:dyDescent="0.35">
      <c r="A103" s="465"/>
      <c r="B103" s="501"/>
      <c r="C103" s="501"/>
      <c r="D103" s="501"/>
      <c r="E103" s="501"/>
      <c r="F103" s="466"/>
    </row>
    <row r="105" spans="1:6" ht="15" thickBot="1" x14ac:dyDescent="0.35"/>
    <row r="106" spans="1:6" ht="15" thickBot="1" x14ac:dyDescent="0.35">
      <c r="B106" s="502" t="s">
        <v>1471</v>
      </c>
      <c r="C106" s="503"/>
      <c r="D106" s="503"/>
      <c r="E106" s="504"/>
    </row>
    <row r="107" spans="1:6" x14ac:dyDescent="0.3">
      <c r="B107" s="499" t="s">
        <v>1541</v>
      </c>
      <c r="C107" s="500"/>
      <c r="D107" s="505" t="s">
        <v>1469</v>
      </c>
      <c r="E107" s="506"/>
    </row>
    <row r="108" spans="1:6" x14ac:dyDescent="0.3">
      <c r="B108" s="489" t="s">
        <v>1542</v>
      </c>
      <c r="C108" s="490"/>
      <c r="D108" s="380" t="s">
        <v>1581</v>
      </c>
      <c r="E108" s="507"/>
    </row>
    <row r="109" spans="1:6" x14ac:dyDescent="0.3">
      <c r="B109" s="489" t="s">
        <v>1543</v>
      </c>
      <c r="C109" s="490"/>
      <c r="D109" s="380" t="s">
        <v>1460</v>
      </c>
      <c r="E109" s="507"/>
    </row>
    <row r="110" spans="1:6" x14ac:dyDescent="0.3">
      <c r="B110" s="508" t="s">
        <v>1544</v>
      </c>
      <c r="C110" s="509"/>
      <c r="D110" s="380" t="s">
        <v>1581</v>
      </c>
      <c r="E110" s="507"/>
    </row>
    <row r="111" spans="1:6" x14ac:dyDescent="0.3">
      <c r="B111" s="489" t="s">
        <v>1545</v>
      </c>
      <c r="C111" s="490"/>
      <c r="D111" s="380" t="s">
        <v>1581</v>
      </c>
      <c r="E111" s="507"/>
    </row>
    <row r="112" spans="1:6" x14ac:dyDescent="0.3">
      <c r="B112" s="511" t="s">
        <v>1546</v>
      </c>
      <c r="C112" s="512"/>
      <c r="D112" s="380" t="s">
        <v>1468</v>
      </c>
      <c r="E112" s="507"/>
    </row>
    <row r="113" spans="1:6" x14ac:dyDescent="0.3">
      <c r="B113" s="489" t="s">
        <v>1547</v>
      </c>
      <c r="C113" s="490"/>
      <c r="D113" s="380" t="s">
        <v>1467</v>
      </c>
      <c r="E113" s="507"/>
    </row>
    <row r="114" spans="1:6" x14ac:dyDescent="0.3">
      <c r="B114" s="489" t="s">
        <v>1548</v>
      </c>
      <c r="C114" s="490"/>
      <c r="D114" s="380" t="s">
        <v>1467</v>
      </c>
      <c r="E114" s="507"/>
    </row>
    <row r="115" spans="1:6" x14ac:dyDescent="0.3">
      <c r="B115" s="489" t="s">
        <v>1549</v>
      </c>
      <c r="C115" s="490"/>
      <c r="D115" s="380" t="s">
        <v>1472</v>
      </c>
      <c r="E115" s="507"/>
    </row>
    <row r="116" spans="1:6" x14ac:dyDescent="0.3">
      <c r="B116" s="489" t="s">
        <v>1550</v>
      </c>
      <c r="C116" s="490"/>
      <c r="D116" s="380" t="s">
        <v>1532</v>
      </c>
      <c r="E116" s="507"/>
    </row>
    <row r="117" spans="1:6" ht="15" thickBot="1" x14ac:dyDescent="0.35">
      <c r="B117" s="491" t="s">
        <v>1551</v>
      </c>
      <c r="C117" s="492"/>
      <c r="D117" s="385" t="s">
        <v>1465</v>
      </c>
      <c r="E117" s="510"/>
    </row>
    <row r="122" spans="1:6" ht="15" thickBot="1" x14ac:dyDescent="0.35"/>
    <row r="123" spans="1:6" x14ac:dyDescent="0.3">
      <c r="A123" s="493" t="s">
        <v>1470</v>
      </c>
      <c r="B123" s="494"/>
      <c r="C123" s="494"/>
      <c r="D123" s="494"/>
      <c r="E123" s="494"/>
      <c r="F123" s="495"/>
    </row>
    <row r="124" spans="1:6" ht="15" thickBot="1" x14ac:dyDescent="0.35">
      <c r="A124" s="496"/>
      <c r="B124" s="497"/>
      <c r="C124" s="497"/>
      <c r="D124" s="497"/>
      <c r="E124" s="497"/>
      <c r="F124" s="498"/>
    </row>
    <row r="126" spans="1:6" ht="15" thickBot="1" x14ac:dyDescent="0.35"/>
    <row r="127" spans="1:6" ht="15" thickBot="1" x14ac:dyDescent="0.35">
      <c r="B127" s="381" t="s">
        <v>1473</v>
      </c>
      <c r="C127" s="382"/>
      <c r="D127" s="382"/>
      <c r="E127" s="383"/>
    </row>
    <row r="128" spans="1:6" x14ac:dyDescent="0.3">
      <c r="B128" s="499" t="s">
        <v>1552</v>
      </c>
      <c r="C128" s="500"/>
      <c r="D128" s="505" t="s">
        <v>1440</v>
      </c>
      <c r="E128" s="506"/>
    </row>
    <row r="129" spans="1:6" x14ac:dyDescent="0.3">
      <c r="B129" s="489" t="s">
        <v>1515</v>
      </c>
      <c r="C129" s="490"/>
      <c r="D129" s="380" t="s">
        <v>1491</v>
      </c>
      <c r="E129" s="507"/>
    </row>
    <row r="130" spans="1:6" x14ac:dyDescent="0.3">
      <c r="B130" s="489" t="s">
        <v>1520</v>
      </c>
      <c r="C130" s="490"/>
      <c r="D130" s="380" t="s">
        <v>1490</v>
      </c>
      <c r="E130" s="507"/>
    </row>
    <row r="131" spans="1:6" x14ac:dyDescent="0.3">
      <c r="B131" s="489" t="s">
        <v>1553</v>
      </c>
      <c r="C131" s="490"/>
      <c r="D131" s="380" t="s">
        <v>1490</v>
      </c>
      <c r="E131" s="507"/>
    </row>
    <row r="132" spans="1:6" x14ac:dyDescent="0.3">
      <c r="B132" s="489" t="s">
        <v>1554</v>
      </c>
      <c r="C132" s="490"/>
      <c r="D132" s="380" t="s">
        <v>1492</v>
      </c>
      <c r="E132" s="507"/>
    </row>
    <row r="133" spans="1:6" x14ac:dyDescent="0.3">
      <c r="B133" s="489" t="s">
        <v>1522</v>
      </c>
      <c r="C133" s="490"/>
      <c r="D133" s="380" t="s">
        <v>1181</v>
      </c>
      <c r="E133" s="507"/>
    </row>
    <row r="134" spans="1:6" x14ac:dyDescent="0.3">
      <c r="B134" s="489" t="s">
        <v>1516</v>
      </c>
      <c r="C134" s="490"/>
      <c r="D134" s="380" t="s">
        <v>1488</v>
      </c>
      <c r="E134" s="507"/>
    </row>
    <row r="135" spans="1:6" x14ac:dyDescent="0.3">
      <c r="B135" s="489" t="s">
        <v>1555</v>
      </c>
      <c r="C135" s="490"/>
      <c r="D135" s="380" t="s">
        <v>1489</v>
      </c>
      <c r="E135" s="507"/>
    </row>
    <row r="136" spans="1:6" x14ac:dyDescent="0.3">
      <c r="B136" s="489" t="s">
        <v>1556</v>
      </c>
      <c r="C136" s="490"/>
      <c r="D136" s="380" t="s">
        <v>1490</v>
      </c>
      <c r="E136" s="507"/>
    </row>
    <row r="137" spans="1:6" x14ac:dyDescent="0.3">
      <c r="B137" s="489" t="s">
        <v>1518</v>
      </c>
      <c r="C137" s="490"/>
      <c r="D137" s="380" t="s">
        <v>1228</v>
      </c>
      <c r="E137" s="507"/>
    </row>
    <row r="138" spans="1:6" x14ac:dyDescent="0.3">
      <c r="B138" s="511" t="s">
        <v>1557</v>
      </c>
      <c r="C138" s="512"/>
      <c r="D138" s="380" t="s">
        <v>1440</v>
      </c>
      <c r="E138" s="507"/>
    </row>
    <row r="139" spans="1:6" ht="15" thickBot="1" x14ac:dyDescent="0.35">
      <c r="B139" s="491" t="s">
        <v>1558</v>
      </c>
      <c r="C139" s="492"/>
      <c r="D139" s="385" t="s">
        <v>1487</v>
      </c>
      <c r="E139" s="510"/>
    </row>
    <row r="141" spans="1:6" x14ac:dyDescent="0.3">
      <c r="A141" s="513"/>
      <c r="B141" s="514"/>
      <c r="C141" s="514"/>
      <c r="D141" s="514"/>
      <c r="E141" s="514"/>
      <c r="F141" s="515"/>
    </row>
    <row r="142" spans="1:6" x14ac:dyDescent="0.3">
      <c r="A142" s="516"/>
      <c r="B142" s="364"/>
      <c r="C142" s="364"/>
      <c r="D142" s="364"/>
      <c r="E142" s="364"/>
      <c r="F142" s="517"/>
    </row>
    <row r="143" spans="1:6" x14ac:dyDescent="0.3">
      <c r="A143" s="516"/>
      <c r="B143" s="364"/>
      <c r="C143" s="364"/>
      <c r="D143" s="364"/>
      <c r="E143" s="364"/>
      <c r="F143" s="517"/>
    </row>
    <row r="144" spans="1:6" x14ac:dyDescent="0.3">
      <c r="A144" s="516"/>
      <c r="B144" s="364"/>
      <c r="C144" s="364"/>
      <c r="D144" s="364"/>
      <c r="E144" s="364"/>
      <c r="F144" s="517"/>
    </row>
    <row r="145" spans="1:6" x14ac:dyDescent="0.3">
      <c r="A145" s="516"/>
      <c r="B145" s="364"/>
      <c r="C145" s="364"/>
      <c r="D145" s="364"/>
      <c r="E145" s="364"/>
      <c r="F145" s="517"/>
    </row>
    <row r="146" spans="1:6" x14ac:dyDescent="0.3">
      <c r="A146" s="516"/>
      <c r="B146" s="364"/>
      <c r="C146" s="364"/>
      <c r="D146" s="364"/>
      <c r="E146" s="364"/>
      <c r="F146" s="517"/>
    </row>
    <row r="147" spans="1:6" x14ac:dyDescent="0.3">
      <c r="A147" s="516"/>
      <c r="B147" s="364"/>
      <c r="C147" s="364"/>
      <c r="D147" s="364"/>
      <c r="E147" s="364"/>
      <c r="F147" s="517"/>
    </row>
    <row r="148" spans="1:6" x14ac:dyDescent="0.3">
      <c r="A148" s="516"/>
      <c r="B148" s="364"/>
      <c r="C148" s="364"/>
      <c r="D148" s="364"/>
      <c r="E148" s="364"/>
      <c r="F148" s="517"/>
    </row>
    <row r="149" spans="1:6" x14ac:dyDescent="0.3">
      <c r="A149" s="516"/>
      <c r="B149" s="364"/>
      <c r="C149" s="364"/>
      <c r="D149" s="364"/>
      <c r="E149" s="364"/>
      <c r="F149" s="517"/>
    </row>
    <row r="150" spans="1:6" x14ac:dyDescent="0.3">
      <c r="A150" s="516"/>
      <c r="B150" s="364"/>
      <c r="C150" s="364"/>
      <c r="D150" s="364"/>
      <c r="E150" s="364"/>
      <c r="F150" s="517"/>
    </row>
    <row r="151" spans="1:6" x14ac:dyDescent="0.3">
      <c r="A151" s="518"/>
      <c r="B151" s="519"/>
      <c r="C151" s="519"/>
      <c r="D151" s="519"/>
      <c r="E151" s="519"/>
      <c r="F151" s="520"/>
    </row>
    <row r="152" spans="1:6" x14ac:dyDescent="0.3">
      <c r="A152" s="273"/>
      <c r="B152" s="273"/>
      <c r="C152" s="273"/>
      <c r="D152" s="273"/>
      <c r="E152" s="273"/>
      <c r="F152" s="273"/>
    </row>
    <row r="153" spans="1:6" ht="15" thickBot="1" x14ac:dyDescent="0.35"/>
    <row r="154" spans="1:6" x14ac:dyDescent="0.3">
      <c r="A154" s="493" t="s">
        <v>1486</v>
      </c>
      <c r="B154" s="494"/>
      <c r="C154" s="494"/>
      <c r="D154" s="494"/>
      <c r="E154" s="494"/>
      <c r="F154" s="495"/>
    </row>
    <row r="155" spans="1:6" ht="15" thickBot="1" x14ac:dyDescent="0.35">
      <c r="A155" s="496"/>
      <c r="B155" s="497"/>
      <c r="C155" s="497"/>
      <c r="D155" s="497"/>
      <c r="E155" s="497"/>
      <c r="F155" s="498"/>
    </row>
    <row r="157" spans="1:6" ht="15" thickBot="1" x14ac:dyDescent="0.35"/>
    <row r="158" spans="1:6" ht="15" thickBot="1" x14ac:dyDescent="0.35">
      <c r="B158" s="381" t="s">
        <v>1473</v>
      </c>
      <c r="C158" s="382"/>
      <c r="D158" s="382"/>
      <c r="E158" s="383"/>
    </row>
    <row r="159" spans="1:6" x14ac:dyDescent="0.3">
      <c r="B159" s="521" t="s">
        <v>1485</v>
      </c>
      <c r="C159" s="522"/>
      <c r="D159" s="523" t="s">
        <v>1569</v>
      </c>
      <c r="E159" s="524"/>
    </row>
    <row r="160" spans="1:6" x14ac:dyDescent="0.3">
      <c r="B160" s="489" t="s">
        <v>1474</v>
      </c>
      <c r="C160" s="490"/>
      <c r="D160" s="380" t="s">
        <v>1475</v>
      </c>
      <c r="E160" s="507"/>
    </row>
    <row r="161" spans="1:6" x14ac:dyDescent="0.3">
      <c r="B161" s="489" t="s">
        <v>1476</v>
      </c>
      <c r="C161" s="490"/>
      <c r="D161" s="380" t="s">
        <v>1469</v>
      </c>
      <c r="E161" s="507"/>
    </row>
    <row r="162" spans="1:6" x14ac:dyDescent="0.3">
      <c r="B162" s="489" t="s">
        <v>1477</v>
      </c>
      <c r="C162" s="490"/>
      <c r="D162" s="380" t="s">
        <v>1478</v>
      </c>
      <c r="E162" s="507"/>
    </row>
    <row r="163" spans="1:6" x14ac:dyDescent="0.3">
      <c r="B163" s="489" t="s">
        <v>1479</v>
      </c>
      <c r="C163" s="490"/>
      <c r="D163" s="380" t="s">
        <v>1480</v>
      </c>
      <c r="E163" s="507"/>
    </row>
    <row r="164" spans="1:6" x14ac:dyDescent="0.3">
      <c r="B164" s="489" t="s">
        <v>1481</v>
      </c>
      <c r="C164" s="490"/>
      <c r="D164" s="380" t="s">
        <v>1482</v>
      </c>
      <c r="E164" s="507"/>
    </row>
    <row r="165" spans="1:6" ht="15" thickBot="1" x14ac:dyDescent="0.35">
      <c r="B165" s="491" t="s">
        <v>1483</v>
      </c>
      <c r="C165" s="492"/>
      <c r="D165" s="385" t="s">
        <v>1484</v>
      </c>
      <c r="E165" s="510"/>
    </row>
    <row r="166" spans="1:6" ht="15" thickBot="1" x14ac:dyDescent="0.35"/>
    <row r="167" spans="1:6" x14ac:dyDescent="0.3">
      <c r="A167" s="461"/>
      <c r="B167" s="476"/>
      <c r="C167" s="476"/>
      <c r="D167" s="476"/>
      <c r="E167" s="476"/>
      <c r="F167" s="462"/>
    </row>
    <row r="168" spans="1:6" x14ac:dyDescent="0.3">
      <c r="A168" s="463"/>
      <c r="B168" s="364"/>
      <c r="C168" s="364"/>
      <c r="D168" s="364"/>
      <c r="E168" s="364"/>
      <c r="F168" s="464"/>
    </row>
    <row r="169" spans="1:6" x14ac:dyDescent="0.3">
      <c r="A169" s="463"/>
      <c r="B169" s="364"/>
      <c r="C169" s="364"/>
      <c r="D169" s="364"/>
      <c r="E169" s="364"/>
      <c r="F169" s="464"/>
    </row>
    <row r="170" spans="1:6" x14ac:dyDescent="0.3">
      <c r="A170" s="463"/>
      <c r="B170" s="364"/>
      <c r="C170" s="364"/>
      <c r="D170" s="364"/>
      <c r="E170" s="364"/>
      <c r="F170" s="464"/>
    </row>
    <row r="171" spans="1:6" x14ac:dyDescent="0.3">
      <c r="A171" s="463"/>
      <c r="B171" s="364"/>
      <c r="C171" s="364"/>
      <c r="D171" s="364"/>
      <c r="E171" s="364"/>
      <c r="F171" s="464"/>
    </row>
    <row r="172" spans="1:6" x14ac:dyDescent="0.3">
      <c r="A172" s="463"/>
      <c r="B172" s="364"/>
      <c r="C172" s="364"/>
      <c r="D172" s="364"/>
      <c r="E172" s="364"/>
      <c r="F172" s="464"/>
    </row>
    <row r="173" spans="1:6" x14ac:dyDescent="0.3">
      <c r="A173" s="463"/>
      <c r="B173" s="364"/>
      <c r="C173" s="364"/>
      <c r="D173" s="364"/>
      <c r="E173" s="364"/>
      <c r="F173" s="464"/>
    </row>
    <row r="174" spans="1:6" x14ac:dyDescent="0.3">
      <c r="A174" s="463"/>
      <c r="B174" s="364"/>
      <c r="C174" s="364"/>
      <c r="D174" s="364"/>
      <c r="E174" s="364"/>
      <c r="F174" s="464"/>
    </row>
    <row r="175" spans="1:6" x14ac:dyDescent="0.3">
      <c r="A175" s="463"/>
      <c r="B175" s="364"/>
      <c r="C175" s="364"/>
      <c r="D175" s="364"/>
      <c r="E175" s="364"/>
      <c r="F175" s="464"/>
    </row>
    <row r="176" spans="1:6" x14ac:dyDescent="0.3">
      <c r="A176" s="463"/>
      <c r="B176" s="364"/>
      <c r="C176" s="364"/>
      <c r="D176" s="364"/>
      <c r="E176" s="364"/>
      <c r="F176" s="464"/>
    </row>
    <row r="177" spans="1:6" x14ac:dyDescent="0.3">
      <c r="A177" s="463"/>
      <c r="B177" s="364"/>
      <c r="C177" s="364"/>
      <c r="D177" s="364"/>
      <c r="E177" s="364"/>
      <c r="F177" s="464"/>
    </row>
    <row r="178" spans="1:6" x14ac:dyDescent="0.3">
      <c r="A178" s="463"/>
      <c r="B178" s="364"/>
      <c r="C178" s="364"/>
      <c r="D178" s="364"/>
      <c r="E178" s="364"/>
      <c r="F178" s="464"/>
    </row>
    <row r="179" spans="1:6" x14ac:dyDescent="0.3">
      <c r="A179" s="463"/>
      <c r="B179" s="364"/>
      <c r="C179" s="364"/>
      <c r="D179" s="364"/>
      <c r="E179" s="364"/>
      <c r="F179" s="464"/>
    </row>
    <row r="180" spans="1:6" x14ac:dyDescent="0.3">
      <c r="A180" s="463"/>
      <c r="B180" s="364"/>
      <c r="C180" s="364"/>
      <c r="D180" s="364"/>
      <c r="E180" s="364"/>
      <c r="F180" s="464"/>
    </row>
    <row r="181" spans="1:6" x14ac:dyDescent="0.3">
      <c r="A181" s="463"/>
      <c r="B181" s="364"/>
      <c r="C181" s="364"/>
      <c r="D181" s="364"/>
      <c r="E181" s="364"/>
      <c r="F181" s="464"/>
    </row>
    <row r="182" spans="1:6" ht="15" thickBot="1" x14ac:dyDescent="0.35">
      <c r="A182" s="465"/>
      <c r="B182" s="501"/>
      <c r="C182" s="501"/>
      <c r="D182" s="501"/>
      <c r="E182" s="501"/>
      <c r="F182" s="466"/>
    </row>
    <row r="183" spans="1:6" ht="15" thickBot="1" x14ac:dyDescent="0.35"/>
    <row r="184" spans="1:6" x14ac:dyDescent="0.3">
      <c r="A184" s="493" t="s">
        <v>1493</v>
      </c>
      <c r="B184" s="494"/>
      <c r="C184" s="494"/>
      <c r="D184" s="494"/>
      <c r="E184" s="494"/>
      <c r="F184" s="495"/>
    </row>
    <row r="185" spans="1:6" ht="15" thickBot="1" x14ac:dyDescent="0.35">
      <c r="A185" s="496"/>
      <c r="B185" s="497"/>
      <c r="C185" s="497"/>
      <c r="D185" s="497"/>
      <c r="E185" s="497"/>
      <c r="F185" s="498"/>
    </row>
    <row r="186" spans="1:6" ht="15" thickBot="1" x14ac:dyDescent="0.35"/>
    <row r="187" spans="1:6" ht="15" thickBot="1" x14ac:dyDescent="0.35">
      <c r="A187" s="502" t="s">
        <v>1494</v>
      </c>
      <c r="B187" s="503"/>
      <c r="C187" s="503"/>
      <c r="D187" s="503"/>
      <c r="E187" s="503"/>
      <c r="F187" s="504"/>
    </row>
    <row r="188" spans="1:6" ht="15" thickBot="1" x14ac:dyDescent="0.35">
      <c r="A188" s="525" t="s">
        <v>1495</v>
      </c>
      <c r="B188" s="526"/>
      <c r="D188" s="527" t="s">
        <v>1496</v>
      </c>
      <c r="E188" s="528"/>
      <c r="F188" s="529"/>
    </row>
    <row r="189" spans="1:6" ht="14.4" customHeight="1" x14ac:dyDescent="0.3">
      <c r="A189" s="535" t="s">
        <v>1513</v>
      </c>
      <c r="B189" s="539" t="s">
        <v>1582</v>
      </c>
      <c r="D189" s="535" t="s">
        <v>1512</v>
      </c>
      <c r="E189" s="536"/>
      <c r="F189" s="539" t="s">
        <v>1584</v>
      </c>
    </row>
    <row r="190" spans="1:6" x14ac:dyDescent="0.3">
      <c r="A190" s="537"/>
      <c r="B190" s="415"/>
      <c r="D190" s="537"/>
      <c r="E190" s="538"/>
      <c r="F190" s="415"/>
    </row>
    <row r="191" spans="1:6" x14ac:dyDescent="0.3">
      <c r="A191" s="537"/>
      <c r="B191" s="415"/>
      <c r="D191" s="537"/>
      <c r="E191" s="538"/>
      <c r="F191" s="415"/>
    </row>
    <row r="192" spans="1:6" x14ac:dyDescent="0.3">
      <c r="A192" s="537"/>
      <c r="B192" s="415"/>
      <c r="D192" s="537"/>
      <c r="E192" s="538"/>
      <c r="F192" s="415"/>
    </row>
    <row r="193" spans="1:6" x14ac:dyDescent="0.3">
      <c r="A193" s="537"/>
      <c r="B193" s="415"/>
      <c r="D193" s="489" t="s">
        <v>1497</v>
      </c>
      <c r="E193" s="490"/>
      <c r="F193" s="274" t="s">
        <v>1583</v>
      </c>
    </row>
    <row r="194" spans="1:6" ht="15" thickBot="1" x14ac:dyDescent="0.35">
      <c r="A194" s="540"/>
      <c r="B194" s="541"/>
      <c r="D194" s="491" t="s">
        <v>1499</v>
      </c>
      <c r="E194" s="492"/>
      <c r="F194" s="275" t="s">
        <v>1440</v>
      </c>
    </row>
    <row r="195" spans="1:6" ht="15" thickBot="1" x14ac:dyDescent="0.35">
      <c r="D195" s="364"/>
      <c r="E195" s="364"/>
    </row>
    <row r="196" spans="1:6" ht="15" thickBot="1" x14ac:dyDescent="0.35">
      <c r="A196" s="364"/>
      <c r="B196" s="364"/>
      <c r="C196" s="364"/>
      <c r="D196" s="547" t="s">
        <v>1500</v>
      </c>
      <c r="E196" s="548"/>
      <c r="F196" s="549"/>
    </row>
    <row r="197" spans="1:6" ht="14.4" customHeight="1" x14ac:dyDescent="0.3">
      <c r="A197" s="364"/>
      <c r="B197" s="364"/>
      <c r="C197" s="364"/>
      <c r="D197" s="401" t="s">
        <v>1585</v>
      </c>
      <c r="E197" s="435"/>
      <c r="F197" s="436"/>
    </row>
    <row r="198" spans="1:6" ht="15" thickBot="1" x14ac:dyDescent="0.35">
      <c r="A198" s="364"/>
      <c r="B198" s="364"/>
      <c r="C198" s="364"/>
      <c r="D198" s="440"/>
      <c r="E198" s="441"/>
      <c r="F198" s="442"/>
    </row>
    <row r="199" spans="1:6" ht="15" thickBot="1" x14ac:dyDescent="0.35">
      <c r="A199" s="364"/>
      <c r="B199" s="364"/>
      <c r="C199" s="364"/>
    </row>
    <row r="200" spans="1:6" ht="15" thickBot="1" x14ac:dyDescent="0.35">
      <c r="A200" s="364"/>
      <c r="B200" s="364"/>
      <c r="C200" s="364"/>
      <c r="D200" s="502" t="s">
        <v>1561</v>
      </c>
      <c r="E200" s="503"/>
      <c r="F200" s="504"/>
    </row>
    <row r="201" spans="1:6" x14ac:dyDescent="0.3">
      <c r="A201" s="364"/>
      <c r="B201" s="364"/>
      <c r="C201" s="364"/>
      <c r="D201" s="499" t="s">
        <v>1562</v>
      </c>
      <c r="E201" s="500"/>
      <c r="F201" s="277" t="s">
        <v>1440</v>
      </c>
    </row>
    <row r="202" spans="1:6" x14ac:dyDescent="0.3">
      <c r="A202" s="364"/>
      <c r="B202" s="364"/>
      <c r="C202" s="364"/>
      <c r="D202" s="489" t="s">
        <v>1563</v>
      </c>
      <c r="E202" s="490"/>
      <c r="F202" s="274" t="s">
        <v>1440</v>
      </c>
    </row>
    <row r="203" spans="1:6" x14ac:dyDescent="0.3">
      <c r="A203" s="364"/>
      <c r="B203" s="364"/>
      <c r="C203" s="364"/>
      <c r="D203" s="489" t="s">
        <v>1564</v>
      </c>
      <c r="E203" s="490"/>
      <c r="F203" s="274" t="s">
        <v>1440</v>
      </c>
    </row>
    <row r="204" spans="1:6" ht="15" thickBot="1" x14ac:dyDescent="0.35">
      <c r="A204" s="364"/>
      <c r="B204" s="364"/>
      <c r="C204" s="364"/>
      <c r="D204" s="491" t="s">
        <v>1565</v>
      </c>
      <c r="E204" s="492"/>
      <c r="F204" s="275" t="s">
        <v>1440</v>
      </c>
    </row>
    <row r="205" spans="1:6" ht="15" thickBot="1" x14ac:dyDescent="0.35">
      <c r="A205" s="364"/>
      <c r="B205" s="364"/>
      <c r="C205" s="364"/>
    </row>
    <row r="206" spans="1:6" ht="15" thickBot="1" x14ac:dyDescent="0.35">
      <c r="A206" s="364"/>
      <c r="B206" s="364"/>
      <c r="C206" s="364"/>
      <c r="D206" s="484" t="s">
        <v>1514</v>
      </c>
      <c r="E206" s="486"/>
      <c r="F206" s="485"/>
    </row>
    <row r="207" spans="1:6" x14ac:dyDescent="0.3">
      <c r="A207" s="364"/>
      <c r="B207" s="364"/>
      <c r="C207" s="364"/>
      <c r="D207" s="499" t="s">
        <v>1515</v>
      </c>
      <c r="E207" s="500"/>
      <c r="F207" s="277" t="s">
        <v>1466</v>
      </c>
    </row>
    <row r="208" spans="1:6" x14ac:dyDescent="0.3">
      <c r="A208" s="364"/>
      <c r="B208" s="364"/>
      <c r="C208" s="364"/>
      <c r="D208" s="489" t="s">
        <v>1516</v>
      </c>
      <c r="E208" s="490"/>
      <c r="F208" s="274" t="s">
        <v>1466</v>
      </c>
    </row>
    <row r="209" spans="1:6" x14ac:dyDescent="0.3">
      <c r="A209" s="364"/>
      <c r="B209" s="364"/>
      <c r="C209" s="364"/>
      <c r="D209" s="489" t="s">
        <v>1517</v>
      </c>
      <c r="E209" s="490"/>
      <c r="F209" s="274" t="s">
        <v>1466</v>
      </c>
    </row>
    <row r="210" spans="1:6" x14ac:dyDescent="0.3">
      <c r="A210" s="364"/>
      <c r="B210" s="364"/>
      <c r="C210" s="364"/>
      <c r="D210" s="489" t="s">
        <v>1518</v>
      </c>
      <c r="E210" s="490"/>
      <c r="F210" s="274" t="s">
        <v>1461</v>
      </c>
    </row>
    <row r="211" spans="1:6" x14ac:dyDescent="0.3">
      <c r="A211" s="364"/>
      <c r="B211" s="364"/>
      <c r="C211" s="364"/>
      <c r="D211" s="489" t="s">
        <v>1519</v>
      </c>
      <c r="E211" s="490"/>
      <c r="F211" s="274" t="s">
        <v>1461</v>
      </c>
    </row>
    <row r="212" spans="1:6" x14ac:dyDescent="0.3">
      <c r="A212" s="364"/>
      <c r="B212" s="364"/>
      <c r="C212" s="364"/>
      <c r="D212" s="489" t="s">
        <v>1520</v>
      </c>
      <c r="E212" s="490"/>
      <c r="F212" s="278" t="s">
        <v>1521</v>
      </c>
    </row>
    <row r="213" spans="1:6" ht="15" thickBot="1" x14ac:dyDescent="0.35">
      <c r="A213" s="364"/>
      <c r="B213" s="364"/>
      <c r="C213" s="364"/>
      <c r="D213" s="491" t="s">
        <v>1522</v>
      </c>
      <c r="E213" s="492"/>
      <c r="F213" s="279" t="s">
        <v>1523</v>
      </c>
    </row>
    <row r="214" spans="1:6" ht="15" thickBot="1" x14ac:dyDescent="0.35">
      <c r="A214" s="364"/>
      <c r="B214" s="364"/>
      <c r="C214" s="364"/>
    </row>
    <row r="215" spans="1:6" ht="15" thickBot="1" x14ac:dyDescent="0.35">
      <c r="A215" s="364"/>
      <c r="B215" s="364"/>
      <c r="C215" s="364"/>
      <c r="D215" s="530" t="s">
        <v>1524</v>
      </c>
      <c r="E215" s="531"/>
      <c r="F215" s="532"/>
    </row>
    <row r="216" spans="1:6" ht="15" thickBot="1" x14ac:dyDescent="0.35">
      <c r="A216" s="364"/>
      <c r="B216" s="364"/>
      <c r="C216" s="364"/>
      <c r="D216" s="533" t="s">
        <v>1559</v>
      </c>
      <c r="E216" s="534"/>
      <c r="F216" s="280" t="s">
        <v>1441</v>
      </c>
    </row>
    <row r="217" spans="1:6" ht="15" thickBot="1" x14ac:dyDescent="0.35">
      <c r="A217" s="364"/>
      <c r="B217" s="364"/>
      <c r="C217" s="364"/>
    </row>
    <row r="218" spans="1:6" ht="15" thickBot="1" x14ac:dyDescent="0.35">
      <c r="A218" s="364"/>
      <c r="B218" s="364"/>
      <c r="C218" s="364"/>
      <c r="D218" s="381" t="s">
        <v>1502</v>
      </c>
      <c r="E218" s="382"/>
      <c r="F218" s="383"/>
    </row>
    <row r="219" spans="1:6" x14ac:dyDescent="0.3">
      <c r="A219" s="364"/>
      <c r="B219" s="364"/>
      <c r="C219" s="364"/>
      <c r="D219" s="499" t="s">
        <v>1530</v>
      </c>
      <c r="E219" s="500"/>
      <c r="F219" s="277" t="s">
        <v>1139</v>
      </c>
    </row>
    <row r="220" spans="1:6" x14ac:dyDescent="0.3">
      <c r="A220" s="364"/>
      <c r="B220" s="364"/>
      <c r="C220" s="364"/>
      <c r="D220" s="489" t="s">
        <v>1529</v>
      </c>
      <c r="E220" s="490"/>
      <c r="F220" s="274" t="s">
        <v>1466</v>
      </c>
    </row>
    <row r="221" spans="1:6" ht="14.4" customHeight="1" x14ac:dyDescent="0.3">
      <c r="A221" s="364"/>
      <c r="B221" s="364"/>
      <c r="C221" s="364"/>
      <c r="D221" s="545" t="s">
        <v>1534</v>
      </c>
      <c r="E221" s="546"/>
      <c r="F221" s="542" t="s">
        <v>1139</v>
      </c>
    </row>
    <row r="222" spans="1:6" x14ac:dyDescent="0.3">
      <c r="A222" s="364"/>
      <c r="B222" s="364"/>
      <c r="C222" s="364"/>
      <c r="D222" s="545"/>
      <c r="E222" s="546"/>
      <c r="F222" s="543"/>
    </row>
    <row r="223" spans="1:6" x14ac:dyDescent="0.3">
      <c r="A223" s="364"/>
      <c r="B223" s="364"/>
      <c r="C223" s="364"/>
      <c r="D223" s="545"/>
      <c r="E223" s="546"/>
      <c r="F223" s="543"/>
    </row>
    <row r="224" spans="1:6" x14ac:dyDescent="0.3">
      <c r="A224" s="364"/>
      <c r="B224" s="364"/>
      <c r="C224" s="364"/>
      <c r="D224" s="545"/>
      <c r="E224" s="546"/>
      <c r="F224" s="543"/>
    </row>
    <row r="225" spans="1:6" ht="15" thickBot="1" x14ac:dyDescent="0.35">
      <c r="D225" s="545"/>
      <c r="E225" s="546"/>
      <c r="F225" s="543"/>
    </row>
    <row r="226" spans="1:6" ht="15" thickBot="1" x14ac:dyDescent="0.35">
      <c r="A226" s="502" t="s">
        <v>1501</v>
      </c>
      <c r="B226" s="503"/>
      <c r="C226" s="504"/>
      <c r="D226" s="545"/>
      <c r="E226" s="546"/>
      <c r="F226" s="544"/>
    </row>
    <row r="227" spans="1:6" x14ac:dyDescent="0.3">
      <c r="A227" s="499" t="s">
        <v>1503</v>
      </c>
      <c r="B227" s="500"/>
      <c r="C227" s="277" t="s">
        <v>1532</v>
      </c>
      <c r="D227" s="489" t="s">
        <v>1525</v>
      </c>
      <c r="E227" s="490"/>
      <c r="F227" s="274" t="s">
        <v>1139</v>
      </c>
    </row>
    <row r="228" spans="1:6" x14ac:dyDescent="0.3">
      <c r="A228" s="489" t="s">
        <v>1504</v>
      </c>
      <c r="B228" s="490"/>
      <c r="C228" s="274" t="s">
        <v>1532</v>
      </c>
      <c r="D228" s="489" t="s">
        <v>1526</v>
      </c>
      <c r="E228" s="490"/>
      <c r="F228" s="274" t="s">
        <v>1139</v>
      </c>
    </row>
    <row r="229" spans="1:6" x14ac:dyDescent="0.3">
      <c r="A229" s="489" t="s">
        <v>1505</v>
      </c>
      <c r="B229" s="490"/>
      <c r="C229" s="274" t="s">
        <v>1532</v>
      </c>
      <c r="D229" s="489" t="s">
        <v>1527</v>
      </c>
      <c r="E229" s="490"/>
      <c r="F229" s="274" t="s">
        <v>1139</v>
      </c>
    </row>
    <row r="230" spans="1:6" x14ac:dyDescent="0.3">
      <c r="A230" s="489" t="s">
        <v>1506</v>
      </c>
      <c r="B230" s="490"/>
      <c r="C230" s="274" t="s">
        <v>1440</v>
      </c>
      <c r="D230" s="489" t="s">
        <v>1587</v>
      </c>
      <c r="E230" s="490"/>
      <c r="F230" s="274" t="s">
        <v>1586</v>
      </c>
    </row>
    <row r="231" spans="1:6" x14ac:dyDescent="0.3">
      <c r="A231" s="489" t="s">
        <v>1507</v>
      </c>
      <c r="B231" s="490"/>
      <c r="C231" s="278" t="s">
        <v>1588</v>
      </c>
      <c r="D231" s="489" t="s">
        <v>1528</v>
      </c>
      <c r="E231" s="490"/>
      <c r="F231" s="274" t="s">
        <v>1461</v>
      </c>
    </row>
    <row r="232" spans="1:6" x14ac:dyDescent="0.3">
      <c r="A232" s="489" t="s">
        <v>1510</v>
      </c>
      <c r="B232" s="490"/>
      <c r="C232" s="274" t="s">
        <v>1589</v>
      </c>
      <c r="D232" s="489" t="s">
        <v>1535</v>
      </c>
      <c r="E232" s="490"/>
      <c r="F232" s="274" t="s">
        <v>1139</v>
      </c>
    </row>
    <row r="233" spans="1:6" ht="15" thickBot="1" x14ac:dyDescent="0.35">
      <c r="A233" s="491" t="s">
        <v>1508</v>
      </c>
      <c r="B233" s="492"/>
      <c r="C233" s="275" t="s">
        <v>1590</v>
      </c>
      <c r="D233" s="491" t="s">
        <v>1536</v>
      </c>
      <c r="E233" s="492"/>
      <c r="F233" s="275" t="s">
        <v>1472</v>
      </c>
    </row>
    <row r="234" spans="1:6" ht="15" thickBot="1" x14ac:dyDescent="0.35">
      <c r="A234" s="192"/>
      <c r="B234" s="192"/>
      <c r="C234" s="192"/>
      <c r="D234" s="192"/>
      <c r="E234" s="192"/>
      <c r="F234" s="192"/>
    </row>
    <row r="235" spans="1:6" ht="15" thickBot="1" x14ac:dyDescent="0.35">
      <c r="A235" s="550" t="s">
        <v>1566</v>
      </c>
      <c r="B235" s="551"/>
      <c r="C235" s="551"/>
      <c r="D235" s="551"/>
      <c r="E235" s="551"/>
      <c r="F235" s="552"/>
    </row>
    <row r="236" spans="1:6" x14ac:dyDescent="0.3">
      <c r="A236" s="364"/>
      <c r="B236" s="364"/>
      <c r="C236" s="364"/>
      <c r="D236" s="364"/>
      <c r="E236" s="364"/>
      <c r="F236" s="364"/>
    </row>
    <row r="237" spans="1:6" x14ac:dyDescent="0.3">
      <c r="A237" s="364"/>
      <c r="B237" s="364"/>
      <c r="C237" s="364"/>
      <c r="D237" s="364"/>
      <c r="E237" s="364"/>
      <c r="F237" s="364"/>
    </row>
    <row r="238" spans="1:6" x14ac:dyDescent="0.3">
      <c r="A238" s="364"/>
      <c r="B238" s="364"/>
      <c r="C238" s="364"/>
      <c r="D238" s="364"/>
      <c r="E238" s="364"/>
      <c r="F238" s="364"/>
    </row>
    <row r="239" spans="1:6" x14ac:dyDescent="0.3">
      <c r="A239" s="364"/>
      <c r="B239" s="364"/>
      <c r="C239" s="364"/>
      <c r="D239" s="364"/>
      <c r="E239" s="364"/>
      <c r="F239" s="364"/>
    </row>
    <row r="240" spans="1:6" x14ac:dyDescent="0.3">
      <c r="A240" s="364"/>
      <c r="B240" s="364"/>
      <c r="C240" s="364"/>
      <c r="D240" s="364"/>
      <c r="E240" s="364"/>
      <c r="F240" s="364"/>
    </row>
    <row r="241" spans="1:6" x14ac:dyDescent="0.3">
      <c r="A241" s="364"/>
      <c r="B241" s="364"/>
      <c r="C241" s="364"/>
      <c r="D241" s="364"/>
      <c r="E241" s="364"/>
      <c r="F241" s="364"/>
    </row>
    <row r="242" spans="1:6" x14ac:dyDescent="0.3">
      <c r="A242" s="364"/>
      <c r="B242" s="364"/>
      <c r="C242" s="364"/>
      <c r="D242" s="364"/>
      <c r="E242" s="364"/>
      <c r="F242" s="364"/>
    </row>
    <row r="243" spans="1:6" ht="15" thickBot="1" x14ac:dyDescent="0.35">
      <c r="A243" s="364"/>
      <c r="B243" s="364"/>
      <c r="C243" s="364"/>
      <c r="D243" s="364"/>
      <c r="E243" s="364"/>
      <c r="F243" s="364"/>
    </row>
    <row r="244" spans="1:6" x14ac:dyDescent="0.3">
      <c r="A244" s="493" t="s">
        <v>1567</v>
      </c>
      <c r="B244" s="494"/>
      <c r="C244" s="494"/>
      <c r="D244" s="494"/>
      <c r="E244" s="494"/>
      <c r="F244" s="495"/>
    </row>
    <row r="245" spans="1:6" ht="15" thickBot="1" x14ac:dyDescent="0.35">
      <c r="A245" s="496"/>
      <c r="B245" s="497"/>
      <c r="C245" s="497"/>
      <c r="D245" s="497"/>
      <c r="E245" s="497"/>
      <c r="F245" s="498"/>
    </row>
    <row r="246" spans="1:6" ht="13.8" customHeight="1" thickBot="1" x14ac:dyDescent="0.35">
      <c r="A246" s="555"/>
      <c r="B246" s="556"/>
      <c r="C246" s="556"/>
      <c r="D246" s="556"/>
      <c r="E246" s="556"/>
      <c r="F246" s="557"/>
    </row>
    <row r="247" spans="1:6" ht="15" thickBot="1" x14ac:dyDescent="0.35">
      <c r="A247" s="502" t="s">
        <v>1494</v>
      </c>
      <c r="B247" s="503"/>
      <c r="C247" s="503"/>
      <c r="D247" s="503"/>
      <c r="E247" s="503"/>
      <c r="F247" s="504"/>
    </row>
    <row r="248" spans="1:6" ht="15" thickBot="1" x14ac:dyDescent="0.35">
      <c r="A248" s="553" t="s">
        <v>1495</v>
      </c>
      <c r="B248" s="554"/>
      <c r="D248" s="527" t="s">
        <v>1496</v>
      </c>
      <c r="E248" s="528"/>
      <c r="F248" s="529"/>
    </row>
    <row r="249" spans="1:6" x14ac:dyDescent="0.3">
      <c r="A249" s="535" t="s">
        <v>1513</v>
      </c>
      <c r="B249" s="539" t="s">
        <v>1582</v>
      </c>
      <c r="D249" s="535" t="s">
        <v>1512</v>
      </c>
      <c r="E249" s="536"/>
      <c r="F249" s="539" t="s">
        <v>1532</v>
      </c>
    </row>
    <row r="250" spans="1:6" x14ac:dyDescent="0.3">
      <c r="A250" s="537"/>
      <c r="B250" s="415"/>
      <c r="D250" s="537"/>
      <c r="E250" s="538"/>
      <c r="F250" s="415"/>
    </row>
    <row r="251" spans="1:6" x14ac:dyDescent="0.3">
      <c r="A251" s="537"/>
      <c r="B251" s="415"/>
      <c r="D251" s="537"/>
      <c r="E251" s="538"/>
      <c r="F251" s="415"/>
    </row>
    <row r="252" spans="1:6" x14ac:dyDescent="0.3">
      <c r="A252" s="537"/>
      <c r="B252" s="415"/>
      <c r="D252" s="537"/>
      <c r="E252" s="538"/>
      <c r="F252" s="415"/>
    </row>
    <row r="253" spans="1:6" x14ac:dyDescent="0.3">
      <c r="A253" s="537"/>
      <c r="B253" s="415"/>
      <c r="D253" s="489" t="s">
        <v>1497</v>
      </c>
      <c r="E253" s="490"/>
      <c r="F253" s="274" t="s">
        <v>1498</v>
      </c>
    </row>
    <row r="254" spans="1:6" ht="15" thickBot="1" x14ac:dyDescent="0.35">
      <c r="A254" s="540"/>
      <c r="B254" s="541"/>
      <c r="D254" s="491" t="s">
        <v>1499</v>
      </c>
      <c r="E254" s="492"/>
      <c r="F254" s="275" t="s">
        <v>1440</v>
      </c>
    </row>
    <row r="255" spans="1:6" ht="15" thickBot="1" x14ac:dyDescent="0.35">
      <c r="D255" s="364"/>
      <c r="E255" s="364"/>
    </row>
    <row r="256" spans="1:6" ht="15" thickBot="1" x14ac:dyDescent="0.35">
      <c r="A256" s="364"/>
      <c r="B256" s="364"/>
      <c r="C256" s="364"/>
      <c r="D256" s="547" t="s">
        <v>1500</v>
      </c>
      <c r="E256" s="548"/>
      <c r="F256" s="549"/>
    </row>
    <row r="257" spans="1:6" x14ac:dyDescent="0.3">
      <c r="A257" s="364"/>
      <c r="B257" s="364"/>
      <c r="C257" s="364"/>
      <c r="D257" s="401" t="s">
        <v>1560</v>
      </c>
      <c r="E257" s="435"/>
      <c r="F257" s="436"/>
    </row>
    <row r="258" spans="1:6" ht="15" thickBot="1" x14ac:dyDescent="0.35">
      <c r="A258" s="364"/>
      <c r="B258" s="364"/>
      <c r="C258" s="364"/>
      <c r="D258" s="440"/>
      <c r="E258" s="441"/>
      <c r="F258" s="442"/>
    </row>
    <row r="259" spans="1:6" ht="15" thickBot="1" x14ac:dyDescent="0.35">
      <c r="A259" s="364"/>
      <c r="B259" s="364"/>
      <c r="C259" s="364"/>
    </row>
    <row r="260" spans="1:6" ht="15" thickBot="1" x14ac:dyDescent="0.35">
      <c r="A260" s="364"/>
      <c r="B260" s="364"/>
      <c r="C260" s="364"/>
      <c r="D260" s="502" t="s">
        <v>1561</v>
      </c>
      <c r="E260" s="503"/>
      <c r="F260" s="504"/>
    </row>
    <row r="261" spans="1:6" x14ac:dyDescent="0.3">
      <c r="A261" s="364"/>
      <c r="B261" s="364"/>
      <c r="C261" s="364"/>
      <c r="D261" s="499" t="s">
        <v>1562</v>
      </c>
      <c r="E261" s="500"/>
      <c r="F261" s="277" t="s">
        <v>1533</v>
      </c>
    </row>
    <row r="262" spans="1:6" x14ac:dyDescent="0.3">
      <c r="A262" s="364"/>
      <c r="B262" s="364"/>
      <c r="C262" s="364"/>
      <c r="D262" s="489" t="s">
        <v>1563</v>
      </c>
      <c r="E262" s="490"/>
      <c r="F262" s="274" t="s">
        <v>1533</v>
      </c>
    </row>
    <row r="263" spans="1:6" x14ac:dyDescent="0.3">
      <c r="A263" s="364"/>
      <c r="B263" s="364"/>
      <c r="C263" s="364"/>
      <c r="D263" s="489" t="s">
        <v>1564</v>
      </c>
      <c r="E263" s="490"/>
      <c r="F263" s="274" t="s">
        <v>1533</v>
      </c>
    </row>
    <row r="264" spans="1:6" ht="15" thickBot="1" x14ac:dyDescent="0.35">
      <c r="A264" s="364"/>
      <c r="B264" s="364"/>
      <c r="C264" s="364"/>
      <c r="D264" s="491" t="s">
        <v>1565</v>
      </c>
      <c r="E264" s="492"/>
      <c r="F264" s="275" t="s">
        <v>1533</v>
      </c>
    </row>
    <row r="265" spans="1:6" ht="15" thickBot="1" x14ac:dyDescent="0.35">
      <c r="A265" s="364"/>
      <c r="B265" s="364"/>
      <c r="C265" s="364"/>
    </row>
    <row r="266" spans="1:6" ht="15" thickBot="1" x14ac:dyDescent="0.35">
      <c r="A266" s="364"/>
      <c r="B266" s="364"/>
      <c r="C266" s="364"/>
      <c r="D266" s="502" t="s">
        <v>1524</v>
      </c>
      <c r="E266" s="503"/>
      <c r="F266" s="504"/>
    </row>
    <row r="267" spans="1:6" ht="15" thickBot="1" x14ac:dyDescent="0.35">
      <c r="A267" s="364"/>
      <c r="B267" s="364"/>
      <c r="C267" s="364"/>
      <c r="D267" s="564" t="s">
        <v>1559</v>
      </c>
      <c r="E267" s="565"/>
      <c r="F267" s="280" t="s">
        <v>1441</v>
      </c>
    </row>
    <row r="268" spans="1:6" ht="15" thickBot="1" x14ac:dyDescent="0.35">
      <c r="A268" s="364"/>
      <c r="B268" s="364"/>
      <c r="C268" s="364"/>
    </row>
    <row r="269" spans="1:6" ht="15" thickBot="1" x14ac:dyDescent="0.35">
      <c r="A269" s="364"/>
      <c r="B269" s="364"/>
      <c r="C269" s="364"/>
      <c r="D269" s="502" t="s">
        <v>1502</v>
      </c>
      <c r="E269" s="503"/>
      <c r="F269" s="504"/>
    </row>
    <row r="270" spans="1:6" x14ac:dyDescent="0.3">
      <c r="A270" s="364"/>
      <c r="B270" s="364"/>
      <c r="C270" s="364"/>
      <c r="D270" s="521" t="s">
        <v>1530</v>
      </c>
      <c r="E270" s="522"/>
      <c r="F270" s="277" t="s">
        <v>1131</v>
      </c>
    </row>
    <row r="271" spans="1:6" x14ac:dyDescent="0.3">
      <c r="A271" s="364"/>
      <c r="B271" s="364"/>
      <c r="C271" s="364"/>
      <c r="D271" s="511" t="s">
        <v>1529</v>
      </c>
      <c r="E271" s="512"/>
      <c r="F271" s="274" t="s">
        <v>1466</v>
      </c>
    </row>
    <row r="272" spans="1:6" x14ac:dyDescent="0.3">
      <c r="A272" s="364"/>
      <c r="B272" s="364"/>
      <c r="C272" s="364"/>
      <c r="D272" s="558" t="s">
        <v>1568</v>
      </c>
      <c r="E272" s="559"/>
      <c r="F272" s="542" t="s">
        <v>1131</v>
      </c>
    </row>
    <row r="273" spans="1:6" x14ac:dyDescent="0.3">
      <c r="A273" s="364"/>
      <c r="B273" s="364"/>
      <c r="C273" s="364"/>
      <c r="D273" s="560"/>
      <c r="E273" s="561"/>
      <c r="F273" s="543"/>
    </row>
    <row r="274" spans="1:6" x14ac:dyDescent="0.3">
      <c r="A274" s="364"/>
      <c r="B274" s="364"/>
      <c r="C274" s="364"/>
      <c r="D274" s="560"/>
      <c r="E274" s="561"/>
      <c r="F274" s="543"/>
    </row>
    <row r="275" spans="1:6" x14ac:dyDescent="0.3">
      <c r="A275" s="364"/>
      <c r="B275" s="364"/>
      <c r="C275" s="364"/>
      <c r="D275" s="560"/>
      <c r="E275" s="561"/>
      <c r="F275" s="543"/>
    </row>
    <row r="276" spans="1:6" x14ac:dyDescent="0.3">
      <c r="A276" s="364"/>
      <c r="B276" s="364"/>
      <c r="C276" s="364"/>
      <c r="D276" s="560"/>
      <c r="E276" s="561"/>
      <c r="F276" s="543"/>
    </row>
    <row r="277" spans="1:6" ht="27.6" customHeight="1" x14ac:dyDescent="0.3">
      <c r="A277" s="364"/>
      <c r="B277" s="364"/>
      <c r="C277" s="364"/>
      <c r="D277" s="562"/>
      <c r="E277" s="563"/>
      <c r="F277" s="544"/>
    </row>
    <row r="278" spans="1:6" x14ac:dyDescent="0.3">
      <c r="A278" s="364"/>
      <c r="B278" s="364"/>
      <c r="C278" s="364"/>
      <c r="D278" s="489" t="s">
        <v>1525</v>
      </c>
      <c r="E278" s="490"/>
      <c r="F278" s="274" t="s">
        <v>1131</v>
      </c>
    </row>
    <row r="279" spans="1:6" x14ac:dyDescent="0.3">
      <c r="A279" s="364"/>
      <c r="B279" s="364"/>
      <c r="C279" s="364"/>
      <c r="D279" s="489" t="s">
        <v>1526</v>
      </c>
      <c r="E279" s="490"/>
      <c r="F279" s="274" t="s">
        <v>1139</v>
      </c>
    </row>
    <row r="280" spans="1:6" ht="14.4" customHeight="1" x14ac:dyDescent="0.3">
      <c r="A280" s="364"/>
      <c r="B280" s="364"/>
      <c r="C280" s="364"/>
      <c r="D280" s="489" t="s">
        <v>1527</v>
      </c>
      <c r="E280" s="490"/>
      <c r="F280" s="274" t="s">
        <v>1131</v>
      </c>
    </row>
    <row r="281" spans="1:6" x14ac:dyDescent="0.3">
      <c r="A281" s="364"/>
      <c r="B281" s="364"/>
      <c r="C281" s="364"/>
      <c r="D281" s="489" t="s">
        <v>1453</v>
      </c>
      <c r="E281" s="490"/>
      <c r="F281" s="274" t="s">
        <v>1531</v>
      </c>
    </row>
    <row r="282" spans="1:6" x14ac:dyDescent="0.3">
      <c r="A282" s="364"/>
      <c r="B282" s="364"/>
      <c r="C282" s="364"/>
      <c r="D282" s="489" t="s">
        <v>1528</v>
      </c>
      <c r="E282" s="490"/>
      <c r="F282" s="274" t="s">
        <v>1531</v>
      </c>
    </row>
    <row r="283" spans="1:6" x14ac:dyDescent="0.3">
      <c r="A283" s="364"/>
      <c r="B283" s="364"/>
      <c r="C283" s="364"/>
      <c r="D283" s="489" t="s">
        <v>1535</v>
      </c>
      <c r="E283" s="490"/>
      <c r="F283" s="274" t="s">
        <v>1131</v>
      </c>
    </row>
    <row r="284" spans="1:6" ht="15" thickBot="1" x14ac:dyDescent="0.35">
      <c r="D284" s="491" t="s">
        <v>1536</v>
      </c>
      <c r="E284" s="492"/>
      <c r="F284" s="275" t="s">
        <v>1472</v>
      </c>
    </row>
    <row r="285" spans="1:6" ht="15" thickBot="1" x14ac:dyDescent="0.35">
      <c r="A285" s="502" t="s">
        <v>1501</v>
      </c>
      <c r="B285" s="503"/>
      <c r="C285" s="504"/>
    </row>
    <row r="286" spans="1:6" x14ac:dyDescent="0.3">
      <c r="A286" s="499" t="s">
        <v>1503</v>
      </c>
      <c r="B286" s="500"/>
      <c r="C286" s="277" t="s">
        <v>1440</v>
      </c>
    </row>
    <row r="287" spans="1:6" x14ac:dyDescent="0.3">
      <c r="A287" s="489" t="s">
        <v>1504</v>
      </c>
      <c r="B287" s="490"/>
      <c r="C287" s="274" t="s">
        <v>1440</v>
      </c>
    </row>
    <row r="288" spans="1:6" x14ac:dyDescent="0.3">
      <c r="A288" s="489" t="s">
        <v>1505</v>
      </c>
      <c r="B288" s="490"/>
      <c r="C288" s="274" t="s">
        <v>1440</v>
      </c>
    </row>
    <row r="289" spans="1:6" x14ac:dyDescent="0.3">
      <c r="A289" s="489" t="s">
        <v>1506</v>
      </c>
      <c r="B289" s="490"/>
      <c r="C289" s="274" t="s">
        <v>1440</v>
      </c>
    </row>
    <row r="290" spans="1:6" x14ac:dyDescent="0.3">
      <c r="A290" s="489" t="s">
        <v>1507</v>
      </c>
      <c r="B290" s="490"/>
      <c r="C290" s="278" t="s">
        <v>1509</v>
      </c>
    </row>
    <row r="291" spans="1:6" x14ac:dyDescent="0.3">
      <c r="A291" s="489" t="s">
        <v>1510</v>
      </c>
      <c r="B291" s="490"/>
      <c r="C291" s="274" t="s">
        <v>1511</v>
      </c>
    </row>
    <row r="292" spans="1:6" ht="15" thickBot="1" x14ac:dyDescent="0.35">
      <c r="A292" s="491" t="s">
        <v>1508</v>
      </c>
      <c r="B292" s="492"/>
      <c r="C292" s="275" t="s">
        <v>1466</v>
      </c>
    </row>
    <row r="293" spans="1:6" ht="15" thickBot="1" x14ac:dyDescent="0.35">
      <c r="A293" s="192"/>
      <c r="B293" s="192"/>
      <c r="C293" s="192"/>
      <c r="D293" s="192"/>
      <c r="E293" s="192"/>
      <c r="F293" s="192"/>
    </row>
    <row r="294" spans="1:6" ht="15" thickBot="1" x14ac:dyDescent="0.35">
      <c r="A294" s="550" t="s">
        <v>1566</v>
      </c>
      <c r="B294" s="551"/>
      <c r="C294" s="551"/>
      <c r="D294" s="551"/>
      <c r="E294" s="551"/>
      <c r="F294" s="552"/>
    </row>
    <row r="295" spans="1:6" x14ac:dyDescent="0.3">
      <c r="A295" s="364"/>
      <c r="B295" s="364"/>
      <c r="C295" s="364"/>
      <c r="D295" s="364"/>
      <c r="E295" s="364"/>
      <c r="F295" s="364"/>
    </row>
    <row r="296" spans="1:6" x14ac:dyDescent="0.3">
      <c r="A296" s="364"/>
      <c r="B296" s="364"/>
      <c r="C296" s="364"/>
      <c r="D296" s="364"/>
      <c r="E296" s="364"/>
      <c r="F296" s="364"/>
    </row>
    <row r="297" spans="1:6" x14ac:dyDescent="0.3">
      <c r="A297" s="364"/>
      <c r="B297" s="364"/>
      <c r="C297" s="364"/>
      <c r="D297" s="364"/>
      <c r="E297" s="364"/>
      <c r="F297" s="364"/>
    </row>
    <row r="298" spans="1:6" x14ac:dyDescent="0.3">
      <c r="A298" s="364"/>
      <c r="B298" s="364"/>
      <c r="C298" s="364"/>
      <c r="D298" s="364"/>
      <c r="E298" s="364"/>
      <c r="F298" s="364"/>
    </row>
    <row r="299" spans="1:6" x14ac:dyDescent="0.3">
      <c r="A299" s="364"/>
      <c r="B299" s="364"/>
      <c r="C299" s="364"/>
      <c r="D299" s="364"/>
      <c r="E299" s="364"/>
      <c r="F299" s="364"/>
    </row>
    <row r="300" spans="1:6" x14ac:dyDescent="0.3">
      <c r="A300" s="364"/>
      <c r="B300" s="364"/>
      <c r="C300" s="364"/>
      <c r="D300" s="364"/>
      <c r="E300" s="364"/>
      <c r="F300" s="364"/>
    </row>
    <row r="301" spans="1:6" x14ac:dyDescent="0.3">
      <c r="A301" s="364"/>
      <c r="B301" s="364"/>
      <c r="C301" s="364"/>
      <c r="D301" s="364"/>
      <c r="E301" s="364"/>
      <c r="F301" s="364"/>
    </row>
    <row r="302" spans="1:6" x14ac:dyDescent="0.3">
      <c r="A302" s="364"/>
      <c r="B302" s="364"/>
      <c r="C302" s="364"/>
      <c r="D302" s="364"/>
      <c r="E302" s="364"/>
      <c r="F302" s="364"/>
    </row>
    <row r="303" spans="1:6" ht="15" thickBot="1" x14ac:dyDescent="0.35">
      <c r="A303" s="364"/>
      <c r="B303" s="364"/>
      <c r="C303" s="364"/>
      <c r="D303" s="364"/>
      <c r="E303" s="364"/>
      <c r="F303" s="364"/>
    </row>
    <row r="304" spans="1:6" x14ac:dyDescent="0.3">
      <c r="A304" s="493" t="s">
        <v>1572</v>
      </c>
      <c r="B304" s="494"/>
      <c r="C304" s="494"/>
      <c r="D304" s="494"/>
      <c r="E304" s="494"/>
      <c r="F304" s="495"/>
    </row>
    <row r="305" spans="1:6" ht="15" thickBot="1" x14ac:dyDescent="0.35">
      <c r="A305" s="496"/>
      <c r="B305" s="497"/>
      <c r="C305" s="497"/>
      <c r="D305" s="497"/>
      <c r="E305" s="497"/>
      <c r="F305" s="498"/>
    </row>
    <row r="306" spans="1:6" ht="15" thickBot="1" x14ac:dyDescent="0.35"/>
    <row r="307" spans="1:6" ht="21.6" thickBot="1" x14ac:dyDescent="0.45">
      <c r="B307" s="584" t="s">
        <v>738</v>
      </c>
      <c r="C307" s="585"/>
      <c r="D307" s="586"/>
    </row>
    <row r="308" spans="1:6" x14ac:dyDescent="0.3">
      <c r="A308" s="587" t="s">
        <v>1591</v>
      </c>
      <c r="B308" s="588"/>
      <c r="C308" s="588"/>
      <c r="D308" s="588"/>
      <c r="E308" s="588"/>
      <c r="F308" s="589"/>
    </row>
    <row r="309" spans="1:6" x14ac:dyDescent="0.3">
      <c r="A309" s="590"/>
      <c r="B309" s="591"/>
      <c r="C309" s="591"/>
      <c r="D309" s="591"/>
      <c r="E309" s="591"/>
      <c r="F309" s="592"/>
    </row>
    <row r="310" spans="1:6" x14ac:dyDescent="0.3">
      <c r="A310" s="590"/>
      <c r="B310" s="591"/>
      <c r="C310" s="591"/>
      <c r="D310" s="591"/>
      <c r="E310" s="591"/>
      <c r="F310" s="592"/>
    </row>
    <row r="311" spans="1:6" x14ac:dyDescent="0.3">
      <c r="A311" s="590"/>
      <c r="B311" s="591"/>
      <c r="C311" s="591"/>
      <c r="D311" s="591"/>
      <c r="E311" s="591"/>
      <c r="F311" s="592"/>
    </row>
    <row r="312" spans="1:6" x14ac:dyDescent="0.3">
      <c r="A312" s="590"/>
      <c r="B312" s="591"/>
      <c r="C312" s="591"/>
      <c r="D312" s="591"/>
      <c r="E312" s="591"/>
      <c r="F312" s="592"/>
    </row>
    <row r="313" spans="1:6" x14ac:dyDescent="0.3">
      <c r="A313" s="590"/>
      <c r="B313" s="591"/>
      <c r="C313" s="591"/>
      <c r="D313" s="591"/>
      <c r="E313" s="591"/>
      <c r="F313" s="592"/>
    </row>
    <row r="314" spans="1:6" x14ac:dyDescent="0.3">
      <c r="A314" s="590"/>
      <c r="B314" s="591"/>
      <c r="C314" s="591"/>
      <c r="D314" s="591"/>
      <c r="E314" s="591"/>
      <c r="F314" s="592"/>
    </row>
    <row r="315" spans="1:6" x14ac:dyDescent="0.3">
      <c r="A315" s="590"/>
      <c r="B315" s="591"/>
      <c r="C315" s="591"/>
      <c r="D315" s="591"/>
      <c r="E315" s="591"/>
      <c r="F315" s="592"/>
    </row>
    <row r="316" spans="1:6" ht="15" thickBot="1" x14ac:dyDescent="0.35">
      <c r="A316" s="593"/>
      <c r="B316" s="594"/>
      <c r="C316" s="594"/>
      <c r="D316" s="594"/>
      <c r="E316" s="594"/>
      <c r="F316" s="595"/>
    </row>
    <row r="317" spans="1:6" ht="15" thickBot="1" x14ac:dyDescent="0.35"/>
    <row r="318" spans="1:6" ht="21.6" thickBot="1" x14ac:dyDescent="0.45">
      <c r="A318" s="596" t="s">
        <v>737</v>
      </c>
      <c r="B318" s="566"/>
      <c r="C318" s="567"/>
    </row>
    <row r="319" spans="1:6" ht="21.6" thickBot="1" x14ac:dyDescent="0.45">
      <c r="A319" s="597" t="s">
        <v>1597</v>
      </c>
      <c r="B319" s="598"/>
      <c r="C319" s="599"/>
      <c r="D319" s="566" t="s">
        <v>1573</v>
      </c>
      <c r="E319" s="566"/>
      <c r="F319" s="567"/>
    </row>
    <row r="320" spans="1:6" ht="23.4" customHeight="1" x14ac:dyDescent="0.3">
      <c r="A320" s="600"/>
      <c r="B320" s="601"/>
      <c r="C320" s="602"/>
      <c r="D320" s="568" t="s">
        <v>1592</v>
      </c>
      <c r="E320" s="569"/>
      <c r="F320" s="570"/>
    </row>
    <row r="321" spans="1:6" ht="23.4" customHeight="1" x14ac:dyDescent="0.3">
      <c r="A321" s="600"/>
      <c r="B321" s="601"/>
      <c r="C321" s="602"/>
      <c r="D321" s="571"/>
      <c r="E321" s="571"/>
      <c r="F321" s="572"/>
    </row>
    <row r="322" spans="1:6" ht="14.4" customHeight="1" x14ac:dyDescent="0.3">
      <c r="A322" s="600"/>
      <c r="B322" s="601"/>
      <c r="C322" s="602"/>
      <c r="D322" s="571"/>
      <c r="E322" s="571"/>
      <c r="F322" s="572"/>
    </row>
    <row r="323" spans="1:6" ht="14.4" customHeight="1" x14ac:dyDescent="0.3">
      <c r="A323" s="600"/>
      <c r="B323" s="601"/>
      <c r="C323" s="602"/>
      <c r="D323" s="571"/>
      <c r="E323" s="571"/>
      <c r="F323" s="572"/>
    </row>
    <row r="324" spans="1:6" ht="14.4" customHeight="1" x14ac:dyDescent="0.3">
      <c r="A324" s="600"/>
      <c r="B324" s="601"/>
      <c r="C324" s="602"/>
      <c r="D324" s="571"/>
      <c r="E324" s="571"/>
      <c r="F324" s="572"/>
    </row>
    <row r="325" spans="1:6" ht="14.4" customHeight="1" thickBot="1" x14ac:dyDescent="0.35">
      <c r="A325" s="600"/>
      <c r="B325" s="601"/>
      <c r="C325" s="602"/>
      <c r="D325" s="573"/>
      <c r="E325" s="573"/>
      <c r="F325" s="574"/>
    </row>
    <row r="326" spans="1:6" ht="14.4" customHeight="1" x14ac:dyDescent="0.3">
      <c r="A326" s="600"/>
      <c r="B326" s="601"/>
      <c r="C326" s="602"/>
      <c r="D326" s="281"/>
      <c r="E326" s="281"/>
      <c r="F326" s="281"/>
    </row>
    <row r="327" spans="1:6" ht="14.4" customHeight="1" x14ac:dyDescent="0.3">
      <c r="A327" s="600"/>
      <c r="B327" s="601"/>
      <c r="C327" s="602"/>
      <c r="D327" s="281"/>
      <c r="E327" s="281"/>
      <c r="F327" s="281"/>
    </row>
    <row r="328" spans="1:6" ht="14.4" customHeight="1" thickBot="1" x14ac:dyDescent="0.35">
      <c r="A328" s="600"/>
      <c r="B328" s="601"/>
      <c r="C328" s="602"/>
      <c r="D328" s="281"/>
      <c r="E328" s="281"/>
      <c r="F328" s="281"/>
    </row>
    <row r="329" spans="1:6" ht="14.4" customHeight="1" x14ac:dyDescent="0.3">
      <c r="A329" s="600"/>
      <c r="B329" s="601"/>
      <c r="C329" s="602"/>
      <c r="D329" s="575" t="s">
        <v>1574</v>
      </c>
      <c r="E329" s="575"/>
      <c r="F329" s="576"/>
    </row>
    <row r="330" spans="1:6" ht="14.4" customHeight="1" thickBot="1" x14ac:dyDescent="0.35">
      <c r="A330" s="600"/>
      <c r="B330" s="601"/>
      <c r="C330" s="602"/>
      <c r="D330" s="577"/>
      <c r="E330" s="577"/>
      <c r="F330" s="578"/>
    </row>
    <row r="331" spans="1:6" ht="14.4" customHeight="1" x14ac:dyDescent="0.3">
      <c r="A331" s="600"/>
      <c r="B331" s="601"/>
      <c r="C331" s="602"/>
      <c r="D331" s="568" t="s">
        <v>1575</v>
      </c>
      <c r="E331" s="568"/>
      <c r="F331" s="579"/>
    </row>
    <row r="332" spans="1:6" ht="14.4" customHeight="1" x14ac:dyDescent="0.3">
      <c r="A332" s="600"/>
      <c r="B332" s="601"/>
      <c r="C332" s="602"/>
      <c r="D332" s="580"/>
      <c r="E332" s="580"/>
      <c r="F332" s="581"/>
    </row>
    <row r="333" spans="1:6" ht="14.4" customHeight="1" x14ac:dyDescent="0.3">
      <c r="A333" s="600"/>
      <c r="B333" s="601"/>
      <c r="C333" s="602"/>
      <c r="D333" s="580"/>
      <c r="E333" s="580"/>
      <c r="F333" s="581"/>
    </row>
    <row r="334" spans="1:6" ht="14.4" customHeight="1" x14ac:dyDescent="0.3">
      <c r="A334" s="600"/>
      <c r="B334" s="601"/>
      <c r="C334" s="602"/>
      <c r="D334" s="580"/>
      <c r="E334" s="580"/>
      <c r="F334" s="581"/>
    </row>
    <row r="335" spans="1:6" ht="14.4" customHeight="1" x14ac:dyDescent="0.3">
      <c r="A335" s="600"/>
      <c r="B335" s="601"/>
      <c r="C335" s="602"/>
      <c r="D335" s="580"/>
      <c r="E335" s="580"/>
      <c r="F335" s="581"/>
    </row>
    <row r="336" spans="1:6" ht="14.4" customHeight="1" x14ac:dyDescent="0.3">
      <c r="A336" s="600"/>
      <c r="B336" s="601"/>
      <c r="C336" s="602"/>
      <c r="D336" s="580"/>
      <c r="E336" s="580"/>
      <c r="F336" s="581"/>
    </row>
    <row r="337" spans="1:6" ht="15" thickBot="1" x14ac:dyDescent="0.35">
      <c r="A337" s="600"/>
      <c r="B337" s="601"/>
      <c r="C337" s="602"/>
      <c r="D337" s="582"/>
      <c r="E337" s="582"/>
      <c r="F337" s="583"/>
    </row>
    <row r="338" spans="1:6" x14ac:dyDescent="0.3">
      <c r="A338" s="600"/>
      <c r="B338" s="601"/>
      <c r="C338" s="602"/>
    </row>
    <row r="339" spans="1:6" x14ac:dyDescent="0.3">
      <c r="A339" s="600"/>
      <c r="B339" s="601"/>
      <c r="C339" s="602"/>
    </row>
    <row r="340" spans="1:6" x14ac:dyDescent="0.3">
      <c r="A340" s="600"/>
      <c r="B340" s="601"/>
      <c r="C340" s="602"/>
    </row>
    <row r="341" spans="1:6" x14ac:dyDescent="0.3">
      <c r="A341" s="600"/>
      <c r="B341" s="601"/>
      <c r="C341" s="602"/>
    </row>
    <row r="342" spans="1:6" x14ac:dyDescent="0.3">
      <c r="A342" s="600"/>
      <c r="B342" s="601"/>
      <c r="C342" s="602"/>
    </row>
    <row r="343" spans="1:6" ht="15" thickBot="1" x14ac:dyDescent="0.35">
      <c r="A343" s="603"/>
      <c r="B343" s="604"/>
      <c r="C343" s="605"/>
    </row>
    <row r="344" spans="1:6" ht="15" thickBot="1" x14ac:dyDescent="0.35"/>
    <row r="345" spans="1:6" ht="21.6" thickBot="1" x14ac:dyDescent="0.45">
      <c r="B345" s="584" t="s">
        <v>765</v>
      </c>
      <c r="C345" s="585"/>
      <c r="D345" s="586"/>
    </row>
    <row r="346" spans="1:6" x14ac:dyDescent="0.3">
      <c r="A346" s="639" t="s">
        <v>1596</v>
      </c>
      <c r="B346" s="640"/>
      <c r="C346" s="640"/>
      <c r="D346" s="640"/>
      <c r="E346" s="640"/>
      <c r="F346" s="641"/>
    </row>
    <row r="347" spans="1:6" x14ac:dyDescent="0.3">
      <c r="A347" s="642"/>
      <c r="B347" s="643"/>
      <c r="C347" s="643"/>
      <c r="D347" s="643"/>
      <c r="E347" s="643"/>
      <c r="F347" s="644"/>
    </row>
    <row r="348" spans="1:6" x14ac:dyDescent="0.3">
      <c r="A348" s="642"/>
      <c r="B348" s="643"/>
      <c r="C348" s="643"/>
      <c r="D348" s="643"/>
      <c r="E348" s="643"/>
      <c r="F348" s="644"/>
    </row>
    <row r="349" spans="1:6" x14ac:dyDescent="0.3">
      <c r="A349" s="642"/>
      <c r="B349" s="643"/>
      <c r="C349" s="643"/>
      <c r="D349" s="643"/>
      <c r="E349" s="643"/>
      <c r="F349" s="644"/>
    </row>
    <row r="350" spans="1:6" x14ac:dyDescent="0.3">
      <c r="A350" s="642"/>
      <c r="B350" s="643"/>
      <c r="C350" s="643"/>
      <c r="D350" s="643"/>
      <c r="E350" s="643"/>
      <c r="F350" s="644"/>
    </row>
    <row r="351" spans="1:6" x14ac:dyDescent="0.3">
      <c r="A351" s="642"/>
      <c r="B351" s="643"/>
      <c r="C351" s="643"/>
      <c r="D351" s="643"/>
      <c r="E351" s="643"/>
      <c r="F351" s="644"/>
    </row>
    <row r="352" spans="1:6" x14ac:dyDescent="0.3">
      <c r="A352" s="642"/>
      <c r="B352" s="643"/>
      <c r="C352" s="643"/>
      <c r="D352" s="643"/>
      <c r="E352" s="643"/>
      <c r="F352" s="644"/>
    </row>
    <row r="353" spans="1:6" x14ac:dyDescent="0.3">
      <c r="A353" s="642"/>
      <c r="B353" s="643"/>
      <c r="C353" s="643"/>
      <c r="D353" s="643"/>
      <c r="E353" s="643"/>
      <c r="F353" s="644"/>
    </row>
    <row r="354" spans="1:6" x14ac:dyDescent="0.3">
      <c r="A354" s="642"/>
      <c r="B354" s="643"/>
      <c r="C354" s="643"/>
      <c r="D354" s="643"/>
      <c r="E354" s="643"/>
      <c r="F354" s="644"/>
    </row>
    <row r="355" spans="1:6" x14ac:dyDescent="0.3">
      <c r="A355" s="642"/>
      <c r="B355" s="643"/>
      <c r="C355" s="643"/>
      <c r="D355" s="643"/>
      <c r="E355" s="643"/>
      <c r="F355" s="644"/>
    </row>
    <row r="356" spans="1:6" x14ac:dyDescent="0.3">
      <c r="A356" s="642"/>
      <c r="B356" s="643"/>
      <c r="C356" s="643"/>
      <c r="D356" s="643"/>
      <c r="E356" s="643"/>
      <c r="F356" s="644"/>
    </row>
    <row r="357" spans="1:6" x14ac:dyDescent="0.3">
      <c r="A357" s="642"/>
      <c r="B357" s="643"/>
      <c r="C357" s="643"/>
      <c r="D357" s="643"/>
      <c r="E357" s="643"/>
      <c r="F357" s="644"/>
    </row>
    <row r="358" spans="1:6" x14ac:dyDescent="0.3">
      <c r="A358" s="642"/>
      <c r="B358" s="643"/>
      <c r="C358" s="643"/>
      <c r="D358" s="643"/>
      <c r="E358" s="643"/>
      <c r="F358" s="644"/>
    </row>
    <row r="359" spans="1:6" ht="15" thickBot="1" x14ac:dyDescent="0.35">
      <c r="A359" s="645"/>
      <c r="B359" s="646"/>
      <c r="C359" s="646"/>
      <c r="D359" s="646"/>
      <c r="E359" s="646"/>
      <c r="F359" s="647"/>
    </row>
    <row r="361" spans="1:6" ht="15" thickBot="1" x14ac:dyDescent="0.35"/>
    <row r="362" spans="1:6" x14ac:dyDescent="0.3">
      <c r="A362" s="493" t="s">
        <v>1576</v>
      </c>
      <c r="B362" s="494"/>
      <c r="C362" s="494"/>
      <c r="D362" s="494"/>
      <c r="E362" s="494"/>
      <c r="F362" s="495"/>
    </row>
    <row r="363" spans="1:6" ht="15" thickBot="1" x14ac:dyDescent="0.35">
      <c r="A363" s="496"/>
      <c r="B363" s="497"/>
      <c r="C363" s="497"/>
      <c r="D363" s="497"/>
      <c r="E363" s="497"/>
      <c r="F363" s="498"/>
    </row>
    <row r="365" spans="1:6" ht="15" thickBot="1" x14ac:dyDescent="0.35">
      <c r="A365" s="501"/>
      <c r="B365" s="501"/>
      <c r="C365" s="501"/>
      <c r="D365" s="501"/>
      <c r="E365" s="501"/>
      <c r="F365" s="501"/>
    </row>
    <row r="366" spans="1:6" x14ac:dyDescent="0.3">
      <c r="A366" s="630" t="s">
        <v>1593</v>
      </c>
      <c r="B366" s="631"/>
      <c r="C366" s="631"/>
      <c r="D366" s="631"/>
      <c r="E366" s="631"/>
      <c r="F366" s="632"/>
    </row>
    <row r="367" spans="1:6" x14ac:dyDescent="0.3">
      <c r="A367" s="633"/>
      <c r="B367" s="634"/>
      <c r="C367" s="634"/>
      <c r="D367" s="634"/>
      <c r="E367" s="634"/>
      <c r="F367" s="635"/>
    </row>
    <row r="368" spans="1:6" x14ac:dyDescent="0.3">
      <c r="A368" s="633"/>
      <c r="B368" s="634"/>
      <c r="C368" s="634"/>
      <c r="D368" s="634"/>
      <c r="E368" s="634"/>
      <c r="F368" s="635"/>
    </row>
    <row r="369" spans="1:6" x14ac:dyDescent="0.3">
      <c r="A369" s="633"/>
      <c r="B369" s="634"/>
      <c r="C369" s="634"/>
      <c r="D369" s="634"/>
      <c r="E369" s="634"/>
      <c r="F369" s="635"/>
    </row>
    <row r="370" spans="1:6" x14ac:dyDescent="0.3">
      <c r="A370" s="633"/>
      <c r="B370" s="634"/>
      <c r="C370" s="634"/>
      <c r="D370" s="634"/>
      <c r="E370" s="634"/>
      <c r="F370" s="635"/>
    </row>
    <row r="371" spans="1:6" x14ac:dyDescent="0.3">
      <c r="A371" s="633"/>
      <c r="B371" s="634"/>
      <c r="C371" s="634"/>
      <c r="D371" s="634"/>
      <c r="E371" s="634"/>
      <c r="F371" s="635"/>
    </row>
    <row r="372" spans="1:6" x14ac:dyDescent="0.3">
      <c r="A372" s="633"/>
      <c r="B372" s="634"/>
      <c r="C372" s="634"/>
      <c r="D372" s="634"/>
      <c r="E372" s="634"/>
      <c r="F372" s="635"/>
    </row>
    <row r="373" spans="1:6" x14ac:dyDescent="0.3">
      <c r="A373" s="633"/>
      <c r="B373" s="634"/>
      <c r="C373" s="634"/>
      <c r="D373" s="634"/>
      <c r="E373" s="634"/>
      <c r="F373" s="635"/>
    </row>
    <row r="374" spans="1:6" ht="15" thickBot="1" x14ac:dyDescent="0.35">
      <c r="A374" s="636"/>
      <c r="B374" s="637"/>
      <c r="C374" s="637"/>
      <c r="D374" s="637"/>
      <c r="E374" s="637"/>
      <c r="F374" s="638"/>
    </row>
    <row r="375" spans="1:6" ht="15" thickBot="1" x14ac:dyDescent="0.35"/>
    <row r="376" spans="1:6" ht="21.6" customHeight="1" x14ac:dyDescent="0.3">
      <c r="A376" s="606" t="s">
        <v>1577</v>
      </c>
      <c r="B376" s="607"/>
      <c r="C376" s="607"/>
      <c r="D376" s="607"/>
      <c r="E376" s="607"/>
      <c r="F376" s="608"/>
    </row>
    <row r="377" spans="1:6" ht="21.6" customHeight="1" thickBot="1" x14ac:dyDescent="0.35">
      <c r="A377" s="609"/>
      <c r="B377" s="610"/>
      <c r="C377" s="610"/>
      <c r="D377" s="610"/>
      <c r="E377" s="610"/>
      <c r="F377" s="611"/>
    </row>
    <row r="378" spans="1:6" ht="14.4" customHeight="1" x14ac:dyDescent="0.3">
      <c r="A378" s="612" t="s">
        <v>1594</v>
      </c>
      <c r="B378" s="613"/>
      <c r="C378" s="613"/>
      <c r="D378" s="613"/>
      <c r="E378" s="613"/>
      <c r="F378" s="614"/>
    </row>
    <row r="379" spans="1:6" ht="14.4" customHeight="1" x14ac:dyDescent="0.3">
      <c r="A379" s="615"/>
      <c r="B379" s="616"/>
      <c r="C379" s="616"/>
      <c r="D379" s="616"/>
      <c r="E379" s="616"/>
      <c r="F379" s="617"/>
    </row>
    <row r="380" spans="1:6" ht="14.4" customHeight="1" x14ac:dyDescent="0.3">
      <c r="A380" s="615"/>
      <c r="B380" s="616"/>
      <c r="C380" s="616"/>
      <c r="D380" s="616"/>
      <c r="E380" s="616"/>
      <c r="F380" s="617"/>
    </row>
    <row r="381" spans="1:6" ht="14.4" customHeight="1" x14ac:dyDescent="0.3">
      <c r="A381" s="615"/>
      <c r="B381" s="616"/>
      <c r="C381" s="616"/>
      <c r="D381" s="616"/>
      <c r="E381" s="616"/>
      <c r="F381" s="617"/>
    </row>
    <row r="382" spans="1:6" ht="14.4" customHeight="1" x14ac:dyDescent="0.3">
      <c r="A382" s="615"/>
      <c r="B382" s="616"/>
      <c r="C382" s="616"/>
      <c r="D382" s="616"/>
      <c r="E382" s="616"/>
      <c r="F382" s="617"/>
    </row>
    <row r="383" spans="1:6" ht="15" customHeight="1" x14ac:dyDescent="0.3">
      <c r="A383" s="615"/>
      <c r="B383" s="616"/>
      <c r="C383" s="616"/>
      <c r="D383" s="616"/>
      <c r="E383" s="616"/>
      <c r="F383" s="617"/>
    </row>
    <row r="384" spans="1:6" ht="14.4" customHeight="1" x14ac:dyDescent="0.3">
      <c r="A384" s="615"/>
      <c r="B384" s="616"/>
      <c r="C384" s="616"/>
      <c r="D384" s="616"/>
      <c r="E384" s="616"/>
      <c r="F384" s="617"/>
    </row>
    <row r="385" spans="1:6" ht="14.4" customHeight="1" x14ac:dyDescent="0.3">
      <c r="A385" s="615"/>
      <c r="B385" s="616"/>
      <c r="C385" s="616"/>
      <c r="D385" s="616"/>
      <c r="E385" s="616"/>
      <c r="F385" s="617"/>
    </row>
    <row r="386" spans="1:6" ht="14.4" customHeight="1" x14ac:dyDescent="0.3">
      <c r="A386" s="615"/>
      <c r="B386" s="616"/>
      <c r="C386" s="616"/>
      <c r="D386" s="616"/>
      <c r="E386" s="616"/>
      <c r="F386" s="617"/>
    </row>
    <row r="387" spans="1:6" ht="14.4" customHeight="1" x14ac:dyDescent="0.3">
      <c r="A387" s="615"/>
      <c r="B387" s="616"/>
      <c r="C387" s="616"/>
      <c r="D387" s="616"/>
      <c r="E387" s="616"/>
      <c r="F387" s="617"/>
    </row>
    <row r="388" spans="1:6" ht="15" customHeight="1" x14ac:dyDescent="0.3">
      <c r="A388" s="615"/>
      <c r="B388" s="616"/>
      <c r="C388" s="616"/>
      <c r="D388" s="616"/>
      <c r="E388" s="616"/>
      <c r="F388" s="617"/>
    </row>
    <row r="389" spans="1:6" ht="14.4" customHeight="1" x14ac:dyDescent="0.3">
      <c r="A389" s="615"/>
      <c r="B389" s="616"/>
      <c r="C389" s="616"/>
      <c r="D389" s="616"/>
      <c r="E389" s="616"/>
      <c r="F389" s="617"/>
    </row>
    <row r="390" spans="1:6" ht="14.4" customHeight="1" x14ac:dyDescent="0.3">
      <c r="A390" s="615"/>
      <c r="B390" s="616"/>
      <c r="C390" s="616"/>
      <c r="D390" s="616"/>
      <c r="E390" s="616"/>
      <c r="F390" s="617"/>
    </row>
    <row r="391" spans="1:6" ht="14.4" customHeight="1" x14ac:dyDescent="0.3">
      <c r="A391" s="615"/>
      <c r="B391" s="616"/>
      <c r="C391" s="616"/>
      <c r="D391" s="616"/>
      <c r="E391" s="616"/>
      <c r="F391" s="617"/>
    </row>
    <row r="392" spans="1:6" ht="14.4" customHeight="1" thickBot="1" x14ac:dyDescent="0.35">
      <c r="A392" s="618"/>
      <c r="B392" s="619"/>
      <c r="C392" s="619"/>
      <c r="D392" s="619"/>
      <c r="E392" s="619"/>
      <c r="F392" s="620"/>
    </row>
    <row r="393" spans="1:6" ht="14.4" customHeight="1" thickBot="1" x14ac:dyDescent="0.45">
      <c r="A393" s="282"/>
      <c r="B393" s="282"/>
      <c r="C393" s="282"/>
      <c r="D393" s="282"/>
      <c r="E393" s="282"/>
      <c r="F393" s="282"/>
    </row>
    <row r="394" spans="1:6" ht="14.4" customHeight="1" x14ac:dyDescent="0.3">
      <c r="A394" s="606" t="s">
        <v>765</v>
      </c>
      <c r="B394" s="607"/>
      <c r="C394" s="607"/>
      <c r="D394" s="607"/>
      <c r="E394" s="607"/>
      <c r="F394" s="608"/>
    </row>
    <row r="395" spans="1:6" ht="15" customHeight="1" thickBot="1" x14ac:dyDescent="0.35">
      <c r="A395" s="609"/>
      <c r="B395" s="610"/>
      <c r="C395" s="610"/>
      <c r="D395" s="610"/>
      <c r="E395" s="610"/>
      <c r="F395" s="611"/>
    </row>
    <row r="396" spans="1:6" ht="14.4" customHeight="1" x14ac:dyDescent="0.3">
      <c r="A396" s="621" t="s">
        <v>1595</v>
      </c>
      <c r="B396" s="622"/>
      <c r="C396" s="622"/>
      <c r="D396" s="622"/>
      <c r="E396" s="622"/>
      <c r="F396" s="623"/>
    </row>
    <row r="397" spans="1:6" ht="14.4" customHeight="1" x14ac:dyDescent="0.3">
      <c r="A397" s="624"/>
      <c r="B397" s="625"/>
      <c r="C397" s="625"/>
      <c r="D397" s="625"/>
      <c r="E397" s="625"/>
      <c r="F397" s="626"/>
    </row>
    <row r="398" spans="1:6" ht="14.4" customHeight="1" x14ac:dyDescent="0.3">
      <c r="A398" s="624"/>
      <c r="B398" s="625"/>
      <c r="C398" s="625"/>
      <c r="D398" s="625"/>
      <c r="E398" s="625"/>
      <c r="F398" s="626"/>
    </row>
    <row r="399" spans="1:6" ht="14.4" customHeight="1" x14ac:dyDescent="0.3">
      <c r="A399" s="624"/>
      <c r="B399" s="625"/>
      <c r="C399" s="625"/>
      <c r="D399" s="625"/>
      <c r="E399" s="625"/>
      <c r="F399" s="626"/>
    </row>
    <row r="400" spans="1:6" ht="14.4" customHeight="1" x14ac:dyDescent="0.3">
      <c r="A400" s="624"/>
      <c r="B400" s="625"/>
      <c r="C400" s="625"/>
      <c r="D400" s="625"/>
      <c r="E400" s="625"/>
      <c r="F400" s="626"/>
    </row>
    <row r="401" spans="1:6" ht="15" customHeight="1" x14ac:dyDescent="0.3">
      <c r="A401" s="624"/>
      <c r="B401" s="625"/>
      <c r="C401" s="625"/>
      <c r="D401" s="625"/>
      <c r="E401" s="625"/>
      <c r="F401" s="626"/>
    </row>
    <row r="402" spans="1:6" x14ac:dyDescent="0.3">
      <c r="A402" s="624"/>
      <c r="B402" s="625"/>
      <c r="C402" s="625"/>
      <c r="D402" s="625"/>
      <c r="E402" s="625"/>
      <c r="F402" s="626"/>
    </row>
    <row r="403" spans="1:6" x14ac:dyDescent="0.3">
      <c r="A403" s="624"/>
      <c r="B403" s="625"/>
      <c r="C403" s="625"/>
      <c r="D403" s="625"/>
      <c r="E403" s="625"/>
      <c r="F403" s="626"/>
    </row>
    <row r="404" spans="1:6" ht="14.4" customHeight="1" x14ac:dyDescent="0.3">
      <c r="A404" s="624"/>
      <c r="B404" s="625"/>
      <c r="C404" s="625"/>
      <c r="D404" s="625"/>
      <c r="E404" s="625"/>
      <c r="F404" s="626"/>
    </row>
    <row r="405" spans="1:6" ht="14.4" customHeight="1" x14ac:dyDescent="0.3">
      <c r="A405" s="624"/>
      <c r="B405" s="625"/>
      <c r="C405" s="625"/>
      <c r="D405" s="625"/>
      <c r="E405" s="625"/>
      <c r="F405" s="626"/>
    </row>
    <row r="406" spans="1:6" ht="14.4" customHeight="1" x14ac:dyDescent="0.3">
      <c r="A406" s="624"/>
      <c r="B406" s="625"/>
      <c r="C406" s="625"/>
      <c r="D406" s="625"/>
      <c r="E406" s="625"/>
      <c r="F406" s="626"/>
    </row>
    <row r="407" spans="1:6" ht="14.4" customHeight="1" x14ac:dyDescent="0.3">
      <c r="A407" s="624"/>
      <c r="B407" s="625"/>
      <c r="C407" s="625"/>
      <c r="D407" s="625"/>
      <c r="E407" s="625"/>
      <c r="F407" s="626"/>
    </row>
    <row r="408" spans="1:6" ht="14.4" customHeight="1" x14ac:dyDescent="0.3">
      <c r="A408" s="624"/>
      <c r="B408" s="625"/>
      <c r="C408" s="625"/>
      <c r="D408" s="625"/>
      <c r="E408" s="625"/>
      <c r="F408" s="626"/>
    </row>
    <row r="409" spans="1:6" ht="14.4" customHeight="1" x14ac:dyDescent="0.3">
      <c r="A409" s="624"/>
      <c r="B409" s="625"/>
      <c r="C409" s="625"/>
      <c r="D409" s="625"/>
      <c r="E409" s="625"/>
      <c r="F409" s="626"/>
    </row>
    <row r="410" spans="1:6" ht="14.4" customHeight="1" x14ac:dyDescent="0.3">
      <c r="A410" s="624"/>
      <c r="B410" s="625"/>
      <c r="C410" s="625"/>
      <c r="D410" s="625"/>
      <c r="E410" s="625"/>
      <c r="F410" s="626"/>
    </row>
    <row r="411" spans="1:6" ht="14.4" customHeight="1" thickBot="1" x14ac:dyDescent="0.35">
      <c r="A411" s="627"/>
      <c r="B411" s="628"/>
      <c r="C411" s="628"/>
      <c r="D411" s="628"/>
      <c r="E411" s="628"/>
      <c r="F411" s="629"/>
    </row>
    <row r="412" spans="1:6" ht="14.4" customHeight="1" x14ac:dyDescent="0.3"/>
    <row r="413" spans="1:6" ht="14.4" customHeight="1" x14ac:dyDescent="0.3"/>
    <row r="414" spans="1:6" ht="14.4" customHeight="1" x14ac:dyDescent="0.3">
      <c r="A414" s="364"/>
      <c r="B414" s="364"/>
      <c r="C414" s="364"/>
      <c r="D414" s="364"/>
      <c r="E414" s="364"/>
      <c r="F414" s="364"/>
    </row>
    <row r="415" spans="1:6" ht="14.4" customHeight="1" x14ac:dyDescent="0.3">
      <c r="A415" s="364"/>
      <c r="B415" s="364"/>
      <c r="C415" s="364"/>
      <c r="D415" s="364"/>
      <c r="E415" s="364"/>
      <c r="F415" s="364"/>
    </row>
    <row r="416" spans="1:6" ht="14.4" customHeight="1" x14ac:dyDescent="0.3">
      <c r="A416" s="364"/>
      <c r="B416" s="364"/>
      <c r="C416" s="364"/>
      <c r="D416" s="364"/>
      <c r="E416" s="364"/>
      <c r="F416" s="364"/>
    </row>
    <row r="417" spans="1:6" ht="15" customHeight="1" x14ac:dyDescent="0.3">
      <c r="A417" s="364"/>
      <c r="B417" s="364"/>
      <c r="C417" s="364"/>
      <c r="D417" s="364"/>
      <c r="E417" s="364"/>
      <c r="F417" s="364"/>
    </row>
    <row r="418" spans="1:6" x14ac:dyDescent="0.3">
      <c r="A418" s="364"/>
      <c r="B418" s="364"/>
      <c r="C418" s="364"/>
      <c r="D418" s="364"/>
      <c r="E418" s="364"/>
      <c r="F418" s="364"/>
    </row>
    <row r="419" spans="1:6" x14ac:dyDescent="0.3">
      <c r="A419" s="364"/>
      <c r="B419" s="364"/>
      <c r="C419" s="364"/>
      <c r="D419" s="364"/>
      <c r="E419" s="364"/>
      <c r="F419" s="364"/>
    </row>
    <row r="420" spans="1:6" x14ac:dyDescent="0.3">
      <c r="A420" s="364"/>
      <c r="B420" s="364"/>
      <c r="C420" s="364"/>
      <c r="D420" s="364"/>
      <c r="E420" s="364"/>
      <c r="F420" s="364"/>
    </row>
    <row r="421" spans="1:6" x14ac:dyDescent="0.3">
      <c r="A421" s="364"/>
      <c r="B421" s="364"/>
      <c r="C421" s="364"/>
      <c r="D421" s="364"/>
      <c r="E421" s="364"/>
      <c r="F421" s="364"/>
    </row>
  </sheetData>
  <mergeCells count="216">
    <mergeCell ref="A365:F365"/>
    <mergeCell ref="A376:F377"/>
    <mergeCell ref="A378:F392"/>
    <mergeCell ref="A394:F395"/>
    <mergeCell ref="A396:F411"/>
    <mergeCell ref="A414:F421"/>
    <mergeCell ref="A362:F363"/>
    <mergeCell ref="A366:F374"/>
    <mergeCell ref="B345:D345"/>
    <mergeCell ref="A346:F359"/>
    <mergeCell ref="D319:F319"/>
    <mergeCell ref="D320:F325"/>
    <mergeCell ref="D329:F330"/>
    <mergeCell ref="D331:F337"/>
    <mergeCell ref="A304:F305"/>
    <mergeCell ref="B307:D307"/>
    <mergeCell ref="A308:F316"/>
    <mergeCell ref="A318:C318"/>
    <mergeCell ref="A319:C343"/>
    <mergeCell ref="A294:F294"/>
    <mergeCell ref="A295:F303"/>
    <mergeCell ref="A246:F246"/>
    <mergeCell ref="A290:B290"/>
    <mergeCell ref="D282:E282"/>
    <mergeCell ref="A291:B291"/>
    <mergeCell ref="D283:E283"/>
    <mergeCell ref="A292:B292"/>
    <mergeCell ref="D284:E284"/>
    <mergeCell ref="A287:B287"/>
    <mergeCell ref="D279:E279"/>
    <mergeCell ref="A288:B288"/>
    <mergeCell ref="D280:E280"/>
    <mergeCell ref="A289:B289"/>
    <mergeCell ref="D281:E281"/>
    <mergeCell ref="D271:E271"/>
    <mergeCell ref="D272:E277"/>
    <mergeCell ref="F272:F277"/>
    <mergeCell ref="A285:C285"/>
    <mergeCell ref="A286:B286"/>
    <mergeCell ref="D278:E278"/>
    <mergeCell ref="D266:F266"/>
    <mergeCell ref="D267:E267"/>
    <mergeCell ref="D269:F269"/>
    <mergeCell ref="D270:E270"/>
    <mergeCell ref="D255:E255"/>
    <mergeCell ref="A256:C283"/>
    <mergeCell ref="D256:F256"/>
    <mergeCell ref="D257:F258"/>
    <mergeCell ref="D260:F260"/>
    <mergeCell ref="D261:E261"/>
    <mergeCell ref="D262:E262"/>
    <mergeCell ref="D263:E263"/>
    <mergeCell ref="D264:E264"/>
    <mergeCell ref="A244:F245"/>
    <mergeCell ref="A247:F247"/>
    <mergeCell ref="A248:B248"/>
    <mergeCell ref="D248:F248"/>
    <mergeCell ref="A249:A254"/>
    <mergeCell ref="B249:B254"/>
    <mergeCell ref="D249:E252"/>
    <mergeCell ref="F249:F252"/>
    <mergeCell ref="D253:E253"/>
    <mergeCell ref="D254:E254"/>
    <mergeCell ref="D206:F206"/>
    <mergeCell ref="D207:E207"/>
    <mergeCell ref="D208:E208"/>
    <mergeCell ref="D209:E209"/>
    <mergeCell ref="D210:E210"/>
    <mergeCell ref="D228:E228"/>
    <mergeCell ref="D229:E229"/>
    <mergeCell ref="D219:E219"/>
    <mergeCell ref="D220:E220"/>
    <mergeCell ref="A227:B227"/>
    <mergeCell ref="A228:B228"/>
    <mergeCell ref="A229:B229"/>
    <mergeCell ref="A230:B230"/>
    <mergeCell ref="A231:B231"/>
    <mergeCell ref="A232:B232"/>
    <mergeCell ref="A233:B233"/>
    <mergeCell ref="A236:F243"/>
    <mergeCell ref="A235:F235"/>
    <mergeCell ref="D232:E232"/>
    <mergeCell ref="D233:E233"/>
    <mergeCell ref="D230:E230"/>
    <mergeCell ref="D231:E231"/>
    <mergeCell ref="D227:E227"/>
    <mergeCell ref="A226:C226"/>
    <mergeCell ref="D218:F218"/>
    <mergeCell ref="D211:E211"/>
    <mergeCell ref="D212:E212"/>
    <mergeCell ref="D213:E213"/>
    <mergeCell ref="D215:F215"/>
    <mergeCell ref="D216:E216"/>
    <mergeCell ref="A196:C224"/>
    <mergeCell ref="D189:E192"/>
    <mergeCell ref="F189:F192"/>
    <mergeCell ref="A189:A194"/>
    <mergeCell ref="B189:B194"/>
    <mergeCell ref="D193:E193"/>
    <mergeCell ref="D194:E194"/>
    <mergeCell ref="D195:E195"/>
    <mergeCell ref="F221:F226"/>
    <mergeCell ref="D221:E226"/>
    <mergeCell ref="D196:F196"/>
    <mergeCell ref="D197:F198"/>
    <mergeCell ref="D200:F200"/>
    <mergeCell ref="D201:E201"/>
    <mergeCell ref="D202:E202"/>
    <mergeCell ref="D203:E203"/>
    <mergeCell ref="D204:E204"/>
    <mergeCell ref="B132:C132"/>
    <mergeCell ref="D139:E139"/>
    <mergeCell ref="D138:E138"/>
    <mergeCell ref="B138:C138"/>
    <mergeCell ref="D159:E159"/>
    <mergeCell ref="B160:C160"/>
    <mergeCell ref="D160:E160"/>
    <mergeCell ref="A188:B188"/>
    <mergeCell ref="D188:F188"/>
    <mergeCell ref="A167:F182"/>
    <mergeCell ref="A184:F185"/>
    <mergeCell ref="A187:F187"/>
    <mergeCell ref="B163:C163"/>
    <mergeCell ref="D163:E163"/>
    <mergeCell ref="B164:C164"/>
    <mergeCell ref="D164:E164"/>
    <mergeCell ref="B165:C165"/>
    <mergeCell ref="D165:E165"/>
    <mergeCell ref="B161:C161"/>
    <mergeCell ref="D161:E161"/>
    <mergeCell ref="B162:C162"/>
    <mergeCell ref="D162:E162"/>
    <mergeCell ref="A141:F151"/>
    <mergeCell ref="A154:F155"/>
    <mergeCell ref="B158:E158"/>
    <mergeCell ref="B159:C159"/>
    <mergeCell ref="D128:E128"/>
    <mergeCell ref="D129:E129"/>
    <mergeCell ref="D130:E130"/>
    <mergeCell ref="D131:E131"/>
    <mergeCell ref="B130:C130"/>
    <mergeCell ref="B131:C131"/>
    <mergeCell ref="B129:C129"/>
    <mergeCell ref="B128:C128"/>
    <mergeCell ref="B139:C139"/>
    <mergeCell ref="D132:E132"/>
    <mergeCell ref="D133:E133"/>
    <mergeCell ref="D134:E134"/>
    <mergeCell ref="D135:E135"/>
    <mergeCell ref="D136:E136"/>
    <mergeCell ref="D137:E137"/>
    <mergeCell ref="B135:C135"/>
    <mergeCell ref="B136:C136"/>
    <mergeCell ref="B137:C137"/>
    <mergeCell ref="B133:C133"/>
    <mergeCell ref="B134:C134"/>
    <mergeCell ref="D115:E115"/>
    <mergeCell ref="D116:E116"/>
    <mergeCell ref="D117:E117"/>
    <mergeCell ref="A123:F124"/>
    <mergeCell ref="B127:E127"/>
    <mergeCell ref="B115:C115"/>
    <mergeCell ref="B112:C112"/>
    <mergeCell ref="B107:C107"/>
    <mergeCell ref="B116:C116"/>
    <mergeCell ref="B117:C117"/>
    <mergeCell ref="B113:C113"/>
    <mergeCell ref="B114:C114"/>
    <mergeCell ref="D114:E114"/>
    <mergeCell ref="A82:F103"/>
    <mergeCell ref="B106:E106"/>
    <mergeCell ref="D107:E107"/>
    <mergeCell ref="D108:E108"/>
    <mergeCell ref="D109:E109"/>
    <mergeCell ref="D110:E110"/>
    <mergeCell ref="D111:E111"/>
    <mergeCell ref="D112:E112"/>
    <mergeCell ref="D113:E113"/>
    <mergeCell ref="B109:C109"/>
    <mergeCell ref="B110:C110"/>
    <mergeCell ref="B111:C111"/>
    <mergeCell ref="B108:C108"/>
    <mergeCell ref="E71:F80"/>
    <mergeCell ref="E66:F69"/>
    <mergeCell ref="E65:F65"/>
    <mergeCell ref="A77:B77"/>
    <mergeCell ref="A78:B78"/>
    <mergeCell ref="A79:B79"/>
    <mergeCell ref="A80:B80"/>
    <mergeCell ref="A62:F63"/>
    <mergeCell ref="A66:B66"/>
    <mergeCell ref="A67:B67"/>
    <mergeCell ref="A68:B68"/>
    <mergeCell ref="A69:B69"/>
    <mergeCell ref="A65:B65"/>
    <mergeCell ref="A71:B71"/>
    <mergeCell ref="A72:B72"/>
    <mergeCell ref="A73:B73"/>
    <mergeCell ref="A74:B74"/>
    <mergeCell ref="A75:B75"/>
    <mergeCell ref="E34:F34"/>
    <mergeCell ref="E35:F43"/>
    <mergeCell ref="A1:F1"/>
    <mergeCell ref="E3:F3"/>
    <mergeCell ref="B3:C3"/>
    <mergeCell ref="A4:F5"/>
    <mergeCell ref="E19:F19"/>
    <mergeCell ref="E20:F20"/>
    <mergeCell ref="E21:F25"/>
    <mergeCell ref="E27:F27"/>
    <mergeCell ref="E28:F32"/>
    <mergeCell ref="E26:F26"/>
    <mergeCell ref="E6:F6"/>
    <mergeCell ref="E12:F12"/>
    <mergeCell ref="E13:F13"/>
    <mergeCell ref="E14:F18"/>
  </mergeCells>
  <pageMargins left="0.70866141732283472" right="0.70866141732283472" top="0.74803149606299213" bottom="0.74803149606299213" header="0.31496062992125984" footer="0.31496062992125984"/>
  <pageSetup paperSize="5" orientation="portrait" r:id="rId1"/>
  <headerFooter>
    <oddFooter>&amp;C&amp;8
Nut. Hernan Lippke Vega. | Nutricionista Deportivo |.
| Santiago Centro | Santiago de Chile | |Email: | nutri.contactosalud@gmail.com
[Contacto Telefónico: +569 74029074 |</oddFooter>
  </headerFooter>
  <rowBreaks count="1" manualBreakCount="1">
    <brk id="61" max="16383" man="1"/>
  </rowBreaks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8DDF3-2A35-4400-8116-5FC3EE2E3B59}">
  <sheetPr codeName="Hoja5"/>
  <dimension ref="A1:AP131"/>
  <sheetViews>
    <sheetView topLeftCell="B1" zoomScale="80" zoomScaleNormal="80" workbookViewId="0">
      <selection activeCell="E5" sqref="E5"/>
    </sheetView>
  </sheetViews>
  <sheetFormatPr baseColWidth="10" defaultRowHeight="14.4" x14ac:dyDescent="0.3"/>
  <cols>
    <col min="1" max="1" width="2.44140625" hidden="1" customWidth="1"/>
    <col min="4" max="4" width="11.5546875" customWidth="1"/>
    <col min="5" max="5" width="5.77734375" customWidth="1"/>
    <col min="6" max="6" width="6.6640625" customWidth="1"/>
    <col min="7" max="7" width="12.77734375" customWidth="1"/>
    <col min="8" max="8" width="19.6640625" bestFit="1" customWidth="1"/>
    <col min="9" max="9" width="10.6640625" customWidth="1"/>
    <col min="10" max="10" width="9.77734375" customWidth="1"/>
    <col min="11" max="11" width="11.44140625" customWidth="1"/>
    <col min="12" max="12" width="11" customWidth="1"/>
    <col min="13" max="13" width="16.109375" customWidth="1"/>
    <col min="14" max="14" width="11.88671875" customWidth="1"/>
    <col min="15" max="15" width="14.88671875" customWidth="1"/>
    <col min="16" max="16" width="8.21875" customWidth="1"/>
    <col min="17" max="17" width="10.44140625" customWidth="1"/>
    <col min="18" max="18" width="9.6640625" customWidth="1"/>
    <col min="19" max="19" width="10.44140625" customWidth="1"/>
    <col min="20" max="20" width="13" customWidth="1"/>
    <col min="21" max="21" width="8.33203125" customWidth="1"/>
    <col min="22" max="22" width="8.6640625" customWidth="1"/>
    <col min="23" max="23" width="9" customWidth="1"/>
    <col min="24" max="24" width="9.109375" customWidth="1"/>
    <col min="25" max="25" width="8.21875" customWidth="1"/>
    <col min="26" max="26" width="10.109375" customWidth="1"/>
    <col min="27" max="27" width="9.6640625" customWidth="1"/>
    <col min="28" max="28" width="11.21875" customWidth="1"/>
    <col min="29" max="29" width="9.88671875" customWidth="1"/>
    <col min="30" max="30" width="16.77734375" customWidth="1"/>
    <col min="31" max="31" width="10.33203125" customWidth="1"/>
    <col min="32" max="32" width="10.21875" customWidth="1"/>
    <col min="33" max="33" width="9.21875" customWidth="1"/>
    <col min="34" max="34" width="11.21875" customWidth="1"/>
    <col min="35" max="35" width="9.44140625" customWidth="1"/>
    <col min="36" max="36" width="11.33203125" customWidth="1"/>
    <col min="37" max="37" width="12.77734375" customWidth="1"/>
    <col min="38" max="38" width="10.109375" customWidth="1"/>
    <col min="39" max="39" width="8" customWidth="1"/>
    <col min="40" max="40" width="10.109375" customWidth="1"/>
    <col min="41" max="41" width="10.77734375" customWidth="1"/>
    <col min="42" max="42" width="9.6640625" customWidth="1"/>
  </cols>
  <sheetData>
    <row r="1" spans="1:42" ht="15" customHeight="1" x14ac:dyDescent="0.3">
      <c r="A1" s="312" t="s">
        <v>738</v>
      </c>
      <c r="B1" s="313"/>
      <c r="C1" s="313"/>
      <c r="D1" s="314"/>
      <c r="E1" s="335">
        <v>0.2</v>
      </c>
      <c r="F1" s="336"/>
      <c r="G1" s="337"/>
      <c r="H1" s="358" t="s">
        <v>1421</v>
      </c>
      <c r="I1" s="359"/>
      <c r="J1" s="302" t="s">
        <v>1423</v>
      </c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  <c r="W1" s="303"/>
      <c r="X1" s="303"/>
      <c r="Y1" s="303"/>
      <c r="Z1" s="303"/>
      <c r="AA1" s="303"/>
      <c r="AB1" s="303"/>
      <c r="AC1" s="303"/>
      <c r="AD1" s="304"/>
    </row>
    <row r="2" spans="1:42" ht="14.4" customHeight="1" x14ac:dyDescent="0.3">
      <c r="A2" s="315"/>
      <c r="B2" s="316"/>
      <c r="C2" s="316"/>
      <c r="D2" s="317"/>
      <c r="E2" s="338"/>
      <c r="F2" s="339"/>
      <c r="G2" s="340"/>
      <c r="H2" s="360"/>
      <c r="I2" s="361"/>
      <c r="J2" s="305"/>
      <c r="K2" s="306"/>
      <c r="L2" s="306"/>
      <c r="M2" s="306"/>
      <c r="N2" s="306"/>
      <c r="O2" s="306"/>
      <c r="P2" s="306"/>
      <c r="Q2" s="306"/>
      <c r="R2" s="306"/>
      <c r="S2" s="306"/>
      <c r="T2" s="306"/>
      <c r="U2" s="306"/>
      <c r="V2" s="306"/>
      <c r="W2" s="306"/>
      <c r="X2" s="306"/>
      <c r="Y2" s="306"/>
      <c r="Z2" s="306"/>
      <c r="AA2" s="306"/>
      <c r="AB2" s="306"/>
      <c r="AC2" s="306"/>
      <c r="AD2" s="307"/>
    </row>
    <row r="3" spans="1:42" ht="15" customHeight="1" thickBot="1" x14ac:dyDescent="0.35">
      <c r="A3" s="315"/>
      <c r="B3" s="316"/>
      <c r="C3" s="316"/>
      <c r="D3" s="317"/>
      <c r="E3" s="341"/>
      <c r="F3" s="342"/>
      <c r="G3" s="343"/>
      <c r="H3" s="362"/>
      <c r="I3" s="363"/>
      <c r="J3" s="308"/>
      <c r="K3" s="309"/>
      <c r="L3" s="309"/>
      <c r="M3" s="309"/>
      <c r="N3" s="309"/>
      <c r="O3" s="309"/>
      <c r="P3" s="309"/>
      <c r="Q3" s="309"/>
      <c r="R3" s="309"/>
      <c r="S3" s="309"/>
      <c r="T3" s="309"/>
      <c r="U3" s="309"/>
      <c r="V3" s="309"/>
      <c r="W3" s="309"/>
      <c r="X3" s="309"/>
      <c r="Y3" s="309"/>
      <c r="Z3" s="309"/>
      <c r="AA3" s="309"/>
      <c r="AB3" s="309"/>
      <c r="AC3" s="309"/>
      <c r="AD3" s="310"/>
    </row>
    <row r="4" spans="1:42" x14ac:dyDescent="0.3">
      <c r="A4" s="34" t="s">
        <v>0</v>
      </c>
      <c r="B4" s="311" t="s">
        <v>1</v>
      </c>
      <c r="C4" s="311"/>
      <c r="D4" s="311"/>
      <c r="E4" s="9" t="s">
        <v>2</v>
      </c>
      <c r="F4" s="9" t="s">
        <v>3</v>
      </c>
      <c r="G4" s="9" t="s">
        <v>637</v>
      </c>
      <c r="H4" s="34" t="s">
        <v>4</v>
      </c>
      <c r="I4" s="34" t="s">
        <v>5</v>
      </c>
      <c r="J4" s="34" t="s">
        <v>6</v>
      </c>
      <c r="K4" s="34" t="s">
        <v>7</v>
      </c>
      <c r="L4" s="34" t="s">
        <v>9</v>
      </c>
      <c r="M4" s="34" t="s">
        <v>10</v>
      </c>
      <c r="N4" s="34" t="s">
        <v>8</v>
      </c>
      <c r="O4" s="34" t="s">
        <v>11</v>
      </c>
      <c r="P4" s="34" t="s">
        <v>12</v>
      </c>
      <c r="Q4" s="34" t="s">
        <v>13</v>
      </c>
      <c r="R4" s="34" t="s">
        <v>14</v>
      </c>
      <c r="S4" s="34" t="s">
        <v>15</v>
      </c>
      <c r="T4" s="34" t="s">
        <v>16</v>
      </c>
      <c r="U4" s="34" t="s">
        <v>36</v>
      </c>
      <c r="V4" s="34" t="s">
        <v>17</v>
      </c>
      <c r="W4" s="34" t="s">
        <v>18</v>
      </c>
      <c r="X4" s="34" t="s">
        <v>37</v>
      </c>
      <c r="Y4" s="34" t="s">
        <v>19</v>
      </c>
      <c r="Z4" s="34" t="s">
        <v>22</v>
      </c>
      <c r="AA4" s="34" t="s">
        <v>20</v>
      </c>
      <c r="AB4" s="34" t="s">
        <v>21</v>
      </c>
      <c r="AC4" s="34" t="s">
        <v>23</v>
      </c>
      <c r="AD4" s="34" t="s">
        <v>24</v>
      </c>
      <c r="AE4" s="9" t="s">
        <v>25</v>
      </c>
      <c r="AF4" s="9" t="s">
        <v>26</v>
      </c>
      <c r="AG4" s="9" t="s">
        <v>27</v>
      </c>
      <c r="AH4" s="9" t="s">
        <v>28</v>
      </c>
      <c r="AI4" s="9" t="s">
        <v>29</v>
      </c>
      <c r="AJ4" s="9" t="s">
        <v>30</v>
      </c>
      <c r="AK4" s="9" t="s">
        <v>31</v>
      </c>
      <c r="AL4" s="9" t="s">
        <v>32</v>
      </c>
      <c r="AM4" s="9" t="s">
        <v>33</v>
      </c>
      <c r="AN4" s="9" t="s">
        <v>34</v>
      </c>
      <c r="AO4" s="9" t="s">
        <v>35</v>
      </c>
      <c r="AP4" s="9" t="s">
        <v>635</v>
      </c>
    </row>
    <row r="5" spans="1:42" x14ac:dyDescent="0.3">
      <c r="A5" s="2" t="s">
        <v>243</v>
      </c>
      <c r="B5" s="284" t="s">
        <v>43</v>
      </c>
      <c r="C5" s="285"/>
      <c r="D5" s="286"/>
      <c r="E5" s="2">
        <f>VLOOKUP($A$5,Alimentos!$A$3:$AM$56:'Alimentos'!$A$684:$AM$984,3,FALSE)</f>
        <v>1</v>
      </c>
      <c r="F5" s="27">
        <v>50</v>
      </c>
      <c r="G5" s="2">
        <f>VLOOKUP($A$5,Alimentos!$A$3:$AM$56:'Alimentos'!$A$684:$AM$984,4,FALSE)</f>
        <v>100</v>
      </c>
      <c r="H5" s="140">
        <f>VLOOKUP($A$5,Alimentos!$A$3:$AM$56:'Alimentos'!$A$684:$AM$984,5,FALSE)*$F$5/G5</f>
        <v>126</v>
      </c>
      <c r="I5" s="2">
        <f>VLOOKUP($A$5,Alimentos!$A$3:$AM$56:'Alimentos'!$A$684:$AM$984,6,FALSE)*$F$5/G5</f>
        <v>19.5</v>
      </c>
      <c r="J5" s="2">
        <f>VLOOKUP($A$5,Alimentos!$A$3:$AM$56:'Alimentos'!$A$684:$AM$984,7,FALSE)*$F$5/G5</f>
        <v>1.1499999999999999</v>
      </c>
      <c r="K5" s="140">
        <f>VLOOKUP($A$5,Alimentos!$A$3:$AM$56:'Alimentos'!$A$684:$AM$984,8,FALSE)*$F$5/G5</f>
        <v>6.25</v>
      </c>
      <c r="L5" s="140">
        <f>VLOOKUP($A$5,Alimentos!$A$3:$AM$56:'Alimentos'!$A$684:$AM$984,9,FALSE)*$F$5/G5</f>
        <v>18.350000000000001</v>
      </c>
      <c r="M5" s="2">
        <f>VLOOKUP($A$5,Alimentos!$A$3:$AM$56:'Alimentos'!$A$684:$AM$984,10,FALSE)*$F$5/G5</f>
        <v>2.15</v>
      </c>
      <c r="N5" s="2">
        <f>VLOOKUP($A$5,Alimentos!$A$3:$AM$56:'Alimentos'!$A$684:$AM$984,11,FALSE)*$F$5/G5</f>
        <v>3</v>
      </c>
      <c r="O5" s="140">
        <f>VLOOKUP($A$5,Alimentos!$A$3:$AM$56:'Alimentos'!$A$684:$AM$984,12,FALSE)*$F$5/G5</f>
        <v>1.75</v>
      </c>
      <c r="P5" s="2">
        <f>VLOOKUP($A$5,Alimentos!$A$3:$AM$56:'Alimentos'!$A$684:$AM$984,13,FALSE)*$F$5/G5</f>
        <v>0.36</v>
      </c>
      <c r="Q5" s="2">
        <f>VLOOKUP($A$5,Alimentos!$A$3:$AM$56:'Alimentos'!$A$684:$AM$984,14,FALSE)*$F$5/G5</f>
        <v>0.31</v>
      </c>
      <c r="R5" s="2">
        <f>VLOOKUP($A$5,Alimentos!$A$3:$AM$56:'Alimentos'!$A$684:$AM$984,15,FALSE)*$F$5/G5</f>
        <v>0.79500000000000004</v>
      </c>
      <c r="S5" s="2">
        <f>VLOOKUP($A$5,Alimentos!$A$3:$AM$56:'Alimentos'!$A$684:$AM$984,16,FALSE)*$F$5/G5</f>
        <v>0</v>
      </c>
      <c r="T5" s="2">
        <f>VLOOKUP($A$5,Alimentos!$A$3:$AM$56:'Alimentos'!$A$684:$AM$984,17,FALSE)*$F$5/G5</f>
        <v>0</v>
      </c>
      <c r="U5" s="2">
        <f>VLOOKUP($A$5,Alimentos!$A$3:$AM$56:'Alimentos'!$A$684:$AM$984,18,FALSE)*$F$5/G5</f>
        <v>0</v>
      </c>
      <c r="V5" s="2">
        <f>VLOOKUP($A$5,Alimentos!$A$3:$AM$56:'Alimentos'!$A$684:$AM$984,19,FALSE)*$F$5/G5</f>
        <v>0</v>
      </c>
      <c r="W5" s="2">
        <f>VLOOKUP($A$5,Alimentos!$A$3:$AM$56:'Alimentos'!$A$684:$AM$984,20,FALSE)*$F$5/G5</f>
        <v>0</v>
      </c>
      <c r="X5" s="2">
        <f>VLOOKUP($A$5,Alimentos!$A$3:$AM$56:'Alimentos'!$A$684:$AM$984,21,FALSE)*$F$5/G5</f>
        <v>1.35</v>
      </c>
      <c r="Y5" s="2">
        <f>VLOOKUP($A$5,Alimentos!$A$3:$AM$56:'Alimentos'!$A$684:$AM$984,22,FALSE)*$F$5/G5</f>
        <v>3.9</v>
      </c>
      <c r="Z5" s="2">
        <f>VLOOKUP($A$5,Alimentos!$A$3:$AM$56:'Alimentos'!$A$684:$AM$984,23,FALSE)*$F$5/G5</f>
        <v>0.2</v>
      </c>
      <c r="AA5" s="2">
        <f>VLOOKUP($A$5,Alimentos!$A$3:$AM$56:'Alimentos'!$A$684:$AM$984,24,FALSE)*$F$5/G5</f>
        <v>0.1</v>
      </c>
      <c r="AB5" s="2">
        <f>VLOOKUP($A$5,Alimentos!$A$3:$AM$56:'Alimentos'!$A$684:$AM$984,25,FALSE)*$F$5/G5</f>
        <v>2.2000000000000002</v>
      </c>
      <c r="AC5" s="2">
        <f>VLOOKUP($A$5,Alimentos!$A$3:$AM$56:'Alimentos'!$A$684:$AM$984,26,FALSE)*$F$5/G5</f>
        <v>0.1</v>
      </c>
      <c r="AD5" s="2">
        <f>VLOOKUP($A$5,Alimentos!$A$3:$AM$56:'Alimentos'!$A$684:$AM$984,27,FALSE)*$F$5/G5</f>
        <v>0.3</v>
      </c>
      <c r="AE5" s="2">
        <f>VLOOKUP($A$5,Alimentos!$A$3:$AM$56:'Alimentos'!$A$684:$AM$984,28,FALSE)*$F$5/G5</f>
        <v>0</v>
      </c>
      <c r="AF5" s="2">
        <f>VLOOKUP($A$5,Alimentos!$A$3:$AM$56:'Alimentos'!$A$684:$AM$984,29,FALSE)*$F$5/G5</f>
        <v>21</v>
      </c>
      <c r="AG5" s="2">
        <f>VLOOKUP($A$5,Alimentos!$A$3:$AM$56:'Alimentos'!$A$684:$AM$984,30,FALSE)*$F$5/G5</f>
        <v>227.5</v>
      </c>
      <c r="AH5" s="2">
        <f>VLOOKUP($A$5,Alimentos!$A$3:$AM$56:'Alimentos'!$A$684:$AM$984,31,FALSE)*$F$5/G5</f>
        <v>127</v>
      </c>
      <c r="AI5" s="2">
        <f>VLOOKUP($A$5,Alimentos!$A$3:$AM$56:'Alimentos'!$A$684:$AM$984,32,FALSE)*$F$5/G5</f>
        <v>80.5</v>
      </c>
      <c r="AJ5" s="2">
        <f>VLOOKUP($A$5,Alimentos!$A$3:$AM$56:'Alimentos'!$A$684:$AM$984,33,FALSE)*$F$5/G5</f>
        <v>106</v>
      </c>
      <c r="AK5" s="2">
        <f>VLOOKUP($A$5,Alimentos!$A$3:$AM$56:'Alimentos'!$A$684:$AM$984,34,FALSE)*$F$5/G5</f>
        <v>37.5</v>
      </c>
      <c r="AL5" s="2">
        <f>VLOOKUP($A$5,Alimentos!$A$3:$AM$56:'Alimentos'!$A$684:$AM$984,35,FALSE)*$F$5/G5</f>
        <v>1.25</v>
      </c>
      <c r="AM5" s="2">
        <f>VLOOKUP($A$5,Alimentos!$A$3:$AM$56:'Alimentos'!$A$684:$AM$984,36,FALSE)*$F$5/G5</f>
        <v>0.9</v>
      </c>
      <c r="AN5" s="2">
        <f>VLOOKUP($A$5,Alimentos!$A$3:$AM$56:'Alimentos'!$A$684:$AM$984,37,FALSE)*$F$5/G5</f>
        <v>0.1</v>
      </c>
      <c r="AO5" s="2">
        <f>VLOOKUP($A$5,Alimentos!$A$3:$AM$56:'Alimentos'!$A$684:$AM$984,38,FALSE)*$F$5/G5</f>
        <v>12.85</v>
      </c>
      <c r="AP5" s="2">
        <f>VLOOKUP($A$5,Alimentos!$A$3:$AM$56:'Alimentos'!$A$684:$AM$984,39,FALSE)*$F$5/G5</f>
        <v>0</v>
      </c>
    </row>
    <row r="6" spans="1:42" x14ac:dyDescent="0.3">
      <c r="A6" s="2" t="s">
        <v>369</v>
      </c>
      <c r="B6" s="284" t="s">
        <v>38</v>
      </c>
      <c r="C6" s="285"/>
      <c r="D6" s="286"/>
      <c r="E6" s="2">
        <f>VLOOKUP($A$6,Alimentos!$A$3:$AM$56:'Alimentos'!$A$684:$AM$984,3,FALSE)</f>
        <v>1</v>
      </c>
      <c r="F6" s="27">
        <v>20</v>
      </c>
      <c r="G6" s="2">
        <f>VLOOKUP($A$6,Alimentos!$A$3:$AM$56:'Alimentos'!$A$684:$AM$984,4,FALSE)</f>
        <v>100</v>
      </c>
      <c r="H6" s="140">
        <f>VLOOKUP($A$6,Alimentos!$A$3:$AM$56:'Alimentos'!$A$684:$AM$984,5,FALSE)*$F$6/G6</f>
        <v>3.6</v>
      </c>
      <c r="I6" s="2">
        <f>VLOOKUP($A$6,Alimentos!$A$3:$AM$56:'Alimentos'!$A$684:$AM$984,6,FALSE)*$F$6/G6</f>
        <v>18.899999999999999</v>
      </c>
      <c r="J6" s="2">
        <f>VLOOKUP($A$6,Alimentos!$A$3:$AM$56:'Alimentos'!$A$684:$AM$984,7,FALSE)*$F$6/G6</f>
        <v>0.1</v>
      </c>
      <c r="K6" s="140">
        <f>VLOOKUP($A$6,Alimentos!$A$3:$AM$56:'Alimentos'!$A$684:$AM$984,8,FALSE)*$F$6/G6</f>
        <v>0.18</v>
      </c>
      <c r="L6" s="140">
        <f>VLOOKUP($A$6,Alimentos!$A$3:$AM$56:'Alimentos'!$A$684:$AM$984,9,FALSE)*$F$6/G6</f>
        <v>0.54</v>
      </c>
      <c r="M6" s="2">
        <f>VLOOKUP($A$6,Alimentos!$A$3:$AM$56:'Alimentos'!$A$684:$AM$984,10,FALSE)*$F$6/G6</f>
        <v>0.52</v>
      </c>
      <c r="N6" s="2">
        <f>VLOOKUP($A$6,Alimentos!$A$3:$AM$56:'Alimentos'!$A$684:$AM$984,11,FALSE)*$F$6/G6</f>
        <v>0.24</v>
      </c>
      <c r="O6" s="140">
        <f>VLOOKUP($A$6,Alimentos!$A$3:$AM$56:'Alimentos'!$A$684:$AM$984,12,FALSE)*$F$6/G6</f>
        <v>0.04</v>
      </c>
      <c r="P6" s="2">
        <f>VLOOKUP($A$6,Alimentos!$A$3:$AM$56:'Alimentos'!$A$684:$AM$984,13,FALSE)*$F$6/G6</f>
        <v>6.0000000000000001E-3</v>
      </c>
      <c r="Q6" s="2">
        <f>VLOOKUP($A$6,Alimentos!$A$3:$AM$56:'Alimentos'!$A$684:$AM$984,14,FALSE)*$F$6/G6</f>
        <v>6.0000000000000001E-3</v>
      </c>
      <c r="R6" s="2">
        <f>VLOOKUP($A$6,Alimentos!$A$3:$AM$56:'Alimentos'!$A$684:$AM$984,15,FALSE)*$F$6/G6</f>
        <v>1.6E-2</v>
      </c>
      <c r="S6" s="2">
        <f>VLOOKUP($A$6,Alimentos!$A$3:$AM$56:'Alimentos'!$A$684:$AM$984,16,FALSE)*$F$6/G6</f>
        <v>0</v>
      </c>
      <c r="T6" s="2">
        <f>VLOOKUP($A$6,Alimentos!$A$3:$AM$56:'Alimentos'!$A$684:$AM$984,17,FALSE)*$F$6/G6</f>
        <v>0</v>
      </c>
      <c r="U6" s="2">
        <f>VLOOKUP($A$6,Alimentos!$A$3:$AM$56:'Alimentos'!$A$684:$AM$984,18,FALSE)*$F$6/G6</f>
        <v>8.4</v>
      </c>
      <c r="V6" s="2">
        <f>VLOOKUP($A$6,Alimentos!$A$3:$AM$56:'Alimentos'!$A$684:$AM$984,19,FALSE)*$F$6/G6</f>
        <v>2.74</v>
      </c>
      <c r="W6" s="2">
        <f>VLOOKUP($A$6,Alimentos!$A$3:$AM$56:'Alimentos'!$A$684:$AM$984,20,FALSE)*$F$6/G6</f>
        <v>0</v>
      </c>
      <c r="X6" s="2">
        <f>VLOOKUP($A$6,Alimentos!$A$3:$AM$56:'Alimentos'!$A$684:$AM$984,21,FALSE)*$F$6/G6</f>
        <v>0.1</v>
      </c>
      <c r="Y6" s="2">
        <f>VLOOKUP($A$6,Alimentos!$A$3:$AM$56:'Alimentos'!$A$684:$AM$984,22,FALSE)*$F$6/G6</f>
        <v>1.58</v>
      </c>
      <c r="Z6" s="2">
        <f>VLOOKUP($A$6,Alimentos!$A$3:$AM$56:'Alimentos'!$A$684:$AM$984,23,FALSE)*$F$6/G6</f>
        <v>0</v>
      </c>
      <c r="AA6" s="2">
        <f>VLOOKUP($A$6,Alimentos!$A$3:$AM$56:'Alimentos'!$A$684:$AM$984,24,FALSE)*$F$6/G6</f>
        <v>0</v>
      </c>
      <c r="AB6" s="2">
        <f>VLOOKUP($A$6,Alimentos!$A$3:$AM$56:'Alimentos'!$A$684:$AM$984,25,FALSE)*$F$6/G6</f>
        <v>0.12</v>
      </c>
      <c r="AC6" s="2">
        <f>VLOOKUP($A$6,Alimentos!$A$3:$AM$56:'Alimentos'!$A$684:$AM$984,26,FALSE)*$F$6/G6</f>
        <v>0.02</v>
      </c>
      <c r="AD6" s="2">
        <f>VLOOKUP($A$6,Alimentos!$A$3:$AM$56:'Alimentos'!$A$684:$AM$984,27,FALSE)*$F$6/G6</f>
        <v>0.02</v>
      </c>
      <c r="AE6" s="2">
        <f>VLOOKUP($A$6,Alimentos!$A$3:$AM$56:'Alimentos'!$A$684:$AM$984,28,FALSE)*$F$6/G6</f>
        <v>0</v>
      </c>
      <c r="AF6" s="2">
        <f>VLOOKUP($A$6,Alimentos!$A$3:$AM$56:'Alimentos'!$A$684:$AM$984,29,FALSE)*$F$6/G6</f>
        <v>3</v>
      </c>
      <c r="AG6" s="2">
        <f>VLOOKUP($A$6,Alimentos!$A$3:$AM$56:'Alimentos'!$A$684:$AM$984,30,FALSE)*$F$6/G6</f>
        <v>1</v>
      </c>
      <c r="AH6" s="2">
        <f>VLOOKUP($A$6,Alimentos!$A$3:$AM$56:'Alimentos'!$A$684:$AM$984,31,FALSE)*$F$6/G6</f>
        <v>47.4</v>
      </c>
      <c r="AI6" s="2">
        <f>VLOOKUP($A$6,Alimentos!$A$3:$AM$56:'Alimentos'!$A$684:$AM$984,32,FALSE)*$F$6/G6</f>
        <v>2</v>
      </c>
      <c r="AJ6" s="2">
        <f>VLOOKUP($A$6,Alimentos!$A$3:$AM$56:'Alimentos'!$A$684:$AM$984,33,FALSE)*$F$6/G6</f>
        <v>4.8</v>
      </c>
      <c r="AK6" s="2">
        <f>VLOOKUP($A$6,Alimentos!$A$3:$AM$56:'Alimentos'!$A$684:$AM$984,34,FALSE)*$F$6/G6</f>
        <v>2.2000000000000002</v>
      </c>
      <c r="AL6" s="2">
        <f>VLOOKUP($A$6,Alimentos!$A$3:$AM$56:'Alimentos'!$A$684:$AM$984,35,FALSE)*$F$6/G6</f>
        <v>0.06</v>
      </c>
      <c r="AM6" s="2">
        <f>VLOOKUP($A$6,Alimentos!$A$3:$AM$56:'Alimentos'!$A$684:$AM$984,36,FALSE)*$F$6/G6</f>
        <v>0.04</v>
      </c>
      <c r="AN6" s="2">
        <f>VLOOKUP($A$6,Alimentos!$A$3:$AM$56:'Alimentos'!$A$684:$AM$984,37,FALSE)*$F$6/G6</f>
        <v>0.02</v>
      </c>
      <c r="AO6" s="2">
        <f>VLOOKUP($A$6,Alimentos!$A$3:$AM$56:'Alimentos'!$A$684:$AM$984,38,FALSE)*$F$6/G6</f>
        <v>0</v>
      </c>
      <c r="AP6" s="2">
        <f>VLOOKUP($A$6,Alimentos!$A$3:$AM$56:'Alimentos'!$A$684:$AM$984,39,FALSE)*$F$6/G6</f>
        <v>0</v>
      </c>
    </row>
    <row r="7" spans="1:42" x14ac:dyDescent="0.3">
      <c r="A7" s="2" t="s">
        <v>136</v>
      </c>
      <c r="B7" s="284"/>
      <c r="C7" s="285"/>
      <c r="D7" s="286"/>
      <c r="E7" s="2">
        <f>VLOOKUP($A$7,Alimentos!$A$3:$AM$56:'Alimentos'!$A$684:$AM$984,3,FALSE)</f>
        <v>1</v>
      </c>
      <c r="F7" s="27">
        <v>30</v>
      </c>
      <c r="G7" s="2">
        <f>VLOOKUP($A$7,Alimentos!$A$3:$AM$56:'Alimentos'!$A$684:$AM$984,4,FALSE)</f>
        <v>100</v>
      </c>
      <c r="H7" s="140">
        <f>VLOOKUP($A$7,Alimentos!$A$3:$AM$56:'Alimentos'!$A$684:$AM$984,5,FALSE)*$F$7/G7</f>
        <v>37.200000000000003</v>
      </c>
      <c r="I7" s="2">
        <f>VLOOKUP($A$7,Alimentos!$A$3:$AM$56:'Alimentos'!$A$684:$AM$984,6,FALSE)*$F$7/G7</f>
        <v>21.6</v>
      </c>
      <c r="J7" s="2">
        <f>VLOOKUP($A$7,Alimentos!$A$3:$AM$56:'Alimentos'!$A$684:$AM$984,7,FALSE)*$F$7/G7</f>
        <v>0.51</v>
      </c>
      <c r="K7" s="140">
        <f>VLOOKUP($A$7,Alimentos!$A$3:$AM$56:'Alimentos'!$A$684:$AM$984,8,FALSE)*$F$7/G7</f>
        <v>5.88</v>
      </c>
      <c r="L7" s="140">
        <f>VLOOKUP($A$7,Alimentos!$A$3:$AM$56:'Alimentos'!$A$684:$AM$984,9,FALSE)*$F$7/G7</f>
        <v>0.87</v>
      </c>
      <c r="M7" s="2">
        <f>VLOOKUP($A$7,Alimentos!$A$3:$AM$56:'Alimentos'!$A$684:$AM$984,10,FALSE)*$F$7/G7</f>
        <v>0</v>
      </c>
      <c r="N7" s="2">
        <f>VLOOKUP($A$7,Alimentos!$A$3:$AM$56:'Alimentos'!$A$684:$AM$984,11,FALSE)*$F$7/G7</f>
        <v>0</v>
      </c>
      <c r="O7" s="140">
        <f>VLOOKUP($A$7,Alimentos!$A$3:$AM$56:'Alimentos'!$A$684:$AM$984,12,FALSE)*$F$7/G7</f>
        <v>1.1399999999999999</v>
      </c>
      <c r="P7" s="2">
        <f>VLOOKUP($A$7,Alimentos!$A$3:$AM$56:'Alimentos'!$A$684:$AM$984,13,FALSE)*$F$7/G7</f>
        <v>0.32700000000000001</v>
      </c>
      <c r="Q7" s="2">
        <f>VLOOKUP($A$7,Alimentos!$A$3:$AM$56:'Alimentos'!$A$684:$AM$984,14,FALSE)*$F$7/G7</f>
        <v>0.25800000000000001</v>
      </c>
      <c r="R7" s="2">
        <f>VLOOKUP($A$7,Alimentos!$A$3:$AM$56:'Alimentos'!$A$684:$AM$984,15,FALSE)*$F$7/G7</f>
        <v>0.34499999999999997</v>
      </c>
      <c r="S7" s="2">
        <f>VLOOKUP($A$7,Alimentos!$A$3:$AM$56:'Alimentos'!$A$684:$AM$984,16,FALSE)*$F$7/G7</f>
        <v>0</v>
      </c>
      <c r="T7" s="2">
        <f>VLOOKUP($A$7,Alimentos!$A$3:$AM$56:'Alimentos'!$A$684:$AM$984,17,FALSE)*$F$7/G7</f>
        <v>20.100000000000001</v>
      </c>
      <c r="U7" s="2">
        <f>VLOOKUP($A$7,Alimentos!$A$3:$AM$56:'Alimentos'!$A$684:$AM$984,18,FALSE)*$F$7/G7</f>
        <v>0</v>
      </c>
      <c r="V7" s="2">
        <f>VLOOKUP($A$7,Alimentos!$A$3:$AM$56:'Alimentos'!$A$684:$AM$984,19,FALSE)*$F$7/G7</f>
        <v>0</v>
      </c>
      <c r="W7" s="2">
        <f>VLOOKUP($A$7,Alimentos!$A$3:$AM$56:'Alimentos'!$A$684:$AM$984,20,FALSE)*$F$7/G7</f>
        <v>0</v>
      </c>
      <c r="X7" s="2">
        <f>VLOOKUP($A$7,Alimentos!$A$3:$AM$56:'Alimentos'!$A$684:$AM$984,21,FALSE)*$F$7/G7</f>
        <v>0.12</v>
      </c>
      <c r="Y7" s="2">
        <f>VLOOKUP($A$7,Alimentos!$A$3:$AM$56:'Alimentos'!$A$684:$AM$984,22,FALSE)*$F$7/G7</f>
        <v>0</v>
      </c>
      <c r="Z7" s="2">
        <f>VLOOKUP($A$7,Alimentos!$A$3:$AM$56:'Alimentos'!$A$684:$AM$984,23,FALSE)*$F$7/G7</f>
        <v>0.03</v>
      </c>
      <c r="AA7" s="2">
        <f>VLOOKUP($A$7,Alimentos!$A$3:$AM$56:'Alimentos'!$A$684:$AM$984,24,FALSE)*$F$7/G7</f>
        <v>0.09</v>
      </c>
      <c r="AB7" s="2">
        <f>VLOOKUP($A$7,Alimentos!$A$3:$AM$56:'Alimentos'!$A$684:$AM$984,25,FALSE)*$F$7/G7</f>
        <v>1.05</v>
      </c>
      <c r="AC7" s="2">
        <f>VLOOKUP($A$7,Alimentos!$A$3:$AM$56:'Alimentos'!$A$684:$AM$984,26,FALSE)*$F$7/G7</f>
        <v>0.06</v>
      </c>
      <c r="AD7" s="2">
        <f>VLOOKUP($A$7,Alimentos!$A$3:$AM$56:'Alimentos'!$A$684:$AM$984,27,FALSE)*$F$7/G7</f>
        <v>0</v>
      </c>
      <c r="AE7" s="2">
        <f>VLOOKUP($A$7,Alimentos!$A$3:$AM$56:'Alimentos'!$A$684:$AM$984,28,FALSE)*$F$7/G7</f>
        <v>0.09</v>
      </c>
      <c r="AF7" s="2">
        <f>VLOOKUP($A$7,Alimentos!$A$3:$AM$56:'Alimentos'!$A$684:$AM$984,29,FALSE)*$F$7/G7</f>
        <v>1.8</v>
      </c>
      <c r="AG7" s="2">
        <f>VLOOKUP($A$7,Alimentos!$A$3:$AM$56:'Alimentos'!$A$684:$AM$984,30,FALSE)*$F$7/G7</f>
        <v>311.39999999999998</v>
      </c>
      <c r="AH7" s="2">
        <f>VLOOKUP($A$7,Alimentos!$A$3:$AM$56:'Alimentos'!$A$684:$AM$984,31,FALSE)*$F$7/G7</f>
        <v>89.7</v>
      </c>
      <c r="AI7" s="2">
        <f>VLOOKUP($A$7,Alimentos!$A$3:$AM$56:'Alimentos'!$A$684:$AM$984,32,FALSE)*$F$7/G7</f>
        <v>1.5</v>
      </c>
      <c r="AJ7" s="2">
        <f>VLOOKUP($A$7,Alimentos!$A$3:$AM$56:'Alimentos'!$A$684:$AM$984,33,FALSE)*$F$7/G7</f>
        <v>91.2</v>
      </c>
      <c r="AK7" s="2">
        <f>VLOOKUP($A$7,Alimentos!$A$3:$AM$56:'Alimentos'!$A$684:$AM$984,34,FALSE)*$F$7/G7</f>
        <v>6</v>
      </c>
      <c r="AL7" s="2">
        <f>VLOOKUP($A$7,Alimentos!$A$3:$AM$56:'Alimentos'!$A$684:$AM$984,35,FALSE)*$F$7/G7</f>
        <v>0.42</v>
      </c>
      <c r="AM7" s="2">
        <f>VLOOKUP($A$7,Alimentos!$A$3:$AM$56:'Alimentos'!$A$684:$AM$984,36,FALSE)*$F$7/G7</f>
        <v>0.72</v>
      </c>
      <c r="AN7" s="2">
        <f>VLOOKUP($A$7,Alimentos!$A$3:$AM$56:'Alimentos'!$A$684:$AM$984,37,FALSE)*$F$7/G7</f>
        <v>0.03</v>
      </c>
      <c r="AO7" s="2">
        <f>VLOOKUP($A$7,Alimentos!$A$3:$AM$56:'Alimentos'!$A$684:$AM$984,38,FALSE)*$F$7/G7</f>
        <v>11.1</v>
      </c>
      <c r="AP7" s="2">
        <f>VLOOKUP($A$7,Alimentos!$A$3:$AM$56:'Alimentos'!$A$684:$AM$984,39,FALSE)*$F$7/G7</f>
        <v>0</v>
      </c>
    </row>
    <row r="8" spans="1:42" x14ac:dyDescent="0.3">
      <c r="A8" s="2" t="s">
        <v>74</v>
      </c>
      <c r="B8" s="284"/>
      <c r="C8" s="285"/>
      <c r="D8" s="286"/>
      <c r="E8" s="2">
        <f>VLOOKUP($A$8,Alimentos!$A$3:$AM$56:'Alimentos'!$A$684:$AM$984,3,FALSE)</f>
        <v>3</v>
      </c>
      <c r="F8" s="27">
        <v>120</v>
      </c>
      <c r="G8" s="2">
        <f>VLOOKUP($A$8,Alimentos!$A$3:$AM$56:'Alimentos'!$A$684:$AM$984,4,FALSE)</f>
        <v>100</v>
      </c>
      <c r="H8" s="140">
        <f>VLOOKUP($A$8,Alimentos!$A$3:$AM$56:'Alimentos'!$A$684:$AM$984,5,FALSE)*$F$8/G8</f>
        <v>63.6</v>
      </c>
      <c r="I8" s="2">
        <f>VLOOKUP($A$8,Alimentos!$A$3:$AM$56:'Alimentos'!$A$684:$AM$984,6,FALSE)*$F$8/G8</f>
        <v>104.04</v>
      </c>
      <c r="J8" s="2">
        <f>VLOOKUP($A$8,Alimentos!$A$3:$AM$56:'Alimentos'!$A$684:$AM$984,7,FALSE)*$F$8/G8</f>
        <v>0.72</v>
      </c>
      <c r="K8" s="140">
        <f>VLOOKUP($A$8,Alimentos!$A$3:$AM$56:'Alimentos'!$A$684:$AM$984,8,FALSE)*$F$8/G8</f>
        <v>3.6</v>
      </c>
      <c r="L8" s="140">
        <f>VLOOKUP($A$8,Alimentos!$A$3:$AM$56:'Alimentos'!$A$684:$AM$984,9,FALSE)*$F$8/G8</f>
        <v>11.16</v>
      </c>
      <c r="M8" s="2">
        <f>VLOOKUP($A$8,Alimentos!$A$3:$AM$56:'Alimentos'!$A$684:$AM$984,10,FALSE)*$F$8/G8</f>
        <v>2.4</v>
      </c>
      <c r="N8" s="2">
        <f>VLOOKUP($A$8,Alimentos!$A$3:$AM$56:'Alimentos'!$A$684:$AM$984,11,FALSE)*$F$8/G8</f>
        <v>0</v>
      </c>
      <c r="O8" s="140">
        <f>VLOOKUP($A$8,Alimentos!$A$3:$AM$56:'Alimentos'!$A$684:$AM$984,12,FALSE)*$F$8/G8</f>
        <v>0.48</v>
      </c>
      <c r="P8" s="2">
        <f>VLOOKUP($A$8,Alimentos!$A$3:$AM$56:'Alimentos'!$A$684:$AM$984,13,FALSE)*$F$8/G8</f>
        <v>0.27600000000000002</v>
      </c>
      <c r="Q8" s="2">
        <f>VLOOKUP($A$8,Alimentos!$A$3:$AM$56:'Alimentos'!$A$684:$AM$984,14,FALSE)*$F$8/G8</f>
        <v>0.12</v>
      </c>
      <c r="R8" s="2">
        <f>VLOOKUP($A$8,Alimentos!$A$3:$AM$56:'Alimentos'!$A$684:$AM$984,15,FALSE)*$F$8/G8</f>
        <v>1.2E-2</v>
      </c>
      <c r="S8" s="2">
        <f>VLOOKUP($A$8,Alimentos!$A$3:$AM$56:'Alimentos'!$A$684:$AM$984,16,FALSE)*$F$8/G8</f>
        <v>0</v>
      </c>
      <c r="T8" s="2">
        <f>VLOOKUP($A$8,Alimentos!$A$3:$AM$56:'Alimentos'!$A$684:$AM$984,17,FALSE)*$F$8/G8</f>
        <v>0</v>
      </c>
      <c r="U8" s="2">
        <f>VLOOKUP($A$8,Alimentos!$A$3:$AM$56:'Alimentos'!$A$684:$AM$984,18,FALSE)*$F$8/G8</f>
        <v>0</v>
      </c>
      <c r="V8" s="2">
        <f>VLOOKUP($A$8,Alimentos!$A$3:$AM$56:'Alimentos'!$A$684:$AM$984,19,FALSE)*$F$8/G8</f>
        <v>0</v>
      </c>
      <c r="W8" s="2">
        <f>VLOOKUP($A$8,Alimentos!$A$3:$AM$56:'Alimentos'!$A$684:$AM$984,20,FALSE)*$F$8/G8</f>
        <v>0</v>
      </c>
      <c r="X8" s="2">
        <f>VLOOKUP($A$8,Alimentos!$A$3:$AM$56:'Alimentos'!$A$684:$AM$984,21,FALSE)*$F$8/G8</f>
        <v>0</v>
      </c>
      <c r="Y8" s="2">
        <f>VLOOKUP($A$8,Alimentos!$A$3:$AM$56:'Alimentos'!$A$684:$AM$984,22,FALSE)*$F$8/G8</f>
        <v>0</v>
      </c>
      <c r="Z8" s="2">
        <f>VLOOKUP($A$8,Alimentos!$A$3:$AM$56:'Alimentos'!$A$684:$AM$984,23,FALSE)*$F$8/G8</f>
        <v>0</v>
      </c>
      <c r="AA8" s="2">
        <f>VLOOKUP($A$8,Alimentos!$A$3:$AM$56:'Alimentos'!$A$684:$AM$984,24,FALSE)*$F$8/G8</f>
        <v>0</v>
      </c>
      <c r="AB8" s="2">
        <f>VLOOKUP($A$8,Alimentos!$A$3:$AM$56:'Alimentos'!$A$684:$AM$984,25,FALSE)*$F$8/G8</f>
        <v>0</v>
      </c>
      <c r="AC8" s="2">
        <f>VLOOKUP($A$8,Alimentos!$A$3:$AM$56:'Alimentos'!$A$684:$AM$984,26,FALSE)*$F$8/G8</f>
        <v>0</v>
      </c>
      <c r="AD8" s="2">
        <f>VLOOKUP($A$8,Alimentos!$A$3:$AM$56:'Alimentos'!$A$684:$AM$984,27,FALSE)*$F$8/G8</f>
        <v>0</v>
      </c>
      <c r="AE8" s="2">
        <f>VLOOKUP($A$8,Alimentos!$A$3:$AM$56:'Alimentos'!$A$684:$AM$984,28,FALSE)*$F$8/G8</f>
        <v>0</v>
      </c>
      <c r="AF8" s="2">
        <f>VLOOKUP($A$8,Alimentos!$A$3:$AM$56:'Alimentos'!$A$684:$AM$984,29,FALSE)*$F$8/G8</f>
        <v>0</v>
      </c>
      <c r="AG8" s="2">
        <f>VLOOKUP($A$8,Alimentos!$A$3:$AM$56:'Alimentos'!$A$684:$AM$984,30,FALSE)*$F$8/G8</f>
        <v>66</v>
      </c>
      <c r="AH8" s="2">
        <f>VLOOKUP($A$8,Alimentos!$A$3:$AM$56:'Alimentos'!$A$684:$AM$984,31,FALSE)*$F$8/G8</f>
        <v>0</v>
      </c>
      <c r="AI8" s="2">
        <f>VLOOKUP($A$8,Alimentos!$A$3:$AM$56:'Alimentos'!$A$684:$AM$984,32,FALSE)*$F$8/G8</f>
        <v>0</v>
      </c>
      <c r="AJ8" s="2">
        <f>VLOOKUP($A$8,Alimentos!$A$3:$AM$56:'Alimentos'!$A$684:$AM$984,33,FALSE)*$F$8/G8</f>
        <v>0</v>
      </c>
      <c r="AK8" s="2">
        <f>VLOOKUP($A$8,Alimentos!$A$3:$AM$56:'Alimentos'!$A$684:$AM$984,34,FALSE)*$F$8/G8</f>
        <v>0</v>
      </c>
      <c r="AL8" s="2">
        <f>VLOOKUP($A$8,Alimentos!$A$3:$AM$56:'Alimentos'!$A$684:$AM$984,35,FALSE)*$F$8/G8</f>
        <v>0</v>
      </c>
      <c r="AM8" s="2">
        <f>VLOOKUP($A$8,Alimentos!$A$3:$AM$56:'Alimentos'!$A$684:$AM$984,36,FALSE)*$F$8/G8</f>
        <v>0</v>
      </c>
      <c r="AN8" s="2">
        <f>VLOOKUP($A$8,Alimentos!$A$3:$AM$56:'Alimentos'!$A$684:$AM$984,37,FALSE)*$F$8/G8</f>
        <v>0</v>
      </c>
      <c r="AO8" s="2">
        <f>VLOOKUP($A$8,Alimentos!$A$3:$AM$56:'Alimentos'!$A$684:$AM$984,38,FALSE)*$F$8/G8</f>
        <v>0</v>
      </c>
      <c r="AP8" s="2">
        <f>VLOOKUP($A$8,Alimentos!$A$3:$AM$56:'Alimentos'!$A$684:$AM$984,39,FALSE)*$F$8/G8</f>
        <v>0</v>
      </c>
    </row>
    <row r="9" spans="1:42" x14ac:dyDescent="0.3">
      <c r="A9" s="2" t="s">
        <v>672</v>
      </c>
      <c r="B9" s="284"/>
      <c r="C9" s="285"/>
      <c r="D9" s="286"/>
      <c r="E9" s="2">
        <f>VLOOKUP($A$9,Alimentos!$A$3:$AM$56:'Alimentos'!$A$684:$AM$984,3,FALSE)</f>
        <v>1</v>
      </c>
      <c r="F9" s="27">
        <v>60</v>
      </c>
      <c r="G9" s="2">
        <f>VLOOKUP($A$9,Alimentos!$A$3:$AM$56:'Alimentos'!$A$684:$AM$984,4,FALSE)</f>
        <v>100</v>
      </c>
      <c r="H9" s="140">
        <f>VLOOKUP($A$9,Alimentos!$A$3:$AM$56:'Alimentos'!$A$684:$AM$984,5,FALSE)*$F$9/G9</f>
        <v>85.8</v>
      </c>
      <c r="I9" s="2">
        <f>VLOOKUP($A$9,Alimentos!$A$3:$AM$56:'Alimentos'!$A$684:$AM$984,6,FALSE)*$F$9/G9</f>
        <v>45.72</v>
      </c>
      <c r="J9" s="2">
        <f>VLOOKUP($A$9,Alimentos!$A$3:$AM$56:'Alimentos'!$A$684:$AM$984,7,FALSE)*$F$9/G9</f>
        <v>0.66</v>
      </c>
      <c r="K9" s="140">
        <f>VLOOKUP($A$9,Alimentos!$A$3:$AM$56:'Alimentos'!$A$684:$AM$984,8,FALSE)*$F$9/G9</f>
        <v>7.56</v>
      </c>
      <c r="L9" s="140">
        <f>VLOOKUP($A$9,Alimentos!$A$3:$AM$56:'Alimentos'!$A$684:$AM$984,9,FALSE)*$F$9/G9</f>
        <v>0.42</v>
      </c>
      <c r="M9" s="2">
        <f>VLOOKUP($A$9,Alimentos!$A$3:$AM$56:'Alimentos'!$A$684:$AM$984,10,FALSE)*$F$9/G9</f>
        <v>0.24</v>
      </c>
      <c r="N9" s="2">
        <f>VLOOKUP($A$9,Alimentos!$A$3:$AM$56:'Alimentos'!$A$684:$AM$984,11,FALSE)*$F$9/G9</f>
        <v>0</v>
      </c>
      <c r="O9" s="140">
        <f>VLOOKUP($A$9,Alimentos!$A$3:$AM$56:'Alimentos'!$A$684:$AM$984,12,FALSE)*$F$9/G9</f>
        <v>5.7</v>
      </c>
      <c r="P9" s="2">
        <f>VLOOKUP($A$9,Alimentos!$A$3:$AM$56:'Alimentos'!$A$684:$AM$984,13,FALSE)*$F$9/G9</f>
        <v>1.8779999999999999</v>
      </c>
      <c r="Q9" s="2">
        <f>VLOOKUP($A$9,Alimentos!$A$3:$AM$56:'Alimentos'!$A$684:$AM$984,14,FALSE)*$F$9/G9</f>
        <v>2.1960000000000002</v>
      </c>
      <c r="R9" s="2">
        <f>VLOOKUP($A$9,Alimentos!$A$3:$AM$56:'Alimentos'!$A$684:$AM$984,15,FALSE)*$F$9/G9</f>
        <v>1.1459999999999999</v>
      </c>
      <c r="S9" s="2">
        <f>VLOOKUP($A$9,Alimentos!$A$3:$AM$56:'Alimentos'!$A$684:$AM$984,16,FALSE)*$F$9/G9</f>
        <v>0</v>
      </c>
      <c r="T9" s="2">
        <f>VLOOKUP($A$9,Alimentos!$A$3:$AM$56:'Alimentos'!$A$684:$AM$984,17,FALSE)*$F$9/G9</f>
        <v>223.2</v>
      </c>
      <c r="U9" s="2">
        <f>VLOOKUP($A$9,Alimentos!$A$3:$AM$56:'Alimentos'!$A$684:$AM$984,18,FALSE)*$F$9/G9</f>
        <v>96</v>
      </c>
      <c r="V9" s="2">
        <f>VLOOKUP($A$9,Alimentos!$A$3:$AM$56:'Alimentos'!$A$684:$AM$984,19,FALSE)*$F$9/G9</f>
        <v>0</v>
      </c>
      <c r="W9" s="2">
        <f>VLOOKUP($A$9,Alimentos!$A$3:$AM$56:'Alimentos'!$A$684:$AM$984,20,FALSE)*$F$9/G9</f>
        <v>1.2</v>
      </c>
      <c r="X9" s="2">
        <f>VLOOKUP($A$9,Alimentos!$A$3:$AM$56:'Alimentos'!$A$684:$AM$984,21,FALSE)*$F$9/G9</f>
        <v>0.66</v>
      </c>
      <c r="Y9" s="2">
        <f>VLOOKUP($A$9,Alimentos!$A$3:$AM$56:'Alimentos'!$A$684:$AM$984,22,FALSE)*$F$9/G9</f>
        <v>0.18</v>
      </c>
      <c r="Z9" s="2">
        <f>VLOOKUP($A$9,Alimentos!$A$3:$AM$56:'Alimentos'!$A$684:$AM$984,23,FALSE)*$F$9/G9</f>
        <v>0</v>
      </c>
      <c r="AA9" s="2">
        <f>VLOOKUP($A$9,Alimentos!$A$3:$AM$56:'Alimentos'!$A$684:$AM$984,24,FALSE)*$F$9/G9</f>
        <v>0.3</v>
      </c>
      <c r="AB9" s="2">
        <f>VLOOKUP($A$9,Alimentos!$A$3:$AM$56:'Alimentos'!$A$684:$AM$984,25,FALSE)*$F$9/G9</f>
        <v>0.06</v>
      </c>
      <c r="AC9" s="2">
        <f>VLOOKUP($A$9,Alimentos!$A$3:$AM$56:'Alimentos'!$A$684:$AM$984,26,FALSE)*$F$9/G9</f>
        <v>0.12</v>
      </c>
      <c r="AD9" s="2">
        <f>VLOOKUP($A$9,Alimentos!$A$3:$AM$56:'Alimentos'!$A$684:$AM$984,27,FALSE)*$F$9/G9</f>
        <v>0.9</v>
      </c>
      <c r="AE9" s="2">
        <f>VLOOKUP($A$9,Alimentos!$A$3:$AM$56:'Alimentos'!$A$684:$AM$984,28,FALSE)*$F$9/G9</f>
        <v>0.54</v>
      </c>
      <c r="AF9" s="2">
        <f>VLOOKUP($A$9,Alimentos!$A$3:$AM$56:'Alimentos'!$A$684:$AM$984,29,FALSE)*$F$9/G9</f>
        <v>28.2</v>
      </c>
      <c r="AG9" s="2">
        <f>VLOOKUP($A$9,Alimentos!$A$3:$AM$56:'Alimentos'!$A$684:$AM$984,30,FALSE)*$F$9/G9</f>
        <v>85.2</v>
      </c>
      <c r="AH9" s="2">
        <f>VLOOKUP($A$9,Alimentos!$A$3:$AM$56:'Alimentos'!$A$684:$AM$984,31,FALSE)*$F$9/G9</f>
        <v>82.8</v>
      </c>
      <c r="AI9" s="2">
        <f>VLOOKUP($A$9,Alimentos!$A$3:$AM$56:'Alimentos'!$A$684:$AM$984,32,FALSE)*$F$9/G9</f>
        <v>33.6</v>
      </c>
      <c r="AJ9" s="2">
        <f>VLOOKUP($A$9,Alimentos!$A$3:$AM$56:'Alimentos'!$A$684:$AM$984,33,FALSE)*$F$9/G9</f>
        <v>118.8</v>
      </c>
      <c r="AK9" s="2">
        <f>VLOOKUP($A$9,Alimentos!$A$3:$AM$56:'Alimentos'!$A$684:$AM$984,34,FALSE)*$F$9/G9</f>
        <v>7.2</v>
      </c>
      <c r="AL9" s="2">
        <f>VLOOKUP($A$9,Alimentos!$A$3:$AM$56:'Alimentos'!$A$684:$AM$984,35,FALSE)*$F$9/G9</f>
        <v>1.08</v>
      </c>
      <c r="AM9" s="2">
        <f>VLOOKUP($A$9,Alimentos!$A$3:$AM$56:'Alimentos'!$A$684:$AM$984,36,FALSE)*$F$9/G9</f>
        <v>0.78</v>
      </c>
      <c r="AN9" s="2">
        <f>VLOOKUP($A$9,Alimentos!$A$3:$AM$56:'Alimentos'!$A$684:$AM$984,37,FALSE)*$F$9/G9</f>
        <v>0.06</v>
      </c>
      <c r="AO9" s="2">
        <f>VLOOKUP($A$9,Alimentos!$A$3:$AM$56:'Alimentos'!$A$684:$AM$984,38,FALSE)*$F$9/G9</f>
        <v>18.420000000000002</v>
      </c>
      <c r="AP9" s="2">
        <f>VLOOKUP($A$9,Alimentos!$A$3:$AM$56:'Alimentos'!$A$684:$AM$984,39,FALSE)*$F$9/G9</f>
        <v>0</v>
      </c>
    </row>
    <row r="10" spans="1:42" x14ac:dyDescent="0.3">
      <c r="A10" s="2" t="s">
        <v>721</v>
      </c>
      <c r="B10" s="284"/>
      <c r="C10" s="285"/>
      <c r="D10" s="286"/>
      <c r="E10" s="2">
        <f>VLOOKUP($A$10,Alimentos!$A$3:$AM$56:'Alimentos'!$A$684:$AM$984,3,FALSE)</f>
        <v>1</v>
      </c>
      <c r="F10" s="27">
        <v>10</v>
      </c>
      <c r="G10" s="2">
        <f>VLOOKUP($A$10,Alimentos!$A$3:$AM$56:'Alimentos'!$A$684:$AM$984,4,FALSE)</f>
        <v>100</v>
      </c>
      <c r="H10" s="140">
        <f>VLOOKUP($A$10,Alimentos!$A$3:$AM$56:'Alimentos'!$A$684:$AM$984,5,FALSE)*$F$10/G10</f>
        <v>38.700000000000003</v>
      </c>
      <c r="I10" s="2">
        <f>VLOOKUP($A$10,Alimentos!$A$3:$AM$56:'Alimentos'!$A$684:$AM$984,6,FALSE)*$F$10/G10</f>
        <v>0</v>
      </c>
      <c r="J10" s="2">
        <f>VLOOKUP($A$10,Alimentos!$A$3:$AM$56:'Alimentos'!$A$684:$AM$984,7,FALSE)*$F$10/G10</f>
        <v>0</v>
      </c>
      <c r="K10" s="140">
        <f>VLOOKUP($A$10,Alimentos!$A$3:$AM$56:'Alimentos'!$A$684:$AM$984,8,FALSE)*$F$10/G10</f>
        <v>0</v>
      </c>
      <c r="L10" s="140">
        <f>VLOOKUP($A$10,Alimentos!$A$3:$AM$56:'Alimentos'!$A$684:$AM$984,9,FALSE)*$F$10/G10</f>
        <v>10</v>
      </c>
      <c r="M10" s="2">
        <f>VLOOKUP($A$10,Alimentos!$A$3:$AM$56:'Alimentos'!$A$684:$AM$984,10,FALSE)*$F$10/G10</f>
        <v>9.98</v>
      </c>
      <c r="N10" s="2">
        <f>VLOOKUP($A$10,Alimentos!$A$3:$AM$56:'Alimentos'!$A$684:$AM$984,11,FALSE)*$F$10/G10</f>
        <v>0</v>
      </c>
      <c r="O10" s="140">
        <f>VLOOKUP($A$10,Alimentos!$A$3:$AM$56:'Alimentos'!$A$684:$AM$984,12,FALSE)*$F$10/G10</f>
        <v>0</v>
      </c>
      <c r="P10" s="2">
        <f>VLOOKUP($A$10,Alimentos!$A$3:$AM$56:'Alimentos'!$A$684:$AM$984,13,FALSE)*$F$10/G10</f>
        <v>0</v>
      </c>
      <c r="Q10" s="2">
        <f>VLOOKUP($A$10,Alimentos!$A$3:$AM$56:'Alimentos'!$A$684:$AM$984,14,FALSE)*$F$10/G10</f>
        <v>0</v>
      </c>
      <c r="R10" s="2">
        <f>VLOOKUP($A$10,Alimentos!$A$3:$AM$56:'Alimentos'!$A$684:$AM$984,15,FALSE)*$F$10/G10</f>
        <v>0</v>
      </c>
      <c r="S10" s="2">
        <f>VLOOKUP($A$10,Alimentos!$A$3:$AM$56:'Alimentos'!$A$684:$AM$984,16,FALSE)*$F$10/G10</f>
        <v>0</v>
      </c>
      <c r="T10" s="2">
        <f>VLOOKUP($A$10,Alimentos!$A$3:$AM$56:'Alimentos'!$A$684:$AM$984,17,FALSE)*$F$10/G10</f>
        <v>0</v>
      </c>
      <c r="U10" s="2">
        <f>VLOOKUP($A$10,Alimentos!$A$3:$AM$56:'Alimentos'!$A$684:$AM$984,18,FALSE)*$F$10/G10</f>
        <v>0</v>
      </c>
      <c r="V10" s="2">
        <f>VLOOKUP($A$10,Alimentos!$A$3:$AM$56:'Alimentos'!$A$684:$AM$984,19,FALSE)*$F$10/G10</f>
        <v>0</v>
      </c>
      <c r="W10" s="2">
        <f>VLOOKUP($A$10,Alimentos!$A$3:$AM$56:'Alimentos'!$A$684:$AM$984,20,FALSE)*$F$10/G10</f>
        <v>0</v>
      </c>
      <c r="X10" s="2">
        <f>VLOOKUP($A$10,Alimentos!$A$3:$AM$56:'Alimentos'!$A$684:$AM$984,21,FALSE)*$F$10/G10</f>
        <v>0</v>
      </c>
      <c r="Y10" s="2">
        <f>VLOOKUP($A$10,Alimentos!$A$3:$AM$56:'Alimentos'!$A$684:$AM$984,22,FALSE)*$F$10/G10</f>
        <v>0</v>
      </c>
      <c r="Z10" s="2">
        <f>VLOOKUP($A$10,Alimentos!$A$3:$AM$56:'Alimentos'!$A$684:$AM$984,23,FALSE)*$F$10/G10</f>
        <v>0</v>
      </c>
      <c r="AA10" s="2">
        <f>VLOOKUP($A$10,Alimentos!$A$3:$AM$56:'Alimentos'!$A$684:$AM$984,24,FALSE)*$F$10/G10</f>
        <v>0</v>
      </c>
      <c r="AB10" s="2">
        <f>VLOOKUP($A$10,Alimentos!$A$3:$AM$56:'Alimentos'!$A$684:$AM$984,25,FALSE)*$F$10/G10</f>
        <v>0</v>
      </c>
      <c r="AC10" s="2">
        <f>VLOOKUP($A$10,Alimentos!$A$3:$AM$56:'Alimentos'!$A$684:$AM$984,26,FALSE)*$F$10/G10</f>
        <v>0</v>
      </c>
      <c r="AD10" s="2">
        <f>VLOOKUP($A$10,Alimentos!$A$3:$AM$56:'Alimentos'!$A$684:$AM$984,27,FALSE)*$F$10/G10</f>
        <v>0</v>
      </c>
      <c r="AE10" s="2">
        <f>VLOOKUP($A$10,Alimentos!$A$3:$AM$56:'Alimentos'!$A$684:$AM$984,28,FALSE)*$F$10/G10</f>
        <v>0</v>
      </c>
      <c r="AF10" s="2">
        <f>VLOOKUP($A$10,Alimentos!$A$3:$AM$56:'Alimentos'!$A$684:$AM$984,29,FALSE)*$F$10/G10</f>
        <v>0</v>
      </c>
      <c r="AG10" s="2">
        <f>VLOOKUP($A$10,Alimentos!$A$3:$AM$56:'Alimentos'!$A$684:$AM$984,30,FALSE)*$F$10/G10</f>
        <v>0.1</v>
      </c>
      <c r="AH10" s="2">
        <f>VLOOKUP($A$10,Alimentos!$A$3:$AM$56:'Alimentos'!$A$684:$AM$984,31,FALSE)*$F$10/G10</f>
        <v>0.2</v>
      </c>
      <c r="AI10" s="2">
        <f>VLOOKUP($A$10,Alimentos!$A$3:$AM$56:'Alimentos'!$A$684:$AM$984,32,FALSE)*$F$10/G10</f>
        <v>0.1</v>
      </c>
      <c r="AJ10" s="2">
        <f>VLOOKUP($A$10,Alimentos!$A$3:$AM$56:'Alimentos'!$A$684:$AM$984,33,FALSE)*$F$10/G10</f>
        <v>0</v>
      </c>
      <c r="AK10" s="2">
        <f>VLOOKUP($A$10,Alimentos!$A$3:$AM$56:'Alimentos'!$A$684:$AM$984,34,FALSE)*$F$10/G10</f>
        <v>0</v>
      </c>
      <c r="AL10" s="2">
        <f>VLOOKUP($A$10,Alimentos!$A$3:$AM$56:'Alimentos'!$A$684:$AM$984,35,FALSE)*$F$10/G10</f>
        <v>0.01</v>
      </c>
      <c r="AM10" s="2">
        <f>VLOOKUP($A$10,Alimentos!$A$3:$AM$56:'Alimentos'!$A$684:$AM$984,36,FALSE)*$F$10/G10</f>
        <v>0</v>
      </c>
      <c r="AN10" s="2">
        <f>VLOOKUP($A$10,Alimentos!$A$3:$AM$56:'Alimentos'!$A$684:$AM$984,37,FALSE)*$F$10/G10</f>
        <v>0</v>
      </c>
      <c r="AO10" s="2">
        <f>VLOOKUP($A$10,Alimentos!$A$3:$AM$56:'Alimentos'!$A$684:$AM$984,38,FALSE)*$F$10/G10</f>
        <v>0.06</v>
      </c>
      <c r="AP10" s="2">
        <f>VLOOKUP($A$10,Alimentos!$A$3:$AM$56:'Alimentos'!$A$684:$AM$984,39,FALSE)*$F$10/G10</f>
        <v>0</v>
      </c>
    </row>
    <row r="11" spans="1:42" x14ac:dyDescent="0.3">
      <c r="A11" s="2" t="s">
        <v>652</v>
      </c>
      <c r="B11" s="284"/>
      <c r="C11" s="285"/>
      <c r="D11" s="286"/>
      <c r="E11" s="2">
        <f>VLOOKUP($A$11,Alimentos!$A$3:$AM$56:'Alimentos'!$A$684:$AM$984,3,FALSE)</f>
        <v>0</v>
      </c>
      <c r="F11" s="27"/>
      <c r="G11" s="2">
        <f>VLOOKUP($A$11,Alimentos!$A$3:$AM$56:'Alimentos'!$A$684:$AM$984,4,FALSE)</f>
        <v>100</v>
      </c>
      <c r="H11" s="140">
        <f>VLOOKUP($A$11,Alimentos!$A$3:$AM$56:'Alimentos'!$A$684:$AM$984,5,FALSE)*$F$11/G11</f>
        <v>0</v>
      </c>
      <c r="I11" s="2">
        <f>VLOOKUP($A$11,Alimentos!$A$3:$AM$56:'Alimentos'!$A$684:$AM$984,6,FALSE)*$F$11/G11</f>
        <v>0</v>
      </c>
      <c r="J11" s="2">
        <f>VLOOKUP($A$11,Alimentos!$A$3:$AM$56:'Alimentos'!$A$684:$AM$984,7,FALSE)*$F$11/G11</f>
        <v>0</v>
      </c>
      <c r="K11" s="140">
        <f>VLOOKUP($A$11,Alimentos!$A$3:$AM$56:'Alimentos'!$A$684:$AM$984,8,FALSE)*$F$11/G11</f>
        <v>0</v>
      </c>
      <c r="L11" s="140">
        <f>VLOOKUP($A$11,Alimentos!$A$3:$AM$56:'Alimentos'!$A$684:$AM$984,9,FALSE)*$F$11/G11</f>
        <v>0</v>
      </c>
      <c r="M11" s="2">
        <f>VLOOKUP($A$11,Alimentos!$A$3:$AM$56:'Alimentos'!$A$684:$AM$984,10,FALSE)*$F$11/G11</f>
        <v>0</v>
      </c>
      <c r="N11" s="2">
        <f>VLOOKUP($A$11,Alimentos!$A$3:$AM$56:'Alimentos'!$A$684:$AM$984,11,FALSE)*$F$11/G11</f>
        <v>0</v>
      </c>
      <c r="O11" s="140">
        <f>VLOOKUP($A$11,Alimentos!$A$3:$AM$56:'Alimentos'!$A$684:$AM$984,12,FALSE)*$F$11/G11</f>
        <v>0</v>
      </c>
      <c r="P11" s="2">
        <f>VLOOKUP($A$11,Alimentos!$A$3:$AM$56:'Alimentos'!$A$684:$AM$984,13,FALSE)*$F$11/G11</f>
        <v>0</v>
      </c>
      <c r="Q11" s="2">
        <f>VLOOKUP($A$11,Alimentos!$A$3:$AM$56:'Alimentos'!$A$684:$AM$984,14,FALSE)*$F$11/G11</f>
        <v>0</v>
      </c>
      <c r="R11" s="2">
        <f>VLOOKUP($A$11,Alimentos!$A$3:$AM$56:'Alimentos'!$A$684:$AM$984,15,FALSE)*$F$11/G11</f>
        <v>0</v>
      </c>
      <c r="S11" s="2">
        <f>VLOOKUP($A$11,Alimentos!$A$3:$AM$56:'Alimentos'!$A$684:$AM$984,16,FALSE)*$F$11/G11</f>
        <v>0</v>
      </c>
      <c r="T11" s="2">
        <f>VLOOKUP($A$11,Alimentos!$A$3:$AM$56:'Alimentos'!$A$684:$AM$984,17,FALSE)*$F$11/G11</f>
        <v>0</v>
      </c>
      <c r="U11" s="2">
        <f>VLOOKUP($A$11,Alimentos!$A$3:$AM$56:'Alimentos'!$A$684:$AM$984,18,FALSE)*$F$11/G11</f>
        <v>0</v>
      </c>
      <c r="V11" s="2">
        <f>VLOOKUP($A$11,Alimentos!$A$3:$AM$56:'Alimentos'!$A$684:$AM$984,19,FALSE)*$F$11/G11</f>
        <v>0</v>
      </c>
      <c r="W11" s="2">
        <f>VLOOKUP($A$11,Alimentos!$A$3:$AM$56:'Alimentos'!$A$684:$AM$984,20,FALSE)*$F$11/G11</f>
        <v>0</v>
      </c>
      <c r="X11" s="2">
        <f>VLOOKUP($A$11,Alimentos!$A$3:$AM$56:'Alimentos'!$A$684:$AM$984,21,FALSE)*$F$11/G11</f>
        <v>0</v>
      </c>
      <c r="Y11" s="2">
        <f>VLOOKUP($A$11,Alimentos!$A$3:$AM$56:'Alimentos'!$A$684:$AM$984,22,FALSE)*$F$11/G11</f>
        <v>0</v>
      </c>
      <c r="Z11" s="2">
        <f>VLOOKUP($A$11,Alimentos!$A$3:$AM$56:'Alimentos'!$A$684:$AM$984,23,FALSE)*$F$11/G11</f>
        <v>0</v>
      </c>
      <c r="AA11" s="2">
        <f>VLOOKUP($A$11,Alimentos!$A$3:$AM$56:'Alimentos'!$A$684:$AM$984,24,FALSE)*$F$11/G11</f>
        <v>0</v>
      </c>
      <c r="AB11" s="2">
        <f>VLOOKUP($A$11,Alimentos!$A$3:$AM$56:'Alimentos'!$A$684:$AM$984,25,FALSE)*$F$11/G11</f>
        <v>0</v>
      </c>
      <c r="AC11" s="2">
        <f>VLOOKUP($A$11,Alimentos!$A$3:$AM$56:'Alimentos'!$A$684:$AM$984,26,FALSE)*$F$11/G11</f>
        <v>0</v>
      </c>
      <c r="AD11" s="2">
        <f>VLOOKUP($A$11,Alimentos!$A$3:$AM$56:'Alimentos'!$A$684:$AM$984,27,FALSE)*$F$11/G11</f>
        <v>0</v>
      </c>
      <c r="AE11" s="2">
        <f>VLOOKUP($A$11,Alimentos!$A$3:$AM$56:'Alimentos'!$A$684:$AM$984,28,FALSE)*$F$11/G11</f>
        <v>0</v>
      </c>
      <c r="AF11" s="2">
        <f>VLOOKUP($A$11,Alimentos!$A$3:$AM$56:'Alimentos'!$A$684:$AM$984,29,FALSE)*$F$11/G11</f>
        <v>0</v>
      </c>
      <c r="AG11" s="2">
        <f>VLOOKUP($A$11,Alimentos!$A$3:$AM$56:'Alimentos'!$A$684:$AM$984,30,FALSE)*$F$11/G11</f>
        <v>0</v>
      </c>
      <c r="AH11" s="2">
        <f>VLOOKUP($A$11,Alimentos!$A$3:$AM$56:'Alimentos'!$A$684:$AM$984,31,FALSE)*$F$11/G11</f>
        <v>0</v>
      </c>
      <c r="AI11" s="2">
        <f>VLOOKUP($A$11,Alimentos!$A$3:$AM$56:'Alimentos'!$A$684:$AM$984,32,FALSE)*$F$11/G11</f>
        <v>0</v>
      </c>
      <c r="AJ11" s="2">
        <f>VLOOKUP($A$11,Alimentos!$A$3:$AM$56:'Alimentos'!$A$684:$AM$984,33,FALSE)*$F$11/G11</f>
        <v>0</v>
      </c>
      <c r="AK11" s="2">
        <f>VLOOKUP($A$11,Alimentos!$A$3:$AM$56:'Alimentos'!$A$684:$AM$984,34,FALSE)*$F$11/G11</f>
        <v>0</v>
      </c>
      <c r="AL11" s="2">
        <f>VLOOKUP($A$11,Alimentos!$A$3:$AM$56:'Alimentos'!$A$684:$AM$984,35,FALSE)*$F$11/G11</f>
        <v>0</v>
      </c>
      <c r="AM11" s="2">
        <f>VLOOKUP($A$11,Alimentos!$A$3:$AM$56:'Alimentos'!$A$684:$AM$984,36,FALSE)*$F$11/G11</f>
        <v>0</v>
      </c>
      <c r="AN11" s="2">
        <f>VLOOKUP($A$11,Alimentos!$A$3:$AM$56:'Alimentos'!$A$684:$AM$984,37,FALSE)*$F$11/G11</f>
        <v>0</v>
      </c>
      <c r="AO11" s="2">
        <f>VLOOKUP($A$11,Alimentos!$A$3:$AM$56:'Alimentos'!$A$684:$AM$984,38,FALSE)*$F$11/G11</f>
        <v>0</v>
      </c>
      <c r="AP11" s="2">
        <f>VLOOKUP($A$11,Alimentos!$A$3:$AM$56:'Alimentos'!$A$684:$AM$984,39,FALSE)*$F$11/G11</f>
        <v>0</v>
      </c>
    </row>
    <row r="12" spans="1:42" x14ac:dyDescent="0.3">
      <c r="A12" s="2" t="s">
        <v>652</v>
      </c>
      <c r="B12" s="284"/>
      <c r="C12" s="285"/>
      <c r="D12" s="286"/>
      <c r="E12" s="2">
        <f>VLOOKUP($A$12,Alimentos!$A$3:$AM$56:'Alimentos'!$A$684:$AM$984,3,FALSE)</f>
        <v>0</v>
      </c>
      <c r="F12" s="27"/>
      <c r="G12" s="2">
        <f>VLOOKUP($A$12,Alimentos!$A$3:$AM$56:'Alimentos'!$A$684:$AM$984,4,FALSE)</f>
        <v>100</v>
      </c>
      <c r="H12" s="140">
        <f>VLOOKUP($A$12,Alimentos!$A$3:$AM$56:'Alimentos'!$A$684:$AM$984,5,FALSE)*$F$12/G12</f>
        <v>0</v>
      </c>
      <c r="I12" s="2">
        <f>VLOOKUP($A$12,Alimentos!$A$3:$AM$56:'Alimentos'!$A$684:$AM$984,6,FALSE)*$F$12/G12</f>
        <v>0</v>
      </c>
      <c r="J12" s="2">
        <f>VLOOKUP($A$12,Alimentos!$A$3:$AM$56:'Alimentos'!$A$684:$AM$984,7,FALSE)*$F$12/G12</f>
        <v>0</v>
      </c>
      <c r="K12" s="140">
        <f>VLOOKUP($A$12,Alimentos!$A$3:$AM$56:'Alimentos'!$A$684:$AM$984,8,FALSE)*$F$12/G12</f>
        <v>0</v>
      </c>
      <c r="L12" s="140">
        <f>VLOOKUP($A$12,Alimentos!$A$3:$AM$56:'Alimentos'!$A$684:$AM$984,9,FALSE)*$F$12/G12</f>
        <v>0</v>
      </c>
      <c r="M12" s="2">
        <f>VLOOKUP($A$12,Alimentos!$A$3:$AM$56:'Alimentos'!$A$684:$AM$984,10,FALSE)*$F$12/G12</f>
        <v>0</v>
      </c>
      <c r="N12" s="2">
        <f>VLOOKUP($A$12,Alimentos!$A$3:$AM$56:'Alimentos'!$A$684:$AM$984,11,FALSE)*$F$12/G12</f>
        <v>0</v>
      </c>
      <c r="O12" s="140">
        <f>VLOOKUP($A$12,Alimentos!$A$3:$AM$56:'Alimentos'!$A$684:$AM$984,12,FALSE)*$F$12/G12</f>
        <v>0</v>
      </c>
      <c r="P12" s="2">
        <f>VLOOKUP($A$12,Alimentos!$A$3:$AM$56:'Alimentos'!$A$684:$AM$984,13,FALSE)*$F$12/G12</f>
        <v>0</v>
      </c>
      <c r="Q12" s="2">
        <f>VLOOKUP($A$12,Alimentos!$A$3:$AM$56:'Alimentos'!$A$684:$AM$984,14,FALSE)*$F$12/G12</f>
        <v>0</v>
      </c>
      <c r="R12" s="2">
        <f>VLOOKUP($A$12,Alimentos!$A$3:$AM$56:'Alimentos'!$A$684:$AM$984,15,FALSE)*$F$12/G12</f>
        <v>0</v>
      </c>
      <c r="S12" s="2">
        <f>VLOOKUP($A$12,Alimentos!$A$3:$AM$56:'Alimentos'!$A$684:$AM$984,16,FALSE)*$F$12/G12</f>
        <v>0</v>
      </c>
      <c r="T12" s="2">
        <f>VLOOKUP($A$12,Alimentos!$A$3:$AM$56:'Alimentos'!$A$684:$AM$984,17,FALSE)*$F$12/G12</f>
        <v>0</v>
      </c>
      <c r="U12" s="2">
        <f>VLOOKUP($A$12,Alimentos!$A$3:$AM$56:'Alimentos'!$A$684:$AM$984,18,FALSE)*$F$12/G10</f>
        <v>0</v>
      </c>
      <c r="V12" s="2">
        <f>VLOOKUP($A$12,Alimentos!$A$3:$AM$56:'Alimentos'!$A$684:$AM$984,19,FALSE)*$F$12/G12</f>
        <v>0</v>
      </c>
      <c r="W12" s="2">
        <f>VLOOKUP($A$12,Alimentos!$A$3:$AM$56:'Alimentos'!$A$684:$AM$984,20,FALSE)*$F$12/G12</f>
        <v>0</v>
      </c>
      <c r="X12" s="2">
        <f>VLOOKUP($A$12,Alimentos!$A$3:$AM$56:'Alimentos'!$A$684:$AM$984,21,FALSE)*$F$12/G12</f>
        <v>0</v>
      </c>
      <c r="Y12" s="2">
        <f>VLOOKUP($A$12,Alimentos!$A$3:$AM$56:'Alimentos'!$A$684:$AM$984,22,FALSE)*$F$12/G12</f>
        <v>0</v>
      </c>
      <c r="Z12" s="2">
        <f>VLOOKUP($A$13,Alimentos!$A$3:$AM$56:'Alimentos'!$A$684:$AM$984,23,FALSE)*$F$12/G12</f>
        <v>0</v>
      </c>
      <c r="AA12" s="2">
        <f>VLOOKUP($A$12,Alimentos!$A$3:$AM$56:'Alimentos'!$A$684:$AM$984,24,FALSE)*$F$12/G12</f>
        <v>0</v>
      </c>
      <c r="AB12" s="2">
        <f>VLOOKUP($A$12,Alimentos!$A$3:$AM$56:'Alimentos'!$A$684:$AM$984,25,FALSE)*$F$12/G12</f>
        <v>0</v>
      </c>
      <c r="AC12" s="2">
        <f>VLOOKUP($A$12,Alimentos!$A$3:$AM$56:'Alimentos'!$A$684:$AM$984,26,FALSE)*$F$12/G12</f>
        <v>0</v>
      </c>
      <c r="AD12" s="2">
        <f>VLOOKUP($A$12,Alimentos!$A$3:$AM$56:'Alimentos'!$A$684:$AM$984,27,FALSE)*$F$12/G12</f>
        <v>0</v>
      </c>
      <c r="AE12" s="2">
        <f>VLOOKUP($A$12,Alimentos!$A$3:$AM$56:'Alimentos'!$A$684:$AM$984,28,FALSE)*$F$12/G12</f>
        <v>0</v>
      </c>
      <c r="AF12" s="2">
        <f>VLOOKUP($A$12,Alimentos!$A$3:$AM$56:'Alimentos'!$A$684:$AM$984,29,FALSE)*$F$12/G12</f>
        <v>0</v>
      </c>
      <c r="AG12" s="2">
        <f>VLOOKUP($A$12,Alimentos!$A$3:$AM$56:'Alimentos'!$A$684:$AM$984,30,FALSE)*$F$12/G12</f>
        <v>0</v>
      </c>
      <c r="AH12" s="2">
        <f>VLOOKUP($A$12,Alimentos!$A$3:$AM$56:'Alimentos'!$A$684:$AM$984,31,FALSE)*$F$12/G12</f>
        <v>0</v>
      </c>
      <c r="AI12" s="2">
        <f>VLOOKUP($A$12,Alimentos!$A$3:$AM$56:'Alimentos'!$A$684:$AM$984,32,FALSE)*$F$12/G12</f>
        <v>0</v>
      </c>
      <c r="AJ12" s="2">
        <f>VLOOKUP($A$12,Alimentos!$A$3:$AM$56:'Alimentos'!$A$684:$AM$984,33,FALSE)*$F$12/G12</f>
        <v>0</v>
      </c>
      <c r="AK12" s="2">
        <f>VLOOKUP($A$12,Alimentos!$A$3:$AM$56:'Alimentos'!$A$684:$AM$984,34,FALSE)*$F$12/G12</f>
        <v>0</v>
      </c>
      <c r="AL12" s="2">
        <f>VLOOKUP($A$12,Alimentos!$A$3:$AM$56:'Alimentos'!$A$684:$AM$984,35,FALSE)*$F$12/G12</f>
        <v>0</v>
      </c>
      <c r="AM12" s="2">
        <f>VLOOKUP($A$12,Alimentos!$A$3:$AM$56:'Alimentos'!$A$684:$AM$984,36,FALSE)*$F$12/G12</f>
        <v>0</v>
      </c>
      <c r="AN12" s="2">
        <f>VLOOKUP($A$12,Alimentos!$A$3:$AM$56:'Alimentos'!$A$684:$AM$984,37,FALSE)*$F$12/G12</f>
        <v>0</v>
      </c>
      <c r="AO12" s="2">
        <f>VLOOKUP($A$12,Alimentos!$A$3:$AM$56:'Alimentos'!$A$684:$AM$984,38,FALSE)*$F$12/G12</f>
        <v>0</v>
      </c>
      <c r="AP12" s="2">
        <f>VLOOKUP($A$12,Alimentos!$A$3:$AM$56:'Alimentos'!$A$684:$AM$984,39,FALSE)*$F$12/G12</f>
        <v>0</v>
      </c>
    </row>
    <row r="13" spans="1:42" x14ac:dyDescent="0.3">
      <c r="A13" s="2" t="s">
        <v>652</v>
      </c>
      <c r="B13" s="284"/>
      <c r="C13" s="285"/>
      <c r="D13" s="286"/>
      <c r="E13" s="2">
        <f>VLOOKUP($A$13,Alimentos!$A$3:$AM$56:'Alimentos'!$A$684:$AM$984,3,FALSE)</f>
        <v>0</v>
      </c>
      <c r="F13" s="27"/>
      <c r="G13" s="2">
        <f>VLOOKUP($A$13,Alimentos!$A$3:$AM$56:'Alimentos'!$A$684:$AM$984,4,FALSE)</f>
        <v>100</v>
      </c>
      <c r="H13" s="140">
        <f>VLOOKUP($A$13,Alimentos!$A$3:$AM$56:'Alimentos'!$A$684:$AM$984,5,FALSE)*$F$13/G13</f>
        <v>0</v>
      </c>
      <c r="I13" s="2">
        <f>VLOOKUP($A$13,Alimentos!$A$3:$AM$56:'Alimentos'!$A$684:$AM$984,6,FALSE)*$F$13/G13</f>
        <v>0</v>
      </c>
      <c r="J13" s="2">
        <f>VLOOKUP($A$13,Alimentos!$A$3:$AM$56:'Alimentos'!$A$684:$AM$984,7,FALSE)*$F$13/G13</f>
        <v>0</v>
      </c>
      <c r="K13" s="140">
        <f>VLOOKUP($A$13,Alimentos!$A$3:$AM$56:'Alimentos'!$A$684:$AM$984,8,FALSE)*$F$13/G13</f>
        <v>0</v>
      </c>
      <c r="L13" s="140">
        <f>VLOOKUP($A$13,Alimentos!$A$3:$AM$56:'Alimentos'!$A$684:$AM$984,9,FALSE)*$F$13/G13</f>
        <v>0</v>
      </c>
      <c r="M13" s="2">
        <f>VLOOKUP($A$13,Alimentos!$A$3:$AM$56:'Alimentos'!$A$684:$AM$984,10,FALSE)*$F$13/G13</f>
        <v>0</v>
      </c>
      <c r="N13" s="2">
        <f>VLOOKUP($A$13,Alimentos!$A$3:$AM$56:'Alimentos'!$A$684:$AM$984,11,FALSE)*$F$13/G13</f>
        <v>0</v>
      </c>
      <c r="O13" s="140">
        <f>VLOOKUP($A$13,Alimentos!$A$3:$AM$56:'Alimentos'!$A$684:$AM$984,12,FALSE)*$F$13/G13</f>
        <v>0</v>
      </c>
      <c r="P13" s="2">
        <f>VLOOKUP($A$13,Alimentos!$A$3:$AM$56:'Alimentos'!$A$684:$AM$984,13,FALSE)*$F$13/G13</f>
        <v>0</v>
      </c>
      <c r="Q13" s="2">
        <f>VLOOKUP($A$13,Alimentos!$A$3:$AM$56:'Alimentos'!$A$684:$AM$984,14,FALSE)*$F$13/G13</f>
        <v>0</v>
      </c>
      <c r="R13" s="2">
        <f>VLOOKUP($A$13,Alimentos!$A$3:$AM$56:'Alimentos'!$A$684:$AM$984,15,FALSE)*$F$13/G13</f>
        <v>0</v>
      </c>
      <c r="S13" s="2">
        <f>VLOOKUP($A$13,Alimentos!$A$3:$AM$56:'Alimentos'!$A$684:$AM$984,16,FALSE)*$F$13/G13</f>
        <v>0</v>
      </c>
      <c r="T13" s="2">
        <f>VLOOKUP($A$13,Alimentos!$A$3:$AM$56:'Alimentos'!$A$684:$AM$984,17,FALSE)*$F$13/G13</f>
        <v>0</v>
      </c>
      <c r="U13" s="2">
        <f>VLOOKUP($A$13,Alimentos!$A$3:$AM$56:'Alimentos'!$A$684:$AM$984,18,FALSE)*$F$13/G13</f>
        <v>0</v>
      </c>
      <c r="V13" s="2">
        <f>VLOOKUP($A$13,Alimentos!$A$3:$AM$56:'Alimentos'!$A$684:$AM$984,19,FALSE)*$F$13/G13</f>
        <v>0</v>
      </c>
      <c r="W13" s="2">
        <f>VLOOKUP($A$13,Alimentos!$A$3:$AM$56:'Alimentos'!$A$684:$AM$984,20,FALSE)*$F$13/G13</f>
        <v>0</v>
      </c>
      <c r="X13" s="2">
        <f>VLOOKUP($A$13,Alimentos!$A$3:$AM$56:'Alimentos'!$A$684:$AM$984,21,FALSE)*$F$13/G13</f>
        <v>0</v>
      </c>
      <c r="Y13" s="2">
        <f>VLOOKUP($A$13,Alimentos!$A$3:$AM$56:'Alimentos'!$A$684:$AM$984,22,FALSE)*$F$13/G13</f>
        <v>0</v>
      </c>
      <c r="Z13" s="2">
        <f>VLOOKUP($A$13,Alimentos!$A$3:$AM$56:'Alimentos'!$A$684:$AM$984,23,FALSE)*$F$13/G13</f>
        <v>0</v>
      </c>
      <c r="AA13" s="2">
        <f>VLOOKUP($A$13,Alimentos!$A$3:$AM$56:'Alimentos'!$A$684:$AM$984,24,FALSE)*$F$13/G13</f>
        <v>0</v>
      </c>
      <c r="AB13" s="2">
        <f>VLOOKUP($A$13,Alimentos!$A$3:$AM$56:'Alimentos'!$A$684:$AM$984,25,FALSE)*$F$13/G13</f>
        <v>0</v>
      </c>
      <c r="AC13" s="2">
        <f>VLOOKUP($A$13,Alimentos!$A$3:$AM$56:'Alimentos'!$A$684:$AM$984,26,FALSE)*$F$13/G13</f>
        <v>0</v>
      </c>
      <c r="AD13" s="2">
        <f>VLOOKUP($A$13,Alimentos!$A$3:$AM$56:'Alimentos'!$A$684:$AM$984,27,FALSE)*$F$13/G13</f>
        <v>0</v>
      </c>
      <c r="AE13" s="2">
        <f>VLOOKUP($A$13,Alimentos!$A$3:$AM$56:'Alimentos'!$A$684:$AM$984,28,FALSE)*$F$13/G13</f>
        <v>0</v>
      </c>
      <c r="AF13" s="2">
        <f>VLOOKUP($A$13,Alimentos!$A$3:$AM$56:'Alimentos'!$A$684:$AM$984,29,FALSE)*$F$13/G13</f>
        <v>0</v>
      </c>
      <c r="AG13" s="2">
        <f>VLOOKUP($A$13,Alimentos!$A$3:$AM$56:'Alimentos'!$A$684:$AM$984,30,FALSE)*$F$13/G13</f>
        <v>0</v>
      </c>
      <c r="AH13" s="2">
        <f>VLOOKUP($A$13,Alimentos!$A$3:$AM$56:'Alimentos'!$A$684:$AM$984,31,FALSE)*$F$13/G13</f>
        <v>0</v>
      </c>
      <c r="AI13" s="2">
        <f>VLOOKUP($A$13,Alimentos!$A$3:$AM$56:'Alimentos'!$A$684:$AM$984,32,FALSE)*$F$13/G13</f>
        <v>0</v>
      </c>
      <c r="AJ13" s="2">
        <f>VLOOKUP($A$13,Alimentos!$A$3:$AM$56:'Alimentos'!$A$684:$AM$984,33,FALSE)*$F$13/G13</f>
        <v>0</v>
      </c>
      <c r="AK13" s="2">
        <f>VLOOKUP($A$13,Alimentos!$A$3:$AM$56:'Alimentos'!$A$684:$AM$984,34,FALSE)*$F$13/G13</f>
        <v>0</v>
      </c>
      <c r="AL13" s="2">
        <f>VLOOKUP($A$13,Alimentos!$A$3:$AM$56:'Alimentos'!$A$684:$AM$984,35,FALSE)*$F$13/G13</f>
        <v>0</v>
      </c>
      <c r="AM13" s="2">
        <f>VLOOKUP($A$13,Alimentos!$A$3:$AM$56:'Alimentos'!$A$684:$AM$984,36,FALSE)*$F$13/G13</f>
        <v>0</v>
      </c>
      <c r="AN13" s="2">
        <f>VLOOKUP($A$13,Alimentos!$A$3:$AM$56:'Alimentos'!$A$684:$AM$984,37,FALSE)*$F$13/G13</f>
        <v>0</v>
      </c>
      <c r="AO13" s="2">
        <f>VLOOKUP($A$13,Alimentos!$A$3:$AM$56:'Alimentos'!$A$684:$AM$984,38,FALSE)*$F$13/G13</f>
        <v>0</v>
      </c>
      <c r="AP13" s="2">
        <f>VLOOKUP($A$13,Alimentos!$A$3:$AM$56:'Alimentos'!$A$684:$AM$984,39,FALSE)*$F$13/G13</f>
        <v>0</v>
      </c>
    </row>
    <row r="14" spans="1:42" s="121" customFormat="1" x14ac:dyDescent="0.3">
      <c r="A14" s="321" t="s">
        <v>750</v>
      </c>
      <c r="B14" s="322"/>
      <c r="C14" s="322"/>
      <c r="D14" s="322"/>
      <c r="E14" s="322"/>
      <c r="F14" s="322"/>
      <c r="G14" s="323"/>
      <c r="H14" s="120">
        <f>SUM(H5:H13)</f>
        <v>354.9</v>
      </c>
      <c r="I14" s="120">
        <f t="shared" ref="I14:N14" si="0">(SUM(I5:I13))</f>
        <v>209.76000000000002</v>
      </c>
      <c r="J14" s="120">
        <f t="shared" si="0"/>
        <v>3.14</v>
      </c>
      <c r="K14" s="120">
        <f t="shared" si="0"/>
        <v>23.47</v>
      </c>
      <c r="L14" s="120">
        <f t="shared" si="0"/>
        <v>41.34</v>
      </c>
      <c r="M14" s="120">
        <f t="shared" si="0"/>
        <v>15.290000000000001</v>
      </c>
      <c r="N14" s="120">
        <f t="shared" si="0"/>
        <v>3.24</v>
      </c>
      <c r="O14" s="120">
        <f t="shared" ref="O14:AP14" si="1">SUM(O5:O13)</f>
        <v>9.11</v>
      </c>
      <c r="P14" s="120">
        <f t="shared" si="1"/>
        <v>2.847</v>
      </c>
      <c r="Q14" s="120">
        <f t="shared" si="1"/>
        <v>2.89</v>
      </c>
      <c r="R14" s="120">
        <f t="shared" si="1"/>
        <v>2.3140000000000001</v>
      </c>
      <c r="S14" s="120">
        <f t="shared" si="1"/>
        <v>0</v>
      </c>
      <c r="T14" s="120">
        <f t="shared" si="1"/>
        <v>243.29999999999998</v>
      </c>
      <c r="U14" s="120">
        <f t="shared" si="1"/>
        <v>104.4</v>
      </c>
      <c r="V14" s="120">
        <f t="shared" si="1"/>
        <v>2.74</v>
      </c>
      <c r="W14" s="120">
        <f t="shared" si="1"/>
        <v>1.2</v>
      </c>
      <c r="X14" s="120">
        <f t="shared" si="1"/>
        <v>2.2300000000000004</v>
      </c>
      <c r="Y14" s="120">
        <f t="shared" si="1"/>
        <v>5.66</v>
      </c>
      <c r="Z14" s="120">
        <f t="shared" si="1"/>
        <v>0.23</v>
      </c>
      <c r="AA14" s="120">
        <f t="shared" si="1"/>
        <v>0.49</v>
      </c>
      <c r="AB14" s="120">
        <f t="shared" si="1"/>
        <v>3.43</v>
      </c>
      <c r="AC14" s="120">
        <f t="shared" si="1"/>
        <v>0.3</v>
      </c>
      <c r="AD14" s="120">
        <f t="shared" si="1"/>
        <v>1.22</v>
      </c>
      <c r="AE14" s="120">
        <f t="shared" si="1"/>
        <v>0.63</v>
      </c>
      <c r="AF14" s="120">
        <f t="shared" si="1"/>
        <v>54</v>
      </c>
      <c r="AG14" s="120">
        <f t="shared" si="1"/>
        <v>691.2</v>
      </c>
      <c r="AH14" s="120">
        <f t="shared" si="1"/>
        <v>347.1</v>
      </c>
      <c r="AI14" s="120">
        <f t="shared" si="1"/>
        <v>117.69999999999999</v>
      </c>
      <c r="AJ14" s="120">
        <f t="shared" si="1"/>
        <v>320.8</v>
      </c>
      <c r="AK14" s="120">
        <f t="shared" si="1"/>
        <v>52.900000000000006</v>
      </c>
      <c r="AL14" s="120">
        <f t="shared" si="1"/>
        <v>2.82</v>
      </c>
      <c r="AM14" s="120">
        <f t="shared" si="1"/>
        <v>2.4400000000000004</v>
      </c>
      <c r="AN14" s="120">
        <f t="shared" si="1"/>
        <v>0.21000000000000002</v>
      </c>
      <c r="AO14" s="120">
        <f t="shared" si="1"/>
        <v>42.430000000000007</v>
      </c>
      <c r="AP14" s="120">
        <f t="shared" si="1"/>
        <v>0</v>
      </c>
    </row>
    <row r="15" spans="1:42" s="123" customFormat="1" ht="22.2" customHeight="1" thickBot="1" x14ac:dyDescent="0.35">
      <c r="A15" s="332" t="s">
        <v>751</v>
      </c>
      <c r="B15" s="333"/>
      <c r="C15" s="333"/>
      <c r="D15" s="333"/>
      <c r="E15" s="333"/>
      <c r="F15" s="333"/>
      <c r="G15" s="334"/>
      <c r="H15" s="264">
        <f>H109*E1</f>
        <v>325.56249000000003</v>
      </c>
      <c r="I15" s="124"/>
      <c r="J15" s="124"/>
      <c r="K15" s="264">
        <f>K109*E1</f>
        <v>15.346379999999996</v>
      </c>
      <c r="L15" s="264">
        <f>L109*E1</f>
        <v>43.846800000000002</v>
      </c>
      <c r="M15" s="124"/>
      <c r="N15" s="124"/>
      <c r="O15" s="264">
        <f>O109*E1</f>
        <v>9.8655299999999997</v>
      </c>
      <c r="P15" s="124"/>
      <c r="Q15" s="124"/>
      <c r="R15" s="124"/>
      <c r="S15" s="124"/>
      <c r="T15" s="124"/>
      <c r="U15" s="124"/>
      <c r="V15" s="124"/>
      <c r="W15" s="124"/>
      <c r="X15" s="124"/>
      <c r="Y15" s="124"/>
      <c r="Z15" s="124"/>
      <c r="AA15" s="124"/>
      <c r="AB15" s="124"/>
      <c r="AC15" s="124"/>
      <c r="AD15" s="124"/>
      <c r="AE15" s="122"/>
      <c r="AF15" s="122"/>
      <c r="AG15" s="122"/>
      <c r="AH15" s="122"/>
      <c r="AI15" s="122"/>
      <c r="AJ15" s="122"/>
      <c r="AK15" s="122"/>
      <c r="AL15" s="122"/>
      <c r="AM15" s="122"/>
      <c r="AN15" s="122"/>
      <c r="AO15" s="122"/>
      <c r="AP15" s="122"/>
    </row>
    <row r="16" spans="1:42" ht="15" customHeight="1" x14ac:dyDescent="0.3">
      <c r="A16" s="312" t="s">
        <v>735</v>
      </c>
      <c r="B16" s="313"/>
      <c r="C16" s="313"/>
      <c r="D16" s="314"/>
      <c r="E16" s="335">
        <v>0.05</v>
      </c>
      <c r="F16" s="336"/>
      <c r="G16" s="337"/>
      <c r="H16" s="358" t="s">
        <v>754</v>
      </c>
      <c r="I16" s="359"/>
      <c r="J16" s="302" t="s">
        <v>1424</v>
      </c>
      <c r="K16" s="303"/>
      <c r="L16" s="303"/>
      <c r="M16" s="303"/>
      <c r="N16" s="303"/>
      <c r="O16" s="303"/>
      <c r="P16" s="303"/>
      <c r="Q16" s="303"/>
      <c r="R16" s="303"/>
      <c r="S16" s="303"/>
      <c r="T16" s="303"/>
      <c r="U16" s="303"/>
      <c r="V16" s="303"/>
      <c r="W16" s="303"/>
      <c r="X16" s="303"/>
      <c r="Y16" s="303"/>
      <c r="Z16" s="303"/>
      <c r="AA16" s="303"/>
      <c r="AB16" s="303"/>
      <c r="AC16" s="303"/>
      <c r="AD16" s="304"/>
    </row>
    <row r="17" spans="1:42" ht="14.4" customHeight="1" x14ac:dyDescent="0.3">
      <c r="A17" s="315"/>
      <c r="B17" s="316"/>
      <c r="C17" s="316"/>
      <c r="D17" s="317"/>
      <c r="E17" s="338"/>
      <c r="F17" s="339"/>
      <c r="G17" s="340"/>
      <c r="H17" s="360"/>
      <c r="I17" s="361"/>
      <c r="J17" s="305"/>
      <c r="K17" s="306"/>
      <c r="L17" s="306"/>
      <c r="M17" s="306"/>
      <c r="N17" s="306"/>
      <c r="O17" s="306"/>
      <c r="P17" s="306"/>
      <c r="Q17" s="306"/>
      <c r="R17" s="306"/>
      <c r="S17" s="306"/>
      <c r="T17" s="306"/>
      <c r="U17" s="306"/>
      <c r="V17" s="306"/>
      <c r="W17" s="306"/>
      <c r="X17" s="306"/>
      <c r="Y17" s="306"/>
      <c r="Z17" s="306"/>
      <c r="AA17" s="306"/>
      <c r="AB17" s="306"/>
      <c r="AC17" s="306"/>
      <c r="AD17" s="307"/>
    </row>
    <row r="18" spans="1:42" ht="15" customHeight="1" thickBot="1" x14ac:dyDescent="0.35">
      <c r="A18" s="318"/>
      <c r="B18" s="319"/>
      <c r="C18" s="319"/>
      <c r="D18" s="320"/>
      <c r="E18" s="341"/>
      <c r="F18" s="342"/>
      <c r="G18" s="343"/>
      <c r="H18" s="362"/>
      <c r="I18" s="363"/>
      <c r="J18" s="308"/>
      <c r="K18" s="309"/>
      <c r="L18" s="309"/>
      <c r="M18" s="309"/>
      <c r="N18" s="309"/>
      <c r="O18" s="309"/>
      <c r="P18" s="309"/>
      <c r="Q18" s="309"/>
      <c r="R18" s="309"/>
      <c r="S18" s="309"/>
      <c r="T18" s="309"/>
      <c r="U18" s="309"/>
      <c r="V18" s="309"/>
      <c r="W18" s="309"/>
      <c r="X18" s="309"/>
      <c r="Y18" s="309"/>
      <c r="Z18" s="309"/>
      <c r="AA18" s="309"/>
      <c r="AB18" s="309"/>
      <c r="AC18" s="309"/>
      <c r="AD18" s="310"/>
    </row>
    <row r="19" spans="1:42" x14ac:dyDescent="0.3">
      <c r="A19" s="34" t="s">
        <v>0</v>
      </c>
      <c r="B19" s="311" t="s">
        <v>1</v>
      </c>
      <c r="C19" s="311"/>
      <c r="D19" s="311"/>
      <c r="E19" s="9" t="s">
        <v>2</v>
      </c>
      <c r="F19" s="9" t="s">
        <v>3</v>
      </c>
      <c r="G19" s="9" t="s">
        <v>637</v>
      </c>
      <c r="H19" s="34" t="s">
        <v>4</v>
      </c>
      <c r="I19" s="34" t="s">
        <v>5</v>
      </c>
      <c r="J19" s="34" t="s">
        <v>6</v>
      </c>
      <c r="K19" s="34" t="s">
        <v>7</v>
      </c>
      <c r="L19" s="34" t="s">
        <v>9</v>
      </c>
      <c r="M19" s="34" t="s">
        <v>10</v>
      </c>
      <c r="N19" s="34" t="s">
        <v>8</v>
      </c>
      <c r="O19" s="34" t="s">
        <v>11</v>
      </c>
      <c r="P19" s="34" t="s">
        <v>12</v>
      </c>
      <c r="Q19" s="34" t="s">
        <v>13</v>
      </c>
      <c r="R19" s="34" t="s">
        <v>14</v>
      </c>
      <c r="S19" s="34" t="s">
        <v>15</v>
      </c>
      <c r="T19" s="34" t="s">
        <v>16</v>
      </c>
      <c r="U19" s="34" t="s">
        <v>36</v>
      </c>
      <c r="V19" s="34" t="s">
        <v>17</v>
      </c>
      <c r="W19" s="34" t="s">
        <v>18</v>
      </c>
      <c r="X19" s="34" t="s">
        <v>37</v>
      </c>
      <c r="Y19" s="34" t="s">
        <v>19</v>
      </c>
      <c r="Z19" s="34" t="s">
        <v>22</v>
      </c>
      <c r="AA19" s="34" t="s">
        <v>20</v>
      </c>
      <c r="AB19" s="34" t="s">
        <v>21</v>
      </c>
      <c r="AC19" s="34" t="s">
        <v>23</v>
      </c>
      <c r="AD19" s="34" t="s">
        <v>24</v>
      </c>
      <c r="AE19" s="9" t="s">
        <v>25</v>
      </c>
      <c r="AF19" s="9" t="s">
        <v>26</v>
      </c>
      <c r="AG19" s="9" t="s">
        <v>27</v>
      </c>
      <c r="AH19" s="9" t="s">
        <v>28</v>
      </c>
      <c r="AI19" s="9" t="s">
        <v>29</v>
      </c>
      <c r="AJ19" s="9" t="s">
        <v>30</v>
      </c>
      <c r="AK19" s="9" t="s">
        <v>31</v>
      </c>
      <c r="AL19" s="9" t="s">
        <v>32</v>
      </c>
      <c r="AM19" s="9" t="s">
        <v>33</v>
      </c>
      <c r="AN19" s="9" t="s">
        <v>34</v>
      </c>
      <c r="AO19" s="9" t="s">
        <v>35</v>
      </c>
      <c r="AP19" s="9" t="s">
        <v>635</v>
      </c>
    </row>
    <row r="20" spans="1:42" x14ac:dyDescent="0.3">
      <c r="A20" s="2" t="s">
        <v>399</v>
      </c>
      <c r="B20" s="284"/>
      <c r="C20" s="285"/>
      <c r="D20" s="286"/>
      <c r="E20" s="2">
        <f>VLOOKUP($A$20,Alimentos!$A$3:$AM$56:'Alimentos'!$A$684:$AM$984,3,FALSE)</f>
        <v>1</v>
      </c>
      <c r="F20" s="27">
        <v>100</v>
      </c>
      <c r="G20" s="2">
        <f>VLOOKUP($A$20,Alimentos!$A$3:$AM$56:'Alimentos'!$A$684:$AM$984,4,FALSE)</f>
        <v>100</v>
      </c>
      <c r="H20" s="140">
        <f>VLOOKUP($A$20,Alimentos!$A$3:$AM$56:'Alimentos'!$A$684:$AM$984,5,FALSE)*$F$20/G20</f>
        <v>61</v>
      </c>
      <c r="I20" s="2">
        <f>VLOOKUP($A$20,Alimentos!$A$3:$AM$56:'Alimentos'!$A$684:$AM$984,6,FALSE)*$F$20/G20</f>
        <v>83.1</v>
      </c>
      <c r="J20" s="2">
        <f>VLOOKUP($A$20,Alimentos!$A$3:$AM$56:'Alimentos'!$A$684:$AM$984,7,FALSE)*$F$20/G20</f>
        <v>0.6</v>
      </c>
      <c r="K20" s="140">
        <f>VLOOKUP($A$20,Alimentos!$A$3:$AM$56:'Alimentos'!$A$684:$AM$984,8,FALSE)*$F$20/G20</f>
        <v>1.1000000000000001</v>
      </c>
      <c r="L20" s="140">
        <f>VLOOKUP($A$20,Alimentos!$A$3:$AM$56:'Alimentos'!$A$684:$AM$984,9,FALSE)*$F$20/G20</f>
        <v>11.7</v>
      </c>
      <c r="M20" s="2">
        <f>VLOOKUP($A$20,Alimentos!$A$3:$AM$56:'Alimentos'!$A$684:$AM$984,10,FALSE)*$F$20/G20</f>
        <v>9</v>
      </c>
      <c r="N20" s="2">
        <f>VLOOKUP($A$20,Alimentos!$A$3:$AM$56:'Alimentos'!$A$684:$AM$984,11,FALSE)*$F$20/G20</f>
        <v>3</v>
      </c>
      <c r="O20" s="140">
        <f>VLOOKUP($A$20,Alimentos!$A$3:$AM$56:'Alimentos'!$A$684:$AM$984,12,FALSE)*$F$20/G20</f>
        <v>0.5</v>
      </c>
      <c r="P20" s="2">
        <f>VLOOKUP($A$20,Alimentos!$A$3:$AM$56:'Alimentos'!$A$684:$AM$984,13,FALSE)*$F$20/G20</f>
        <v>0.03</v>
      </c>
      <c r="Q20" s="2">
        <f>VLOOKUP($A$20,Alimentos!$A$3:$AM$56:'Alimentos'!$A$684:$AM$984,14,FALSE)*$F$20/G20</f>
        <v>0.05</v>
      </c>
      <c r="R20" s="2">
        <f>VLOOKUP($A$20,Alimentos!$A$3:$AM$56:'Alimentos'!$A$684:$AM$984,15,FALSE)*$F$20/G20</f>
        <v>0.28999999999999998</v>
      </c>
      <c r="S20" s="2">
        <f>VLOOKUP($A$20,Alimentos!$A$3:$AM$56:'Alimentos'!$A$684:$AM$984,16,FALSE)*$F$20/G20</f>
        <v>0</v>
      </c>
      <c r="T20" s="2">
        <f>VLOOKUP($A$20,Alimentos!$A$3:$AM$56:'Alimentos'!$A$684:$AM$984,17,FALSE)*$F$20/G20</f>
        <v>0</v>
      </c>
      <c r="U20" s="2">
        <f>VLOOKUP($A$20,Alimentos!$A$3:$AM$56:'Alimentos'!$A$684:$AM$984,18,FALSE)*$F$20/G20</f>
        <v>4</v>
      </c>
      <c r="V20" s="2">
        <f>VLOOKUP($A$20,Alimentos!$A$3:$AM$56:'Alimentos'!$A$684:$AM$984,19,FALSE)*$F$20/G20</f>
        <v>92.7</v>
      </c>
      <c r="W20" s="2">
        <f>VLOOKUP($A$20,Alimentos!$A$3:$AM$56:'Alimentos'!$A$684:$AM$984,20,FALSE)*$F$20/G20</f>
        <v>0</v>
      </c>
      <c r="X20" s="2">
        <f>VLOOKUP($A$20,Alimentos!$A$3:$AM$56:'Alimentos'!$A$684:$AM$984,21,FALSE)*$F$20/G20</f>
        <v>1.5</v>
      </c>
      <c r="Y20" s="2">
        <f>VLOOKUP($A$20,Alimentos!$A$3:$AM$56:'Alimentos'!$A$684:$AM$984,22,FALSE)*$F$20/G20</f>
        <v>40.299999999999997</v>
      </c>
      <c r="Z20" s="2">
        <f>VLOOKUP($A$20,Alimentos!$A$3:$AM$56:'Alimentos'!$A$684:$AM$984,23,FALSE)*$F$20/G20</f>
        <v>0</v>
      </c>
      <c r="AA20" s="2">
        <f>VLOOKUP($A$20,Alimentos!$A$3:$AM$56:'Alimentos'!$A$684:$AM$984,24,FALSE)*$F$20/G20</f>
        <v>0</v>
      </c>
      <c r="AB20" s="2">
        <f>VLOOKUP($A$20,Alimentos!$A$3:$AM$56:'Alimentos'!$A$684:$AM$984,25,FALSE)*$F$20/G20</f>
        <v>0.3</v>
      </c>
      <c r="AC20" s="2">
        <f>VLOOKUP($A$20,Alimentos!$A$3:$AM$56:'Alimentos'!$A$684:$AM$984,26,FALSE)*$F$20/G20</f>
        <v>0.1</v>
      </c>
      <c r="AD20" s="2">
        <f>VLOOKUP($A$20,Alimentos!$A$3:$AM$56:'Alimentos'!$A$684:$AM$984,27,FALSE)*$F$20/G20</f>
        <v>0.2</v>
      </c>
      <c r="AE20" s="2">
        <f>VLOOKUP($A$20,Alimentos!$A$3:$AM$56:'Alimentos'!$A$684:$AM$984,28,FALSE)*$F$20/G20</f>
        <v>0</v>
      </c>
      <c r="AF20" s="2">
        <f>VLOOKUP($A$20,Alimentos!$A$3:$AM$56:'Alimentos'!$A$684:$AM$984,29,FALSE)*$F$20/G20</f>
        <v>25</v>
      </c>
      <c r="AG20" s="2">
        <f>VLOOKUP($A$20,Alimentos!$A$3:$AM$56:'Alimentos'!$A$684:$AM$984,30,FALSE)*$F$20/G20</f>
        <v>3</v>
      </c>
      <c r="AH20" s="2">
        <f>VLOOKUP($A$20,Alimentos!$A$3:$AM$56:'Alimentos'!$A$684:$AM$984,31,FALSE)*$F$20/G20</f>
        <v>312</v>
      </c>
      <c r="AI20" s="2">
        <f>VLOOKUP($A$20,Alimentos!$A$3:$AM$56:'Alimentos'!$A$684:$AM$984,32,FALSE)*$F$20/G20</f>
        <v>34</v>
      </c>
      <c r="AJ20" s="2">
        <f>VLOOKUP($A$20,Alimentos!$A$3:$AM$56:'Alimentos'!$A$684:$AM$984,33,FALSE)*$F$20/G20</f>
        <v>34</v>
      </c>
      <c r="AK20" s="2">
        <f>VLOOKUP($A$20,Alimentos!$A$3:$AM$56:'Alimentos'!$A$684:$AM$984,34,FALSE)*$F$20/G20</f>
        <v>17</v>
      </c>
      <c r="AL20" s="2">
        <f>VLOOKUP($A$20,Alimentos!$A$3:$AM$56:'Alimentos'!$A$684:$AM$984,35,FALSE)*$F$20/G20</f>
        <v>0.3</v>
      </c>
      <c r="AM20" s="2">
        <f>VLOOKUP($A$20,Alimentos!$A$3:$AM$56:'Alimentos'!$A$684:$AM$984,36,FALSE)*$F$20/G20</f>
        <v>0.1</v>
      </c>
      <c r="AN20" s="2">
        <f>VLOOKUP($A$20,Alimentos!$A$3:$AM$56:'Alimentos'!$A$684:$AM$984,37,FALSE)*$F$20/G20</f>
        <v>0.1</v>
      </c>
      <c r="AO20" s="2">
        <f>VLOOKUP($A$20,Alimentos!$A$3:$AM$56:'Alimentos'!$A$684:$AM$984,38,FALSE)*$F$20/G20</f>
        <v>0.2</v>
      </c>
      <c r="AP20" s="2">
        <f>VLOOKUP($A$20,Alimentos!$A$3:$AM$56:'Alimentos'!$A$684:$AM$984,39,FALSE)*$F$20/G20</f>
        <v>0</v>
      </c>
    </row>
    <row r="21" spans="1:42" x14ac:dyDescent="0.3">
      <c r="A21" s="2" t="s">
        <v>723</v>
      </c>
      <c r="B21" s="284"/>
      <c r="C21" s="285"/>
      <c r="D21" s="286"/>
      <c r="E21" s="2">
        <f>VLOOKUP($A$21,Alimentos!$A$3:$AM$56:'Alimentos'!$A$684:$AM$984,3,FALSE)</f>
        <v>3</v>
      </c>
      <c r="F21" s="27">
        <v>10</v>
      </c>
      <c r="G21" s="2">
        <f>VLOOKUP($A$21,Alimentos!$A$3:$AM$56:'Alimentos'!$A$684:$AM$984,4,FALSE)</f>
        <v>100</v>
      </c>
      <c r="H21" s="140">
        <f>VLOOKUP($A$21,Alimentos!$A$3:$AM$56:'Alimentos'!$A$684:$AM$984,5,FALSE)*$F$21/G21</f>
        <v>33.4</v>
      </c>
      <c r="I21" s="2">
        <f>VLOOKUP($A$21,Alimentos!$A$3:$AM$56:'Alimentos'!$A$684:$AM$984,6,FALSE)*$F$21/G21</f>
        <v>1.65</v>
      </c>
      <c r="J21" s="2">
        <f>VLOOKUP($A$21,Alimentos!$A$3:$AM$56:'Alimentos'!$A$684:$AM$984,7,FALSE)*$F$21/G21</f>
        <v>0.01</v>
      </c>
      <c r="K21" s="140">
        <f>VLOOKUP($A$21,Alimentos!$A$3:$AM$56:'Alimentos'!$A$684:$AM$984,8,FALSE)*$F$21/G21</f>
        <v>0.06</v>
      </c>
      <c r="L21" s="140">
        <f>VLOOKUP($A$21,Alimentos!$A$3:$AM$56:'Alimentos'!$A$684:$AM$984,9,FALSE)*$F$21/G21</f>
        <v>8.27</v>
      </c>
      <c r="M21" s="2">
        <f>VLOOKUP($A$21,Alimentos!$A$3:$AM$56:'Alimentos'!$A$684:$AM$984,10,FALSE)*$F$21/G21</f>
        <v>8.27</v>
      </c>
      <c r="N21" s="2">
        <f>VLOOKUP($A$21,Alimentos!$A$3:$AM$56:'Alimentos'!$A$684:$AM$984,11,FALSE)*$F$21/G21</f>
        <v>0</v>
      </c>
      <c r="O21" s="140">
        <f>VLOOKUP($A$21,Alimentos!$A$3:$AM$56:'Alimentos'!$A$684:$AM$984,12,FALSE)*$F$21/G21</f>
        <v>0.01</v>
      </c>
      <c r="P21" s="2">
        <f>VLOOKUP($A$21,Alimentos!$A$3:$AM$56:'Alimentos'!$A$684:$AM$984,13,FALSE)*$F$21/G21</f>
        <v>0</v>
      </c>
      <c r="Q21" s="2">
        <f>VLOOKUP($A$21,Alimentos!$A$3:$AM$56:'Alimentos'!$A$684:$AM$984,14,FALSE)*$F$21/G21</f>
        <v>0</v>
      </c>
      <c r="R21" s="2">
        <f>VLOOKUP($A$21,Alimentos!$A$3:$AM$56:'Alimentos'!$A$684:$AM$984,15,FALSE)*$F$21/G21</f>
        <v>0</v>
      </c>
      <c r="S21" s="2">
        <f>VLOOKUP($A$21,Alimentos!$A$3:$AM$56:'Alimentos'!$A$684:$AM$984,16,FALSE)*$F$21/G21</f>
        <v>0</v>
      </c>
      <c r="T21" s="2">
        <f>VLOOKUP($A$21,Alimentos!$A$3:$AM$56:'Alimentos'!$A$684:$AM$984,17,FALSE)*$F$21/G21</f>
        <v>0</v>
      </c>
      <c r="U21" s="2">
        <f>VLOOKUP($A$21,Alimentos!$A$3:$AM$56:'Alimentos'!$A$684:$AM$984,18,FALSE)*$F$21/G21</f>
        <v>0</v>
      </c>
      <c r="V21" s="2">
        <f>VLOOKUP($A$21,Alimentos!$A$3:$AM$56:'Alimentos'!$A$684:$AM$984,19,FALSE)*$F$21/G21</f>
        <v>0</v>
      </c>
      <c r="W21" s="2">
        <f>VLOOKUP($A$21,Alimentos!$A$3:$AM$56:'Alimentos'!$A$684:$AM$984,20,FALSE)*$F$21/G21</f>
        <v>0</v>
      </c>
      <c r="X21" s="2">
        <f>VLOOKUP($A$21,Alimentos!$A$3:$AM$56:'Alimentos'!$A$684:$AM$984,21,FALSE)*$F$21/G21</f>
        <v>0</v>
      </c>
      <c r="Y21" s="2">
        <f>VLOOKUP($A$20,Alimentos!$A$3:$AM$56:'Alimentos'!$A$684:$AM$984,22,FALSE)*$F$21/G21</f>
        <v>4.03</v>
      </c>
      <c r="Z21" s="2">
        <f>VLOOKUP($A$21,Alimentos!$A$3:$AM$56:'Alimentos'!$A$684:$AM$984,23,FALSE)*$F$21/G21</f>
        <v>0</v>
      </c>
      <c r="AA21" s="2">
        <f>VLOOKUP($A$21,Alimentos!$A$3:$AM$56:'Alimentos'!$A$684:$AM$984,24,FALSE)*$F$21/G21</f>
        <v>0</v>
      </c>
      <c r="AB21" s="2">
        <f>VLOOKUP($A$21,Alimentos!$A$3:$AM$56:'Alimentos'!$A$684:$AM$984,25,FALSE)*$F$21/G21</f>
        <v>0</v>
      </c>
      <c r="AC21" s="2">
        <f>VLOOKUP($A$21,Alimentos!$A$3:$AM$56:'Alimentos'!$A$684:$AM$984,26,FALSE)*$F$21/G21</f>
        <v>0</v>
      </c>
      <c r="AD21" s="2">
        <f>VLOOKUP($A$20,Alimentos!$A$3:$AM$56:'Alimentos'!$A$684:$AM$984,27,FALSE)*$F$21/G21</f>
        <v>0.02</v>
      </c>
      <c r="AE21" s="2">
        <f>VLOOKUP($A$21,Alimentos!$A$3:$AM$56:'Alimentos'!$A$684:$AM$984,28,FALSE)*$F$21/G21</f>
        <v>0</v>
      </c>
      <c r="AF21" s="2">
        <f>VLOOKUP($A$21,Alimentos!$A$3:$AM$56:'Alimentos'!$A$684:$AM$984,29,FALSE)*$F$21/G21</f>
        <v>0</v>
      </c>
      <c r="AG21" s="2">
        <f>VLOOKUP($A$21,Alimentos!$A$3:$AM$56:'Alimentos'!$A$684:$AM$984,30,FALSE)*$F$21/G21</f>
        <v>0.74</v>
      </c>
      <c r="AH21" s="2">
        <f>VLOOKUP($A$21,Alimentos!$A$3:$AM$56:'Alimentos'!$A$684:$AM$984,31,FALSE)*$F$21/G21</f>
        <v>0</v>
      </c>
      <c r="AI21" s="2">
        <f>VLOOKUP($A$21,Alimentos!$A$3:$AM$56:'Alimentos'!$A$684:$AM$984,32,FALSE)*$F$21/G21</f>
        <v>0</v>
      </c>
      <c r="AJ21" s="2">
        <f>VLOOKUP($A$21,Alimentos!$A$3:$AM$56:'Alimentos'!$A$684:$AM$984,33,FALSE)*$F$21/G21</f>
        <v>0</v>
      </c>
      <c r="AK21" s="2">
        <f>VLOOKUP($A$21,Alimentos!$A$3:$AM$56:'Alimentos'!$A$684:$AM$984,34,FALSE)*$F$21/G21</f>
        <v>0</v>
      </c>
      <c r="AL21" s="2">
        <f>VLOOKUP($A$20,Alimentos!$A$3:$AM$56:'Alimentos'!$A$684:$AM$984,35,FALSE)*$F$21/G21</f>
        <v>0.03</v>
      </c>
      <c r="AM21" s="2">
        <f>VLOOKUP($A$21,Alimentos!$A$3:$AM$56:'Alimentos'!$A$684:$AM$984,36,FALSE)*$F$21/G21</f>
        <v>0</v>
      </c>
      <c r="AN21" s="2">
        <f>VLOOKUP($A$21,Alimentos!$A$3:$AM$56:'Alimentos'!$A$684:$AM$984,37,FALSE)*$F$21/G21</f>
        <v>0</v>
      </c>
      <c r="AO21" s="2">
        <f>VLOOKUP($A$21,Alimentos!$A$3:$AM$56:'Alimentos'!$A$684:$AM$984,38,FALSE)*$F$21/G21</f>
        <v>0</v>
      </c>
      <c r="AP21" s="2">
        <f>VLOOKUP($A$21,Alimentos!$A$3:$AM$56:'Alimentos'!$A$684:$AM$984,39,FALSE)*$F$21/G21</f>
        <v>0</v>
      </c>
    </row>
    <row r="22" spans="1:42" x14ac:dyDescent="0.3">
      <c r="A22" s="2" t="s">
        <v>652</v>
      </c>
      <c r="B22" s="284"/>
      <c r="C22" s="285"/>
      <c r="D22" s="286"/>
      <c r="E22" s="2">
        <f>VLOOKUP($A$22,Alimentos!$A$3:$AM$56:'Alimentos'!$A$684:$AM$984,3,FALSE)</f>
        <v>0</v>
      </c>
      <c r="F22" s="27"/>
      <c r="G22" s="2">
        <f>VLOOKUP($A$22,Alimentos!$A$3:$AM$56:'Alimentos'!$A$684:$AM$984,4,FALSE)</f>
        <v>100</v>
      </c>
      <c r="H22" s="140">
        <f>VLOOKUP($A$22,Alimentos!$A$3:$AM$56:'Alimentos'!$A$684:$AM$984,5,FALSE)*$F$22/G22</f>
        <v>0</v>
      </c>
      <c r="I22" s="2">
        <f>VLOOKUP($A$22,Alimentos!$A$3:$AM$56:'Alimentos'!$A$684:$AM$984,6,FALSE)*$F$22/G22</f>
        <v>0</v>
      </c>
      <c r="J22" s="2">
        <f>VLOOKUP($A$22,Alimentos!$A$3:$AM$56:'Alimentos'!$A$684:$AM$984,7,FALSE)*$F$22/G22</f>
        <v>0</v>
      </c>
      <c r="K22" s="140">
        <f>VLOOKUP($A$22,Alimentos!$A$3:$AM$56:'Alimentos'!$A$684:$AM$984,8,FALSE)*$F$22/G22</f>
        <v>0</v>
      </c>
      <c r="L22" s="140">
        <f>VLOOKUP($A$22,Alimentos!$A$3:$AM$56:'Alimentos'!$A$684:$AM$984,9,FALSE)*$F$22/G22</f>
        <v>0</v>
      </c>
      <c r="M22" s="2">
        <f>VLOOKUP($A$22,Alimentos!$A$3:$AM$56:'Alimentos'!$A$684:$AM$984,10,FALSE)*$F$22/G22</f>
        <v>0</v>
      </c>
      <c r="N22" s="2">
        <f>VLOOKUP($A$22,Alimentos!$A$3:$AM$56:'Alimentos'!$A$684:$AM$984,11,FALSE)*$F$22/G22</f>
        <v>0</v>
      </c>
      <c r="O22" s="140">
        <f>VLOOKUP($A$22,Alimentos!$A$3:$AM$56:'Alimentos'!$A$684:$AM$984,12,FALSE)*$F$22/G22</f>
        <v>0</v>
      </c>
      <c r="P22" s="2">
        <f>VLOOKUP($A$22,Alimentos!$A$3:$AM$56:'Alimentos'!$A$684:$AM$984,13,FALSE)*$F$22/G22</f>
        <v>0</v>
      </c>
      <c r="Q22" s="2">
        <f>VLOOKUP($A$22,Alimentos!$A$3:$AM$56:'Alimentos'!$A$684:$AM$984,14,FALSE)*$F$22/G22</f>
        <v>0</v>
      </c>
      <c r="R22" s="2">
        <f>VLOOKUP($A$22,Alimentos!$A$3:$AM$56:'Alimentos'!$A$684:$AM$984,15,FALSE)*$F$22/G22</f>
        <v>0</v>
      </c>
      <c r="S22" s="2">
        <f>VLOOKUP($A$22,Alimentos!$A$3:$AM$56:'Alimentos'!$A$684:$AM$984,16,FALSE)*$F$22/G22</f>
        <v>0</v>
      </c>
      <c r="T22" s="2">
        <f>VLOOKUP($A$22,Alimentos!$A$3:$AM$56:'Alimentos'!$A$684:$AM$984,17,FALSE)*$F$22/G22</f>
        <v>0</v>
      </c>
      <c r="U22" s="2">
        <f>VLOOKUP($A$22,Alimentos!$A$3:$AM$56:'Alimentos'!$A$684:$AM$984,18,FALSE)*$F$22/G22</f>
        <v>0</v>
      </c>
      <c r="V22" s="2">
        <f>VLOOKUP($A$22,Alimentos!$A$3:$AM$56:'Alimentos'!$A$684:$AM$984,19,FALSE)*$F$22/G22</f>
        <v>0</v>
      </c>
      <c r="W22" s="2">
        <f>VLOOKUP($A$22,Alimentos!$A$3:$AM$56:'Alimentos'!$A$684:$AM$984,20,FALSE)*$F$22/G22</f>
        <v>0</v>
      </c>
      <c r="X22" s="2">
        <f>VLOOKUP($A$22,Alimentos!$A$3:$AM$56:'Alimentos'!$A$684:$AM$984,21,FALSE)*$F$22/G22</f>
        <v>0</v>
      </c>
      <c r="Y22" s="2">
        <f>VLOOKUP($A$22,Alimentos!$A$3:$AM$56:'Alimentos'!$A$684:$AM$984,22,FALSE)*$F$22/G22</f>
        <v>0</v>
      </c>
      <c r="Z22" s="2">
        <f>VLOOKUP($A$22,Alimentos!$A$3:$AM$56:'Alimentos'!$A$684:$AM$984,23,FALSE)*$F$22/G22</f>
        <v>0</v>
      </c>
      <c r="AA22" s="2">
        <f>VLOOKUP($A$22,Alimentos!$A$3:$AM$56:'Alimentos'!$A$684:$AM$984,24,FALSE)*$F$22/G22</f>
        <v>0</v>
      </c>
      <c r="AB22" s="2">
        <f>VLOOKUP($A$22,Alimentos!$A$3:$AM$56:'Alimentos'!$A$684:$AM$984,25,FALSE)*$F$22/G22</f>
        <v>0</v>
      </c>
      <c r="AC22" s="2">
        <f>VLOOKUP($A$22,Alimentos!$A$3:$AM$56:'Alimentos'!$A$684:$AM$984,26,FALSE)*$F$22/G22</f>
        <v>0</v>
      </c>
      <c r="AD22" s="2">
        <f>VLOOKUP($A$22,Alimentos!$A$3:$AM$56:'Alimentos'!$A$684:$AM$984,27,FALSE)*$F$22/G22</f>
        <v>0</v>
      </c>
      <c r="AE22" s="2">
        <f>VLOOKUP($A$22,Alimentos!$A$3:$AM$56:'Alimentos'!$A$684:$AM$984,28,FALSE)*$F$22/G22</f>
        <v>0</v>
      </c>
      <c r="AF22" s="2">
        <f>VLOOKUP($A$22,Alimentos!$A$3:$AM$56:'Alimentos'!$A$684:$AM$984,29,FALSE)*$F$22/G22</f>
        <v>0</v>
      </c>
      <c r="AG22" s="2">
        <f>VLOOKUP($A$22,Alimentos!$A$3:$AM$56:'Alimentos'!$A$684:$AM$984,30,FALSE)*$F$22/G22</f>
        <v>0</v>
      </c>
      <c r="AH22" s="2">
        <f>VLOOKUP($A$22,Alimentos!$A$3:$AM$56:'Alimentos'!$A$684:$AM$984,31,FALSE)*$F$22/G22</f>
        <v>0</v>
      </c>
      <c r="AI22" s="2">
        <f>VLOOKUP($A$22,Alimentos!$A$3:$AM$56:'Alimentos'!$A$684:$AM$984,32,FALSE)*$F$22/G22</f>
        <v>0</v>
      </c>
      <c r="AJ22" s="2">
        <f>VLOOKUP($A$21,Alimentos!$A$3:$AM$56:'Alimentos'!$A$684:$AM$984,33,FALSE)*$F$22/G22</f>
        <v>0</v>
      </c>
      <c r="AK22" s="2">
        <f>VLOOKUP($A$22,Alimentos!$A$3:$AM$56:'Alimentos'!$A$684:$AM$984,34,FALSE)*$F$22/G22</f>
        <v>0</v>
      </c>
      <c r="AL22" s="2">
        <f>VLOOKUP($A$22,Alimentos!$A$3:$AM$56:'Alimentos'!$A$684:$AM$984,35,FALSE)*$F$22/G22</f>
        <v>0</v>
      </c>
      <c r="AM22" s="2">
        <f>VLOOKUP($A$22,Alimentos!$A$3:$AM$56:'Alimentos'!$A$684:$AM$984,36,FALSE)*$F$22/G22</f>
        <v>0</v>
      </c>
      <c r="AN22" s="2">
        <f>VLOOKUP($A$22,Alimentos!$A$3:$AM$56:'Alimentos'!$A$684:$AM$984,37,FALSE)*$F$22/G22</f>
        <v>0</v>
      </c>
      <c r="AO22" s="2">
        <f>VLOOKUP($A$22,Alimentos!$A$3:$AM$56:'Alimentos'!$A$684:$AM$984,38,FALSE)*$F$22/G22</f>
        <v>0</v>
      </c>
      <c r="AP22" s="2">
        <f>VLOOKUP($A$22,Alimentos!$A$3:$AM$56:'Alimentos'!$A$684:$AM$984,39,FALSE)*$F$22/G22</f>
        <v>0</v>
      </c>
    </row>
    <row r="23" spans="1:42" x14ac:dyDescent="0.3">
      <c r="A23" s="2" t="s">
        <v>652</v>
      </c>
      <c r="B23" s="284"/>
      <c r="C23" s="285"/>
      <c r="D23" s="286"/>
      <c r="E23" s="2">
        <f>VLOOKUP($A$23,Alimentos!$A$3:$AM$56:'Alimentos'!$A$684:$AM$984,3,FALSE)</f>
        <v>0</v>
      </c>
      <c r="F23" s="27"/>
      <c r="G23" s="2">
        <f>VLOOKUP($A$23,Alimentos!$A$3:$AM$56:'Alimentos'!$A$684:$AM$984,4,FALSE)</f>
        <v>100</v>
      </c>
      <c r="H23" s="140">
        <f>VLOOKUP($A$23,Alimentos!$A$3:$AM$56:'Alimentos'!$A$684:$AM$984,5,FALSE)*$F$23/G23</f>
        <v>0</v>
      </c>
      <c r="I23" s="2">
        <f>VLOOKUP($A$23,Alimentos!$A$3:$AM$56:'Alimentos'!$A$684:$AM$984,6,FALSE)*$F$23/G23</f>
        <v>0</v>
      </c>
      <c r="J23" s="2">
        <f>VLOOKUP($A$23,Alimentos!$A$3:$AM$56:'Alimentos'!$A$684:$AM$984,7,FALSE)*$F$23/G23</f>
        <v>0</v>
      </c>
      <c r="K23" s="140">
        <f>VLOOKUP($A$23,Alimentos!$A$3:$AM$56:'Alimentos'!$A$684:$AM$984,8,FALSE)*$F$23/G23</f>
        <v>0</v>
      </c>
      <c r="L23" s="140">
        <f>VLOOKUP($A$23,Alimentos!$A$3:$AM$56:'Alimentos'!$A$684:$AM$984,9,FALSE)*$F$23/G23</f>
        <v>0</v>
      </c>
      <c r="M23" s="2">
        <f>VLOOKUP($A$23,Alimentos!$A$3:$AM$56:'Alimentos'!$A$684:$AM$984,10,FALSE)*$F$23/G23</f>
        <v>0</v>
      </c>
      <c r="N23" s="2">
        <f>VLOOKUP($A$23,Alimentos!$A$3:$AM$56:'Alimentos'!$A$684:$AM$984,11,FALSE)*$F$23/G23</f>
        <v>0</v>
      </c>
      <c r="O23" s="140">
        <f>VLOOKUP($A$23,Alimentos!$A$3:$AM$56:'Alimentos'!$A$684:$AM$984,12,FALSE)*$F$23/G23</f>
        <v>0</v>
      </c>
      <c r="P23" s="2">
        <f>VLOOKUP($A$23,Alimentos!$A$3:$AM$56:'Alimentos'!$A$684:$AM$984,13,FALSE)*$F$23/G23</f>
        <v>0</v>
      </c>
      <c r="Q23" s="2">
        <f>VLOOKUP($A$23,Alimentos!$A$3:$AM$56:'Alimentos'!$A$684:$AM$984,14,FALSE)*$F$23/G23</f>
        <v>0</v>
      </c>
      <c r="R23" s="2">
        <f>VLOOKUP($A$23,Alimentos!$A$3:$AM$56:'Alimentos'!$A$684:$AM$984,15,FALSE)*$F$23/G23</f>
        <v>0</v>
      </c>
      <c r="S23" s="2">
        <f>VLOOKUP($A$23,Alimentos!$A$3:$AM$56:'Alimentos'!$A$684:$AM$984,16,FALSE)*$F$23/G23</f>
        <v>0</v>
      </c>
      <c r="T23" s="2">
        <f>VLOOKUP($A$23,Alimentos!$A$3:$AM$56:'Alimentos'!$A$684:$AM$984,17,FALSE)*$F$23/G23</f>
        <v>0</v>
      </c>
      <c r="U23" s="2">
        <f>VLOOKUP($A$23,Alimentos!$A$3:$AM$56:'Alimentos'!$A$684:$AM$984,18,FALSE)*$F$23/G23</f>
        <v>0</v>
      </c>
      <c r="V23" s="2">
        <f>VLOOKUP($A$23,Alimentos!$A$3:$AM$56:'Alimentos'!$A$684:$AM$984,19,FALSE)*$F$23/G23</f>
        <v>0</v>
      </c>
      <c r="W23" s="2">
        <f>VLOOKUP($A$23,Alimentos!$A$3:$AM$56:'Alimentos'!$A$684:$AM$984,20,FALSE)*$F$23/G23</f>
        <v>0</v>
      </c>
      <c r="X23" s="2">
        <f>VLOOKUP($A$23,Alimentos!$A$3:$AM$56:'Alimentos'!$A$684:$AM$984,21,FALSE)*$F$23/G23</f>
        <v>0</v>
      </c>
      <c r="Y23" s="2">
        <f>VLOOKUP($A$23,Alimentos!$A$3:$AM$56:'Alimentos'!$A$684:$AM$984,22,FALSE)*$F$23/G23</f>
        <v>0</v>
      </c>
      <c r="Z23" s="2">
        <f>VLOOKUP($A$23,Alimentos!$A$3:$AM$56:'Alimentos'!$A$684:$AM$984,23,FALSE)*$F$23/G23</f>
        <v>0</v>
      </c>
      <c r="AA23" s="2">
        <f>VLOOKUP($A$23,Alimentos!$A$3:$AM$56:'Alimentos'!$A$684:$AM$984,24,FALSE)*$F$23/G23</f>
        <v>0</v>
      </c>
      <c r="AB23" s="2">
        <f>VLOOKUP($A$23,Alimentos!$A$3:$AM$56:'Alimentos'!$A$684:$AM$984,25,FALSE)*$F$23/G23</f>
        <v>0</v>
      </c>
      <c r="AC23" s="2">
        <f>VLOOKUP($A$23,Alimentos!$A$3:$AM$56:'Alimentos'!$A$684:$AM$984,26,FALSE)*$F$23/G23</f>
        <v>0</v>
      </c>
      <c r="AD23" s="2">
        <f>VLOOKUP($A$23,Alimentos!$A$3:$AM$56:'Alimentos'!$A$684:$AM$984,27,FALSE)*$F$23/G23</f>
        <v>0</v>
      </c>
      <c r="AE23" s="2">
        <f>VLOOKUP($A$23,Alimentos!$A$3:$AM$56:'Alimentos'!$A$684:$AM$984,28,FALSE)*$F$23/G23</f>
        <v>0</v>
      </c>
      <c r="AF23" s="2">
        <f>VLOOKUP($A$23,Alimentos!$A$3:$AM$56:'Alimentos'!$A$684:$AM$984,29,FALSE)*$F$23/G23</f>
        <v>0</v>
      </c>
      <c r="AG23" s="2">
        <f>VLOOKUP($A$23,Alimentos!$A$3:$AM$56:'Alimentos'!$A$684:$AM$984,30,FALSE)*$F$23/G23</f>
        <v>0</v>
      </c>
      <c r="AH23" s="2">
        <f>VLOOKUP($A$23,Alimentos!$A$3:$AM$56:'Alimentos'!$A$684:$AM$984,31,FALSE)*$F$23/G23</f>
        <v>0</v>
      </c>
      <c r="AI23" s="2">
        <f>VLOOKUP($A$23,Alimentos!$A$3:$AM$56:'Alimentos'!$A$684:$AM$984,32,FALSE)*$F$23/G23</f>
        <v>0</v>
      </c>
      <c r="AJ23" s="2">
        <f>VLOOKUP($A$23,Alimentos!$A$3:$AM$56:'Alimentos'!$A$684:$AM$984,33,FALSE)*$F$23/G23</f>
        <v>0</v>
      </c>
      <c r="AK23" s="2">
        <f>VLOOKUP($A$23,Alimentos!$A$3:$AM$56:'Alimentos'!$A$684:$AM$984,34,FALSE)*$F$23/G23</f>
        <v>0</v>
      </c>
      <c r="AL23" s="2">
        <f>VLOOKUP($A$23,Alimentos!$A$3:$AM$56:'Alimentos'!$A$684:$AM$984,35,FALSE)*$F$23/G23</f>
        <v>0</v>
      </c>
      <c r="AM23" s="2">
        <f>VLOOKUP($A$23,Alimentos!$A$3:$AM$56:'Alimentos'!$A$684:$AM$984,36,FALSE)*$F$23/G23</f>
        <v>0</v>
      </c>
      <c r="AN23" s="2">
        <f>VLOOKUP($A$23,Alimentos!$A$3:$AM$56:'Alimentos'!$A$684:$AM$984,37,FALSE)*$F$23/G23</f>
        <v>0</v>
      </c>
      <c r="AO23" s="2">
        <f>VLOOKUP($A$23,Alimentos!$A$3:$AM$56:'Alimentos'!$A$684:$AM$984,38,FALSE)*$F$23/G23</f>
        <v>0</v>
      </c>
      <c r="AP23" s="2">
        <f>VLOOKUP($A$23,Alimentos!$A$3:$AM$56:'Alimentos'!$A$684:$AM$984,39,FALSE)*$F$23/G23</f>
        <v>0</v>
      </c>
    </row>
    <row r="24" spans="1:42" x14ac:dyDescent="0.3">
      <c r="A24" s="2" t="s">
        <v>652</v>
      </c>
      <c r="B24" s="284"/>
      <c r="C24" s="285"/>
      <c r="D24" s="286"/>
      <c r="E24" s="2">
        <f>VLOOKUP($A$24,Alimentos!$A$3:$AM$56:'Alimentos'!$A$684:$AM$984,3,FALSE)</f>
        <v>0</v>
      </c>
      <c r="F24" s="27"/>
      <c r="G24" s="2">
        <f>VLOOKUP($A$24,Alimentos!$A$3:$AM$56:'Alimentos'!$A$684:$AM$984,4,FALSE)</f>
        <v>100</v>
      </c>
      <c r="H24" s="140">
        <f>VLOOKUP($A$24,Alimentos!$A$3:$AM$56:'Alimentos'!$A$684:$AM$984,5,FALSE)*$F$24/G24</f>
        <v>0</v>
      </c>
      <c r="I24" s="2">
        <f>VLOOKUP($A$24,Alimentos!$A$3:$AM$56:'Alimentos'!$A$684:$AM$984,6,FALSE)*$F$24/G24</f>
        <v>0</v>
      </c>
      <c r="J24" s="2">
        <f>VLOOKUP($A$24,Alimentos!$A$3:$AM$56:'Alimentos'!$A$684:$AM$984,7,FALSE)*$F$24/G24</f>
        <v>0</v>
      </c>
      <c r="K24" s="140">
        <f>VLOOKUP($A$24,Alimentos!$A$3:$AM$56:'Alimentos'!$A$684:$AM$984,8,FALSE)*$F$24/G24</f>
        <v>0</v>
      </c>
      <c r="L24" s="140">
        <f>VLOOKUP($A$24,Alimentos!$A$3:$AM$56:'Alimentos'!$A$684:$AM$984,9,FALSE)*$F$24/G24</f>
        <v>0</v>
      </c>
      <c r="M24" s="2">
        <f>VLOOKUP($A$24,Alimentos!$A$3:$AM$56:'Alimentos'!$A$684:$AM$984,10,FALSE)*$F$24/G24</f>
        <v>0</v>
      </c>
      <c r="N24" s="2">
        <f>VLOOKUP($A$24,Alimentos!$A$3:$AM$56:'Alimentos'!$A$684:$AM$984,11,FALSE)*$F$24/G24</f>
        <v>0</v>
      </c>
      <c r="O24" s="140">
        <f>VLOOKUP($A$24,Alimentos!$A$3:$AM$56:'Alimentos'!$A$684:$AM$984,12,FALSE)*$F$24/G24</f>
        <v>0</v>
      </c>
      <c r="P24" s="2">
        <f>VLOOKUP($A$24,Alimentos!$A$3:$AM$56:'Alimentos'!$A$684:$AM$984,13,FALSE)*$F$24/G24</f>
        <v>0</v>
      </c>
      <c r="Q24" s="2">
        <f>VLOOKUP($A$24,Alimentos!$A$3:$AM$56:'Alimentos'!$A$684:$AM$984,14,FALSE)*$F$24/G24</f>
        <v>0</v>
      </c>
      <c r="R24" s="2">
        <f>VLOOKUP($A$24,Alimentos!$A$3:$AM$56:'Alimentos'!$A$684:$AM$984,15,FALSE)*$F$24/G24</f>
        <v>0</v>
      </c>
      <c r="S24" s="2">
        <f>VLOOKUP($A$24,Alimentos!$A$3:$AM$56:'Alimentos'!$A$684:$AM$984,16,FALSE)*$F$24/G24</f>
        <v>0</v>
      </c>
      <c r="T24" s="2">
        <f>VLOOKUP($A$24,Alimentos!$A$3:$AM$56:'Alimentos'!$A$684:$AM$984,17,FALSE)*$F$24/G24</f>
        <v>0</v>
      </c>
      <c r="U24" s="2">
        <f>VLOOKUP($A$24,Alimentos!$A$3:$AM$56:'Alimentos'!$A$684:$AM$984,18,FALSE)*$F$24/G24</f>
        <v>0</v>
      </c>
      <c r="V24" s="2">
        <f>VLOOKUP($A$24,Alimentos!$A$3:$AM$56:'Alimentos'!$A$684:$AM$984,19,FALSE)*$F$24/G24</f>
        <v>0</v>
      </c>
      <c r="W24" s="2">
        <f>VLOOKUP($A$24,Alimentos!$A$3:$AM$56:'Alimentos'!$A$684:$AM$984,20,FALSE)*$F$24/G24</f>
        <v>0</v>
      </c>
      <c r="X24" s="2">
        <f>VLOOKUP($A$24,Alimentos!$A$3:$AM$56:'Alimentos'!$A$684:$AM$984,21,FALSE)*$F$24/G24</f>
        <v>0</v>
      </c>
      <c r="Y24" s="2">
        <f>VLOOKUP($A$24,Alimentos!$A$3:$AM$56:'Alimentos'!$A$684:$AM$984,22,FALSE)*$F$24/G24</f>
        <v>0</v>
      </c>
      <c r="Z24" s="2">
        <f>VLOOKUP($A$24,Alimentos!$A$3:$AM$56:'Alimentos'!$A$684:$AM$984,23,FALSE)*$F$24/G24</f>
        <v>0</v>
      </c>
      <c r="AA24" s="2">
        <f>VLOOKUP($A$24,Alimentos!$A$3:$AM$56:'Alimentos'!$A$684:$AM$984,24,FALSE)*$F$24/G24</f>
        <v>0</v>
      </c>
      <c r="AB24" s="2">
        <f>VLOOKUP($A$24,Alimentos!$A$3:$AM$56:'Alimentos'!$A$684:$AM$984,25,FALSE)*$F$24/G24</f>
        <v>0</v>
      </c>
      <c r="AC24" s="2">
        <f>VLOOKUP($A$24,Alimentos!$A$3:$AM$56:'Alimentos'!$A$684:$AM$984,26,FALSE)*$F$24/G24</f>
        <v>0</v>
      </c>
      <c r="AD24" s="2">
        <f>VLOOKUP($A$24,Alimentos!$A$3:$AM$56:'Alimentos'!$A$684:$AM$984,27,FALSE)*$F$24/G24</f>
        <v>0</v>
      </c>
      <c r="AE24" s="2">
        <f>VLOOKUP($A$24,Alimentos!$A$3:$AM$56:'Alimentos'!$A$684:$AM$984,28,FALSE)*$F$24/G24</f>
        <v>0</v>
      </c>
      <c r="AF24" s="2">
        <f>VLOOKUP($A$24,Alimentos!$A$3:$AM$56:'Alimentos'!$A$684:$AM$984,29,FALSE)*$F$24/G24</f>
        <v>0</v>
      </c>
      <c r="AG24" s="2">
        <f>VLOOKUP($A$24,Alimentos!$A$3:$AM$56:'Alimentos'!$A$684:$AM$984,30,FALSE)*$F$24/G24</f>
        <v>0</v>
      </c>
      <c r="AH24" s="2">
        <f>VLOOKUP($A$24,Alimentos!$A$3:$AM$56:'Alimentos'!$A$684:$AM$984,31,FALSE)*$F$24/G24</f>
        <v>0</v>
      </c>
      <c r="AI24" s="2">
        <f>VLOOKUP($A$24,Alimentos!$A$3:$AM$56:'Alimentos'!$A$684:$AM$984,32,FALSE)*$F$24/G24</f>
        <v>0</v>
      </c>
      <c r="AJ24" s="2">
        <f>VLOOKUP($A$24,Alimentos!$A$3:$AM$56:'Alimentos'!$A$684:$AM$984,33,FALSE)*$F$24/G24</f>
        <v>0</v>
      </c>
      <c r="AK24" s="2">
        <f>VLOOKUP($A$24,Alimentos!$A$3:$AM$56:'Alimentos'!$A$684:$AM$984,34,FALSE)*$F$24/G24</f>
        <v>0</v>
      </c>
      <c r="AL24" s="2">
        <f>VLOOKUP($A$24,Alimentos!$A$3:$AM$56:'Alimentos'!$A$684:$AM$984,35,FALSE)*$F$24/G24</f>
        <v>0</v>
      </c>
      <c r="AM24" s="2">
        <f>VLOOKUP($A$24,Alimentos!$A$3:$AM$56:'Alimentos'!$A$684:$AM$984,36,FALSE)*$F$24/G24</f>
        <v>0</v>
      </c>
      <c r="AN24" s="2">
        <f>VLOOKUP($A$24,Alimentos!$A$3:$AM$56:'Alimentos'!$A$684:$AM$984,37,FALSE)*$F$24/G24</f>
        <v>0</v>
      </c>
      <c r="AO24" s="2">
        <f>VLOOKUP($A$24,Alimentos!$A$3:$AM$56:'Alimentos'!$A$684:$AM$984,38,FALSE)*$F$24/G24</f>
        <v>0</v>
      </c>
      <c r="AP24" s="2">
        <f>VLOOKUP($A$24,Alimentos!$A$3:$AM$56:'Alimentos'!$A$684:$AM$984,39,FALSE)*$F$24/G24</f>
        <v>0</v>
      </c>
    </row>
    <row r="25" spans="1:42" s="125" customFormat="1" x14ac:dyDescent="0.3">
      <c r="A25" s="321" t="s">
        <v>750</v>
      </c>
      <c r="B25" s="322"/>
      <c r="C25" s="322"/>
      <c r="D25" s="322"/>
      <c r="E25" s="322"/>
      <c r="F25" s="322"/>
      <c r="G25" s="323"/>
      <c r="H25" s="93">
        <f t="shared" ref="H25:AP25" si="2">SUM(H20:H24)</f>
        <v>94.4</v>
      </c>
      <c r="I25" s="93">
        <f t="shared" si="2"/>
        <v>84.75</v>
      </c>
      <c r="J25" s="93">
        <f t="shared" si="2"/>
        <v>0.61</v>
      </c>
      <c r="K25" s="93">
        <f t="shared" si="2"/>
        <v>1.1600000000000001</v>
      </c>
      <c r="L25" s="93">
        <f t="shared" si="2"/>
        <v>19.97</v>
      </c>
      <c r="M25" s="93">
        <f t="shared" si="2"/>
        <v>17.27</v>
      </c>
      <c r="N25" s="93">
        <f t="shared" si="2"/>
        <v>3</v>
      </c>
      <c r="O25" s="93">
        <f t="shared" si="2"/>
        <v>0.51</v>
      </c>
      <c r="P25" s="93">
        <f t="shared" si="2"/>
        <v>0.03</v>
      </c>
      <c r="Q25" s="93">
        <f t="shared" si="2"/>
        <v>0.05</v>
      </c>
      <c r="R25" s="93">
        <f t="shared" si="2"/>
        <v>0.28999999999999998</v>
      </c>
      <c r="S25" s="93">
        <f t="shared" si="2"/>
        <v>0</v>
      </c>
      <c r="T25" s="93">
        <f t="shared" si="2"/>
        <v>0</v>
      </c>
      <c r="U25" s="93">
        <f t="shared" si="2"/>
        <v>4</v>
      </c>
      <c r="V25" s="93">
        <f t="shared" si="2"/>
        <v>92.7</v>
      </c>
      <c r="W25" s="93">
        <f t="shared" si="2"/>
        <v>0</v>
      </c>
      <c r="X25" s="93">
        <f t="shared" si="2"/>
        <v>1.5</v>
      </c>
      <c r="Y25" s="93">
        <f t="shared" si="2"/>
        <v>44.33</v>
      </c>
      <c r="Z25" s="93">
        <f t="shared" si="2"/>
        <v>0</v>
      </c>
      <c r="AA25" s="93">
        <f t="shared" si="2"/>
        <v>0</v>
      </c>
      <c r="AB25" s="93">
        <f t="shared" si="2"/>
        <v>0.3</v>
      </c>
      <c r="AC25" s="93">
        <f t="shared" si="2"/>
        <v>0.1</v>
      </c>
      <c r="AD25" s="93">
        <f t="shared" si="2"/>
        <v>0.22</v>
      </c>
      <c r="AE25" s="93">
        <f t="shared" si="2"/>
        <v>0</v>
      </c>
      <c r="AF25" s="93">
        <f t="shared" si="2"/>
        <v>25</v>
      </c>
      <c r="AG25" s="93">
        <f t="shared" si="2"/>
        <v>3.74</v>
      </c>
      <c r="AH25" s="93">
        <f t="shared" si="2"/>
        <v>312</v>
      </c>
      <c r="AI25" s="93">
        <f t="shared" si="2"/>
        <v>34</v>
      </c>
      <c r="AJ25" s="93">
        <f t="shared" si="2"/>
        <v>34</v>
      </c>
      <c r="AK25" s="93">
        <f t="shared" si="2"/>
        <v>17</v>
      </c>
      <c r="AL25" s="93">
        <f t="shared" si="2"/>
        <v>0.32999999999999996</v>
      </c>
      <c r="AM25" s="93">
        <f t="shared" si="2"/>
        <v>0.1</v>
      </c>
      <c r="AN25" s="93">
        <f t="shared" si="2"/>
        <v>0.1</v>
      </c>
      <c r="AO25" s="93">
        <f t="shared" si="2"/>
        <v>0.2</v>
      </c>
      <c r="AP25" s="93">
        <f t="shared" si="2"/>
        <v>0</v>
      </c>
    </row>
    <row r="26" spans="1:42" s="123" customFormat="1" ht="22.2" customHeight="1" thickBot="1" x14ac:dyDescent="0.35">
      <c r="A26" s="332" t="s">
        <v>751</v>
      </c>
      <c r="B26" s="333"/>
      <c r="C26" s="333"/>
      <c r="D26" s="333"/>
      <c r="E26" s="333"/>
      <c r="F26" s="333"/>
      <c r="G26" s="334"/>
      <c r="H26" s="137">
        <f>H109*E16</f>
        <v>81.390622500000006</v>
      </c>
      <c r="I26" s="122"/>
      <c r="J26" s="122"/>
      <c r="K26" s="137">
        <f>K109*E16</f>
        <v>3.8365949999999991</v>
      </c>
      <c r="L26" s="137">
        <f>L109*E16</f>
        <v>10.9617</v>
      </c>
      <c r="M26" s="122"/>
      <c r="N26" s="122"/>
      <c r="O26" s="137">
        <f>O109*E16</f>
        <v>2.4663824999999999</v>
      </c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  <c r="AH26" s="122"/>
      <c r="AI26" s="122"/>
      <c r="AJ26" s="122"/>
      <c r="AK26" s="122"/>
      <c r="AL26" s="122"/>
      <c r="AM26" s="122"/>
      <c r="AN26" s="122"/>
      <c r="AO26" s="122"/>
      <c r="AP26" s="122"/>
    </row>
    <row r="27" spans="1:42" ht="15" customHeight="1" x14ac:dyDescent="0.7">
      <c r="A27" s="35" t="s">
        <v>646</v>
      </c>
      <c r="B27" s="312" t="s">
        <v>737</v>
      </c>
      <c r="C27" s="313"/>
      <c r="D27" s="314"/>
      <c r="E27" s="335">
        <v>0.3</v>
      </c>
      <c r="F27" s="336"/>
      <c r="G27" s="337"/>
      <c r="H27" s="358" t="s">
        <v>755</v>
      </c>
      <c r="I27" s="359"/>
      <c r="J27" s="302" t="s">
        <v>1422</v>
      </c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  <c r="W27" s="303"/>
      <c r="X27" s="303"/>
      <c r="Y27" s="303"/>
      <c r="Z27" s="303"/>
      <c r="AA27" s="303"/>
      <c r="AB27" s="303"/>
      <c r="AC27" s="303"/>
      <c r="AD27" s="304"/>
    </row>
    <row r="28" spans="1:42" ht="15" customHeight="1" x14ac:dyDescent="0.3">
      <c r="A28" s="32"/>
      <c r="B28" s="315"/>
      <c r="C28" s="316"/>
      <c r="D28" s="317"/>
      <c r="E28" s="338"/>
      <c r="F28" s="339"/>
      <c r="G28" s="340"/>
      <c r="H28" s="360"/>
      <c r="I28" s="361"/>
      <c r="J28" s="305"/>
      <c r="K28" s="306"/>
      <c r="L28" s="306"/>
      <c r="M28" s="306"/>
      <c r="N28" s="306"/>
      <c r="O28" s="306"/>
      <c r="P28" s="306"/>
      <c r="Q28" s="306"/>
      <c r="R28" s="306"/>
      <c r="S28" s="306"/>
      <c r="T28" s="306"/>
      <c r="U28" s="306"/>
      <c r="V28" s="306"/>
      <c r="W28" s="306"/>
      <c r="X28" s="306"/>
      <c r="Y28" s="306"/>
      <c r="Z28" s="306"/>
      <c r="AA28" s="306"/>
      <c r="AB28" s="306"/>
      <c r="AC28" s="306"/>
      <c r="AD28" s="307"/>
    </row>
    <row r="29" spans="1:42" ht="15.75" customHeight="1" thickBot="1" x14ac:dyDescent="0.35">
      <c r="A29" s="33"/>
      <c r="B29" s="318"/>
      <c r="C29" s="319"/>
      <c r="D29" s="320"/>
      <c r="E29" s="341"/>
      <c r="F29" s="342"/>
      <c r="G29" s="343"/>
      <c r="H29" s="362"/>
      <c r="I29" s="363"/>
      <c r="J29" s="308"/>
      <c r="K29" s="309"/>
      <c r="L29" s="309"/>
      <c r="M29" s="309"/>
      <c r="N29" s="309"/>
      <c r="O29" s="309"/>
      <c r="P29" s="309"/>
      <c r="Q29" s="309"/>
      <c r="R29" s="309"/>
      <c r="S29" s="309"/>
      <c r="T29" s="309"/>
      <c r="U29" s="309"/>
      <c r="V29" s="309"/>
      <c r="W29" s="309"/>
      <c r="X29" s="309"/>
      <c r="Y29" s="309"/>
      <c r="Z29" s="309"/>
      <c r="AA29" s="309"/>
      <c r="AB29" s="309"/>
      <c r="AC29" s="309"/>
      <c r="AD29" s="310"/>
    </row>
    <row r="30" spans="1:42" x14ac:dyDescent="0.3">
      <c r="A30" s="34" t="s">
        <v>0</v>
      </c>
      <c r="B30" s="311" t="s">
        <v>1</v>
      </c>
      <c r="C30" s="311"/>
      <c r="D30" s="311"/>
      <c r="E30" s="9" t="s">
        <v>2</v>
      </c>
      <c r="F30" s="9" t="s">
        <v>3</v>
      </c>
      <c r="G30" s="9" t="s">
        <v>637</v>
      </c>
      <c r="H30" s="9" t="s">
        <v>4</v>
      </c>
      <c r="I30" s="9" t="s">
        <v>5</v>
      </c>
      <c r="J30" s="9" t="s">
        <v>6</v>
      </c>
      <c r="K30" s="9" t="s">
        <v>7</v>
      </c>
      <c r="L30" s="9" t="s">
        <v>9</v>
      </c>
      <c r="M30" s="9" t="s">
        <v>10</v>
      </c>
      <c r="N30" s="9" t="s">
        <v>8</v>
      </c>
      <c r="O30" s="9" t="s">
        <v>11</v>
      </c>
      <c r="P30" s="9" t="s">
        <v>12</v>
      </c>
      <c r="Q30" s="9" t="s">
        <v>13</v>
      </c>
      <c r="R30" s="9" t="s">
        <v>14</v>
      </c>
      <c r="S30" s="9" t="s">
        <v>15</v>
      </c>
      <c r="T30" s="9" t="s">
        <v>16</v>
      </c>
      <c r="U30" s="9" t="s">
        <v>36</v>
      </c>
      <c r="V30" s="9" t="s">
        <v>17</v>
      </c>
      <c r="W30" s="9" t="s">
        <v>18</v>
      </c>
      <c r="X30" s="9" t="s">
        <v>37</v>
      </c>
      <c r="Y30" s="9" t="s">
        <v>19</v>
      </c>
      <c r="Z30" s="9" t="s">
        <v>22</v>
      </c>
      <c r="AA30" s="9" t="s">
        <v>20</v>
      </c>
      <c r="AB30" s="9" t="s">
        <v>21</v>
      </c>
      <c r="AC30" s="9" t="s">
        <v>23</v>
      </c>
      <c r="AD30" s="9" t="s">
        <v>24</v>
      </c>
      <c r="AE30" s="9" t="s">
        <v>25</v>
      </c>
      <c r="AF30" s="9" t="s">
        <v>26</v>
      </c>
      <c r="AG30" s="9" t="s">
        <v>27</v>
      </c>
      <c r="AH30" s="9" t="s">
        <v>28</v>
      </c>
      <c r="AI30" s="9" t="s">
        <v>29</v>
      </c>
      <c r="AJ30" s="9" t="s">
        <v>30</v>
      </c>
      <c r="AK30" s="9" t="s">
        <v>31</v>
      </c>
      <c r="AL30" s="9" t="s">
        <v>32</v>
      </c>
      <c r="AM30" s="9" t="s">
        <v>33</v>
      </c>
      <c r="AN30" s="9" t="s">
        <v>34</v>
      </c>
      <c r="AO30" s="9" t="s">
        <v>35</v>
      </c>
      <c r="AP30" s="9" t="s">
        <v>635</v>
      </c>
    </row>
    <row r="31" spans="1:42" x14ac:dyDescent="0.3">
      <c r="A31" s="2" t="s">
        <v>142</v>
      </c>
      <c r="B31" s="284"/>
      <c r="C31" s="285"/>
      <c r="D31" s="286"/>
      <c r="E31" s="2">
        <f>VLOOKUP($A$31,Alimentos!$A$3:$AM$56:'Alimentos'!$A$684:$AM$984,3,FALSE)</f>
        <v>3</v>
      </c>
      <c r="F31" s="27">
        <v>50</v>
      </c>
      <c r="G31" s="2">
        <f>VLOOKUP($A$31,Alimentos!$A$3:$AM$56:'Alimentos'!$A$684:$AM$984,4,FALSE)</f>
        <v>100</v>
      </c>
      <c r="H31" s="140">
        <f>VLOOKUP($A$31,Alimentos!$A$3:$AM$56:'Alimentos'!$A$684:$AM$984,5,FALSE)*$F$31/G31</f>
        <v>50.5</v>
      </c>
      <c r="I31" s="2">
        <f>VLOOKUP($A$31,Alimentos!$A$3:$AM$56:'Alimentos'!$A$684:$AM$984,6,FALSE)*$F$31/G31</f>
        <v>37.450000000000003</v>
      </c>
      <c r="J31" s="2">
        <f>VLOOKUP($A$31,Alimentos!$A$3:$AM$56:'Alimentos'!$A$684:$AM$984,7,FALSE)*$F$31/G31</f>
        <v>1.4</v>
      </c>
      <c r="K31" s="140">
        <f>VLOOKUP($A$31,Alimentos!$A$3:$AM$56:'Alimentos'!$A$684:$AM$984,8,FALSE)*$F$31/G31</f>
        <v>8.9</v>
      </c>
      <c r="L31" s="140">
        <f>VLOOKUP($A$31,Alimentos!$A$3:$AM$56:'Alimentos'!$A$684:$AM$984,9,FALSE)*$F$31/G31</f>
        <v>1.1000000000000001</v>
      </c>
      <c r="M31" s="2">
        <f>VLOOKUP($A$31,Alimentos!$A$3:$AM$56:'Alimentos'!$A$684:$AM$984,10,FALSE)*$F$31/G31</f>
        <v>0</v>
      </c>
      <c r="N31" s="2">
        <f>VLOOKUP($A$31,Alimentos!$A$3:$AM$56:'Alimentos'!$A$684:$AM$984,11,FALSE)*$F$31/G31</f>
        <v>0</v>
      </c>
      <c r="O31" s="140">
        <f>VLOOKUP($A$31,Alimentos!$A$3:$AM$56:'Alimentos'!$A$684:$AM$984,12,FALSE)*$F$31/G31</f>
        <v>1.1499999999999999</v>
      </c>
      <c r="P31" s="2">
        <f>VLOOKUP($A$31,Alimentos!$A$3:$AM$56:'Alimentos'!$A$684:$AM$984,13,FALSE)*$F$31/G31</f>
        <v>0</v>
      </c>
      <c r="Q31" s="2">
        <f>VLOOKUP($A$31,Alimentos!$A$3:$AM$56:'Alimentos'!$A$684:$AM$984,14,FALSE)*$F$31/G31</f>
        <v>0</v>
      </c>
      <c r="R31" s="2">
        <f>VLOOKUP($A$31,Alimentos!$A$3:$AM$56:'Alimentos'!$A$684:$AM$984,15,FALSE)*$F$31/G31</f>
        <v>0</v>
      </c>
      <c r="S31" s="2">
        <f>VLOOKUP($A$31,Alimentos!$A$3:$AM$56:'Alimentos'!$A$684:$AM$984,16,FALSE)*$F$31/G31</f>
        <v>0</v>
      </c>
      <c r="T31" s="2">
        <f>VLOOKUP($A$31,Alimentos!$A$3:$AM$56:'Alimentos'!$A$684:$AM$984,17,FALSE)*$F$31/G31</f>
        <v>0</v>
      </c>
      <c r="U31" s="2">
        <f>VLOOKUP($A$31,Alimentos!$A$3:$AM$56:'Alimentos'!$A$684:$AM$984,18,FALSE)*$F$31/G31</f>
        <v>0</v>
      </c>
      <c r="V31" s="2">
        <f>VLOOKUP($A$31,Alimentos!$A$3:$AM$56:'Alimentos'!$A$684:$AM$984,19,FALSE)*$F$31/G31</f>
        <v>0</v>
      </c>
      <c r="W31" s="2">
        <f>VLOOKUP($A$31,Alimentos!$A$3:$AM$56:'Alimentos'!$A$684:$AM$984,20,FALSE)*$F$31/G31</f>
        <v>0</v>
      </c>
      <c r="X31" s="2">
        <f>VLOOKUP($A$31,Alimentos!$A$3:$AM$56:'Alimentos'!$A$684:$AM$984,21,FALSE)*$F$31/G31</f>
        <v>0</v>
      </c>
      <c r="Y31" s="2">
        <f>VLOOKUP($A$31,Alimentos!$A$3:$AM$56:'Alimentos'!$A$684:$AM$984,22,FALSE)*$F$31/G31</f>
        <v>0</v>
      </c>
      <c r="Z31" s="2">
        <f>VLOOKUP($A$31,Alimentos!$A$3:$AM$56:'Alimentos'!$A$684:$AM$984,23,FALSE)*$F$31/G31</f>
        <v>0</v>
      </c>
      <c r="AA31" s="2">
        <f>VLOOKUP($A$31,Alimentos!$A$3:$AM$56:'Alimentos'!$A$684:$AM$984,24,FALSE)*$F$31/G31</f>
        <v>0</v>
      </c>
      <c r="AB31" s="2">
        <f>VLOOKUP($A$31,Alimentos!$A$3:$AM$56:'Alimentos'!$A$684:$AM$984,25,FALSE)*$F$31/G31</f>
        <v>0</v>
      </c>
      <c r="AC31" s="2">
        <f>VLOOKUP($A$31,Alimentos!$A$3:$AM$56:'Alimentos'!$A$684:$AM$984,26,FALSE)*$F$31/G31</f>
        <v>0</v>
      </c>
      <c r="AD31" s="2">
        <f>VLOOKUP($A$31,Alimentos!$A$3:$AM$56:'Alimentos'!$A$684:$AM$984,27,FALSE)*$F$31/G31</f>
        <v>0</v>
      </c>
      <c r="AE31" s="2">
        <f>VLOOKUP($A$31,Alimentos!$A$3:$AM$56:'Alimentos'!$A$684:$AM$984,28,FALSE)*$F$31/G31</f>
        <v>0</v>
      </c>
      <c r="AF31" s="2">
        <f>VLOOKUP($A$31,Alimentos!$A$3:$AM$56:'Alimentos'!$A$684:$AM$984,29,FALSE)*$F$31/G31</f>
        <v>0</v>
      </c>
      <c r="AG31" s="2">
        <f>VLOOKUP($A$31,Alimentos!$A$3:$AM$56:'Alimentos'!$A$684:$AM$984,30,FALSE)*$F$31/G31</f>
        <v>405</v>
      </c>
      <c r="AH31" s="2">
        <f>VLOOKUP($A$31,Alimentos!$A$3:$AM$56:'Alimentos'!$A$684:$AM$984,31,FALSE)*$F$31/G31</f>
        <v>0</v>
      </c>
      <c r="AI31" s="2">
        <f>VLOOKUP($A$31,Alimentos!$A$3:$AM$56:'Alimentos'!$A$684:$AM$984,32,FALSE)*$F$31/G31</f>
        <v>0</v>
      </c>
      <c r="AJ31" s="2">
        <f>VLOOKUP($A$31,Alimentos!$A$3:$AM$56:'Alimentos'!$A$684:$AM$984,33,FALSE)*$F$31/G31</f>
        <v>0</v>
      </c>
      <c r="AK31" s="2">
        <f>VLOOKUP($A$31,Alimentos!$A$3:$AM$56:'Alimentos'!$A$684:$AM$984,34,FALSE)*$F$31/G31</f>
        <v>0</v>
      </c>
      <c r="AL31" s="2">
        <f>VLOOKUP($A$31,Alimentos!$A$3:$AM$56:'Alimentos'!$A$684:$AM$984,35,FALSE)*$F$31/G31</f>
        <v>0</v>
      </c>
      <c r="AM31" s="2">
        <f>VLOOKUP($A$31,Alimentos!$A$3:$AM$56:'Alimentos'!$A$684:$AM$984,36,FALSE)*$F$31/G31</f>
        <v>0</v>
      </c>
      <c r="AN31" s="2">
        <f>VLOOKUP($A$31,Alimentos!$A$3:$AM$56:'Alimentos'!$A$684:$AM$984,37,FALSE)*$F$31/G31</f>
        <v>0</v>
      </c>
      <c r="AO31" s="2">
        <f>VLOOKUP($A$31,Alimentos!$A$3:$AM$56:'Alimentos'!$A$684:$AM$984,38,FALSE)*$F$31/G31</f>
        <v>0</v>
      </c>
      <c r="AP31" s="2">
        <f>VLOOKUP($A$31,Alimentos!$A$3:$AM$56:'Alimentos'!$A$684:$AM$984,39,FALSE)*$F$31/G31</f>
        <v>0</v>
      </c>
    </row>
    <row r="32" spans="1:42" x14ac:dyDescent="0.3">
      <c r="A32" s="2" t="s">
        <v>700</v>
      </c>
      <c r="B32" s="284"/>
      <c r="C32" s="285"/>
      <c r="D32" s="286"/>
      <c r="E32" s="2">
        <f>VLOOKUP($A$32,Alimentos!$A$3:$AM$56:'Alimentos'!$A$684:$AM$984,3,FALSE)</f>
        <v>1</v>
      </c>
      <c r="F32" s="27">
        <v>80</v>
      </c>
      <c r="G32" s="2">
        <f>VLOOKUP($A$32,Alimentos!$A$3:$AM$56:'Alimentos'!$A$684:$AM$984,4,FALSE)</f>
        <v>100</v>
      </c>
      <c r="H32" s="140">
        <f>VLOOKUP($A$32,Alimentos!$A$3:$AM$56:'Alimentos'!$A$684:$AM$984,5,FALSE)*$F$32/G32</f>
        <v>294.39999999999998</v>
      </c>
      <c r="I32" s="2">
        <f>VLOOKUP($A$32,Alimentos!$A$3:$AM$56:'Alimentos'!$A$684:$AM$984,6,FALSE)*$F$32/G32</f>
        <v>10.64</v>
      </c>
      <c r="J32" s="2">
        <f>VLOOKUP($A$32,Alimentos!$A$3:$AM$56:'Alimentos'!$A$684:$AM$984,7,FALSE)*$F$32/G32</f>
        <v>1.92</v>
      </c>
      <c r="K32" s="140">
        <f>VLOOKUP($A$32,Alimentos!$A$3:$AM$56:'Alimentos'!$A$684:$AM$984,8,FALSE)*$F$32/G32</f>
        <v>11.28</v>
      </c>
      <c r="L32" s="140">
        <f>VLOOKUP($A$32,Alimentos!$A$3:$AM$56:'Alimentos'!$A$684:$AM$984,9,FALSE)*$F$32/G32</f>
        <v>45.76</v>
      </c>
      <c r="M32" s="2">
        <f>VLOOKUP($A$32,Alimentos!$A$3:$AM$56:'Alimentos'!$A$684:$AM$984,10,FALSE)*$F$32/G32</f>
        <v>0</v>
      </c>
      <c r="N32" s="2">
        <f>VLOOKUP($A$32,Alimentos!$A$3:$AM$56:'Alimentos'!$A$684:$AM$984,11,FALSE)*$F$32/G32</f>
        <v>5.6</v>
      </c>
      <c r="O32" s="140">
        <f>VLOOKUP($A$32,Alimentos!$A$3:$AM$56:'Alimentos'!$A$684:$AM$984,12,FALSE)*$F$32/G32</f>
        <v>4.88</v>
      </c>
      <c r="P32" s="2">
        <f>VLOOKUP($A$32,Alimentos!$A$3:$AM$56:'Alimentos'!$A$684:$AM$984,13,FALSE)*$F$32/G32</f>
        <v>0.56799999999999995</v>
      </c>
      <c r="Q32" s="2">
        <f>VLOOKUP($A$32,Alimentos!$A$3:$AM$56:'Alimentos'!$A$684:$AM$984,14,FALSE)*$F$32/G32</f>
        <v>1.288</v>
      </c>
      <c r="R32" s="2">
        <f>VLOOKUP($A$32,Alimentos!$A$3:$AM$56:'Alimentos'!$A$684:$AM$984,15,FALSE)*$F$32/G32</f>
        <v>2.6319999999999997</v>
      </c>
      <c r="S32" s="2">
        <f>VLOOKUP($A$32,Alimentos!$A$3:$AM$56:'Alimentos'!$A$684:$AM$984,16,FALSE)*$F$32/G32</f>
        <v>0</v>
      </c>
      <c r="T32" s="2">
        <f>VLOOKUP($A$32,Alimentos!$A$3:$AM$56:'Alimentos'!$A$684:$AM$984,17,FALSE)*$F$32/G32</f>
        <v>0</v>
      </c>
      <c r="U32" s="2">
        <f>VLOOKUP($A$32,Alimentos!$A$3:$AM$56:'Alimentos'!$A$684:$AM$984,18,FALSE)*$F$32/G32</f>
        <v>0.8</v>
      </c>
      <c r="V32" s="2">
        <f>VLOOKUP($A$32,Alimentos!$A$3:$AM$56:'Alimentos'!$A$684:$AM$984,19,FALSE)*$F$32/G32</f>
        <v>0</v>
      </c>
      <c r="W32" s="2">
        <f>VLOOKUP($A$32,Alimentos!$A$3:$AM$56:'Alimentos'!$A$684:$AM$984,20,FALSE)*$F$32/G32</f>
        <v>0</v>
      </c>
      <c r="X32" s="2">
        <f>VLOOKUP($A$32,Alimentos!$A$3:$AM$56:'Alimentos'!$A$684:$AM$984,21,FALSE)*$F$32/G32</f>
        <v>1.92</v>
      </c>
      <c r="Y32" s="2">
        <f>VLOOKUP($A$32,Alimentos!$A$3:$AM$56:'Alimentos'!$A$684:$AM$984,22,FALSE)*$F$32/G32</f>
        <v>0</v>
      </c>
      <c r="Z32" s="2">
        <f>VLOOKUP($A$32,Alimentos!$A$3:$AM$56:'Alimentos'!$A$684:$AM$984,23,FALSE)*$F$32/G32</f>
        <v>0.32</v>
      </c>
      <c r="AA32" s="2">
        <f>VLOOKUP($A$32,Alimentos!$A$3:$AM$56:'Alimentos'!$A$684:$AM$984,24,FALSE)*$F$32/G32</f>
        <v>0.24</v>
      </c>
      <c r="AB32" s="2">
        <f>VLOOKUP($A$32,Alimentos!$A$3:$AM$56:'Alimentos'!$A$684:$AM$984,25,FALSE)*$F$32/G32</f>
        <v>1.2</v>
      </c>
      <c r="AC32" s="2">
        <f>VLOOKUP($A$32,Alimentos!$A$3:$AM$56:'Alimentos'!$A$684:$AM$984,26,FALSE)*$F$32/G32</f>
        <v>0.4</v>
      </c>
      <c r="AD32" s="2">
        <f>VLOOKUP($A$32,Alimentos!$A$3:$AM$56:'Alimentos'!$A$684:$AM$984,27,FALSE)*$F$32/G32</f>
        <v>0.64</v>
      </c>
      <c r="AE32" s="2">
        <f>VLOOKUP($A$32,Alimentos!$A$3:$AM$56:'Alimentos'!$A$684:$AM$984,28,FALSE)*$F$32/G32</f>
        <v>0</v>
      </c>
      <c r="AF32" s="2">
        <f>VLOOKUP($A$32,Alimentos!$A$3:$AM$56:'Alimentos'!$A$684:$AM$984,29,FALSE)*$F$32/G32</f>
        <v>147.19999999999999</v>
      </c>
      <c r="AG32" s="2">
        <f>VLOOKUP($A$32,Alimentos!$A$3:$AM$56:'Alimentos'!$A$684:$AM$984,30,FALSE)*$F$32/G32</f>
        <v>4</v>
      </c>
      <c r="AH32" s="2">
        <f>VLOOKUP($A$32,Alimentos!$A$3:$AM$56:'Alimentos'!$A$684:$AM$984,31,FALSE)*$F$32/G32</f>
        <v>450.4</v>
      </c>
      <c r="AI32" s="2">
        <f>VLOOKUP($A$32,Alimentos!$A$3:$AM$56:'Alimentos'!$A$684:$AM$984,32,FALSE)*$F$32/G32</f>
        <v>37.6</v>
      </c>
      <c r="AJ32" s="2">
        <f>VLOOKUP($A$32,Alimentos!$A$3:$AM$56:'Alimentos'!$A$684:$AM$984,33,FALSE)*$F$32/G32</f>
        <v>365.6</v>
      </c>
      <c r="AK32" s="2">
        <f>VLOOKUP($A$32,Alimentos!$A$3:$AM$56:'Alimentos'!$A$684:$AM$984,34,FALSE)*$F$32/G32</f>
        <v>157.6</v>
      </c>
      <c r="AL32" s="2">
        <f>VLOOKUP($A$32,Alimentos!$A$3:$AM$56:'Alimentos'!$A$684:$AM$984,35,FALSE)*$F$32/G32</f>
        <v>3.68</v>
      </c>
      <c r="AM32" s="2">
        <f>VLOOKUP($A$32,Alimentos!$A$3:$AM$56:'Alimentos'!$A$684:$AM$984,36,FALSE)*$F$32/G32</f>
        <v>2.48</v>
      </c>
      <c r="AN32" s="2">
        <f>VLOOKUP($A$32,Alimentos!$A$3:$AM$56:'Alimentos'!$A$684:$AM$984,37,FALSE)*$F$32/G32</f>
        <v>0.48</v>
      </c>
      <c r="AO32" s="2">
        <f>VLOOKUP($A$32,Alimentos!$A$3:$AM$56:'Alimentos'!$A$684:$AM$984,38,FALSE)*$F$32/G32</f>
        <v>6.8</v>
      </c>
      <c r="AP32" s="2">
        <f>VLOOKUP($A$32,Alimentos!$A$3:$AM$56:'Alimentos'!$A$684:$AM$984,39,FALSE)*$F$32/G32</f>
        <v>0</v>
      </c>
    </row>
    <row r="33" spans="1:42" x14ac:dyDescent="0.3">
      <c r="A33" s="2" t="s">
        <v>349</v>
      </c>
      <c r="B33" s="284"/>
      <c r="C33" s="285"/>
      <c r="D33" s="286"/>
      <c r="E33" s="2">
        <f>VLOOKUP($A$33,Alimentos!$A$3:$AM$56:'Alimentos'!$A$684:$AM$984,3,FALSE)</f>
        <v>1</v>
      </c>
      <c r="F33" s="27">
        <v>40</v>
      </c>
      <c r="G33" s="2">
        <f>VLOOKUP($A$33,Alimentos!$A$3:$AM$56:'Alimentos'!$A$684:$AM$984,4,FALSE)</f>
        <v>100</v>
      </c>
      <c r="H33" s="140">
        <f>VLOOKUP($A$33,Alimentos!$A$3:$AM$56:'Alimentos'!$A$684:$AM$984,5,FALSE)*$F$33/G33</f>
        <v>5.2</v>
      </c>
      <c r="I33" s="2">
        <f>VLOOKUP($A$33,Alimentos!$A$3:$AM$56:'Alimentos'!$A$684:$AM$984,6,FALSE)*$F$33/G33</f>
        <v>38.24</v>
      </c>
      <c r="J33" s="2">
        <f>VLOOKUP($A$33,Alimentos!$A$3:$AM$56:'Alimentos'!$A$684:$AM$984,7,FALSE)*$F$33/G33</f>
        <v>0.24</v>
      </c>
      <c r="K33" s="140">
        <f>VLOOKUP($A$33,Alimentos!$A$3:$AM$56:'Alimentos'!$A$684:$AM$984,8,FALSE)*$F$33/G33</f>
        <v>0.56000000000000005</v>
      </c>
      <c r="L33" s="140">
        <f>VLOOKUP($A$33,Alimentos!$A$3:$AM$56:'Alimentos'!$A$684:$AM$984,9,FALSE)*$F$33/G33</f>
        <v>0.44</v>
      </c>
      <c r="M33" s="2">
        <f>VLOOKUP($A$33,Alimentos!$A$3:$AM$56:'Alimentos'!$A$684:$AM$984,10,FALSE)*$F$33/G33</f>
        <v>0.36</v>
      </c>
      <c r="N33" s="2">
        <f>VLOOKUP($A$33,Alimentos!$A$3:$AM$56:'Alimentos'!$A$684:$AM$984,11,FALSE)*$F$33/G33</f>
        <v>0.44</v>
      </c>
      <c r="O33" s="140">
        <f>VLOOKUP($A$33,Alimentos!$A$3:$AM$56:'Alimentos'!$A$684:$AM$984,12,FALSE)*$F$33/G33</f>
        <v>0.08</v>
      </c>
      <c r="P33" s="2">
        <f>VLOOKUP($A$33,Alimentos!$A$3:$AM$56:'Alimentos'!$A$684:$AM$984,13,FALSE)*$F$33/G33</f>
        <v>1.2E-2</v>
      </c>
      <c r="Q33" s="2">
        <f>VLOOKUP($A$33,Alimentos!$A$3:$AM$56:'Alimentos'!$A$684:$AM$984,14,FALSE)*$F$33/G33</f>
        <v>4.0000000000000001E-3</v>
      </c>
      <c r="R33" s="2">
        <f>VLOOKUP($A$33,Alimentos!$A$3:$AM$56:'Alimentos'!$A$684:$AM$984,15,FALSE)*$F$33/G33</f>
        <v>4.8000000000000001E-2</v>
      </c>
      <c r="S33" s="2">
        <f>VLOOKUP($A$33,Alimentos!$A$3:$AM$56:'Alimentos'!$A$684:$AM$984,16,FALSE)*$F$33/G33</f>
        <v>0</v>
      </c>
      <c r="T33" s="2">
        <f>VLOOKUP($A$33,Alimentos!$A$3:$AM$56:'Alimentos'!$A$684:$AM$984,17,FALSE)*$F$33/G33</f>
        <v>0</v>
      </c>
      <c r="U33" s="2">
        <f>VLOOKUP($A$33,Alimentos!$A$3:$AM$56:'Alimentos'!$A$684:$AM$984,18,FALSE)*$F$33/G33</f>
        <v>66.400000000000006</v>
      </c>
      <c r="V33" s="2">
        <f>VLOOKUP($A$33,Alimentos!$A$3:$AM$56:'Alimentos'!$A$684:$AM$984,19,FALSE)*$F$33/G33</f>
        <v>1.48</v>
      </c>
      <c r="W33" s="2">
        <f>VLOOKUP($A$33,Alimentos!$A$3:$AM$56:'Alimentos'!$A$684:$AM$984,20,FALSE)*$F$33/G33</f>
        <v>0</v>
      </c>
      <c r="X33" s="2">
        <f>VLOOKUP($A$33,Alimentos!$A$3:$AM$56:'Alimentos'!$A$684:$AM$984,21,FALSE)*$F$33/G33</f>
        <v>0.08</v>
      </c>
      <c r="Y33" s="2">
        <f>VLOOKUP($A$33,Alimentos!$A$3:$AM$56:'Alimentos'!$A$684:$AM$984,22,FALSE)*$F$33/G33</f>
        <v>40.92</v>
      </c>
      <c r="Z33" s="2">
        <f>VLOOKUP($A$33,Alimentos!$A$3:$AM$56:'Alimentos'!$A$684:$AM$984,23,FALSE)*$F$33/G33</f>
        <v>0.04</v>
      </c>
      <c r="AA33" s="2">
        <f>VLOOKUP($A$33,Alimentos!$A$3:$AM$56:'Alimentos'!$A$684:$AM$984,24,FALSE)*$F$33/G33</f>
        <v>0.04</v>
      </c>
      <c r="AB33" s="2">
        <f>VLOOKUP($A$33,Alimentos!$A$3:$AM$56:'Alimentos'!$A$684:$AM$984,25,FALSE)*$F$33/G33</f>
        <v>0.16</v>
      </c>
      <c r="AC33" s="2">
        <f>VLOOKUP($A$33,Alimentos!$A$3:$AM$56:'Alimentos'!$A$684:$AM$984,26,FALSE)*$F$33/G33</f>
        <v>0.04</v>
      </c>
      <c r="AD33" s="2">
        <f>VLOOKUP($A$33,Alimentos!$A$3:$AM$56:'Alimentos'!$A$684:$AM$984,27,FALSE)*$F$33/G33</f>
        <v>0.08</v>
      </c>
      <c r="AE33" s="2">
        <f>VLOOKUP($A$33,Alimentos!$A$3:$AM$56:'Alimentos'!$A$684:$AM$984,28,FALSE)*$F$33/G33</f>
        <v>0</v>
      </c>
      <c r="AF33" s="2">
        <f>VLOOKUP($A$33,Alimentos!$A$3:$AM$56:'Alimentos'!$A$684:$AM$984,29,FALSE)*$F$33/G33</f>
        <v>29.2</v>
      </c>
      <c r="AG33" s="2">
        <f>VLOOKUP($A$33,Alimentos!$A$3:$AM$56:'Alimentos'!$A$684:$AM$984,30,FALSE)*$F$33/G33</f>
        <v>2</v>
      </c>
      <c r="AH33" s="2">
        <f>VLOOKUP($A$33,Alimentos!$A$3:$AM$56:'Alimentos'!$A$684:$AM$984,31,FALSE)*$F$33/G33</f>
        <v>95.2</v>
      </c>
      <c r="AI33" s="2">
        <f>VLOOKUP($A$33,Alimentos!$A$3:$AM$56:'Alimentos'!$A$684:$AM$984,32,FALSE)*$F$33/G33</f>
        <v>14</v>
      </c>
      <c r="AJ33" s="2">
        <f>VLOOKUP($A$33,Alimentos!$A$3:$AM$56:'Alimentos'!$A$684:$AM$984,33,FALSE)*$F$33/G33</f>
        <v>13.2</v>
      </c>
      <c r="AK33" s="2">
        <f>VLOOKUP($A$33,Alimentos!$A$3:$AM$56:'Alimentos'!$A$684:$AM$984,34,FALSE)*$F$33/G33</f>
        <v>5.2</v>
      </c>
      <c r="AL33" s="2">
        <f>VLOOKUP($A$33,Alimentos!$A$3:$AM$56:'Alimentos'!$A$684:$AM$984,35,FALSE)*$F$33/G33</f>
        <v>0.48</v>
      </c>
      <c r="AM33" s="2">
        <f>VLOOKUP($A$33,Alimentos!$A$3:$AM$56:'Alimentos'!$A$684:$AM$984,36,FALSE)*$F$33/G33</f>
        <v>0.08</v>
      </c>
      <c r="AN33" s="2">
        <f>VLOOKUP($A$33,Alimentos!$A$3:$AM$56:'Alimentos'!$A$684:$AM$984,37,FALSE)*$F$33/G33</f>
        <v>0</v>
      </c>
      <c r="AO33" s="2">
        <f>VLOOKUP($A$33,Alimentos!$A$3:$AM$56:'Alimentos'!$A$684:$AM$984,38,FALSE)*$F$33/G33</f>
        <v>0.24</v>
      </c>
      <c r="AP33" s="2">
        <f>VLOOKUP($A$33,Alimentos!$A$3:$AM$56:'Alimentos'!$A$684:$AM$984,39,FALSE)*$F$33/G33</f>
        <v>0</v>
      </c>
    </row>
    <row r="34" spans="1:42" x14ac:dyDescent="0.3">
      <c r="A34" s="2" t="s">
        <v>369</v>
      </c>
      <c r="B34" s="284"/>
      <c r="C34" s="285"/>
      <c r="D34" s="286"/>
      <c r="E34" s="2">
        <f>VLOOKUP($A$34,Alimentos!$A$3:$AM$56:'Alimentos'!$A$684:$AM$984,3,FALSE)</f>
        <v>1</v>
      </c>
      <c r="F34" s="27">
        <v>50</v>
      </c>
      <c r="G34" s="2">
        <f>VLOOKUP($A$34,Alimentos!$A$3:$AM$56:'Alimentos'!$A$684:$AM$984,4,FALSE)</f>
        <v>100</v>
      </c>
      <c r="H34" s="140">
        <f>VLOOKUP($A$34,Alimentos!$A$3:$AM$56:'Alimentos'!$A$684:$AM$984,5,FALSE)*$F$34/G34</f>
        <v>9</v>
      </c>
      <c r="I34" s="2">
        <f>VLOOKUP($A$34,Alimentos!$A$3:$AM$56:'Alimentos'!$A$684:$AM$984,6,FALSE)*$F$34/G34</f>
        <v>47.25</v>
      </c>
      <c r="J34" s="2">
        <f>VLOOKUP($A$34,Alimentos!$A$3:$AM$56:'Alimentos'!$A$684:$AM$984,7,FALSE)*$F$34/G34</f>
        <v>0.25</v>
      </c>
      <c r="K34" s="140">
        <f>VLOOKUP($A$34,Alimentos!$A$3:$AM$56:'Alimentos'!$A$684:$AM$984,8,FALSE)*$F$34/G34</f>
        <v>0.45</v>
      </c>
      <c r="L34" s="140">
        <f>VLOOKUP($A$34,Alimentos!$A$3:$AM$56:'Alimentos'!$A$684:$AM$984,9,FALSE)*$F$34/G34</f>
        <v>1.35</v>
      </c>
      <c r="M34" s="2">
        <f>VLOOKUP($A$34,Alimentos!$A$3:$AM$56:'Alimentos'!$A$684:$AM$984,10,FALSE)*$F$34/G34</f>
        <v>1.3</v>
      </c>
      <c r="N34" s="2">
        <f>VLOOKUP($A$34,Alimentos!$A$3:$AM$56:'Alimentos'!$A$684:$AM$984,11,FALSE)*$F$34/G34</f>
        <v>0.6</v>
      </c>
      <c r="O34" s="140">
        <f>VLOOKUP($A$34,Alimentos!$A$3:$AM$56:'Alimentos'!$A$684:$AM$984,12,FALSE)*$F$34/G34</f>
        <v>0.1</v>
      </c>
      <c r="P34" s="2">
        <f>VLOOKUP($A$34,Alimentos!$A$3:$AM$56:'Alimentos'!$A$684:$AM$984,13,FALSE)*$F$34/G34</f>
        <v>1.4999999999999999E-2</v>
      </c>
      <c r="Q34" s="2">
        <f>VLOOKUP($A$34,Alimentos!$A$3:$AM$56:'Alimentos'!$A$684:$AM$984,14,FALSE)*$F$34/G34</f>
        <v>1.4999999999999999E-2</v>
      </c>
      <c r="R34" s="2">
        <f>VLOOKUP($A$34,Alimentos!$A$3:$AM$56:'Alimentos'!$A$684:$AM$984,15,FALSE)*$F$34/G34</f>
        <v>0.04</v>
      </c>
      <c r="S34" s="2">
        <f>VLOOKUP($A$34,Alimentos!$A$3:$AM$56:'Alimentos'!$A$684:$AM$984,16,FALSE)*$F$34/G34</f>
        <v>0</v>
      </c>
      <c r="T34" s="2">
        <f>VLOOKUP($A$34,Alimentos!$A$3:$AM$56:'Alimentos'!$A$684:$AM$984,17,FALSE)*$F$34/G34</f>
        <v>0</v>
      </c>
      <c r="U34" s="2">
        <f>VLOOKUP($A$34,Alimentos!$A$3:$AM$56:'Alimentos'!$A$684:$AM$984,18,FALSE)*$F$34/G34</f>
        <v>21</v>
      </c>
      <c r="V34" s="2">
        <f>VLOOKUP($A$34,Alimentos!$A$3:$AM$56:'Alimentos'!$A$684:$AM$984,19,FALSE)*$F$34/G34</f>
        <v>6.85</v>
      </c>
      <c r="W34" s="2">
        <f>VLOOKUP($A$34,Alimentos!$A$3:$AM$56:'Alimentos'!$A$684:$AM$984,20,FALSE)*$F$34/G34</f>
        <v>0</v>
      </c>
      <c r="X34" s="2">
        <f>VLOOKUP($A$34,Alimentos!$A$3:$AM$56:'Alimentos'!$A$684:$AM$984,21,FALSE)*$F$34/G34</f>
        <v>0.25</v>
      </c>
      <c r="Y34" s="2">
        <f>VLOOKUP($A$34,Alimentos!$A$3:$AM$56:'Alimentos'!$A$684:$AM$984,22,FALSE)*$F$34/G34</f>
        <v>3.95</v>
      </c>
      <c r="Z34" s="2">
        <f>VLOOKUP($A$34,Alimentos!$A$3:$AM$56:'Alimentos'!$A$684:$AM$984,23,FALSE)*$F$34/G34</f>
        <v>0</v>
      </c>
      <c r="AA34" s="2">
        <f>VLOOKUP($A$34,Alimentos!$A$3:$AM$56:'Alimentos'!$A$684:$AM$984,24,FALSE)*$F$34/G34</f>
        <v>0</v>
      </c>
      <c r="AB34" s="2">
        <f>VLOOKUP($A$34,Alimentos!$A$3:$AM$56:'Alimentos'!$A$684:$AM$984,25,FALSE)*$F$34/G34</f>
        <v>0.3</v>
      </c>
      <c r="AC34" s="2">
        <f>VLOOKUP($A$34,Alimentos!$A$3:$AM$56:'Alimentos'!$A$684:$AM$984,26,FALSE)*$F$34/G34</f>
        <v>0.05</v>
      </c>
      <c r="AD34" s="2">
        <f>VLOOKUP($A$34,Alimentos!$A$3:$AM$56:'Alimentos'!$A$684:$AM$984,27,FALSE)*$F$34/G34</f>
        <v>0.05</v>
      </c>
      <c r="AE34" s="2">
        <f>VLOOKUP($A$34,Alimentos!$A$3:$AM$56:'Alimentos'!$A$684:$AM$984,28,FALSE)*$F$34/G34</f>
        <v>0</v>
      </c>
      <c r="AF34" s="2">
        <f>VLOOKUP($A$34,Alimentos!$A$3:$AM$56:'Alimentos'!$A$684:$AM$984,29,FALSE)*$F$34/G34</f>
        <v>7.5</v>
      </c>
      <c r="AG34" s="2">
        <f>VLOOKUP($A$34,Alimentos!$A$3:$AM$56:'Alimentos'!$A$684:$AM$984,30,FALSE)*$F$34/G34</f>
        <v>2.5</v>
      </c>
      <c r="AH34" s="2">
        <f>VLOOKUP($A$34,Alimentos!$A$3:$AM$56:'Alimentos'!$A$684:$AM$984,31,FALSE)*$F$34/G34</f>
        <v>118.5</v>
      </c>
      <c r="AI34" s="2">
        <f>VLOOKUP($A$34,Alimentos!$A$3:$AM$56:'Alimentos'!$A$684:$AM$984,32,FALSE)*$F$34/G34</f>
        <v>5</v>
      </c>
      <c r="AJ34" s="2">
        <f>VLOOKUP($A$34,Alimentos!$A$3:$AM$56:'Alimentos'!$A$684:$AM$984,33,FALSE)*$F$34/G34</f>
        <v>12</v>
      </c>
      <c r="AK34" s="2">
        <f>VLOOKUP($A$34,Alimentos!$A$3:$AM$56:'Alimentos'!$A$684:$AM$984,34,FALSE)*$F$34/G34</f>
        <v>5.5</v>
      </c>
      <c r="AL34" s="2">
        <f>VLOOKUP($A$34,Alimentos!$A$3:$AM$56:'Alimentos'!$A$684:$AM$984,35,FALSE)*$F$34/G34</f>
        <v>0.15</v>
      </c>
      <c r="AM34" s="2">
        <f>VLOOKUP($A$34,Alimentos!$A$3:$AM$56:'Alimentos'!$A$684:$AM$984,36,FALSE)*$F$34/G34</f>
        <v>0.1</v>
      </c>
      <c r="AN34" s="2">
        <f>VLOOKUP($A$34,Alimentos!$A$3:$AM$56:'Alimentos'!$A$684:$AM$984,37,FALSE)*$F$34/G34</f>
        <v>0.05</v>
      </c>
      <c r="AO34" s="2">
        <f>VLOOKUP($A$34,Alimentos!$A$3:$AM$56:'Alimentos'!$A$684:$AM$984,38,FALSE)*$F$34/G34</f>
        <v>0</v>
      </c>
      <c r="AP34" s="2">
        <f>VLOOKUP($A$34,Alimentos!$A$3:$AM$56:'Alimentos'!$A$684:$AM$984,39,FALSE)*$F$34/G34</f>
        <v>0</v>
      </c>
    </row>
    <row r="35" spans="1:42" x14ac:dyDescent="0.3">
      <c r="A35" s="2" t="s">
        <v>414</v>
      </c>
      <c r="B35" s="284"/>
      <c r="C35" s="285"/>
      <c r="D35" s="286"/>
      <c r="E35" s="2">
        <f>VLOOKUP($A$35,Alimentos!$A$3:$AM$56:'Alimentos'!$A$684:$AM$984,3,FALSE)</f>
        <v>1</v>
      </c>
      <c r="F35" s="27">
        <v>30</v>
      </c>
      <c r="G35" s="2">
        <f>VLOOKUP($A$35,Alimentos!$A$3:$AM$56:'Alimentos'!$A$684:$AM$984,4,FALSE)</f>
        <v>100</v>
      </c>
      <c r="H35" s="140">
        <f>VLOOKUP($A$35,Alimentos!$A$3:$AM$56:'Alimentos'!$A$684:$AM$984,5,FALSE)*$F$35/G35</f>
        <v>48</v>
      </c>
      <c r="I35" s="2">
        <f>VLOOKUP($A$35,Alimentos!$A$3:$AM$56:'Alimentos'!$A$684:$AM$984,6,FALSE)*$F$35/G35</f>
        <v>21.96</v>
      </c>
      <c r="J35" s="2">
        <f>VLOOKUP($A$35,Alimentos!$A$3:$AM$56:'Alimentos'!$A$684:$AM$984,7,FALSE)*$F$35/G35</f>
        <v>0.48</v>
      </c>
      <c r="K35" s="140">
        <f>VLOOKUP($A$35,Alimentos!$A$3:$AM$56:'Alimentos'!$A$684:$AM$984,8,FALSE)*$F$35/G35</f>
        <v>0.6</v>
      </c>
      <c r="L35" s="140">
        <f>VLOOKUP($A$35,Alimentos!$A$3:$AM$56:'Alimentos'!$A$684:$AM$984,9,FALSE)*$F$35/G35</f>
        <v>0.54</v>
      </c>
      <c r="M35" s="2">
        <f>VLOOKUP($A$35,Alimentos!$A$3:$AM$56:'Alimentos'!$A$684:$AM$984,10,FALSE)*$F$35/G35</f>
        <v>0.21</v>
      </c>
      <c r="N35" s="2">
        <f>VLOOKUP($A$35,Alimentos!$A$3:$AM$56:'Alimentos'!$A$684:$AM$984,11,FALSE)*$F$35/G35</f>
        <v>2.0099999999999998</v>
      </c>
      <c r="O35" s="140">
        <f>VLOOKUP($A$35,Alimentos!$A$3:$AM$56:'Alimentos'!$A$684:$AM$984,12,FALSE)*$F$35/G35</f>
        <v>4.41</v>
      </c>
      <c r="P35" s="2">
        <f>VLOOKUP($A$35,Alimentos!$A$3:$AM$56:'Alimentos'!$A$684:$AM$984,13,FALSE)*$F$35/G35</f>
        <v>0.63900000000000001</v>
      </c>
      <c r="Q35" s="2">
        <f>VLOOKUP($A$35,Alimentos!$A$3:$AM$56:'Alimentos'!$A$684:$AM$984,14,FALSE)*$F$35/G35</f>
        <v>2.94</v>
      </c>
      <c r="R35" s="2">
        <f>VLOOKUP($A$35,Alimentos!$A$3:$AM$56:'Alimentos'!$A$684:$AM$984,15,FALSE)*$F$35/G35</f>
        <v>0.54600000000000004</v>
      </c>
      <c r="S35" s="2">
        <f>VLOOKUP($A$35,Alimentos!$A$3:$AM$56:'Alimentos'!$A$684:$AM$984,16,FALSE)*$F$35/G35</f>
        <v>0</v>
      </c>
      <c r="T35" s="2">
        <f>VLOOKUP($A$35,Alimentos!$A$3:$AM$56:'Alimentos'!$A$684:$AM$984,17,FALSE)*$F$35/G35</f>
        <v>0</v>
      </c>
      <c r="U35" s="2">
        <f>VLOOKUP($A$35,Alimentos!$A$3:$AM$56:'Alimentos'!$A$684:$AM$984,18,FALSE)*$F$35/G35</f>
        <v>2.1</v>
      </c>
      <c r="V35" s="2">
        <f>VLOOKUP($A$35,Alimentos!$A$3:$AM$56:'Alimentos'!$A$684:$AM$984,19,FALSE)*$F$35/G35</f>
        <v>3</v>
      </c>
      <c r="W35" s="2">
        <f>VLOOKUP($A$35,Alimentos!$A$3:$AM$56:'Alimentos'!$A$684:$AM$984,20,FALSE)*$F$35/G35</f>
        <v>0</v>
      </c>
      <c r="X35" s="2">
        <f>VLOOKUP($A$35,Alimentos!$A$3:$AM$56:'Alimentos'!$A$684:$AM$984,21,FALSE)*$F$35/G35</f>
        <v>0.63</v>
      </c>
      <c r="Y35" s="2">
        <f>VLOOKUP($A$35,Alimentos!$A$3:$AM$56:'Alimentos'!$A$684:$AM$984,22,FALSE)*$F$35/G35</f>
        <v>6.3</v>
      </c>
      <c r="Z35" s="2">
        <f>VLOOKUP($A$35,Alimentos!$A$3:$AM$56:'Alimentos'!$A$684:$AM$984,23,FALSE)*$F$35/G35</f>
        <v>0.03</v>
      </c>
      <c r="AA35" s="2">
        <f>VLOOKUP($A$35,Alimentos!$A$3:$AM$56:'Alimentos'!$A$684:$AM$984,24,FALSE)*$F$35/G35</f>
        <v>0.03</v>
      </c>
      <c r="AB35" s="2">
        <f>VLOOKUP($A$35,Alimentos!$A$3:$AM$56:'Alimentos'!$A$684:$AM$984,25,FALSE)*$F$35/G35</f>
        <v>0.51</v>
      </c>
      <c r="AC35" s="2">
        <f>VLOOKUP($A$35,Alimentos!$A$3:$AM$56:'Alimentos'!$A$684:$AM$984,26,FALSE)*$F$35/G35</f>
        <v>0.09</v>
      </c>
      <c r="AD35" s="2">
        <f>VLOOKUP($A$35,Alimentos!$A$3:$AM$56:'Alimentos'!$A$684:$AM$984,27,FALSE)*$F$35/G35</f>
        <v>0.42</v>
      </c>
      <c r="AE35" s="2">
        <f>VLOOKUP($A$35,Alimentos!$A$3:$AM$56:'Alimentos'!$A$684:$AM$984,28,FALSE)*$F$35/G35</f>
        <v>0</v>
      </c>
      <c r="AF35" s="2">
        <f>VLOOKUP($A$35,Alimentos!$A$3:$AM$56:'Alimentos'!$A$684:$AM$984,29,FALSE)*$F$35/G35</f>
        <v>24.3</v>
      </c>
      <c r="AG35" s="2">
        <f>VLOOKUP($A$35,Alimentos!$A$3:$AM$56:'Alimentos'!$A$684:$AM$984,30,FALSE)*$F$35/G35</f>
        <v>2.1</v>
      </c>
      <c r="AH35" s="2">
        <f>VLOOKUP($A$35,Alimentos!$A$3:$AM$56:'Alimentos'!$A$684:$AM$984,31,FALSE)*$F$35/G35</f>
        <v>145.5</v>
      </c>
      <c r="AI35" s="2">
        <f>VLOOKUP($A$35,Alimentos!$A$3:$AM$56:'Alimentos'!$A$684:$AM$984,32,FALSE)*$F$35/G35</f>
        <v>3.6</v>
      </c>
      <c r="AJ35" s="2">
        <f>VLOOKUP($A$35,Alimentos!$A$3:$AM$56:'Alimentos'!$A$684:$AM$984,33,FALSE)*$F$35/G35</f>
        <v>15.6</v>
      </c>
      <c r="AK35" s="2">
        <f>VLOOKUP($A$35,Alimentos!$A$3:$AM$56:'Alimentos'!$A$684:$AM$984,34,FALSE)*$F$35/G35</f>
        <v>8.6999999999999993</v>
      </c>
      <c r="AL35" s="2">
        <f>VLOOKUP($A$35,Alimentos!$A$3:$AM$56:'Alimentos'!$A$684:$AM$984,35,FALSE)*$F$35/G35</f>
        <v>0.18</v>
      </c>
      <c r="AM35" s="2">
        <f>VLOOKUP($A$35,Alimentos!$A$3:$AM$56:'Alimentos'!$A$684:$AM$984,36,FALSE)*$F$35/G35</f>
        <v>0.18</v>
      </c>
      <c r="AN35" s="2">
        <f>VLOOKUP($A$35,Alimentos!$A$3:$AM$56:'Alimentos'!$A$684:$AM$984,37,FALSE)*$F$35/G35</f>
        <v>0.06</v>
      </c>
      <c r="AO35" s="2">
        <f>VLOOKUP($A$35,Alimentos!$A$3:$AM$56:'Alimentos'!$A$684:$AM$984,38,FALSE)*$F$35/G35</f>
        <v>0.12</v>
      </c>
      <c r="AP35" s="2">
        <f>VLOOKUP($A$35,Alimentos!$A$3:$AM$56:'Alimentos'!$A$684:$AM$984,39,FALSE)*$F$35/G35</f>
        <v>0</v>
      </c>
    </row>
    <row r="36" spans="1:42" x14ac:dyDescent="0.3">
      <c r="A36" s="2" t="s">
        <v>664</v>
      </c>
      <c r="B36" s="284"/>
      <c r="C36" s="285"/>
      <c r="D36" s="286"/>
      <c r="E36" s="2">
        <f>VLOOKUP($A$36,Alimentos!$A$3:$AM$56:'Alimentos'!$A$684:$AM$984,3,FALSE)</f>
        <v>3</v>
      </c>
      <c r="F36" s="27">
        <v>20</v>
      </c>
      <c r="G36" s="2">
        <f>VLOOKUP($A$36,Alimentos!$A$3:$AM$56:'Alimentos'!$A$684:$AM$984,4,FALSE)</f>
        <v>100</v>
      </c>
      <c r="H36" s="140">
        <f>VLOOKUP($A$36,Alimentos!$A$3:$AM$56:'Alimentos'!$A$684:$AM$984,5,FALSE)*$F$36/G36</f>
        <v>45.6</v>
      </c>
      <c r="I36" s="2">
        <f>VLOOKUP($A$36,Alimentos!$A$3:$AM$56:'Alimentos'!$A$684:$AM$984,6,FALSE)*$F$36/G36</f>
        <v>12.34</v>
      </c>
      <c r="J36" s="2">
        <f>VLOOKUP($A$36,Alimentos!$A$3:$AM$56:'Alimentos'!$A$684:$AM$984,7,FALSE)*$F$36/G36</f>
        <v>0.54</v>
      </c>
      <c r="K36" s="140">
        <f>VLOOKUP($A$36,Alimentos!$A$3:$AM$56:'Alimentos'!$A$684:$AM$984,8,FALSE)*$F$36/G36</f>
        <v>3.38</v>
      </c>
      <c r="L36" s="140">
        <f>VLOOKUP($A$36,Alimentos!$A$3:$AM$56:'Alimentos'!$A$684:$AM$984,9,FALSE)*$F$36/G36</f>
        <v>0.32</v>
      </c>
      <c r="M36" s="2">
        <f>VLOOKUP($A$36,Alimentos!$A$3:$AM$56:'Alimentos'!$A$684:$AM$984,10,FALSE)*$F$36/G36</f>
        <v>0</v>
      </c>
      <c r="N36" s="2">
        <f>VLOOKUP($A$36,Alimentos!$A$3:$AM$56:'Alimentos'!$A$684:$AM$984,11,FALSE)*$F$36/G36</f>
        <v>0</v>
      </c>
      <c r="O36" s="140">
        <f>VLOOKUP($A$36,Alimentos!$A$3:$AM$56:'Alimentos'!$A$684:$AM$984,12,FALSE)*$F$36/G36</f>
        <v>3.42</v>
      </c>
      <c r="P36" s="2">
        <f>VLOOKUP($A$36,Alimentos!$A$3:$AM$56:'Alimentos'!$A$684:$AM$984,13,FALSE)*$F$36/G36</f>
        <v>2.2739999999999996</v>
      </c>
      <c r="Q36" s="2">
        <f>VLOOKUP($A$36,Alimentos!$A$3:$AM$56:'Alimentos'!$A$684:$AM$984,14,FALSE)*$F$36/G36</f>
        <v>0.92400000000000004</v>
      </c>
      <c r="R36" s="2">
        <f>VLOOKUP($A$36,Alimentos!$A$3:$AM$56:'Alimentos'!$A$684:$AM$984,15,FALSE)*$F$36/G36</f>
        <v>3.4000000000000002E-2</v>
      </c>
      <c r="S36" s="2">
        <f>VLOOKUP($A$36,Alimentos!$A$3:$AM$56:'Alimentos'!$A$684:$AM$984,16,FALSE)*$F$36/G36</f>
        <v>0</v>
      </c>
      <c r="T36" s="2">
        <f>VLOOKUP($A$36,Alimentos!$A$3:$AM$56:'Alimentos'!$A$684:$AM$984,17,FALSE)*$F$36/G36</f>
        <v>12.2</v>
      </c>
      <c r="U36" s="2">
        <f>VLOOKUP($A$36,Alimentos!$A$3:$AM$56:'Alimentos'!$A$684:$AM$984,18,FALSE)*$F$36/G36</f>
        <v>0</v>
      </c>
      <c r="V36" s="2">
        <f>VLOOKUP($A$36,Alimentos!$A$3:$AM$56:'Alimentos'!$A$684:$AM$984,19,FALSE)*$F$36/G36</f>
        <v>0</v>
      </c>
      <c r="W36" s="2">
        <f>VLOOKUP($A$36,Alimentos!$A$3:$AM$56:'Alimentos'!$A$684:$AM$984,20,FALSE)*$F$36/G36</f>
        <v>0</v>
      </c>
      <c r="X36" s="2">
        <f>VLOOKUP($A$36,Alimentos!$A$3:$AM$56:'Alimentos'!$A$684:$AM$984,21,FALSE)*$F$36/G36</f>
        <v>0</v>
      </c>
      <c r="Y36" s="2">
        <f>VLOOKUP($A$36,Alimentos!$A$3:$AM$56:'Alimentos'!$A$684:$AM$984,22,FALSE)*$F$36/G36</f>
        <v>0</v>
      </c>
      <c r="Z36" s="2">
        <f>VLOOKUP($A$36,Alimentos!$A$3:$AM$56:'Alimentos'!$A$684:$AM$984,23,FALSE)*$F$36/G36</f>
        <v>0</v>
      </c>
      <c r="AA36" s="2">
        <f>VLOOKUP($A$36,Alimentos!$A$3:$AM$56:'Alimentos'!$A$684:$AM$984,24,FALSE)*$F$36/G36</f>
        <v>0</v>
      </c>
      <c r="AB36" s="2">
        <f>VLOOKUP($A$36,Alimentos!$A$3:$AM$56:'Alimentos'!$A$684:$AM$984,25,FALSE)*$F$36/G36</f>
        <v>0</v>
      </c>
      <c r="AC36" s="2">
        <f>VLOOKUP($A$36,Alimentos!$A$3:$AM$56:'Alimentos'!$A$684:$AM$984,26,FALSE)*$F$36/G36</f>
        <v>0</v>
      </c>
      <c r="AD36" s="2">
        <f>VLOOKUP($A$36,Alimentos!$A$3:$AM$56:'Alimentos'!$A$684:$AM$984,27,FALSE)*$F$36/G36</f>
        <v>0</v>
      </c>
      <c r="AE36" s="2">
        <f>VLOOKUP($A$36,Alimentos!$A$3:$AM$56:'Alimentos'!$A$684:$AM$984,28,FALSE)*$F$36/G36</f>
        <v>0</v>
      </c>
      <c r="AF36" s="2">
        <f>VLOOKUP($A$36,Alimentos!$A$3:$AM$56:'Alimentos'!$A$684:$AM$984,29,FALSE)*$F$36/G36</f>
        <v>0</v>
      </c>
      <c r="AG36" s="2">
        <f>VLOOKUP($A$36,Alimentos!$A$3:$AM$56:'Alimentos'!$A$684:$AM$984,30,FALSE)*$F$36/G36</f>
        <v>80.2</v>
      </c>
      <c r="AH36" s="2">
        <f>VLOOKUP($A$36,Alimentos!$A$3:$AM$56:'Alimentos'!$A$684:$AM$984,31,FALSE)*$F$36/G36</f>
        <v>0</v>
      </c>
      <c r="AI36" s="2">
        <f>VLOOKUP($A36,Alimentos!$A$3:$AM$56:'Alimentos'!$A$684:$AM$984,32,FALSE)*$F$36/G36</f>
        <v>0</v>
      </c>
      <c r="AJ36" s="2">
        <f>VLOOKUP($A$36,Alimentos!$A$3:$AM$56:'Alimentos'!$A$684:$AM$984,33,FALSE)*$F$36/G36</f>
        <v>0</v>
      </c>
      <c r="AK36" s="2">
        <f>VLOOKUP($A$36,Alimentos!$A$3:$AM$56:'Alimentos'!$A$684:$AM$984,34,FALSE)*$F$36/G36</f>
        <v>0</v>
      </c>
      <c r="AL36" s="2">
        <f>VLOOKUP($A$36,Alimentos!$A$3:$AM$56:'Alimentos'!$A$684:$AM$984,35,FALSE)*$F$36/G36</f>
        <v>0</v>
      </c>
      <c r="AM36" s="2">
        <f>VLOOKUP($A$36,Alimentos!$A$3:$AM$56:'Alimentos'!$A$684:$AM$984,36,FALSE)*$F$36/G36</f>
        <v>0</v>
      </c>
      <c r="AN36" s="2">
        <f>VLOOKUP($A$36,Alimentos!$A$3:$AM$56:'Alimentos'!$A$684:$AM$984,37,FALSE)*$F$36/G36</f>
        <v>0</v>
      </c>
      <c r="AO36" s="2">
        <f>VLOOKUP($A$36,Alimentos!$A$3:$AM$56:'Alimentos'!$A$684:$AM$984,38,FALSE)*$F$36/G36</f>
        <v>0</v>
      </c>
      <c r="AP36" s="2">
        <f>VLOOKUP($A$36,Alimentos!$A$3:$AM$56:'Alimentos'!$A$684:$AM$984,39,FALSE)*$F$36/G36</f>
        <v>0</v>
      </c>
    </row>
    <row r="37" spans="1:42" x14ac:dyDescent="0.3">
      <c r="A37" s="2" t="s">
        <v>469</v>
      </c>
      <c r="B37" s="284"/>
      <c r="C37" s="285"/>
      <c r="D37" s="286"/>
      <c r="E37" s="2">
        <f>VLOOKUP($A$37,Alimentos!$A$3:$AM$56:'Alimentos'!$A$684:$AM$984,3,FALSE)</f>
        <v>3</v>
      </c>
      <c r="F37" s="27">
        <v>100</v>
      </c>
      <c r="G37" s="2">
        <f>VLOOKUP($A$37,Alimentos!$A$3:$AM$56:'Alimentos'!$A$684:$AM$984,4,FALSE)</f>
        <v>100</v>
      </c>
      <c r="H37" s="140">
        <f>VLOOKUP($A$37,Alimentos!$A$3:$AM$56:'Alimentos'!$A$684:$AM$984,5,FALSE)*$F$37/G37</f>
        <v>42</v>
      </c>
      <c r="I37" s="2">
        <f>VLOOKUP($A$37,Alimentos!$A$3:$AM$56:'Alimentos'!$A$684:$AM$984,6,FALSE)*$F$37/G37</f>
        <v>93.1</v>
      </c>
      <c r="J37" s="2">
        <f>VLOOKUP($A$37,Alimentos!$A$3:$AM$56:'Alimentos'!$A$684:$AM$984,7,FALSE)*$F$37/G37</f>
        <v>0</v>
      </c>
      <c r="K37" s="140">
        <f>VLOOKUP($A$37,Alimentos!$A$3:$AM$56:'Alimentos'!$A$684:$AM$984,8,FALSE)*$F$37/G37</f>
        <v>0.1</v>
      </c>
      <c r="L37" s="140">
        <f>VLOOKUP($A$37,Alimentos!$A$3:$AM$56:'Alimentos'!$A$684:$AM$984,9,FALSE)*$F$37/G37</f>
        <v>10.4</v>
      </c>
      <c r="M37" s="2">
        <f>VLOOKUP($A$37,Alimentos!$A$3:$AM$56:'Alimentos'!$A$684:$AM$984,10,FALSE)*$F$37/G37</f>
        <v>8.8000000000000007</v>
      </c>
      <c r="N37" s="2">
        <f>VLOOKUP($A$37,Alimentos!$A$3:$AM$56:'Alimentos'!$A$684:$AM$984,11,FALSE)*$F$37/G37</f>
        <v>0</v>
      </c>
      <c r="O37" s="140">
        <f>VLOOKUP($A$37,Alimentos!$A$3:$AM$56:'Alimentos'!$A$684:$AM$984,12,FALSE)*$F$37/G37</f>
        <v>0</v>
      </c>
      <c r="P37" s="2">
        <f>VLOOKUP($A$37,Alimentos!$A$3:$AM$56:'Alimentos'!$A$684:$AM$984,13,FALSE)*$F$37/G37</f>
        <v>0</v>
      </c>
      <c r="Q37" s="2">
        <f>VLOOKUP($A$37,Alimentos!$A$3:$AM$56:'Alimentos'!$A$684:$AM$984,14,FALSE)*$F$37/G37</f>
        <v>0</v>
      </c>
      <c r="R37" s="2">
        <f>VLOOKUP($A$37,Alimentos!$A$3:$AM$56:'Alimentos'!$A$684:$AM$984,15,FALSE)*$F$37/G37</f>
        <v>0</v>
      </c>
      <c r="S37" s="2">
        <f>VLOOKUP($A$37,Alimentos!$A$3:$AM$56:'Alimentos'!$A$684:$AM$984,16,FALSE)*$F$37/G37</f>
        <v>0</v>
      </c>
      <c r="T37" s="2">
        <f>VLOOKUP($A$37,Alimentos!$A$3:$AM$56:'Alimentos'!$A$684:$AM$984,17,FALSE)*$F$37/G37</f>
        <v>0</v>
      </c>
      <c r="U37" s="2">
        <f>VLOOKUP($A$37,Alimentos!$A$3:$AM$56:'Alimentos'!$A$684:$AM$984,18,FALSE)*$F$37/G37</f>
        <v>0</v>
      </c>
      <c r="V37" s="2">
        <f>VLOOKUP($A$37,Alimentos!$A$3:$AM$56:'Alimentos'!$A$684:$AM$984,19,FALSE)*$F$37/G37</f>
        <v>0</v>
      </c>
      <c r="W37" s="2">
        <f>VLOOKUP($A$37,Alimentos!$A$3:$AM$56:'Alimentos'!$A$684:$AM$984,20,FALSE)*$F$37/G37</f>
        <v>0</v>
      </c>
      <c r="X37" s="2">
        <f>VLOOKUP($A$37,Alimentos!$A$3:$AM$56:'Alimentos'!$A$684:$AM$984,21,FALSE)*$F$37/G37</f>
        <v>0</v>
      </c>
      <c r="Y37" s="2">
        <f>VLOOKUP($A$37,Alimentos!$A$3:$AM$56:'Alimentos'!$A$684:$AM$984,22,FALSE)*$F$37/G37</f>
        <v>0</v>
      </c>
      <c r="Z37" s="2">
        <f>VLOOKUP($A$37,Alimentos!$A$3:$AM$56:'Alimentos'!$A$684:$AM$984,23,FALSE)*$F$37/G37</f>
        <v>0</v>
      </c>
      <c r="AA37" s="2">
        <f>VLOOKUP($A$37,Alimentos!$A$3:$AM$56:'Alimentos'!$A$684:$AM$984,24,FALSE)*$F$37/G37</f>
        <v>0</v>
      </c>
      <c r="AB37" s="2">
        <f>VLOOKUP($A$37,Alimentos!$A$3:$AM$56:'Alimentos'!$A$684:$AM$984,25,FALSE)*$F$37/G37</f>
        <v>0</v>
      </c>
      <c r="AC37" s="2">
        <f>VLOOKUP($A$37,Alimentos!$A$3:$AM$56:'Alimentos'!$A$684:$AM$984,26,FALSE)*$F$37/G37</f>
        <v>0</v>
      </c>
      <c r="AD37" s="2">
        <f>VLOOKUP($A$37,Alimentos!$A$3:$AM$56:'Alimentos'!$A$684:$AM$984,27,FALSE)*$F$37/G37</f>
        <v>0</v>
      </c>
      <c r="AE37" s="2">
        <f>VLOOKUP($A$37,Alimentos!$A$3:$AM$56:'Alimentos'!$A$684:$AM$984,28,FALSE)*$F$37/G37</f>
        <v>0</v>
      </c>
      <c r="AF37" s="2">
        <f>VLOOKUP($A$37,Alimentos!$A$3:$AM$56:'Alimentos'!$A$684:$AM$984,29,FALSE)*$F$37/G37</f>
        <v>0</v>
      </c>
      <c r="AG37" s="2">
        <f>VLOOKUP($A$37,Alimentos!$A$3:$AM$56:'Alimentos'!$A$684:$AM$984,30,FALSE)*$F$37/G37</f>
        <v>9</v>
      </c>
      <c r="AH37" s="2">
        <f>VLOOKUP($A$37,Alimentos!$A$3:$AM$56:'Alimentos'!$A$684:$AM$984,31,FALSE)*$F$37/G37</f>
        <v>0</v>
      </c>
      <c r="AI37" s="2">
        <f>VLOOKUP($A$37,Alimentos!$A$3:$AM$56:'Alimentos'!$A$684:$AM$984,32,FALSE)*$F$37/G37</f>
        <v>0</v>
      </c>
      <c r="AJ37" s="2">
        <f>VLOOKUP($A$37,Alimentos!$A$3:$AM$56:'Alimentos'!$A$684:$AM$984,33,FALSE)*$F$37/G37</f>
        <v>0</v>
      </c>
      <c r="AK37" s="2">
        <f>VLOOKUP($A$37,Alimentos!$A$3:$AM$56:'Alimentos'!$A$684:$AM$984,34,FALSE)*$F$37/G37</f>
        <v>0</v>
      </c>
      <c r="AL37" s="2">
        <f>VLOOKUP($A$37,Alimentos!$A$3:$AM$56:'Alimentos'!$A$684:$AM$984,35,FALSE)*$F$37/G37</f>
        <v>0</v>
      </c>
      <c r="AM37" s="2">
        <f>VLOOKUP($A$37,Alimentos!$A$3:$AM$56:'Alimentos'!$A$684:$AM$984,36,FALSE)*$F$37/G37</f>
        <v>0</v>
      </c>
      <c r="AN37" s="2">
        <f>VLOOKUP($A$37,Alimentos!$A$3:$AM$56:'Alimentos'!$A$684:$AM$984,37,FALSE)*$F$37/G37</f>
        <v>0</v>
      </c>
      <c r="AO37" s="2">
        <f>VLOOKUP($A$37,Alimentos!$A$3:$AM$56:'Alimentos'!$A$684:$AM$984,38,FALSE)*$F$37/G37</f>
        <v>0</v>
      </c>
      <c r="AP37" s="2">
        <f>VLOOKUP($A$37,Alimentos!$A$3:$AM$56:'Alimentos'!$A$684:$AM$984,39,FALSE)*$F$37/G37</f>
        <v>0</v>
      </c>
    </row>
    <row r="38" spans="1:42" x14ac:dyDescent="0.3">
      <c r="A38" s="2" t="s">
        <v>652</v>
      </c>
      <c r="B38" s="284"/>
      <c r="C38" s="285"/>
      <c r="D38" s="286"/>
      <c r="E38" s="2">
        <f>VLOOKUP($A$38,Alimentos!$A$3:$AM$56:'Alimentos'!$A$684:$AM$984,3,FALSE)</f>
        <v>0</v>
      </c>
      <c r="F38" s="27"/>
      <c r="G38" s="2">
        <f>VLOOKUP($A$38,Alimentos!$A$3:$AM$56:'Alimentos'!$A$684:$AM$984,4,FALSE)</f>
        <v>100</v>
      </c>
      <c r="H38" s="140">
        <f>VLOOKUP($A$38,Alimentos!$A$3:$AM$56:'Alimentos'!$A$684:$AM$984,5,FALSE)*$F$38/G38</f>
        <v>0</v>
      </c>
      <c r="I38" s="2">
        <f>VLOOKUP($A$38,Alimentos!$A$3:$AM$56:'Alimentos'!$A$684:$AM$984,6,FALSE)*$F$38/G38</f>
        <v>0</v>
      </c>
      <c r="J38" s="2">
        <f>VLOOKUP($A$38,Alimentos!$A$3:$AM$56:'Alimentos'!$A$684:$AM$984,7,FALSE)*$F$38/G38</f>
        <v>0</v>
      </c>
      <c r="K38" s="140">
        <f>VLOOKUP($A$38,Alimentos!$A$3:$AM$56:'Alimentos'!$A$684:$AM$984,8,FALSE)*$F$38/G38</f>
        <v>0</v>
      </c>
      <c r="L38" s="140">
        <f>VLOOKUP($A$38,Alimentos!$A$3:$AM$56:'Alimentos'!$A$684:$AM$984,9,FALSE)*$F$38/G38</f>
        <v>0</v>
      </c>
      <c r="M38" s="2">
        <f>VLOOKUP($A$38,Alimentos!$A$3:$AM$56:'Alimentos'!$A$684:$AM$984,10,FALSE)*$F$38/G38</f>
        <v>0</v>
      </c>
      <c r="N38" s="2">
        <f>VLOOKUP($A$38,Alimentos!$A$3:$AM$56:'Alimentos'!$A$684:$AM$984,11,FALSE)*$F$38/G38</f>
        <v>0</v>
      </c>
      <c r="O38" s="140">
        <f>VLOOKUP($A$38,Alimentos!$A$3:$AM$56:'Alimentos'!$A$684:$AM$984,12,FALSE)*$F$38/G38</f>
        <v>0</v>
      </c>
      <c r="P38" s="2">
        <f>VLOOKUP($A$38,Alimentos!$A$3:$AM$56:'Alimentos'!$A$684:$AM$984,13,FALSE)*$F$38/G38</f>
        <v>0</v>
      </c>
      <c r="Q38" s="2">
        <f>VLOOKUP($A$38,Alimentos!$A$3:$AM$56:'Alimentos'!$A$684:$AM$984,14,FALSE)*$F$38/G38</f>
        <v>0</v>
      </c>
      <c r="R38" s="2">
        <f>VLOOKUP($A$38,Alimentos!$A$3:$AM$56:'Alimentos'!$A$684:$AM$984,15,FALSE)*$F$38/G38</f>
        <v>0</v>
      </c>
      <c r="S38" s="2">
        <f>VLOOKUP($A$38,Alimentos!$A$3:$AM$56:'Alimentos'!$A$684:$AM$984,16,FALSE)*$F$38/G38</f>
        <v>0</v>
      </c>
      <c r="T38" s="2">
        <f>VLOOKUP($A$38,Alimentos!$A$3:$AM$56:'Alimentos'!$A$684:$AM$984,17,FALSE)*$F$38/G38</f>
        <v>0</v>
      </c>
      <c r="U38" s="2">
        <f>VLOOKUP($A$38,Alimentos!$A$3:$AM$56:'Alimentos'!$A$684:$AM$984,18,FALSE)*$F$38/G38</f>
        <v>0</v>
      </c>
      <c r="V38" s="2">
        <f>VLOOKUP($A$38,Alimentos!$A$3:$AM$56:'Alimentos'!$A$684:$AM$984,19,FALSE)*$F$38/G38</f>
        <v>0</v>
      </c>
      <c r="W38" s="2">
        <f>VLOOKUP($A$38,Alimentos!$A$3:$AM$56:'Alimentos'!$A$684:$AM$984,20,FALSE)*$F$38/G38</f>
        <v>0</v>
      </c>
      <c r="X38" s="2">
        <f>VLOOKUP($A$38,Alimentos!$A$3:$AM$56:'Alimentos'!$A$684:$AM$984,21,FALSE)*$F$38/G38</f>
        <v>0</v>
      </c>
      <c r="Y38" s="2">
        <f>VLOOKUP($A$38,Alimentos!$A$3:$AM$56:'Alimentos'!$A$684:$AM$984,22,FALSE)*$F$38/G38</f>
        <v>0</v>
      </c>
      <c r="Z38" s="2">
        <f>VLOOKUP($A$38,Alimentos!$A$3:$AM$56:'Alimentos'!$A$684:$AM$984,23,FALSE)*$F$38/G38</f>
        <v>0</v>
      </c>
      <c r="AA38" s="2">
        <f>VLOOKUP($A$38,Alimentos!$A$3:$AM$56:'Alimentos'!$A$684:$AM$984,24,FALSE)*$F$38/G38</f>
        <v>0</v>
      </c>
      <c r="AB38" s="2">
        <f>VLOOKUP($A$38,Alimentos!$A$3:$AM$56:'Alimentos'!$A$684:$AM$984,25,FALSE)*$F$38/G38</f>
        <v>0</v>
      </c>
      <c r="AC38" s="2">
        <f>VLOOKUP($A$38,Alimentos!$A$3:$AM$56:'Alimentos'!$A$684:$AM$984,26,FALSE)*$F$38/G38</f>
        <v>0</v>
      </c>
      <c r="AD38" s="2">
        <f>VLOOKUP($A$38,Alimentos!$A$3:$AM$56:'Alimentos'!$A$684:$AM$984,27,FALSE)*$F$38/G38</f>
        <v>0</v>
      </c>
      <c r="AE38" s="2">
        <f>VLOOKUP($A$38,Alimentos!$A$3:$AM$56:'Alimentos'!$A$684:$AM$984,28,FALSE)*$F$38/G38</f>
        <v>0</v>
      </c>
      <c r="AF38" s="2">
        <f>VLOOKUP($A$38,Alimentos!$A$3:$AM$56:'Alimentos'!$A$684:$AM$984,29,FALSE)*$F$38/G38</f>
        <v>0</v>
      </c>
      <c r="AG38" s="2">
        <f>VLOOKUP($A$38,Alimentos!$A$3:$AM$56:'Alimentos'!$A$684:$AM$984,30,FALSE)*$F$38/G38</f>
        <v>0</v>
      </c>
      <c r="AH38" s="2">
        <f>VLOOKUP($A$38,Alimentos!$A$3:$AM$56:'Alimentos'!$A$684:$AM$984,31,FALSE)*$F$38/G38</f>
        <v>0</v>
      </c>
      <c r="AI38" s="2">
        <f>VLOOKUP($A$38,Alimentos!$A$3:$AM$56:'Alimentos'!$A$684:$AM$984,32,FALSE)*$F$38/G38</f>
        <v>0</v>
      </c>
      <c r="AJ38" s="2">
        <f>VLOOKUP($A$38,Alimentos!$A$3:$AM$56:'Alimentos'!$A$684:$AM$984,33,FALSE)*$F$38/G38</f>
        <v>0</v>
      </c>
      <c r="AK38" s="2">
        <f>VLOOKUP($A$38,Alimentos!$A$3:$AM$56:'Alimentos'!$A$684:$AM$984,34,FALSE)*$F$38/G38</f>
        <v>0</v>
      </c>
      <c r="AL38" s="2">
        <f>VLOOKUP($A$38,Alimentos!$A$3:$AM$56:'Alimentos'!$A$684:$AM$984,35,FALSE)*$F$38/G38</f>
        <v>0</v>
      </c>
      <c r="AM38" s="2">
        <f>VLOOKUP($A$38,Alimentos!$A$3:$AM$56:'Alimentos'!$A$684:$AM$984,36,FALSE)*$F$38/G38</f>
        <v>0</v>
      </c>
      <c r="AN38" s="2">
        <f>VLOOKUP($A$38,Alimentos!$A$3:$AM$56:'Alimentos'!$A$684:$AM$984,37,FALSE)*$F$38/G38</f>
        <v>0</v>
      </c>
      <c r="AO38" s="2">
        <f>VLOOKUP($A$38,Alimentos!$A$3:$AM$56:'Alimentos'!$A$684:$AM$984,38,FALSE)*$F$38/G38</f>
        <v>0</v>
      </c>
      <c r="AP38" s="2">
        <f>VLOOKUP($A$38,Alimentos!$A$3:$AM$56:'Alimentos'!$A$684:$AM$984,39,FALSE)*$F$38/G38</f>
        <v>0</v>
      </c>
    </row>
    <row r="39" spans="1:42" x14ac:dyDescent="0.3">
      <c r="A39" s="2" t="s">
        <v>652</v>
      </c>
      <c r="B39" s="284"/>
      <c r="C39" s="285"/>
      <c r="D39" s="286"/>
      <c r="E39" s="2">
        <f>VLOOKUP($A$39,Alimentos!$A$3:$AM$56:'Alimentos'!$A$684:$AM$984,3,FALSE)</f>
        <v>0</v>
      </c>
      <c r="F39" s="27"/>
      <c r="G39" s="2">
        <f>VLOOKUP($A$39,Alimentos!$A$3:$AM$56:'Alimentos'!$A$684:$AM$984,4,FALSE)</f>
        <v>100</v>
      </c>
      <c r="H39" s="140">
        <f>VLOOKUP($A$39,Alimentos!$A$3:$AM$56:'Alimentos'!$A$684:$AM$984,5,FALSE)*$F$39/G39</f>
        <v>0</v>
      </c>
      <c r="I39" s="2">
        <f>VLOOKUP($A$39,Alimentos!$A$3:$AM$56:'Alimentos'!$A$684:$AM$984,6,FALSE)*$F$39/G39</f>
        <v>0</v>
      </c>
      <c r="J39" s="2">
        <f>VLOOKUP($A$39,Alimentos!$A$3:$AM$56:'Alimentos'!$A$684:$AM$984,7,FALSE)*$F$39/G39</f>
        <v>0</v>
      </c>
      <c r="K39" s="140">
        <f>VLOOKUP($A$39,Alimentos!$A$3:$AM$56:'Alimentos'!$A$684:$AM$984,8,FALSE)*$F$39/G39</f>
        <v>0</v>
      </c>
      <c r="L39" s="140">
        <f>VLOOKUP($A$39,Alimentos!$A$3:$AM$56:'Alimentos'!$A$684:$AM$984,9,FALSE)*$F$39/G39</f>
        <v>0</v>
      </c>
      <c r="M39" s="2">
        <f>VLOOKUP($A$39,Alimentos!$A$3:$AM$56:'Alimentos'!$A$684:$AM$984,10,FALSE)*$F$39/G39</f>
        <v>0</v>
      </c>
      <c r="N39" s="2">
        <f>VLOOKUP($A$39,Alimentos!$A$3:$AM$56:'Alimentos'!$A$684:$AM$984,11,FALSE)*$F$39/G39</f>
        <v>0</v>
      </c>
      <c r="O39" s="140">
        <f>VLOOKUP($A$39,Alimentos!$A$3:$AM$56:'Alimentos'!$A$684:$AM$984,12,FALSE)*$F$39/G39</f>
        <v>0</v>
      </c>
      <c r="P39" s="2">
        <f>VLOOKUP($A$39,Alimentos!$A$3:$AM$56:'Alimentos'!$A$684:$AM$984,13,FALSE)*$F$39/G39</f>
        <v>0</v>
      </c>
      <c r="Q39" s="2">
        <f>VLOOKUP($A$39,Alimentos!$A$3:$AM$56:'Alimentos'!$A$684:$AM$984,14,FALSE)*$F$39/G39</f>
        <v>0</v>
      </c>
      <c r="R39" s="2">
        <f>VLOOKUP($A$39,Alimentos!$A$3:$AM$56:'Alimentos'!$A$684:$AM$984,15,FALSE)*$F$39/G39</f>
        <v>0</v>
      </c>
      <c r="S39" s="2">
        <f>VLOOKUP($A$39,Alimentos!$A$3:$AM$56:'Alimentos'!$A$684:$AM$984,16,FALSE)*$F$39/G39</f>
        <v>0</v>
      </c>
      <c r="T39" s="2">
        <f>VLOOKUP($A$39,Alimentos!$A$3:$AM$56:'Alimentos'!$A$684:$AM$984,17,FALSE)*$F$39/G39</f>
        <v>0</v>
      </c>
      <c r="U39" s="2">
        <f>VLOOKUP($A$39,Alimentos!$A$3:$AM$56:'Alimentos'!$A$684:$AM$984,18,FALSE)*$F$39/G39</f>
        <v>0</v>
      </c>
      <c r="V39" s="2">
        <f>VLOOKUP($A$39,Alimentos!$A$3:$AM$56:'Alimentos'!$A$684:$AM$984,19,FALSE)*$F$39/G39</f>
        <v>0</v>
      </c>
      <c r="W39" s="2">
        <f>VLOOKUP($A$39,Alimentos!$A$3:$AM$56:'Alimentos'!$A$684:$AM$984,20,FALSE)*$F$39/G39</f>
        <v>0</v>
      </c>
      <c r="X39" s="2">
        <f>VLOOKUP($A$39,Alimentos!$A$3:$AM$56:'Alimentos'!$A$684:$AM$984,21,FALSE)*$F$39/G39</f>
        <v>0</v>
      </c>
      <c r="Y39" s="2">
        <f>VLOOKUP($A$39,Alimentos!$A$3:$AM$56:'Alimentos'!$A$684:$AM$984,22,FALSE)*$F$39/G39</f>
        <v>0</v>
      </c>
      <c r="Z39" s="2">
        <f>VLOOKUP($A$39,Alimentos!$A$3:$AM$56:'Alimentos'!$A$684:$AM$984,23,FALSE)*$F$39/G39</f>
        <v>0</v>
      </c>
      <c r="AA39" s="2">
        <f>VLOOKUP($A$39,Alimentos!$A$3:$AM$56:'Alimentos'!$A$684:$AM$984,24,FALSE)*$F$39/G39</f>
        <v>0</v>
      </c>
      <c r="AB39" s="2">
        <f>VLOOKUP($A$39,Alimentos!$A$3:$AM$56:'Alimentos'!$A$684:$AM$984,25,FALSE)*$F$39/G39</f>
        <v>0</v>
      </c>
      <c r="AC39" s="2">
        <f>VLOOKUP($A$39,Alimentos!$A$3:$AM$56:'Alimentos'!$A$684:$AM$984,26,FALSE)*$F$39/G39</f>
        <v>0</v>
      </c>
      <c r="AD39" s="2">
        <f>VLOOKUP($A$39,Alimentos!$A$3:$AM$56:'Alimentos'!$A$684:$AM$984,27,FALSE)*$F$39/G39</f>
        <v>0</v>
      </c>
      <c r="AE39" s="2">
        <f>VLOOKUP($A$39,Alimentos!$A$3:$AM$56:'Alimentos'!$A$684:$AM$984,28,FALSE)*$F$39/G39</f>
        <v>0</v>
      </c>
      <c r="AF39" s="2">
        <f>VLOOKUP($A$39,Alimentos!$A$3:$AM$56:'Alimentos'!$A$684:$AM$984,29,FALSE)*$F$39/G39</f>
        <v>0</v>
      </c>
      <c r="AG39" s="2">
        <f>VLOOKUP($A$39,Alimentos!$A$3:$AM$56:'Alimentos'!$A$684:$AM$984,30,FALSE)*$F$39/G39</f>
        <v>0</v>
      </c>
      <c r="AH39" s="2">
        <f>VLOOKUP($A$39,Alimentos!$A$3:$AM$56:'Alimentos'!$A$684:$AM$984,31,FALSE)*$F$39/G39</f>
        <v>0</v>
      </c>
      <c r="AI39" s="2">
        <f>VLOOKUP($A$39,Alimentos!$A$3:$AM$56:'Alimentos'!$A$684:$AM$984,32,FALSE)*$F$39/G39</f>
        <v>0</v>
      </c>
      <c r="AJ39" s="2">
        <f>VLOOKUP($A$39,Alimentos!$A$3:$AM$56:'Alimentos'!$A$684:$AM$984,33,FALSE)*$F$39/G39</f>
        <v>0</v>
      </c>
      <c r="AK39" s="2">
        <f>VLOOKUP($A$39,Alimentos!$A$3:$AM$56:'Alimentos'!$A$684:$AM$984,34,FALSE)*$F$39/G39</f>
        <v>0</v>
      </c>
      <c r="AL39" s="2">
        <f>VLOOKUP($A$39,Alimentos!$A$3:$AM$56:'Alimentos'!$A$684:$AM$984,35,FALSE)*$F$39/G39</f>
        <v>0</v>
      </c>
      <c r="AM39" s="2">
        <f>VLOOKUP($A$39,Alimentos!$A$3:$AM$56:'Alimentos'!$A$684:$AM$984,36,FALSE)*$F$39/G39</f>
        <v>0</v>
      </c>
      <c r="AN39" s="2">
        <f>VLOOKUP($A$39,Alimentos!$A$3:$AM$56:'Alimentos'!$A$684:$AM$984,37,FALSE)*$F$39/G39</f>
        <v>0</v>
      </c>
      <c r="AO39" s="2">
        <f>VLOOKUP($A$39,Alimentos!$A$3:$AM$56:'Alimentos'!$A$684:$AM$984,38,FALSE)*$F$39/G39</f>
        <v>0</v>
      </c>
      <c r="AP39" s="2">
        <f>VLOOKUP($A$39,Alimentos!$A$3:$AM$56:'Alimentos'!$A$684:$AM$984,39,FALSE)*$F$39/G39</f>
        <v>0</v>
      </c>
    </row>
    <row r="40" spans="1:42" x14ac:dyDescent="0.3">
      <c r="A40" s="2" t="s">
        <v>652</v>
      </c>
      <c r="B40" s="284"/>
      <c r="C40" s="285"/>
      <c r="D40" s="286"/>
      <c r="E40" s="2">
        <f>VLOOKUP($A$40,Alimentos!$A$3:$AM$56:'Alimentos'!$A$684:$AM$984,3,FALSE)</f>
        <v>0</v>
      </c>
      <c r="F40" s="27"/>
      <c r="G40" s="2">
        <f>VLOOKUP($A$40,Alimentos!$A$3:$AM$56:'Alimentos'!$A$684:$AM$984,4,FALSE)</f>
        <v>100</v>
      </c>
      <c r="H40" s="140">
        <f>VLOOKUP($A$40,Alimentos!$A$3:$AM$56:'Alimentos'!$A$684:$AM$984,5,FALSE)*$F$40/G40</f>
        <v>0</v>
      </c>
      <c r="I40" s="2">
        <f>VLOOKUP($A$40,Alimentos!$A$3:$AM$56:'Alimentos'!$A$684:$AM$984,6,FALSE)*$F$40/G40</f>
        <v>0</v>
      </c>
      <c r="J40" s="2">
        <f>VLOOKUP($A$40,Alimentos!$A$3:$AM$56:'Alimentos'!$A$684:$AM$984,7,FALSE)*$F$40/G40</f>
        <v>0</v>
      </c>
      <c r="K40" s="140">
        <f>VLOOKUP($A$40,Alimentos!$A$3:$AM$56:'Alimentos'!$A$684:$AM$984,8,FALSE)*$F$40/G40</f>
        <v>0</v>
      </c>
      <c r="L40" s="140">
        <f>VLOOKUP($A$40,Alimentos!$A$3:$AM$56:'Alimentos'!$A$684:$AM$984,9,FALSE)*$F$40/G40</f>
        <v>0</v>
      </c>
      <c r="M40" s="2">
        <f>VLOOKUP($A$40,Alimentos!$A$3:$AM$56:'Alimentos'!$A$684:$AM$984,10,FALSE)*$F$40/G40</f>
        <v>0</v>
      </c>
      <c r="N40" s="2">
        <f>VLOOKUP($A$40,Alimentos!$A$3:$AM$56:'Alimentos'!$A$684:$AM$984,11,FALSE)*$F$40/G40</f>
        <v>0</v>
      </c>
      <c r="O40" s="140">
        <f>VLOOKUP($A$40,Alimentos!$A$3:$AM$56:'Alimentos'!$A$684:$AM$984,12,FALSE)*$F$40/G40</f>
        <v>0</v>
      </c>
      <c r="P40" s="2">
        <f>VLOOKUP($A$40,Alimentos!$A$3:$AM$56:'Alimentos'!$A$684:$AM$984,13,FALSE)*$F$40/G40</f>
        <v>0</v>
      </c>
      <c r="Q40" s="2">
        <f>VLOOKUP($A$40,Alimentos!$A$3:$AM$56:'Alimentos'!$A$684:$AM$984,14,FALSE)*$F$40/G40</f>
        <v>0</v>
      </c>
      <c r="R40" s="2">
        <f>VLOOKUP($A$40,Alimentos!$A$3:$AM$56:'Alimentos'!$A$684:$AM$984,15,FALSE)*$F$40/G40</f>
        <v>0</v>
      </c>
      <c r="S40" s="2">
        <f>VLOOKUP($A$40,Alimentos!$A$3:$AM$56:'Alimentos'!$A$684:$AM$984,16,FALSE)*$F$40/G40</f>
        <v>0</v>
      </c>
      <c r="T40" s="2">
        <f>VLOOKUP($A$40,Alimentos!$A$3:$AM$56:'Alimentos'!$A$684:$AM$984,17,FALSE)*$F$40/G40</f>
        <v>0</v>
      </c>
      <c r="U40" s="2">
        <f>VLOOKUP($A$40,Alimentos!$A$3:$AM$56:'Alimentos'!$A$684:$AM$984,18,FALSE)*$F$40/G40</f>
        <v>0</v>
      </c>
      <c r="V40" s="2">
        <f>VLOOKUP($A$40,Alimentos!$A$3:$AM$56:'Alimentos'!$A$684:$AM$984,19,FALSE)*$F$40/G40</f>
        <v>0</v>
      </c>
      <c r="W40" s="2">
        <f>VLOOKUP($A$40,Alimentos!$A$3:$AM$56:'Alimentos'!$A$684:$AM$984,20,FALSE)*$F$40/G40</f>
        <v>0</v>
      </c>
      <c r="X40" s="2">
        <f>VLOOKUP($A$40,Alimentos!$A$3:$AM$56:'Alimentos'!$A$684:$AM$984,21,FALSE)*$F$40/G40</f>
        <v>0</v>
      </c>
      <c r="Y40" s="2">
        <f>VLOOKUP($A$40,Alimentos!$A$3:$AM$56:'Alimentos'!$A$684:$AM$984,22,FALSE)*$F$40/G40</f>
        <v>0</v>
      </c>
      <c r="Z40" s="2">
        <f>VLOOKUP($A$40,Alimentos!$A$3:$AM$56:'Alimentos'!$A$684:$AM$984,23,FALSE)*$F$40/G40</f>
        <v>0</v>
      </c>
      <c r="AA40" s="2">
        <f>VLOOKUP($A$40,Alimentos!$A$3:$AM$56:'Alimentos'!$A$684:$AM$984,24,FALSE)*$F$40/G40</f>
        <v>0</v>
      </c>
      <c r="AB40" s="2">
        <f>VLOOKUP($A$40,Alimentos!$A$3:$AM$56:'Alimentos'!$A$684:$AM$984,25,FALSE)*$F$40/G40</f>
        <v>0</v>
      </c>
      <c r="AC40" s="2">
        <f>VLOOKUP($A$40,Alimentos!$A$3:$AM$56:'Alimentos'!$A$684:$AM$984,26,FALSE)*$F$40/G40</f>
        <v>0</v>
      </c>
      <c r="AD40" s="2">
        <f>VLOOKUP($A$40,Alimentos!$A$3:$AM$56:'Alimentos'!$A$684:$AM$984,27,FALSE)*$F$40/G40</f>
        <v>0</v>
      </c>
      <c r="AE40" s="2">
        <f>VLOOKUP($A$40,Alimentos!$A$3:$AM$56:'Alimentos'!$A$684:$AM$984,28,FALSE)*$F$40/G40</f>
        <v>0</v>
      </c>
      <c r="AF40" s="2">
        <f>VLOOKUP($A$40,Alimentos!$A$3:$AM$56:'Alimentos'!$A$684:$AM$984,29,FALSE)*$F$40/G40</f>
        <v>0</v>
      </c>
      <c r="AG40" s="2">
        <f>VLOOKUP($A$40,Alimentos!$A$3:$AM$56:'Alimentos'!$A$684:$AM$984,30,FALSE)*$F$40/G40</f>
        <v>0</v>
      </c>
      <c r="AH40" s="2">
        <f>VLOOKUP($A$40,Alimentos!$A$3:$AM$56:'Alimentos'!$A$684:$AM$984,31,FALSE)*$F$40/G40</f>
        <v>0</v>
      </c>
      <c r="AI40" s="2">
        <f>VLOOKUP($A$40,Alimentos!$A$3:$AM$56:'Alimentos'!$A$684:$AM$984,32,FALSE)*$F$40/G40</f>
        <v>0</v>
      </c>
      <c r="AJ40" s="2">
        <f>VLOOKUP($A$40,Alimentos!$A$3:$AM$56:'Alimentos'!$A$684:$AM$984,33,FALSE)*$F$40/G40</f>
        <v>0</v>
      </c>
      <c r="AK40" s="2">
        <f>VLOOKUP($A$40,Alimentos!$A$3:$AM$56:'Alimentos'!$A$684:$AM$984,34,FALSE)*$F$40/G40</f>
        <v>0</v>
      </c>
      <c r="AL40" s="2">
        <f>VLOOKUP($A$40,Alimentos!$A$3:$AM$56:'Alimentos'!$A$684:$AM$984,35,FALSE)*$F$40/G40</f>
        <v>0</v>
      </c>
      <c r="AM40" s="2">
        <f>VLOOKUP($A$40,Alimentos!$A$3:$AM$56:'Alimentos'!$A$684:$AM$984,36,FALSE)*$F$40/G40</f>
        <v>0</v>
      </c>
      <c r="AN40" s="2">
        <f>VLOOKUP($A$40,Alimentos!$A$3:$AM$56:'Alimentos'!$A$684:$AM$984,37,FALSE)*$F$40/G40</f>
        <v>0</v>
      </c>
      <c r="AO40" s="2">
        <f>VLOOKUP($A$40,Alimentos!$A$3:$AM$56:'Alimentos'!$A$684:$AM$984,38,FALSE)*$F$40/G40</f>
        <v>0</v>
      </c>
      <c r="AP40" s="2">
        <f>VLOOKUP($A$40,Alimentos!$A$3:$AM$56:'Alimentos'!$A$684:$AM$984,39,FALSE)*$F$40/G40</f>
        <v>0</v>
      </c>
    </row>
    <row r="41" spans="1:42" x14ac:dyDescent="0.3">
      <c r="A41" s="2" t="s">
        <v>652</v>
      </c>
      <c r="B41" s="284"/>
      <c r="C41" s="285"/>
      <c r="D41" s="286"/>
      <c r="E41" s="2">
        <f>VLOOKUP($A$41,Alimentos!$A$3:$AM$56:'Alimentos'!$A$684:$AM$984,3,FALSE)</f>
        <v>0</v>
      </c>
      <c r="F41" s="27"/>
      <c r="G41" s="2">
        <f>VLOOKUP($A$41,Alimentos!$A$3:$AM$56:'Alimentos'!$A$684:$AM$984,4,FALSE)</f>
        <v>100</v>
      </c>
      <c r="H41" s="140">
        <f>VLOOKUP($A$41,Alimentos!$A$3:$AM$56:'Alimentos'!$A$684:$AM$984,5,FALSE)*$F$41/G41</f>
        <v>0</v>
      </c>
      <c r="I41" s="2">
        <f>VLOOKUP($A$41,Alimentos!$A$3:$AM$56:'Alimentos'!$A$684:$AM$984,6,FALSE)*$F$41/G41</f>
        <v>0</v>
      </c>
      <c r="J41" s="2">
        <f>VLOOKUP($A$41,Alimentos!$A$3:$AM$56:'Alimentos'!$A$684:$AM$984,7,FALSE)*$F$41/G41</f>
        <v>0</v>
      </c>
      <c r="K41" s="140">
        <f>VLOOKUP($A$41,Alimentos!$A$3:$AM$56:'Alimentos'!$A$684:$AM$984,8,FALSE)*$F$41/G41</f>
        <v>0</v>
      </c>
      <c r="L41" s="140">
        <f>VLOOKUP($A$41,Alimentos!$A$3:$AM$56:'Alimentos'!$A$684:$AM$984,9,FALSE)*$F$41/G41</f>
        <v>0</v>
      </c>
      <c r="M41" s="2">
        <f>VLOOKUP($A$41,Alimentos!$A$3:$AM$56:'Alimentos'!$A$684:$AM$984,10,FALSE)*$F$41/G41</f>
        <v>0</v>
      </c>
      <c r="N41" s="2">
        <f>VLOOKUP($A$41,Alimentos!$A$3:$AM$56:'Alimentos'!$A$684:$AM$984,11,FALSE)*$F$41/G41</f>
        <v>0</v>
      </c>
      <c r="O41" s="140">
        <f>VLOOKUP($A$41,Alimentos!$A$3:$AM$56:'Alimentos'!$A$684:$AM$984,12,FALSE)*$F$41/G41</f>
        <v>0</v>
      </c>
      <c r="P41" s="2">
        <f>VLOOKUP($A$41,Alimentos!$A$3:$AM$56:'Alimentos'!$A$684:$AM$984,13,FALSE)*$F$41/G41</f>
        <v>0</v>
      </c>
      <c r="Q41" s="2">
        <f>VLOOKUP($A$41,Alimentos!$A$3:$AM$56:'Alimentos'!$A$684:$AM$984,14,FALSE)*$F$41/G41</f>
        <v>0</v>
      </c>
      <c r="R41" s="2">
        <f>VLOOKUP($A$41,Alimentos!$A$3:$AM$56:'Alimentos'!$A$684:$AM$984,15,FALSE)*$F$41/G41</f>
        <v>0</v>
      </c>
      <c r="S41" s="2">
        <f>VLOOKUP($A$41,Alimentos!$A$3:$AM$56:'Alimentos'!$A$684:$AM$984,16,FALSE)*$F$41/G41</f>
        <v>0</v>
      </c>
      <c r="T41" s="2">
        <f>VLOOKUP($A$41,Alimentos!$A$3:$AM$56:'Alimentos'!$A$684:$AM$984,17,FALSE)*$F$41/G41</f>
        <v>0</v>
      </c>
      <c r="U41" s="2">
        <f>VLOOKUP($A$41,Alimentos!$A$3:$AM$56:'Alimentos'!$A$684:$AM$984,18,FALSE)*$F$41/G41</f>
        <v>0</v>
      </c>
      <c r="V41" s="2">
        <f>VLOOKUP($A$41,Alimentos!$A$3:$AM$56:'Alimentos'!$A$684:$AM$984,19,FALSE)*$F$41/G41</f>
        <v>0</v>
      </c>
      <c r="W41" s="2">
        <f>VLOOKUP($A$41,Alimentos!$A$3:$AM$56:'Alimentos'!$A$684:$AM$984,20,FALSE)*$F$41/G41</f>
        <v>0</v>
      </c>
      <c r="X41" s="2">
        <f>VLOOKUP($A$41,Alimentos!$A$3:$AM$56:'Alimentos'!$A$684:$AM$984,21,FALSE)*$F$41/G41</f>
        <v>0</v>
      </c>
      <c r="Y41" s="2">
        <f>VLOOKUP($A$41,Alimentos!$A$3:$AM$56:'Alimentos'!$A$684:$AM$984,22,FALSE)*$F$41/G41</f>
        <v>0</v>
      </c>
      <c r="Z41" s="2">
        <f>VLOOKUP($A$41,Alimentos!$A$3:$AM$56:'Alimentos'!$A$684:$AM$984,23,FALSE)*$F$41/G41</f>
        <v>0</v>
      </c>
      <c r="AA41" s="2">
        <f>VLOOKUP($A$41,Alimentos!$A$3:$AM$56:'Alimentos'!$A$684:$AM$984,24,FALSE)*$F$41/G41</f>
        <v>0</v>
      </c>
      <c r="AB41" s="2">
        <f>VLOOKUP($A$41,Alimentos!$A$3:$AM$56:'Alimentos'!$A$684:$AM$984,25,FALSE)*$F$41/G41</f>
        <v>0</v>
      </c>
      <c r="AC41" s="2">
        <f>VLOOKUP($A$41,Alimentos!$A$3:$AM$56:'Alimentos'!$A$684:$AM$984,26,FALSE)*$F$41/G41</f>
        <v>0</v>
      </c>
      <c r="AD41" s="2">
        <f>VLOOKUP($A$41,Alimentos!$A$3:$AM$56:'Alimentos'!$A$684:$AM$984,27,FALSE)*$F$41/G41</f>
        <v>0</v>
      </c>
      <c r="AE41" s="2">
        <f>VLOOKUP($A$41,Alimentos!$A$3:$AM$56:'Alimentos'!$A$684:$AM$984,28,FALSE)*$F$41/G41</f>
        <v>0</v>
      </c>
      <c r="AF41" s="2">
        <f>VLOOKUP($A$41,Alimentos!$A$3:$AM$56:'Alimentos'!$A$684:$AM$984,29,FALSE)*$F$41/G41</f>
        <v>0</v>
      </c>
      <c r="AG41" s="2">
        <f>VLOOKUP($A$41,Alimentos!$A$3:$AM$56:'Alimentos'!$A$684:$AM$984,30,FALSE)*$F$41/G41</f>
        <v>0</v>
      </c>
      <c r="AH41" s="2">
        <f>VLOOKUP($A$41,Alimentos!$A$3:$AM$56:'Alimentos'!$A$684:$AM$984,31,FALSE)*$F$41/G41</f>
        <v>0</v>
      </c>
      <c r="AI41" s="2">
        <f>VLOOKUP($A$41,Alimentos!$A$3:$AM$56:'Alimentos'!$A$684:$AM$984,32,FALSE)*$F$41/G41</f>
        <v>0</v>
      </c>
      <c r="AJ41" s="2">
        <f>VLOOKUP($A$41,Alimentos!$A$3:$AM$56:'Alimentos'!$A$684:$AM$984,33,FALSE)*$F$41/G41</f>
        <v>0</v>
      </c>
      <c r="AK41" s="2">
        <f>VLOOKUP($A$41,Alimentos!$A$3:$AM$56:'Alimentos'!$A$684:$AM$984,34,FALSE)*$F$41/G41</f>
        <v>0</v>
      </c>
      <c r="AL41" s="2">
        <f>VLOOKUP($A$41,Alimentos!$A$3:$AM$56:'Alimentos'!$A$684:$AM$984,35,FALSE)*$F$41/G41</f>
        <v>0</v>
      </c>
      <c r="AM41" s="2">
        <f>VLOOKUP($A$41,Alimentos!$A$3:$AM$56:'Alimentos'!$A$684:$AM$984,36,FALSE)*$F$41/G41</f>
        <v>0</v>
      </c>
      <c r="AN41" s="2">
        <f>VLOOKUP($A$41,Alimentos!$A$3:$AM$56:'Alimentos'!$A$684:$AM$984,37,FALSE)*$F$41/G41</f>
        <v>0</v>
      </c>
      <c r="AO41" s="2">
        <f>VLOOKUP($A$41,Alimentos!$A$3:$AM$56:'Alimentos'!$A$684:$AM$984,38,FALSE)*$F$41/G41</f>
        <v>0</v>
      </c>
      <c r="AP41" s="2">
        <f>VLOOKUP($A$41,Alimentos!$A$3:$AM$56:'Alimentos'!$A$684:$AM$984,39,FALSE)*$F$41/G41</f>
        <v>0</v>
      </c>
    </row>
    <row r="42" spans="1:42" x14ac:dyDescent="0.3">
      <c r="A42" s="2" t="s">
        <v>652</v>
      </c>
      <c r="B42" s="284"/>
      <c r="C42" s="285"/>
      <c r="D42" s="286"/>
      <c r="E42" s="2">
        <f>VLOOKUP($A$42,Alimentos!$A$3:$AM$56:'Alimentos'!$A$684:$AM$984,3,FALSE)</f>
        <v>0</v>
      </c>
      <c r="F42" s="27"/>
      <c r="G42" s="2">
        <f>VLOOKUP($A$42,Alimentos!$A$3:$AM$56:'Alimentos'!$A$684:$AM$984,4,FALSE)</f>
        <v>100</v>
      </c>
      <c r="H42" s="140">
        <f>VLOOKUP($A$42,Alimentos!$A$3:$AM$56:'Alimentos'!$A$684:$AM$984,5,FALSE)*$F$42/G42</f>
        <v>0</v>
      </c>
      <c r="I42" s="2">
        <f>VLOOKUP($A$42,Alimentos!$A$3:$AM$56:'Alimentos'!$A$684:$AM$984,6,FALSE)*$F$42/G42</f>
        <v>0</v>
      </c>
      <c r="J42" s="2">
        <f>VLOOKUP($A$42,Alimentos!$A$3:$AM$56:'Alimentos'!$A$684:$AM$984,7,FALSE)*$F$42/G42</f>
        <v>0</v>
      </c>
      <c r="K42" s="140">
        <f>VLOOKUP($A$42,Alimentos!$A$3:$AM$56:'Alimentos'!$A$684:$AM$984,8,FALSE)*$F$42/G42</f>
        <v>0</v>
      </c>
      <c r="L42" s="140">
        <f>VLOOKUP($A$42,Alimentos!$A$3:$AM$56:'Alimentos'!$A$684:$AM$984,9,FALSE)*$F$42/G42</f>
        <v>0</v>
      </c>
      <c r="M42" s="2">
        <f>VLOOKUP($A$42,Alimentos!$A$3:$AM$56:'Alimentos'!$A$684:$AM$984,10,FALSE)*$F$42/G42</f>
        <v>0</v>
      </c>
      <c r="N42" s="2">
        <f>VLOOKUP($A$42,Alimentos!$A$3:$AM$56:'Alimentos'!$A$684:$AM$984,11,FALSE)*$F$42/G42</f>
        <v>0</v>
      </c>
      <c r="O42" s="140">
        <f>VLOOKUP($A$42,Alimentos!$A$3:$AM$56:'Alimentos'!$A$684:$AM$984,12,FALSE)*$F$42/G42</f>
        <v>0</v>
      </c>
      <c r="P42" s="2">
        <f>VLOOKUP($A$42,Alimentos!$A$3:$AM$56:'Alimentos'!$A$684:$AM$984,13,FALSE)*$F$42/G42</f>
        <v>0</v>
      </c>
      <c r="Q42" s="2">
        <f>VLOOKUP($A$42,Alimentos!$A$3:$AM$56:'Alimentos'!$A$684:$AM$984,14,FALSE)*$F$42/G42</f>
        <v>0</v>
      </c>
      <c r="R42" s="2">
        <f>VLOOKUP($A$42,Alimentos!$A$3:$AM$56:'Alimentos'!$A$684:$AM$984,15,FALSE)*$F$42/G42</f>
        <v>0</v>
      </c>
      <c r="S42" s="2">
        <f>VLOOKUP($A$42,Alimentos!$A$3:$AM$56:'Alimentos'!$A$684:$AM$984,16,FALSE)*$F$42/G42</f>
        <v>0</v>
      </c>
      <c r="T42" s="2">
        <f>VLOOKUP($A$42,Alimentos!$A$3:$AM$56:'Alimentos'!$A$684:$AM$984,17,FALSE)*$F$42/G42</f>
        <v>0</v>
      </c>
      <c r="U42" s="2">
        <f>VLOOKUP($A$42,Alimentos!$A$3:$AM$56:'Alimentos'!$A$684:$AM$984,18,FALSE)*$F$42/G42</f>
        <v>0</v>
      </c>
      <c r="V42" s="2">
        <f>VLOOKUP($A$42,Alimentos!$A$3:$AM$56:'Alimentos'!$A$684:$AM$984,19,FALSE)*$F$42/G42</f>
        <v>0</v>
      </c>
      <c r="W42" s="2">
        <f>VLOOKUP($A$42,Alimentos!$A$3:$AM$56:'Alimentos'!$A$684:$AM$984,20,FALSE)*$F$42/G42</f>
        <v>0</v>
      </c>
      <c r="X42" s="2">
        <f>VLOOKUP($A$42,Alimentos!$A$3:$AM$56:'Alimentos'!$A$684:$AM$984,21,FALSE)*$F$42/G42</f>
        <v>0</v>
      </c>
      <c r="Y42" s="2">
        <f>VLOOKUP($A$42,Alimentos!$A$3:$AM$56:'Alimentos'!$A$684:$AM$984,22,FALSE)*$F$42/G42</f>
        <v>0</v>
      </c>
      <c r="Z42" s="2">
        <f>VLOOKUP($A$42,Alimentos!$A$3:$AM$56:'Alimentos'!$A$684:$AM$984,23,FALSE)*$F$42/G42</f>
        <v>0</v>
      </c>
      <c r="AA42" s="2">
        <f>VLOOKUP($A$42,Alimentos!$A$3:$AM$56:'Alimentos'!$A$684:$AM$984,24,FALSE)*$F$42/G42</f>
        <v>0</v>
      </c>
      <c r="AB42" s="2">
        <f>VLOOKUP($A$42,Alimentos!$A$3:$AM$56:'Alimentos'!$A$684:$AM$984,25,FALSE)*$F$42/G42</f>
        <v>0</v>
      </c>
      <c r="AC42" s="2">
        <f>VLOOKUP($A$42,Alimentos!$A$3:$AM$56:'Alimentos'!$A$684:$AM$984,26,FALSE)*$F$42/G42</f>
        <v>0</v>
      </c>
      <c r="AD42" s="2">
        <f>VLOOKUP($A$42,Alimentos!$A$3:$AM$56:'Alimentos'!$A$684:$AM$984,27,FALSE)*$F$42/G42</f>
        <v>0</v>
      </c>
      <c r="AE42" s="2">
        <f>VLOOKUP($A$42,Alimentos!$A$3:$AM$56:'Alimentos'!$A$684:$AM$984,28,FALSE)*$F$42/G42</f>
        <v>0</v>
      </c>
      <c r="AF42" s="2">
        <f>VLOOKUP($A$42,Alimentos!$A$3:$AM$56:'Alimentos'!$A$684:$AM$984,29,FALSE)*$F$42/G42</f>
        <v>0</v>
      </c>
      <c r="AG42" s="2">
        <f>VLOOKUP($A$42,Alimentos!$A$3:$AM$56:'Alimentos'!$A$684:$AM$984,30,FALSE)*$F$42/G42</f>
        <v>0</v>
      </c>
      <c r="AH42" s="2">
        <f>VLOOKUP($A$42,Alimentos!$A$3:$AM$56:'Alimentos'!$A$684:$AM$984,31,FALSE)*$F$42/G42</f>
        <v>0</v>
      </c>
      <c r="AI42" s="2">
        <f>VLOOKUP($A$42,Alimentos!$A$3:$AM$56:'Alimentos'!$A$684:$AM$984,32,FALSE)*$F$42/G42</f>
        <v>0</v>
      </c>
      <c r="AJ42" s="2">
        <f>VLOOKUP($A$42,Alimentos!$A$3:$AM$56:'Alimentos'!$A$684:$AM$984,33,FALSE)*$F$42/G42</f>
        <v>0</v>
      </c>
      <c r="AK42" s="2">
        <f>VLOOKUP($A$42,Alimentos!$A$3:$AM$56:'Alimentos'!$A$684:$AM$984,34,FALSE)*$F$42/G42</f>
        <v>0</v>
      </c>
      <c r="AL42" s="2">
        <f>VLOOKUP($A$42,Alimentos!$A$3:$AM$56:'Alimentos'!$A$684:$AM$984,35,FALSE)*$F$42/G42</f>
        <v>0</v>
      </c>
      <c r="AM42" s="2">
        <f>VLOOKUP($A$42,Alimentos!$A$3:$AM$56:'Alimentos'!$A$684:$AM$984,36,FALSE)*$F$42/G42</f>
        <v>0</v>
      </c>
      <c r="AN42" s="2">
        <f>VLOOKUP($A$42,Alimentos!$A$3:$AM$56:'Alimentos'!$A$684:$AM$984,37,FALSE)*$F$42/G42</f>
        <v>0</v>
      </c>
      <c r="AO42" s="2">
        <f>VLOOKUP($A$42,Alimentos!$A$3:$AM$56:'Alimentos'!$A$684:$AM$984,38,FALSE)*$F$42/G42</f>
        <v>0</v>
      </c>
      <c r="AP42" s="2">
        <f>VLOOKUP($A$42,Alimentos!$A$3:$AM$56:'Alimentos'!$A$684:$AM$984,39,FALSE)*$F$42/G42</f>
        <v>0</v>
      </c>
    </row>
    <row r="43" spans="1:42" x14ac:dyDescent="0.3">
      <c r="A43" s="2" t="s">
        <v>652</v>
      </c>
      <c r="B43" s="284"/>
      <c r="C43" s="285"/>
      <c r="D43" s="286"/>
      <c r="E43" s="2">
        <f>VLOOKUP($A$43,Alimentos!$A$3:$AM$56:'Alimentos'!$A$684:$AM$984,3,FALSE)</f>
        <v>0</v>
      </c>
      <c r="F43" s="27"/>
      <c r="G43" s="2">
        <f>VLOOKUP($A$43,Alimentos!$A$3:$AM$56:'Alimentos'!$A$684:$AM$984,4,FALSE)</f>
        <v>100</v>
      </c>
      <c r="H43" s="140">
        <f>VLOOKUP($A$43,Alimentos!$A$3:$AM$56:'Alimentos'!$A$684:$AM$984,5,FALSE)*$F$43/G43</f>
        <v>0</v>
      </c>
      <c r="I43" s="2">
        <f>VLOOKUP($A$43,Alimentos!$A$3:$AM$56:'Alimentos'!$A$684:$AM$984,6,FALSE)*$F$43/G43</f>
        <v>0</v>
      </c>
      <c r="J43" s="2">
        <f>VLOOKUP($A$43,Alimentos!$A$3:$AM$56:'Alimentos'!$A$684:$AM$984,7,FALSE)*$F$43/G43</f>
        <v>0</v>
      </c>
      <c r="K43" s="140">
        <f>VLOOKUP($A$43,Alimentos!$A$3:$AM$56:'Alimentos'!$A$684:$AM$984,8,FALSE)*$F$43/G43</f>
        <v>0</v>
      </c>
      <c r="L43" s="140">
        <f>VLOOKUP($A$43,Alimentos!$A$3:$AM$56:'Alimentos'!$A$684:$AM$984,9,FALSE)*$F$43/G43</f>
        <v>0</v>
      </c>
      <c r="M43" s="2">
        <f>VLOOKUP($A$43,Alimentos!$A$3:$AM$56:'Alimentos'!$A$684:$AM$984,10,FALSE)*$F$43/G43</f>
        <v>0</v>
      </c>
      <c r="N43" s="2">
        <f>VLOOKUP($A$43,Alimentos!$A$3:$AM$56:'Alimentos'!$A$684:$AM$984,11,FALSE)*$F$43/G43</f>
        <v>0</v>
      </c>
      <c r="O43" s="140">
        <f>VLOOKUP($A$43,Alimentos!$A$3:$AM$56:'Alimentos'!$A$684:$AM$984,12,FALSE)*$F$43/G43</f>
        <v>0</v>
      </c>
      <c r="P43" s="2">
        <f>VLOOKUP($A$43,Alimentos!$A$3:$AM$56:'Alimentos'!$A$684:$AM$984,13,FALSE)*$F$43/G43</f>
        <v>0</v>
      </c>
      <c r="Q43" s="2">
        <f>VLOOKUP($A$43,Alimentos!$A$3:$AM$56:'Alimentos'!$A$684:$AM$984,14,FALSE)*$F$43/G43</f>
        <v>0</v>
      </c>
      <c r="R43" s="2">
        <f>VLOOKUP($A$43,Alimentos!$A$3:$AM$56:'Alimentos'!$A$684:$AM$984,15,FALSE)*$F$43/G43</f>
        <v>0</v>
      </c>
      <c r="S43" s="2">
        <f>VLOOKUP($A$43,Alimentos!$A$3:$AM$56:'Alimentos'!$A$684:$AM$984,16,FALSE)*$F$43/G43</f>
        <v>0</v>
      </c>
      <c r="T43" s="2">
        <f>VLOOKUP($A$43,Alimentos!$A$3:$AM$56:'Alimentos'!$A$684:$AM$984,17,FALSE)*$F$43/G43</f>
        <v>0</v>
      </c>
      <c r="U43" s="2">
        <f>VLOOKUP($A$43,Alimentos!$A$3:$AM$56:'Alimentos'!$A$684:$AM$984,18,FALSE)*$F$43/G43</f>
        <v>0</v>
      </c>
      <c r="V43" s="2">
        <f>VLOOKUP($A$43,Alimentos!$A$3:$AM$56:'Alimentos'!$A$684:$AM$984,19,FALSE)*$F$43/G43</f>
        <v>0</v>
      </c>
      <c r="W43" s="2">
        <f>VLOOKUP($A$43,Alimentos!$A$3:$AM$56:'Alimentos'!$A$684:$AM$984,20,FALSE)*$F$43/G43</f>
        <v>0</v>
      </c>
      <c r="X43" s="2">
        <f>VLOOKUP($A$43,Alimentos!$A$3:$AM$56:'Alimentos'!$A$684:$AM$984,21,FALSE)*$F$43/G43</f>
        <v>0</v>
      </c>
      <c r="Y43" s="2">
        <f>VLOOKUP($A$43,Alimentos!$A$3:$AM$56:'Alimentos'!$A$684:$AM$984,22,FALSE)*$F$43/G43</f>
        <v>0</v>
      </c>
      <c r="Z43" s="2">
        <f>VLOOKUP($A$43,Alimentos!$A$3:$AM$56:'Alimentos'!$A$684:$AM$984,23,FALSE)*$F$43/G43</f>
        <v>0</v>
      </c>
      <c r="AA43" s="2">
        <f>VLOOKUP($A$43,Alimentos!$A$3:$AM$56:'Alimentos'!$A$684:$AM$984,24,FALSE)*$F$43/G43</f>
        <v>0</v>
      </c>
      <c r="AB43" s="2">
        <f>VLOOKUP($A$43,Alimentos!$A$3:$AM$56:'Alimentos'!$A$684:$AM$984,25,FALSE)*$F$43/G43</f>
        <v>0</v>
      </c>
      <c r="AC43" s="2">
        <f>VLOOKUP($A$43,Alimentos!$A$3:$AM$56:'Alimentos'!$A$684:$AM$984,26,FALSE)*$F$43/G43</f>
        <v>0</v>
      </c>
      <c r="AD43" s="2">
        <f>VLOOKUP($A$43,Alimentos!$A$3:$AM$56:'Alimentos'!$A$684:$AM$984,27,FALSE)*$F$43/G43</f>
        <v>0</v>
      </c>
      <c r="AE43" s="2">
        <f>VLOOKUP($A$43,Alimentos!$A$3:$AM$56:'Alimentos'!$A$684:$AM$984,28,FALSE)*$F$43/G43</f>
        <v>0</v>
      </c>
      <c r="AF43" s="2">
        <f>VLOOKUP($A$43,Alimentos!$A$3:$AM$56:'Alimentos'!$A$684:$AM$984,29,FALSE)*$F$43/G43</f>
        <v>0</v>
      </c>
      <c r="AG43" s="2">
        <f>VLOOKUP($A$43,Alimentos!$A$3:$AM$56:'Alimentos'!$A$684:$AM$984,30,FALSE)*$F$43/G43</f>
        <v>0</v>
      </c>
      <c r="AH43" s="2">
        <f>VLOOKUP($A$43,Alimentos!$A$3:$AM$56:'Alimentos'!$A$684:$AM$984,31,FALSE)*$F$43/G43</f>
        <v>0</v>
      </c>
      <c r="AI43" s="2">
        <f>VLOOKUP($A$43,Alimentos!$A$3:$AM$56:'Alimentos'!$A$684:$AM$984,32,FALSE)*$F$43/G43</f>
        <v>0</v>
      </c>
      <c r="AJ43" s="2">
        <f>VLOOKUP($A$43,Alimentos!$A$3:$AM$56:'Alimentos'!$A$684:$AM$984,33,FALSE)*$F$43/G43</f>
        <v>0</v>
      </c>
      <c r="AK43" s="2">
        <f>VLOOKUP($A$43,Alimentos!$A$3:$AM$56:'Alimentos'!$A$684:$AM$984,34,FALSE)*$F$43/G43</f>
        <v>0</v>
      </c>
      <c r="AL43" s="2">
        <f>VLOOKUP($A$43,Alimentos!$A$3:$AM$56:'Alimentos'!$A$684:$AM$984,35,FALSE)*$F$43/G43</f>
        <v>0</v>
      </c>
      <c r="AM43" s="2">
        <f>VLOOKUP($A$43,Alimentos!$A$3:$AM$56:'Alimentos'!$A$684:$AM$984,36,FALSE)*$F$43/G43</f>
        <v>0</v>
      </c>
      <c r="AN43" s="2">
        <f>VLOOKUP($A$43,Alimentos!$A$3:$AM$56:'Alimentos'!$A$684:$AM$984,37,FALSE)*$F$43/G43</f>
        <v>0</v>
      </c>
      <c r="AO43" s="2">
        <f>VLOOKUP($A$43,Alimentos!$A$3:$AM$56:'Alimentos'!$A$684:$AM$984,38,FALSE)*$F$43/G43</f>
        <v>0</v>
      </c>
      <c r="AP43" s="2">
        <f>VLOOKUP($A$43,Alimentos!$A$3:$AM$56:'Alimentos'!$A$684:$AM$984,39,FALSE)*$F$43/G43</f>
        <v>0</v>
      </c>
    </row>
    <row r="44" spans="1:42" x14ac:dyDescent="0.3">
      <c r="A44" s="2" t="s">
        <v>652</v>
      </c>
      <c r="B44" s="284"/>
      <c r="C44" s="285"/>
      <c r="D44" s="286"/>
      <c r="E44" s="2">
        <f>VLOOKUP($A$44,Alimentos!$A$3:$AM$56:'Alimentos'!$A$684:$AM$984,3,FALSE)</f>
        <v>0</v>
      </c>
      <c r="F44" s="27"/>
      <c r="G44" s="2">
        <f>VLOOKUP($A$44,Alimentos!$A$3:$AM$56:'Alimentos'!$A$684:$AM$984,4,FALSE)</f>
        <v>100</v>
      </c>
      <c r="H44" s="140">
        <f>VLOOKUP($A$44,Alimentos!$A$3:$AM$56:'Alimentos'!$A$684:$AM$984,5,FALSE)*$F$44/G44</f>
        <v>0</v>
      </c>
      <c r="I44" s="2">
        <f>VLOOKUP($A$44,Alimentos!$A$3:$AM$56:'Alimentos'!$A$684:$AM$984,6,FALSE)*$F$44/G44</f>
        <v>0</v>
      </c>
      <c r="J44" s="2">
        <f>VLOOKUP($A$44,Alimentos!$A$3:$AM$56:'Alimentos'!$A$684:$AM$984,7,FALSE)*$F$44/G44</f>
        <v>0</v>
      </c>
      <c r="K44" s="140">
        <f>VLOOKUP($A$44,Alimentos!$A$3:$AM$56:'Alimentos'!$A$684:$AM$984,8,FALSE)*$F$44/G44</f>
        <v>0</v>
      </c>
      <c r="L44" s="140">
        <f>VLOOKUP($A$44,Alimentos!$A$3:$AM$56:'Alimentos'!$A$684:$AM$984,9,FALSE)*$F$44/G44</f>
        <v>0</v>
      </c>
      <c r="M44" s="2">
        <f>VLOOKUP($A$44,Alimentos!$A$3:$AM$56:'Alimentos'!$A$684:$AM$984,10,FALSE)*$F$44/G44</f>
        <v>0</v>
      </c>
      <c r="N44" s="2">
        <f>VLOOKUP($A$44,Alimentos!$A$3:$AM$56:'Alimentos'!$A$684:$AM$984,11,FALSE)*$F$44/G44</f>
        <v>0</v>
      </c>
      <c r="O44" s="140">
        <f>VLOOKUP($A$44,Alimentos!$A$3:$AM$56:'Alimentos'!$A$684:$AM$984,12,FALSE)*$F$44/G44</f>
        <v>0</v>
      </c>
      <c r="P44" s="2">
        <f>VLOOKUP($A$44,Alimentos!$A$3:$AM$56:'Alimentos'!$A$684:$AM$984,13,FALSE)*$F$44/G44</f>
        <v>0</v>
      </c>
      <c r="Q44" s="2">
        <f>VLOOKUP($A$44,Alimentos!$A$3:$AM$56:'Alimentos'!$A$684:$AM$984,14,FALSE)*$F$44/G44</f>
        <v>0</v>
      </c>
      <c r="R44" s="2">
        <f>VLOOKUP($A$44,Alimentos!$A$3:$AM$56:'Alimentos'!$A$684:$AM$984,15,FALSE)*$F$44/G44</f>
        <v>0</v>
      </c>
      <c r="S44" s="2">
        <f>VLOOKUP($A$44,Alimentos!$A$3:$AM$56:'Alimentos'!$A$684:$AM$984,16,FALSE)*$F$44/G44</f>
        <v>0</v>
      </c>
      <c r="T44" s="2">
        <f>VLOOKUP($A$44,Alimentos!$A$3:$AM$56:'Alimentos'!$A$684:$AM$984,17,FALSE)*$F$44/G44</f>
        <v>0</v>
      </c>
      <c r="U44" s="2">
        <f>VLOOKUP($A$44,Alimentos!$A$3:$AM$56:'Alimentos'!$A$684:$AM$984,18,FALSE)*$F$44/G44</f>
        <v>0</v>
      </c>
      <c r="V44" s="2">
        <f>VLOOKUP($A$44,Alimentos!$A$3:$AM$56:'Alimentos'!$A$684:$AM$984,19,FALSE)*$F$44/G44</f>
        <v>0</v>
      </c>
      <c r="W44" s="2">
        <f>VLOOKUP($A$44,Alimentos!$A$3:$AM$56:'Alimentos'!$A$684:$AM$984,20,FALSE)*$F$44/G44</f>
        <v>0</v>
      </c>
      <c r="X44" s="2">
        <f>VLOOKUP($A$44,Alimentos!$A$3:$AM$56:'Alimentos'!$A$684:$AM$984,21,FALSE)*$F$44/G44</f>
        <v>0</v>
      </c>
      <c r="Y44" s="2">
        <f>VLOOKUP($A$44,Alimentos!$A$3:$AM$56:'Alimentos'!$A$684:$AM$984,22,FALSE)*$F$44/G44</f>
        <v>0</v>
      </c>
      <c r="Z44" s="2">
        <f>VLOOKUP($A$44,Alimentos!$A$3:$AM$56:'Alimentos'!$A$684:$AM$984,23,FALSE)*$F$44/G44</f>
        <v>0</v>
      </c>
      <c r="AA44" s="2">
        <f>VLOOKUP($A$44,Alimentos!$A$3:$AM$56:'Alimentos'!$A$684:$AM$984,24,FALSE)*$F$44/G44</f>
        <v>0</v>
      </c>
      <c r="AB44" s="2">
        <f>VLOOKUP($A$44,Alimentos!$A$3:$AM$56:'Alimentos'!$A$684:$AM$984,25,FALSE)*$F$44/G44</f>
        <v>0</v>
      </c>
      <c r="AC44" s="2">
        <f>VLOOKUP($A$44,Alimentos!$A$3:$AM$56:'Alimentos'!$A$684:$AM$984,26,FALSE)*$F$44/G44</f>
        <v>0</v>
      </c>
      <c r="AD44" s="2">
        <f>VLOOKUP($A$44,Alimentos!$A$3:$AM$56:'Alimentos'!$A$684:$AM$984,27,FALSE)*$F$44/G44</f>
        <v>0</v>
      </c>
      <c r="AE44" s="2">
        <f>VLOOKUP($A$44,Alimentos!$A$3:$AM$56:'Alimentos'!$A$684:$AM$984,28,FALSE)*$F$44/G44</f>
        <v>0</v>
      </c>
      <c r="AF44" s="2">
        <f>VLOOKUP($A$44,Alimentos!$A$3:$AM$56:'Alimentos'!$A$684:$AM$984,29,FALSE)*$F$44/G44</f>
        <v>0</v>
      </c>
      <c r="AG44" s="2">
        <f>VLOOKUP($A$44,Alimentos!$A$3:$AM$56:'Alimentos'!$A$684:$AM$984,30,FALSE)*$F$44/G44</f>
        <v>0</v>
      </c>
      <c r="AH44" s="2">
        <f>VLOOKUP($A$44,Alimentos!$A$3:$AM$56:'Alimentos'!$A$684:$AM$984,31,FALSE)*$F$44/G44</f>
        <v>0</v>
      </c>
      <c r="AI44" s="2">
        <f>VLOOKUP($A$44,Alimentos!$A$3:$AM$56:'Alimentos'!$A$684:$AM$984,32,FALSE)*$F$44/G44</f>
        <v>0</v>
      </c>
      <c r="AJ44" s="2">
        <f>VLOOKUP($A$44,Alimentos!$A$3:$AM$56:'Alimentos'!$A$684:$AM$984,33,FALSE)*$F$44/G44</f>
        <v>0</v>
      </c>
      <c r="AK44" s="2">
        <f>VLOOKUP($A$44,Alimentos!$A$3:$AM$56:'Alimentos'!$A$684:$AM$984,34,FALSE)*$F$44/G44</f>
        <v>0</v>
      </c>
      <c r="AL44" s="2">
        <f>VLOOKUP($A$44,Alimentos!$A$3:$AM$56:'Alimentos'!$A$684:$AM$984,35,FALSE)*$F$44/G44</f>
        <v>0</v>
      </c>
      <c r="AM44" s="2">
        <f>VLOOKUP($A$44,Alimentos!$A$3:$AM$56:'Alimentos'!$A$684:$AM$984,36,FALSE)*$F$44/G44</f>
        <v>0</v>
      </c>
      <c r="AN44" s="2">
        <f>VLOOKUP($A$44,Alimentos!$A$3:$AM$56:'Alimentos'!$A$684:$AM$984,37,FALSE)*$F$44/G44</f>
        <v>0</v>
      </c>
      <c r="AO44" s="2">
        <f>VLOOKUP($A$44,Alimentos!$A$3:$AM$56:'Alimentos'!$A$684:$AM$984,38,FALSE)*$F$44/G44</f>
        <v>0</v>
      </c>
      <c r="AP44" s="2">
        <f>VLOOKUP($A$44,Alimentos!$A$3:$AM$56:'Alimentos'!$A$684:$AM$984,39,FALSE)*$F$44/G44</f>
        <v>0</v>
      </c>
    </row>
    <row r="45" spans="1:42" x14ac:dyDescent="0.3">
      <c r="A45" s="2" t="s">
        <v>652</v>
      </c>
      <c r="B45" s="284"/>
      <c r="C45" s="285"/>
      <c r="D45" s="286"/>
      <c r="E45" s="2">
        <f>VLOOKUP($A$45,Alimentos!$A$3:$AM$56:'Alimentos'!$A$684:$AM$984,3,FALSE)</f>
        <v>0</v>
      </c>
      <c r="F45" s="27"/>
      <c r="G45" s="2">
        <f>VLOOKUP($A$45,Alimentos!$A$3:$AM$56:'Alimentos'!$A$684:$AM$984,4,FALSE)</f>
        <v>100</v>
      </c>
      <c r="H45" s="140">
        <f>VLOOKUP($A$45,Alimentos!$A$3:$AM$56:'Alimentos'!$A$684:$AM$984,5,FALSE)*$F$45/G45</f>
        <v>0</v>
      </c>
      <c r="I45" s="2">
        <f>VLOOKUP($A$45,Alimentos!$A$3:$AM$56:'Alimentos'!$A$684:$AM$984,6,FALSE)*$F$45/G45</f>
        <v>0</v>
      </c>
      <c r="J45" s="2">
        <f>VLOOKUP($A$45,Alimentos!$A$3:$AM$56:'Alimentos'!$A$684:$AM$984,7,FALSE)*$F$45/G45</f>
        <v>0</v>
      </c>
      <c r="K45" s="140">
        <f>VLOOKUP($A$45,Alimentos!$A$3:$AM$56:'Alimentos'!$A$684:$AM$984,8,FALSE)*$F$45/G45</f>
        <v>0</v>
      </c>
      <c r="L45" s="140">
        <f>VLOOKUP($A$45,Alimentos!$A$3:$AM$56:'Alimentos'!$A$684:$AM$984,9,FALSE)*$F$45/G45</f>
        <v>0</v>
      </c>
      <c r="M45" s="2">
        <f>VLOOKUP($A$45,Alimentos!$A$3:$AM$56:'Alimentos'!$A$684:$AM$984,10,FALSE)*$F$45/G45</f>
        <v>0</v>
      </c>
      <c r="N45" s="2">
        <f>VLOOKUP($A$45,Alimentos!$A$3:$AM$56:'Alimentos'!$A$684:$AM$984,11,FALSE)*$F$45/G45</f>
        <v>0</v>
      </c>
      <c r="O45" s="140">
        <f>VLOOKUP($A$45,Alimentos!$A$3:$AM$56:'Alimentos'!$A$684:$AM$984,12,FALSE)*$F$45/G45</f>
        <v>0</v>
      </c>
      <c r="P45" s="2">
        <f>VLOOKUP($A$45,Alimentos!$A$3:$AM$56:'Alimentos'!$A$684:$AM$984,13,FALSE)*$F$45/G45</f>
        <v>0</v>
      </c>
      <c r="Q45" s="2">
        <f>VLOOKUP($A$45,Alimentos!$A$3:$AM$56:'Alimentos'!$A$684:$AM$984,14,FALSE)*$F$45/G45</f>
        <v>0</v>
      </c>
      <c r="R45" s="2">
        <f>VLOOKUP($A$45,Alimentos!$A$3:$AM$56:'Alimentos'!$A$684:$AM$984,15,FALSE)*$F$45/G45</f>
        <v>0</v>
      </c>
      <c r="S45" s="2">
        <f>VLOOKUP($A$45,Alimentos!$A$3:$AM$56:'Alimentos'!$A$684:$AM$984,16,FALSE)*$F$45/G45</f>
        <v>0</v>
      </c>
      <c r="T45" s="2">
        <f>VLOOKUP($A$45,Alimentos!$A$3:$AM$56:'Alimentos'!$A$684:$AM$984,17,FALSE)*$F$45/G45</f>
        <v>0</v>
      </c>
      <c r="U45" s="2">
        <f>VLOOKUP($A$45,Alimentos!$A$3:$AM$56:'Alimentos'!$A$684:$AM$984,18,FALSE)*$F$45/G45</f>
        <v>0</v>
      </c>
      <c r="V45" s="2">
        <f>VLOOKUP($A$45,Alimentos!$A$3:$AM$56:'Alimentos'!$A$684:$AM$984,19,FALSE)*$F$45/G45</f>
        <v>0</v>
      </c>
      <c r="W45" s="2">
        <f>VLOOKUP($A$45,Alimentos!$A$3:$AM$56:'Alimentos'!$A$684:$AM$984,20,FALSE)*$F$45/G45</f>
        <v>0</v>
      </c>
      <c r="X45" s="2">
        <f>VLOOKUP($A$45,Alimentos!$A$3:$AM$56:'Alimentos'!$A$684:$AM$984,21,FALSE)*$F$45/G45</f>
        <v>0</v>
      </c>
      <c r="Y45" s="2">
        <f>VLOOKUP($A$45,Alimentos!$A$3:$AM$56:'Alimentos'!$A$684:$AM$984,22,FALSE)*$F$45/G45</f>
        <v>0</v>
      </c>
      <c r="Z45" s="2">
        <f>VLOOKUP($A$45,Alimentos!$A$3:$AM$56:'Alimentos'!$A$684:$AM$984,23,FALSE)*$F$45/G45</f>
        <v>0</v>
      </c>
      <c r="AA45" s="2">
        <f>VLOOKUP($A$45,Alimentos!$A$3:$AM$56:'Alimentos'!$A$684:$AM$984,24,FALSE)*$F$45/G45</f>
        <v>0</v>
      </c>
      <c r="AB45" s="2">
        <f>VLOOKUP($A$45,Alimentos!$A$3:$AM$56:'Alimentos'!$A$684:$AM$984,25,FALSE)*$F$45/G45</f>
        <v>0</v>
      </c>
      <c r="AC45" s="2">
        <f>VLOOKUP($A$45,Alimentos!$A$3:$AM$56:'Alimentos'!$A$684:$AM$984,26,FALSE)*$F$45/G45</f>
        <v>0</v>
      </c>
      <c r="AD45" s="2">
        <f>VLOOKUP($A$45,Alimentos!$A$3:$AM$56:'Alimentos'!$A$684:$AM$984,27,FALSE)*$F$45/G45</f>
        <v>0</v>
      </c>
      <c r="AE45" s="2">
        <f>VLOOKUP($A$45,Alimentos!$A$3:$AM$56:'Alimentos'!$A$684:$AM$984,28,FALSE)*$F$45/G45</f>
        <v>0</v>
      </c>
      <c r="AF45" s="2">
        <f>VLOOKUP($A$45,Alimentos!$A$3:$AM$56:'Alimentos'!$A$684:$AM$984,29,FALSE)*$F$45/G45</f>
        <v>0</v>
      </c>
      <c r="AG45" s="2">
        <f>VLOOKUP($A$45,Alimentos!$A$3:$AM$56:'Alimentos'!$A$684:$AM$984,30,FALSE)*$F$45/G45</f>
        <v>0</v>
      </c>
      <c r="AH45" s="2">
        <f>VLOOKUP($A$45,Alimentos!$A$3:$AM$56:'Alimentos'!$A$684:$AM$984,31,FALSE)*$F$45/G45</f>
        <v>0</v>
      </c>
      <c r="AI45" s="2">
        <f>VLOOKUP($A$45,Alimentos!$A$3:$AM$56:'Alimentos'!$A$684:$AM$984,32,FALSE)*$F$45/G45</f>
        <v>0</v>
      </c>
      <c r="AJ45" s="2">
        <f>VLOOKUP($A$45,Alimentos!$A$3:$AM$56:'Alimentos'!$A$684:$AM$984,33,FALSE)*$F$45/G45</f>
        <v>0</v>
      </c>
      <c r="AK45" s="2">
        <f>VLOOKUP($A$45,Alimentos!$A$3:$AM$56:'Alimentos'!$A$684:$AM$984,34,FALSE)*$F$45/G45</f>
        <v>0</v>
      </c>
      <c r="AL45" s="2">
        <f>VLOOKUP($A$45,Alimentos!$A$3:$AM$56:'Alimentos'!$A$684:$AM$984,35,FALSE)*$F$45/G45</f>
        <v>0</v>
      </c>
      <c r="AM45" s="2">
        <f>VLOOKUP($A$45,Alimentos!$A$3:$AM$56:'Alimentos'!$A$684:$AM$984,36,FALSE)*$F$45/G45</f>
        <v>0</v>
      </c>
      <c r="AN45" s="2">
        <f>VLOOKUP($A$45,Alimentos!$A$3:$AM$56:'Alimentos'!$A$684:$AM$984,37,FALSE)*$F$45/G45</f>
        <v>0</v>
      </c>
      <c r="AO45" s="2">
        <f>VLOOKUP($A$45,Alimentos!$A$3:$AM$56:'Alimentos'!$A$684:$AM$984,38,FALSE)*$F$45/G45</f>
        <v>0</v>
      </c>
      <c r="AP45" s="2">
        <f>VLOOKUP($A$45,Alimentos!$A$3:$AM$56:'Alimentos'!$A$684:$AM$984,39,FALSE)*$F$45/G45</f>
        <v>0</v>
      </c>
    </row>
    <row r="46" spans="1:42" s="56" customFormat="1" x14ac:dyDescent="0.3">
      <c r="A46" s="321" t="s">
        <v>750</v>
      </c>
      <c r="B46" s="322"/>
      <c r="C46" s="322"/>
      <c r="D46" s="322"/>
      <c r="E46" s="322"/>
      <c r="F46" s="322"/>
      <c r="G46" s="323"/>
      <c r="H46" s="93">
        <f t="shared" ref="H46:AP46" si="3">SUM(H31:H45)</f>
        <v>494.7</v>
      </c>
      <c r="I46" s="93">
        <f t="shared" si="3"/>
        <v>260.98</v>
      </c>
      <c r="J46" s="93">
        <f>SUM(J31:J45)</f>
        <v>4.8299999999999992</v>
      </c>
      <c r="K46" s="93">
        <f t="shared" si="3"/>
        <v>25.27</v>
      </c>
      <c r="L46" s="93">
        <f t="shared" si="3"/>
        <v>59.91</v>
      </c>
      <c r="M46" s="93">
        <f t="shared" si="3"/>
        <v>10.670000000000002</v>
      </c>
      <c r="N46" s="93">
        <f t="shared" si="3"/>
        <v>8.6499999999999986</v>
      </c>
      <c r="O46" s="93">
        <f t="shared" si="3"/>
        <v>14.04</v>
      </c>
      <c r="P46" s="93">
        <f t="shared" si="3"/>
        <v>3.5079999999999996</v>
      </c>
      <c r="Q46" s="93">
        <f t="shared" si="3"/>
        <v>5.1710000000000003</v>
      </c>
      <c r="R46" s="93">
        <f t="shared" si="3"/>
        <v>3.3</v>
      </c>
      <c r="S46" s="93">
        <f t="shared" si="3"/>
        <v>0</v>
      </c>
      <c r="T46" s="93">
        <f t="shared" si="3"/>
        <v>12.2</v>
      </c>
      <c r="U46" s="93">
        <f t="shared" si="3"/>
        <v>90.3</v>
      </c>
      <c r="V46" s="93">
        <f t="shared" si="3"/>
        <v>11.33</v>
      </c>
      <c r="W46" s="93">
        <f t="shared" si="3"/>
        <v>0</v>
      </c>
      <c r="X46" s="93">
        <f t="shared" si="3"/>
        <v>2.88</v>
      </c>
      <c r="Y46" s="93">
        <f t="shared" si="3"/>
        <v>51.17</v>
      </c>
      <c r="Z46" s="93">
        <f t="shared" si="3"/>
        <v>0.39</v>
      </c>
      <c r="AA46" s="93">
        <f t="shared" si="3"/>
        <v>0.30999999999999994</v>
      </c>
      <c r="AB46" s="93">
        <f t="shared" si="3"/>
        <v>2.17</v>
      </c>
      <c r="AC46" s="93">
        <f t="shared" si="3"/>
        <v>0.57999999999999996</v>
      </c>
      <c r="AD46" s="93">
        <f t="shared" si="3"/>
        <v>1.19</v>
      </c>
      <c r="AE46" s="93">
        <f t="shared" si="3"/>
        <v>0</v>
      </c>
      <c r="AF46" s="93">
        <f t="shared" si="3"/>
        <v>208.2</v>
      </c>
      <c r="AG46" s="93">
        <f t="shared" si="3"/>
        <v>504.8</v>
      </c>
      <c r="AH46" s="93">
        <f t="shared" si="3"/>
        <v>809.6</v>
      </c>
      <c r="AI46" s="93">
        <f t="shared" si="3"/>
        <v>60.2</v>
      </c>
      <c r="AJ46" s="93">
        <f t="shared" si="3"/>
        <v>406.40000000000003</v>
      </c>
      <c r="AK46" s="93">
        <f t="shared" si="3"/>
        <v>176.99999999999997</v>
      </c>
      <c r="AL46" s="93">
        <f t="shared" si="3"/>
        <v>4.49</v>
      </c>
      <c r="AM46" s="93">
        <f t="shared" si="3"/>
        <v>2.8400000000000003</v>
      </c>
      <c r="AN46" s="93">
        <f t="shared" si="3"/>
        <v>0.59000000000000008</v>
      </c>
      <c r="AO46" s="93">
        <f t="shared" si="3"/>
        <v>7.16</v>
      </c>
      <c r="AP46" s="93">
        <f t="shared" si="3"/>
        <v>0</v>
      </c>
    </row>
    <row r="47" spans="1:42" s="123" customFormat="1" ht="22.2" customHeight="1" thickBot="1" x14ac:dyDescent="0.35">
      <c r="A47" s="332" t="s">
        <v>751</v>
      </c>
      <c r="B47" s="333"/>
      <c r="C47" s="333"/>
      <c r="D47" s="333"/>
      <c r="E47" s="333"/>
      <c r="F47" s="333"/>
      <c r="G47" s="334"/>
      <c r="H47" s="138">
        <f>H109*E27</f>
        <v>488.34373499999992</v>
      </c>
      <c r="I47" s="122"/>
      <c r="J47" s="122"/>
      <c r="K47" s="137">
        <f>K109*E27</f>
        <v>23.019569999999995</v>
      </c>
      <c r="L47" s="122">
        <f>L109*E27</f>
        <v>65.770199999999988</v>
      </c>
      <c r="M47" s="122"/>
      <c r="N47" s="122"/>
      <c r="O47" s="138">
        <f>O109*E27</f>
        <v>14.798295</v>
      </c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  <c r="AH47" s="122"/>
      <c r="AI47" s="122"/>
      <c r="AJ47" s="122"/>
      <c r="AK47" s="122"/>
      <c r="AL47" s="122"/>
      <c r="AM47" s="122"/>
      <c r="AN47" s="122"/>
      <c r="AO47" s="122"/>
      <c r="AP47" s="122"/>
    </row>
    <row r="48" spans="1:42" ht="15" customHeight="1" x14ac:dyDescent="0.7">
      <c r="A48" s="35"/>
      <c r="B48" s="312" t="s">
        <v>735</v>
      </c>
      <c r="C48" s="313"/>
      <c r="D48" s="314"/>
      <c r="E48" s="335">
        <v>0.1</v>
      </c>
      <c r="F48" s="336"/>
      <c r="G48" s="337"/>
      <c r="H48" s="358" t="s">
        <v>756</v>
      </c>
      <c r="I48" s="359"/>
      <c r="J48" s="302" t="s">
        <v>1427</v>
      </c>
      <c r="K48" s="303"/>
      <c r="L48" s="303"/>
      <c r="M48" s="303"/>
      <c r="N48" s="303"/>
      <c r="O48" s="303"/>
      <c r="P48" s="303"/>
      <c r="Q48" s="303"/>
      <c r="R48" s="303"/>
      <c r="S48" s="303"/>
      <c r="T48" s="303"/>
      <c r="U48" s="303"/>
      <c r="V48" s="303"/>
      <c r="W48" s="303"/>
      <c r="X48" s="303"/>
      <c r="Y48" s="303"/>
      <c r="Z48" s="303"/>
      <c r="AA48" s="303"/>
      <c r="AB48" s="303"/>
      <c r="AC48" s="303"/>
      <c r="AD48" s="304"/>
    </row>
    <row r="49" spans="1:42" ht="15" customHeight="1" x14ac:dyDescent="0.3">
      <c r="A49" s="32"/>
      <c r="B49" s="315"/>
      <c r="C49" s="316"/>
      <c r="D49" s="317"/>
      <c r="E49" s="338"/>
      <c r="F49" s="339"/>
      <c r="G49" s="340"/>
      <c r="H49" s="360"/>
      <c r="I49" s="361"/>
      <c r="J49" s="305"/>
      <c r="K49" s="306"/>
      <c r="L49" s="306"/>
      <c r="M49" s="306"/>
      <c r="N49" s="306"/>
      <c r="O49" s="306"/>
      <c r="P49" s="306"/>
      <c r="Q49" s="306"/>
      <c r="R49" s="306"/>
      <c r="S49" s="306"/>
      <c r="T49" s="306"/>
      <c r="U49" s="306"/>
      <c r="V49" s="306"/>
      <c r="W49" s="306"/>
      <c r="X49" s="306"/>
      <c r="Y49" s="306"/>
      <c r="Z49" s="306"/>
      <c r="AA49" s="306"/>
      <c r="AB49" s="306"/>
      <c r="AC49" s="306"/>
      <c r="AD49" s="307"/>
    </row>
    <row r="50" spans="1:42" ht="15.75" customHeight="1" thickBot="1" x14ac:dyDescent="0.35">
      <c r="A50" s="33"/>
      <c r="B50" s="318"/>
      <c r="C50" s="319"/>
      <c r="D50" s="320"/>
      <c r="E50" s="341"/>
      <c r="F50" s="342"/>
      <c r="G50" s="343"/>
      <c r="H50" s="362"/>
      <c r="I50" s="363"/>
      <c r="J50" s="308"/>
      <c r="K50" s="309"/>
      <c r="L50" s="309"/>
      <c r="M50" s="309"/>
      <c r="N50" s="309"/>
      <c r="O50" s="309"/>
      <c r="P50" s="309"/>
      <c r="Q50" s="309"/>
      <c r="R50" s="309"/>
      <c r="S50" s="309"/>
      <c r="T50" s="309"/>
      <c r="U50" s="309"/>
      <c r="V50" s="309"/>
      <c r="W50" s="309"/>
      <c r="X50" s="309"/>
      <c r="Y50" s="309"/>
      <c r="Z50" s="309"/>
      <c r="AA50" s="309"/>
      <c r="AB50" s="309"/>
      <c r="AC50" s="309"/>
      <c r="AD50" s="310"/>
    </row>
    <row r="51" spans="1:42" x14ac:dyDescent="0.3">
      <c r="A51" s="34" t="s">
        <v>0</v>
      </c>
      <c r="B51" s="311" t="s">
        <v>1</v>
      </c>
      <c r="C51" s="311"/>
      <c r="D51" s="311"/>
      <c r="E51" s="9" t="s">
        <v>2</v>
      </c>
      <c r="F51" s="9" t="s">
        <v>3</v>
      </c>
      <c r="G51" s="9" t="s">
        <v>637</v>
      </c>
      <c r="H51" s="9" t="s">
        <v>4</v>
      </c>
      <c r="I51" s="9" t="s">
        <v>5</v>
      </c>
      <c r="J51" s="9" t="s">
        <v>6</v>
      </c>
      <c r="K51" s="9" t="s">
        <v>7</v>
      </c>
      <c r="L51" s="9" t="s">
        <v>9</v>
      </c>
      <c r="M51" s="9" t="s">
        <v>10</v>
      </c>
      <c r="N51" s="9" t="s">
        <v>8</v>
      </c>
      <c r="O51" s="9" t="s">
        <v>11</v>
      </c>
      <c r="P51" s="9" t="s">
        <v>12</v>
      </c>
      <c r="Q51" s="9" t="s">
        <v>13</v>
      </c>
      <c r="R51" s="9" t="s">
        <v>14</v>
      </c>
      <c r="S51" s="9" t="s">
        <v>15</v>
      </c>
      <c r="T51" s="9" t="s">
        <v>16</v>
      </c>
      <c r="U51" s="9" t="s">
        <v>36</v>
      </c>
      <c r="V51" s="9" t="s">
        <v>17</v>
      </c>
      <c r="W51" s="9" t="s">
        <v>18</v>
      </c>
      <c r="X51" s="9" t="s">
        <v>37</v>
      </c>
      <c r="Y51" s="9" t="s">
        <v>19</v>
      </c>
      <c r="Z51" s="9" t="s">
        <v>22</v>
      </c>
      <c r="AA51" s="9" t="s">
        <v>20</v>
      </c>
      <c r="AB51" s="9" t="s">
        <v>21</v>
      </c>
      <c r="AC51" s="9" t="s">
        <v>23</v>
      </c>
      <c r="AD51" s="9" t="s">
        <v>24</v>
      </c>
      <c r="AE51" s="9" t="s">
        <v>25</v>
      </c>
      <c r="AF51" s="9" t="s">
        <v>26</v>
      </c>
      <c r="AG51" s="9" t="s">
        <v>27</v>
      </c>
      <c r="AH51" s="9" t="s">
        <v>28</v>
      </c>
      <c r="AI51" s="9" t="s">
        <v>29</v>
      </c>
      <c r="AJ51" s="9" t="s">
        <v>30</v>
      </c>
      <c r="AK51" s="9" t="s">
        <v>31</v>
      </c>
      <c r="AL51" s="9" t="s">
        <v>32</v>
      </c>
      <c r="AM51" s="9" t="s">
        <v>33</v>
      </c>
      <c r="AN51" s="9" t="s">
        <v>34</v>
      </c>
      <c r="AO51" s="9" t="s">
        <v>35</v>
      </c>
      <c r="AP51" s="9" t="s">
        <v>635</v>
      </c>
    </row>
    <row r="52" spans="1:42" x14ac:dyDescent="0.3">
      <c r="A52" s="2" t="s">
        <v>390</v>
      </c>
      <c r="B52" s="284"/>
      <c r="C52" s="285"/>
      <c r="D52" s="286"/>
      <c r="E52" s="2">
        <f>VLOOKUP($A$52,Alimentos!$A$3:$AM$56:'Alimentos'!$A$684:$AM$984,3,FALSE)</f>
        <v>1</v>
      </c>
      <c r="F52" s="27">
        <v>100</v>
      </c>
      <c r="G52" s="2">
        <f>VLOOKUP($A$52,Alimentos!$A$3:$AM$56:'Alimentos'!$A$684:$AM$984,4,FALSE)</f>
        <v>100</v>
      </c>
      <c r="H52" s="162">
        <f>VLOOKUP($A$52,Alimentos!$A$3:$AM$56:'Alimentos'!$A$684:$AM$984,5,FALSE)*$F$52/G52</f>
        <v>32</v>
      </c>
      <c r="I52" s="2">
        <f>VLOOKUP($A$52,Alimentos!$A$3:$AM$56:'Alimentos'!$A$684:$AM$984,6,FALSE)*$F$52/G52</f>
        <v>91</v>
      </c>
      <c r="J52" s="2">
        <f>VLOOKUP($A$52,Alimentos!$A$3:$AM$56:'Alimentos'!$A$684:$AM$984,7,FALSE)*$F$52/G52</f>
        <v>0.4</v>
      </c>
      <c r="K52" s="162">
        <f>VLOOKUP($A$52,Alimentos!$A$3:$AM$56:'Alimentos'!$A$684:$AM$984,8,FALSE)*$F$52/G52</f>
        <v>0.7</v>
      </c>
      <c r="L52" s="161">
        <f>VLOOKUP($A$52,Alimentos!$A$3:$AM$56:'Alimentos'!$A$684:$AM$984,9,FALSE)*$F$52/G52</f>
        <v>5.7</v>
      </c>
      <c r="M52" s="165">
        <f>VLOOKUP($A$52,Alimentos!$A$3:$AM$56:'Alimentos'!$A$684:$AM$984,10,FALSE)*$F$52/G52</f>
        <v>4.9000000000000004</v>
      </c>
      <c r="N52" s="2">
        <f>VLOOKUP($A$52,Alimentos!$A$3:$AM$56:'Alimentos'!$A$684:$AM$984,11,FALSE)*$F$52/G52</f>
        <v>2</v>
      </c>
      <c r="O52" s="161">
        <f>VLOOKUP($A$52,Alimentos!$A$3:$AM$56:'Alimentos'!$A$684:$AM$984,12,FALSE)*$F$52/G52</f>
        <v>0.3</v>
      </c>
      <c r="P52" s="2">
        <f>VLOOKUP($A$52,Alimentos!$A$3:$AM$56:'Alimentos'!$A$684:$AM$984,13,FALSE)*$F$52/G52</f>
        <v>0.02</v>
      </c>
      <c r="Q52" s="2">
        <f>VLOOKUP($A$52,Alimentos!$A$3:$AM$56:'Alimentos'!$A$684:$AM$984,14,FALSE)*$F$52/G52</f>
        <v>0.04</v>
      </c>
      <c r="R52" s="2">
        <f>VLOOKUP($A$52,Alimentos!$A$3:$AM$56:'Alimentos'!$A$684:$AM$984,15,FALSE)*$F$52/G52</f>
        <v>0.16</v>
      </c>
      <c r="S52" s="2">
        <f>VLOOKUP($A$52,Alimentos!$A$3:$AM$56:'Alimentos'!$A$684:$AM$984,16,FALSE)*$F$52/G52</f>
        <v>0</v>
      </c>
      <c r="T52" s="2">
        <f>VLOOKUP($A$52,Alimentos!$A$3:$AM$56:'Alimentos'!$A$684:$AM$984,17,FALSE)*$F$52/G52</f>
        <v>0</v>
      </c>
      <c r="U52" s="2">
        <f>VLOOKUP($A$52,Alimentos!$A$3:$AM$56:'Alimentos'!$A$684:$AM$984,18,FALSE)*$F$52/G52</f>
        <v>1</v>
      </c>
      <c r="V52" s="2">
        <f>VLOOKUP($A$52,Alimentos!$A$3:$AM$56:'Alimentos'!$A$684:$AM$984,19,FALSE)*$F$52/G52</f>
        <v>58.8</v>
      </c>
      <c r="W52" s="2">
        <f>VLOOKUP($A$52,Alimentos!$A$3:$AM$56:'Alimentos'!$A$684:$AM$984,20,FALSE)*$F$52/G52</f>
        <v>0</v>
      </c>
      <c r="X52" s="2">
        <f>VLOOKUP($A$52,Alimentos!$A$3:$AM$56:'Alimentos'!$A$684:$AM$984,21,FALSE)*$F$52/G52</f>
        <v>0.3</v>
      </c>
      <c r="Y52" s="2">
        <f>VLOOKUP($A$52,Alimentos!$A$3:$AM$56:'Alimentos'!$A$684:$AM$984,22,FALSE)*$F$52/G52</f>
        <v>2.2000000000000002</v>
      </c>
      <c r="Z52" s="2">
        <f>VLOOKUP($A$52,Alimentos!$A$3:$AM$56:'Alimentos'!$A$684:$AM$984,23,FALSE)*$F$52/G52</f>
        <v>0</v>
      </c>
      <c r="AA52" s="2">
        <f>VLOOKUP($A$52,Alimentos!$A$3:$AM$56:'Alimentos'!$A$684:$AM$984,24,FALSE)*$F$52/G52</f>
        <v>0</v>
      </c>
      <c r="AB52" s="2">
        <f>VLOOKUP($A$52,Alimentos!$A$3:$AM$56:'Alimentos'!$A$684:$AM$984,25,FALSE)*$F$52/G52</f>
        <v>0.4</v>
      </c>
      <c r="AC52" s="2">
        <f>VLOOKUP($A$52,Alimentos!$A$3:$AM$56:'Alimentos'!$A$684:$AM$984,26,FALSE)*$F$52/G52</f>
        <v>0</v>
      </c>
      <c r="AD52" s="2">
        <f>VLOOKUP($A$52,Alimentos!$A$3:$AM$56:'Alimentos'!$A$684:$AM$984,27,FALSE)*$F$52/G52</f>
        <v>0.1</v>
      </c>
      <c r="AE52" s="2">
        <f>VLOOKUP($A$52,Alimentos!$A$3:$AM$56:'Alimentos'!$A$684:$AM$984,28,FALSE)*$F$52/G52</f>
        <v>0</v>
      </c>
      <c r="AF52" s="2">
        <f>VLOOKUP($A$52,Alimentos!$A$3:$AM$56:'Alimentos'!$A$684:$AM$984,29,FALSE)*$F$52/G52</f>
        <v>24</v>
      </c>
      <c r="AG52" s="2">
        <f>VLOOKUP($A$52,Alimentos!$A$3:$AM$56:'Alimentos'!$A$684:$AM$984,30,FALSE)*$F$52/G52</f>
        <v>1</v>
      </c>
      <c r="AH52" s="2">
        <f>VLOOKUP($A$52,Alimentos!$A$3:$AM$56:'Alimentos'!$A$684:$AM$984,31,FALSE)*$F$52/G52</f>
        <v>153</v>
      </c>
      <c r="AI52" s="2">
        <f>VLOOKUP($A$52,Alimentos!$A$3:$AM$56:'Alimentos'!$A$684:$AM$984,32,FALSE)*$F$52/G52</f>
        <v>16</v>
      </c>
      <c r="AJ52" s="2">
        <f>VLOOKUP($A$52,Alimentos!$A$3:$AM$56:'Alimentos'!$A$684:$AM$984,33,FALSE)*$F$52/G52</f>
        <v>24</v>
      </c>
      <c r="AK52" s="2">
        <f>VLOOKUP($A$52,Alimentos!$A$3:$AM$56:'Alimentos'!$A$684:$AM$984,34,FALSE)*$F$52/G52</f>
        <v>13</v>
      </c>
      <c r="AL52" s="2">
        <f>VLOOKUP($A$52,Alimentos!$A$3:$AM$56:'Alimentos'!$A$684:$AM$984,35,FALSE)*$F$52/G52</f>
        <v>0.4</v>
      </c>
      <c r="AM52" s="2">
        <f>VLOOKUP($A$52,Alimentos!$A$3:$AM$56:'Alimentos'!$A$684:$AM$984,36,FALSE)*$F$52/G52</f>
        <v>0.1</v>
      </c>
      <c r="AN52" s="2">
        <f>VLOOKUP($A$52,Alimentos!$A$3:$AM$56:'Alimentos'!$A$684:$AM$984,37,FALSE)*$F$52/G52</f>
        <v>0</v>
      </c>
      <c r="AO52" s="2">
        <f>VLOOKUP($A$52,Alimentos!$A$3:$AM$56:'Alimentos'!$A$684:$AM$984,38,FALSE)*$F$52/G52</f>
        <v>0.4</v>
      </c>
      <c r="AP52" s="2">
        <f>VLOOKUP($A$52,Alimentos!$A$3:$AM$56:'Alimentos'!$A$684:$AM$984,39,FALSE)*$F$52/G52</f>
        <v>0</v>
      </c>
    </row>
    <row r="53" spans="1:42" x14ac:dyDescent="0.3">
      <c r="A53" s="2" t="s">
        <v>745</v>
      </c>
      <c r="B53" s="284"/>
      <c r="C53" s="285"/>
      <c r="D53" s="286"/>
      <c r="E53" s="2">
        <f>VLOOKUP($A$53,Alimentos!$A$3:$AM$56:'Alimentos'!$A$684:$AM$984,3,FALSE)</f>
        <v>1</v>
      </c>
      <c r="F53" s="27">
        <v>60</v>
      </c>
      <c r="G53" s="2">
        <f>VLOOKUP($A$53,Alimentos!$A$3:$AM$56:'Alimentos'!$A$684:$AM$984,4,FALSE)</f>
        <v>100</v>
      </c>
      <c r="H53" s="140">
        <f>VLOOKUP($A$53,Alimentos!$A$3:$AM$56:'Alimentos'!$A$684:$AM$984,5,FALSE)*$F$53/G53</f>
        <v>53.4</v>
      </c>
      <c r="I53" s="2">
        <f>VLOOKUP($A$53,Alimentos!$A$3:$AM$56:'Alimentos'!$A$684:$AM$984,6,FALSE)*$F$53/G53</f>
        <v>44.94</v>
      </c>
      <c r="J53" s="2">
        <f>VLOOKUP($A$53,Alimentos!$A$3:$AM$56:'Alimentos'!$A$684:$AM$984,7,FALSE)*$F$53/G53</f>
        <v>0.48</v>
      </c>
      <c r="K53" s="140">
        <f>VLOOKUP($A$53,Alimentos!$A$3:$AM$56:'Alimentos'!$A$684:$AM$984,8,FALSE)*$F$53/G53</f>
        <v>0.66</v>
      </c>
      <c r="L53" s="140">
        <f>VLOOKUP($A$53,Alimentos!$A$3:$AM$56:'Alimentos'!$A$684:$AM$984,9,FALSE)*$F$53/G53</f>
        <v>12.18</v>
      </c>
      <c r="M53" s="2">
        <f>VLOOKUP($A$53,Alimentos!$A$3:$AM$56:'Alimentos'!$A$684:$AM$984,10,FALSE)*$F$53/G53</f>
        <v>7.32</v>
      </c>
      <c r="N53" s="2">
        <f>VLOOKUP($A$53,Alimentos!$A$3:$AM$56:'Alimentos'!$A$684:$AM$984,11,FALSE)*$F$53/G53</f>
        <v>1.56</v>
      </c>
      <c r="O53" s="140">
        <f>VLOOKUP($A$53,Alimentos!$A$3:$AM$56:'Alimentos'!$A$684:$AM$984,12,FALSE)*$F$53/G53</f>
        <v>0.18</v>
      </c>
      <c r="P53" s="2">
        <f>VLOOKUP($A$53,Alimentos!$A$3:$AM$56:'Alimentos'!$A$684:$AM$984,13,FALSE)*$F$53/G53</f>
        <v>6.6000000000000003E-2</v>
      </c>
      <c r="Q53" s="2">
        <f>VLOOKUP($A$53,Alimentos!$A$3:$AM$56:'Alimentos'!$A$684:$AM$984,14,FALSE)*$F$53/G53</f>
        <v>1.7999999999999999E-2</v>
      </c>
      <c r="R53" s="2">
        <f>VLOOKUP($A$53,Alimentos!$A$3:$AM$56:'Alimentos'!$A$684:$AM$984,15,FALSE)*$F$53/G53</f>
        <v>4.2000000000000003E-2</v>
      </c>
      <c r="S53" s="2">
        <f>VLOOKUP($A$53,Alimentos!$A$3:$AM$56:'Alimentos'!$A$684:$AM$984,16,FALSE)*$F$53/G53</f>
        <v>0</v>
      </c>
      <c r="T53" s="2">
        <f>VLOOKUP($A$53,Alimentos!$A$3:$AM$56:'Alimentos'!$A$684:$AM$984,17,FALSE)*$F$53/G53</f>
        <v>0</v>
      </c>
      <c r="U53" s="2">
        <f>VLOOKUP($A$53,Alimentos!$A$3:$AM$56:'Alimentos'!$A$684:$AM$984,18,FALSE)*$F$53/G53</f>
        <v>1.8</v>
      </c>
      <c r="V53" s="2">
        <f>VLOOKUP($A$53,Alimentos!$A$3:$AM$56:'Alimentos'!$A$684:$AM$984,19,FALSE)*$F$53/G53</f>
        <v>5.22</v>
      </c>
      <c r="W53" s="2">
        <f>VLOOKUP($A$53,Alimentos!$A$3:$AM$56:'Alimentos'!$A$684:$AM$984,20,FALSE)*$F$53/G53</f>
        <v>0</v>
      </c>
      <c r="X53" s="2">
        <f>VLOOKUP($A$53,Alimentos!$A$3:$AM$56:'Alimentos'!$A$684:$AM$984,21,FALSE)*$F$53/G53</f>
        <v>0.06</v>
      </c>
      <c r="Y53" s="2">
        <f>VLOOKUP($A$53,Alimentos!$A$3:$AM$56:'Alimentos'!$A$684:$AM$984,22,FALSE)*$F$53/G53</f>
        <v>0.3</v>
      </c>
      <c r="Z53" s="2">
        <f>VLOOKUP($A$53,Alimentos!$A$3:$AM$56:'Alimentos'!$A$684:$AM$984,23,FALSE)*$F$53/G53</f>
        <v>0</v>
      </c>
      <c r="AA53" s="2">
        <f>VLOOKUP($A$53,Alimentos!$A$3:$AM$56:'Alimentos'!$A$684:$AM$984,24,FALSE)*$F$53/G53</f>
        <v>0.06</v>
      </c>
      <c r="AB53" s="2">
        <f>VLOOKUP($A$53,Alimentos!$A$3:$AM$56:'Alimentos'!$A$684:$AM$984,25,FALSE)*$F$53/G53</f>
        <v>0.42</v>
      </c>
      <c r="AC53" s="2">
        <f>VLOOKUP($A$53,Alimentos!$A$3:$AM$56:'Alimentos'!$A$684:$AM$984,26,FALSE)*$F$53/G53</f>
        <v>0.24</v>
      </c>
      <c r="AD53" s="2">
        <f>VLOOKUP($A$53,Alimentos!$A$3:$AM$56:'Alimentos'!$A$684:$AM$984,27,FALSE)*$F$53/G53</f>
        <v>0.18</v>
      </c>
      <c r="AE53" s="2">
        <f>VLOOKUP($A$53,Alimentos!$A$3:$AM$56:'Alimentos'!$A$684:$AM$984,28,FALSE)*$F$53/G53</f>
        <v>0</v>
      </c>
      <c r="AF53" s="2">
        <f>VLOOKUP($A$53,Alimentos!$A$3:$AM$56:'Alimentos'!$A$684:$AM$984,29,FALSE)*$F$53/G53</f>
        <v>12</v>
      </c>
      <c r="AG53" s="2">
        <f>VLOOKUP($A$53,Alimentos!$A$3:$AM$56:'Alimentos'!$A$684:$AM$984,30,FALSE)*$F$53/G53</f>
        <v>0.6</v>
      </c>
      <c r="AH53" s="2">
        <f>VLOOKUP($A$53,Alimentos!$A$3:$AM$56:'Alimentos'!$A$684:$AM$984,31,FALSE)*$F$53/G53</f>
        <v>214.8</v>
      </c>
      <c r="AI53" s="2">
        <f>VLOOKUP($A$53,Alimentos!$A$3:$AM$56:'Alimentos'!$A$684:$AM$984,32,FALSE)*$F$53/G53</f>
        <v>3</v>
      </c>
      <c r="AJ53" s="2">
        <f>VLOOKUP($A$53,Alimentos!$A$3:$AM$56:'Alimentos'!$A$684:$AM$984,33,FALSE)*$F$53/G53</f>
        <v>13.2</v>
      </c>
      <c r="AK53" s="2">
        <f>VLOOKUP($A$53,Alimentos!$A$3:$AM$56:'Alimentos'!$A$684:$AM$984,34,FALSE)*$F$53/G53</f>
        <v>16.2</v>
      </c>
      <c r="AL53" s="2">
        <f>VLOOKUP($A$53,Alimentos!$A$3:$AM$56:'Alimentos'!$A$684:$AM$984,35,FALSE)*$F$53/G53</f>
        <v>0.18</v>
      </c>
      <c r="AM53" s="2">
        <f>VLOOKUP($A$53,Alimentos!$A$3:$AM$56:'Alimentos'!$A$684:$AM$984,36,FALSE)*$F$53/G53</f>
        <v>0.12</v>
      </c>
      <c r="AN53" s="2">
        <f>VLOOKUP($A$53,Alimentos!$A$3:$AM$56:'Alimentos'!$A$684:$AM$984,37,FALSE)*$F$53/G53</f>
        <v>0.06</v>
      </c>
      <c r="AO53" s="2">
        <f>VLOOKUP($A$53,Alimentos!$A$3:$AM$56:'Alimentos'!$A$684:$AM$984,38,FALSE)*$F$53/G53</f>
        <v>0.6</v>
      </c>
      <c r="AP53" s="2">
        <f>VLOOKUP($A$53,Alimentos!$A$3:$AM$56:'Alimentos'!$A$684:$AM$984,39,FALSE)*$F$53/G53</f>
        <v>0</v>
      </c>
    </row>
    <row r="54" spans="1:42" x14ac:dyDescent="0.3">
      <c r="A54" s="2" t="s">
        <v>263</v>
      </c>
      <c r="B54" s="284"/>
      <c r="C54" s="285"/>
      <c r="D54" s="286"/>
      <c r="E54" s="2">
        <f>VLOOKUP($A$54,Alimentos!$A$3:$AM$56:'Alimentos'!$A$684:$AM$984,3,FALSE)</f>
        <v>1</v>
      </c>
      <c r="F54" s="27">
        <v>20</v>
      </c>
      <c r="G54" s="2">
        <f>VLOOKUP($A$54,Alimentos!$A$3:$AM$56:'Alimentos'!$A$684:$AM$984,4,FALSE)</f>
        <v>100</v>
      </c>
      <c r="H54" s="140">
        <f>VLOOKUP($A$54,Alimentos!$A$3:$AM$56:'Alimentos'!$A$684:$AM$984,5,FALSE)*$F$54/G54</f>
        <v>77.8</v>
      </c>
      <c r="I54" s="2">
        <f>VLOOKUP($A$54,Alimentos!$A$3:$AM$56:'Alimentos'!$A$684:$AM$984,6,FALSE)*$F$54/G54</f>
        <v>1.64</v>
      </c>
      <c r="J54" s="2">
        <f>VLOOKUP($A$54,Alimentos!$A$3:$AM$56:'Alimentos'!$A$684:$AM$984,7,FALSE)*$F$54/G54</f>
        <v>0.34</v>
      </c>
      <c r="K54" s="140">
        <f>VLOOKUP($A$54,Alimentos!$A$3:$AM$56:'Alimentos'!$A$684:$AM$984,8,FALSE)*$F$54/G54</f>
        <v>3.38</v>
      </c>
      <c r="L54" s="140">
        <f>VLOOKUP($A$54,Alimentos!$A$3:$AM$56:'Alimentos'!$A$684:$AM$984,9,FALSE)*$F$54/G54</f>
        <v>11.14</v>
      </c>
      <c r="M54" s="2">
        <f>VLOOKUP($A$54,Alimentos!$A$3:$AM$56:'Alimentos'!$A$684:$AM$984,10,FALSE)*$F$54/G54</f>
        <v>0</v>
      </c>
      <c r="N54" s="2">
        <f>VLOOKUP($A$54,Alimentos!$A$3:$AM$56:'Alimentos'!$A$684:$AM$984,11,FALSE)*$F$54/G54</f>
        <v>2.12</v>
      </c>
      <c r="O54" s="140">
        <f>VLOOKUP($A$54,Alimentos!$A$3:$AM$56:'Alimentos'!$A$684:$AM$984,12,FALSE)*$F$54/G54</f>
        <v>1.38</v>
      </c>
      <c r="P54" s="2">
        <f>VLOOKUP($A$54,Alimentos!$A$3:$AM$56:'Alimentos'!$A$684:$AM$984,13,FALSE)*$F$54/G54</f>
        <v>0.24399999999999999</v>
      </c>
      <c r="Q54" s="2">
        <f>VLOOKUP($A$54,Alimentos!$A$3:$AM$56:'Alimentos'!$A$684:$AM$984,14,FALSE)*$F$54/G54</f>
        <v>0.436</v>
      </c>
      <c r="R54" s="2">
        <f>VLOOKUP($A$54,Alimentos!$A$3:$AM$56:'Alimentos'!$A$684:$AM$984,15,FALSE)*$F$54/G54</f>
        <v>0.50800000000000001</v>
      </c>
      <c r="S54" s="2">
        <f>VLOOKUP($A$54,Alimentos!$A$3:$AM$56:'Alimentos'!$A$684:$AM$984,16,FALSE)*$F$54/G54</f>
        <v>0</v>
      </c>
      <c r="T54" s="2">
        <f>VLOOKUP($A$54,Alimentos!$A$3:$AM$56:'Alimentos'!$A$684:$AM$984,17,FALSE)*$F$54/G54</f>
        <v>0</v>
      </c>
      <c r="U54" s="2">
        <f>VLOOKUP($A$54,Alimentos!$A$3:$AM$56:'Alimentos'!$A$684:$AM$984,18,FALSE)*$F$54/G54</f>
        <v>0</v>
      </c>
      <c r="V54" s="2">
        <f>VLOOKUP($A$54,Alimentos!$A$3:$AM$56:'Alimentos'!$A$684:$AM$984,19,FALSE)*$F$54/G54</f>
        <v>0</v>
      </c>
      <c r="W54" s="2">
        <f>VLOOKUP($A$54,Alimentos!$A$3:$AM$56:'Alimentos'!$A$684:$AM$984,20,FALSE)*$F$54/G54</f>
        <v>0</v>
      </c>
      <c r="X54" s="2">
        <f>VLOOKUP($A$54,Alimentos!$A$3:$AM$56:'Alimentos'!$A$684:$AM$984,21,FALSE)*$F$54/G54</f>
        <v>0</v>
      </c>
      <c r="Y54" s="2">
        <f>VLOOKUP($A$54,Alimentos!$A$3:$AM$56:'Alimentos'!$A$684:$AM$984,22,FALSE)*$F$54/G54</f>
        <v>0</v>
      </c>
      <c r="Z54" s="2">
        <f>VLOOKUP($A$54,Alimentos!$A$3:$AM$56:'Alimentos'!$A$684:$AM$984,23,FALSE)*$F$54/G54</f>
        <v>0.16</v>
      </c>
      <c r="AA54" s="2">
        <f>VLOOKUP($A$54,Alimentos!$A$3:$AM$56:'Alimentos'!$A$684:$AM$984,24,FALSE)*$F$54/G54</f>
        <v>0.02</v>
      </c>
      <c r="AB54" s="2">
        <f>VLOOKUP($A$54,Alimentos!$A$3:$AM$56:'Alimentos'!$A$684:$AM$984,25,FALSE)*$F$54/G54</f>
        <v>0.2</v>
      </c>
      <c r="AC54" s="2">
        <f>VLOOKUP($A$54,Alimentos!$A$3:$AM$56:'Alimentos'!$A$684:$AM$984,26,FALSE)*$F$54/G54</f>
        <v>0.02</v>
      </c>
      <c r="AD54" s="2">
        <f>VLOOKUP($A$54,Alimentos!$A$3:$AM$56:'Alimentos'!$A$684:$AM$984,27,FALSE)*$F$54/G54</f>
        <v>0.26</v>
      </c>
      <c r="AE54" s="2">
        <f>VLOOKUP($A$54,Alimentos!$A$3:$AM$56:'Alimentos'!$A$684:$AM$984,28,FALSE)*$F$54/G54</f>
        <v>0</v>
      </c>
      <c r="AF54" s="2">
        <f>VLOOKUP($A$54,Alimentos!$A$3:$AM$56:'Alimentos'!$A$684:$AM$984,29,FALSE)*$F$54/G54</f>
        <v>11.2</v>
      </c>
      <c r="AG54" s="2">
        <f>VLOOKUP($A$54,Alimentos!$A$3:$AM$56:'Alimentos'!$A$684:$AM$984,30,FALSE)*$F$54/G54</f>
        <v>0.4</v>
      </c>
      <c r="AH54" s="2">
        <f>VLOOKUP($A$54,Alimentos!$A$3:$AM$56:'Alimentos'!$A$684:$AM$984,31,FALSE)*$F$54/G54</f>
        <v>85.8</v>
      </c>
      <c r="AI54" s="2">
        <f>VLOOKUP($A$54,Alimentos!$A$3:$AM$56:'Alimentos'!$A$684:$AM$984,32,FALSE)*$F$54/G54</f>
        <v>10.8</v>
      </c>
      <c r="AJ54" s="2">
        <f>VLOOKUP($A$54,Alimentos!$A$3:$AM$56:'Alimentos'!$A$684:$AM$984,33,FALSE)*$F$54/G54</f>
        <v>104.6</v>
      </c>
      <c r="AK54" s="2">
        <f>VLOOKUP($A$54,Alimentos!$A$3:$AM$56:'Alimentos'!$A$684:$AM$984,34,FALSE)*$F$54/G54</f>
        <v>35.4</v>
      </c>
      <c r="AL54" s="2">
        <f>VLOOKUP($A$54,Alimentos!$A$3:$AM$56:'Alimentos'!$A$684:$AM$984,35,FALSE)*$F$54/G54</f>
        <v>0.94</v>
      </c>
      <c r="AM54" s="2">
        <f>VLOOKUP($A$54,Alimentos!$A$3:$AM$56:'Alimentos'!$A$684:$AM$984,36,FALSE)*$F$54/G54</f>
        <v>0.8</v>
      </c>
      <c r="AN54" s="2">
        <f>VLOOKUP($A$54,Alimentos!$A$3:$AM$56:'Alimentos'!$A$684:$AM$984,37,FALSE)*$F$54/G54</f>
        <v>0.12</v>
      </c>
      <c r="AO54" s="2">
        <f>VLOOKUP($A$54,Alimentos!$A$3:$AM$56:'Alimentos'!$A$684:$AM$984,38,FALSE)*$F$54/G54</f>
        <v>0</v>
      </c>
      <c r="AP54" s="2">
        <f>VLOOKUP($A$54,Alimentos!$A$3:$AM$56:'Alimentos'!$A$684:$AM$984,39,FALSE)*$F$54/G54</f>
        <v>0</v>
      </c>
    </row>
    <row r="55" spans="1:42" x14ac:dyDescent="0.3">
      <c r="A55" s="2" t="s">
        <v>652</v>
      </c>
      <c r="B55" s="284"/>
      <c r="C55" s="285"/>
      <c r="D55" s="286"/>
      <c r="E55" s="2">
        <f>VLOOKUP($A$55,Alimentos!$A$3:$AM$56:'Alimentos'!$A$684:$AM$984,3,FALSE)</f>
        <v>0</v>
      </c>
      <c r="F55" s="27"/>
      <c r="G55" s="2">
        <f>VLOOKUP($A$55,Alimentos!$A$3:$AM$56:'Alimentos'!$A$684:$AM$984,4,FALSE)</f>
        <v>100</v>
      </c>
      <c r="H55" s="140">
        <f>VLOOKUP($A$55,Alimentos!$A$3:$AM$56:'Alimentos'!$A$684:$AM$984,5,FALSE)*$F$55/G55</f>
        <v>0</v>
      </c>
      <c r="I55" s="2">
        <f>VLOOKUP($A$55,Alimentos!$A$3:$AM$56:'Alimentos'!$A$684:$AM$984,6,FALSE)*$F$55/G55</f>
        <v>0</v>
      </c>
      <c r="J55" s="2">
        <f>VLOOKUP($A$55,Alimentos!$A$3:$AM$56:'Alimentos'!$A$684:$AM$984,7,FALSE)*$F$55/G55</f>
        <v>0</v>
      </c>
      <c r="K55" s="140">
        <f>VLOOKUP($A$55,Alimentos!$A$3:$AM$56:'Alimentos'!$A$684:$AM$984,8,FALSE)*$F$55/G55</f>
        <v>0</v>
      </c>
      <c r="L55" s="140">
        <f>VLOOKUP($A$55,Alimentos!$A$3:$AM$56:'Alimentos'!$A$684:$AM$984,9,FALSE)*$F$55/G55</f>
        <v>0</v>
      </c>
      <c r="M55" s="2">
        <f>VLOOKUP($A$55,Alimentos!$A$3:$AM$56:'Alimentos'!$A$684:$AM$984,10,FALSE)*$F$55/G55</f>
        <v>0</v>
      </c>
      <c r="N55" s="2">
        <f>VLOOKUP($A$55,Alimentos!$A$3:$AM$56:'Alimentos'!$A$684:$AM$984,11,FALSE)*$F$55/G55</f>
        <v>0</v>
      </c>
      <c r="O55" s="140">
        <f>VLOOKUP($A$55,Alimentos!$A$3:$AM$56:'Alimentos'!$A$684:$AM$984,12,FALSE)*$F$55/G55</f>
        <v>0</v>
      </c>
      <c r="P55" s="2">
        <f>VLOOKUP($A$55,Alimentos!$A$3:$AM$56:'Alimentos'!$A$684:$AM$984,13,FALSE)*$F$55/G55</f>
        <v>0</v>
      </c>
      <c r="Q55" s="2">
        <f>VLOOKUP($A$55,Alimentos!$A$3:$AM$56:'Alimentos'!$A$684:$AM$984,14,FALSE)*$F$55/G55</f>
        <v>0</v>
      </c>
      <c r="R55" s="2">
        <f>VLOOKUP($A$55,Alimentos!$A$3:$AM$56:'Alimentos'!$A$684:$AM$984,15,FALSE)*$F$55/G55</f>
        <v>0</v>
      </c>
      <c r="S55" s="2">
        <f>VLOOKUP($A$55,Alimentos!$A$3:$AM$56:'Alimentos'!$A$684:$AM$984,16,FALSE)*$F$55/G55</f>
        <v>0</v>
      </c>
      <c r="T55" s="2">
        <f>VLOOKUP($A$55,Alimentos!$A$3:$AM$56:'Alimentos'!$A$684:$AM$984,17,FALSE)*$F$55/G55</f>
        <v>0</v>
      </c>
      <c r="U55" s="2">
        <f>VLOOKUP($A$55,Alimentos!$A$3:$AM$56:'Alimentos'!$A$684:$AM$984,18,FALSE)*$F$55/G55</f>
        <v>0</v>
      </c>
      <c r="V55" s="2">
        <f>VLOOKUP($A$55,Alimentos!$A$3:$AM$56:'Alimentos'!$A$684:$AM$984,19,FALSE)*$F$55/G55</f>
        <v>0</v>
      </c>
      <c r="W55" s="2">
        <f>VLOOKUP($A$55,Alimentos!$A$3:$AM$56:'Alimentos'!$A$684:$AM$984,20,FALSE)*$F$55/G55</f>
        <v>0</v>
      </c>
      <c r="X55" s="2">
        <f>VLOOKUP($A$55,Alimentos!$A$3:$AM$56:'Alimentos'!$A$684:$AM$984,21,FALSE)*$F$55/G55</f>
        <v>0</v>
      </c>
      <c r="Y55" s="2">
        <f>VLOOKUP($A$55,Alimentos!$A$3:$AM$56:'Alimentos'!$A$684:$AM$984,22,FALSE)*$F$55/G55</f>
        <v>0</v>
      </c>
      <c r="Z55" s="2">
        <f>VLOOKUP($A$55,Alimentos!$A$3:$AM$56:'Alimentos'!$A$684:$AM$984,23,FALSE)*$F$55/G55</f>
        <v>0</v>
      </c>
      <c r="AA55" s="2">
        <f>VLOOKUP($A$55,Alimentos!$A$3:$AM$56:'Alimentos'!$A$684:$AM$984,24,FALSE)*$F$55/G55</f>
        <v>0</v>
      </c>
      <c r="AB55" s="2">
        <f>VLOOKUP($A$55,Alimentos!$A$3:$AM$56:'Alimentos'!$A$684:$AM$984,25,FALSE)*$F$55/G55</f>
        <v>0</v>
      </c>
      <c r="AC55" s="2">
        <f>VLOOKUP($A$55,Alimentos!$A$3:$AM$56:'Alimentos'!$A$684:$AM$984,26,FALSE)*$F$55/G55</f>
        <v>0</v>
      </c>
      <c r="AD55" s="2">
        <f>VLOOKUP($A$55,Alimentos!$A$3:$AM$56:'Alimentos'!$A$684:$AM$984,27,FALSE)*$F$55/G55</f>
        <v>0</v>
      </c>
      <c r="AE55" s="2">
        <f>VLOOKUP($A$55,Alimentos!$A$3:$AM$56:'Alimentos'!$A$684:$AM$984,28,FALSE)*$F$55/G55</f>
        <v>0</v>
      </c>
      <c r="AF55" s="2">
        <f>VLOOKUP($A$55,Alimentos!$A$3:$AM$56:'Alimentos'!$A$684:$AM$984,29,FALSE)*$F$55/G55</f>
        <v>0</v>
      </c>
      <c r="AG55" s="2">
        <f>VLOOKUP($A$55,Alimentos!$A$3:$AM$56:'Alimentos'!$A$684:$AM$984,30,FALSE)*$F$55/G55</f>
        <v>0</v>
      </c>
      <c r="AH55" s="2">
        <f>VLOOKUP($A$55,Alimentos!$A$3:$AM$56:'Alimentos'!$A$684:$AM$984,31,FALSE)*$F$55/G55</f>
        <v>0</v>
      </c>
      <c r="AI55" s="2">
        <f>VLOOKUP($A$55,Alimentos!$A$3:$AM$56:'Alimentos'!$A$684:$AM$984,32,FALSE)*$F$55/G55</f>
        <v>0</v>
      </c>
      <c r="AJ55" s="2">
        <f>VLOOKUP($A$55,Alimentos!$A$3:$AM$56:'Alimentos'!$A$684:$AM$984,33,FALSE)*$F$55/G55</f>
        <v>0</v>
      </c>
      <c r="AK55" s="2">
        <f>VLOOKUP($A$55,Alimentos!$A$3:$AM$56:'Alimentos'!$A$684:$AM$984,34,FALSE)*$F$55/G55</f>
        <v>0</v>
      </c>
      <c r="AL55" s="2">
        <f>VLOOKUP($A$55,Alimentos!$A$3:$AM$56:'Alimentos'!$A$684:$AM$984,35,FALSE)*$F$55/G55</f>
        <v>0</v>
      </c>
      <c r="AM55" s="2">
        <f>VLOOKUP($A$55,Alimentos!$A$3:$AM$56:'Alimentos'!$A$684:$AM$984,36,FALSE)*$F$55/G55</f>
        <v>0</v>
      </c>
      <c r="AN55" s="2">
        <f>VLOOKUP($A$55,Alimentos!$A$3:$AM$56:'Alimentos'!$A$684:$AM$984,37,FALSE)*$F$55/G55</f>
        <v>0</v>
      </c>
      <c r="AO55" s="2">
        <f>VLOOKUP($A$55,Alimentos!$A$3:$AM$56:'Alimentos'!$A$684:$AM$984,38,FALSE)*$F$55/G55</f>
        <v>0</v>
      </c>
      <c r="AP55" s="2">
        <f>VLOOKUP($A$55,Alimentos!$A$3:$AM$56:'Alimentos'!$A$684:$AM$984,39,FALSE)*$F$55/G55</f>
        <v>0</v>
      </c>
    </row>
    <row r="56" spans="1:42" x14ac:dyDescent="0.3">
      <c r="A56" s="2" t="s">
        <v>652</v>
      </c>
      <c r="B56" s="284"/>
      <c r="C56" s="285"/>
      <c r="D56" s="286"/>
      <c r="E56" s="2">
        <f>VLOOKUP($A$56,Alimentos!$A$3:$AM$56:'Alimentos'!$A$684:$AM$984,3,FALSE)</f>
        <v>0</v>
      </c>
      <c r="F56" s="27"/>
      <c r="G56" s="2">
        <f>VLOOKUP($A$56,Alimentos!$A$3:$AM$56:'Alimentos'!$A$684:$AM$984,4,FALSE)</f>
        <v>100</v>
      </c>
      <c r="H56" s="140">
        <f>VLOOKUP($A$56,Alimentos!$A$3:$AM$56:'Alimentos'!$A$684:$AM$984,5,FALSE)*$F$56/G56</f>
        <v>0</v>
      </c>
      <c r="I56" s="2">
        <f>VLOOKUP($A$56,Alimentos!$A$3:$AM$56:'Alimentos'!$A$684:$AM$984,6,FALSE)*$F$56/G56</f>
        <v>0</v>
      </c>
      <c r="J56" s="2">
        <f>VLOOKUP($A$56,Alimentos!$A$3:$AM$56:'Alimentos'!$A$684:$AM$984,7,FALSE)*$F$56/G56</f>
        <v>0</v>
      </c>
      <c r="K56" s="140">
        <f>VLOOKUP($A$56,Alimentos!$A$3:$AM$56:'Alimentos'!$A$684:$AM$984,8,FALSE)*$F$56/G56</f>
        <v>0</v>
      </c>
      <c r="L56" s="140">
        <f>VLOOKUP($A$56,Alimentos!$A$3:$AM$56:'Alimentos'!$A$684:$AM$984,9,FALSE)*$F$56/G56</f>
        <v>0</v>
      </c>
      <c r="M56" s="2">
        <f>VLOOKUP($A$56,Alimentos!$A$3:$AM$56:'Alimentos'!$A$684:$AM$984,10,FALSE)*$F$56/G56</f>
        <v>0</v>
      </c>
      <c r="N56" s="2">
        <f>VLOOKUP($A$56,Alimentos!$A$3:$AM$56:'Alimentos'!$A$684:$AM$984,11,FALSE)*$F$56/G56</f>
        <v>0</v>
      </c>
      <c r="O56" s="140">
        <f>VLOOKUP($A$56,Alimentos!$A$3:$AM$56:'Alimentos'!$A$684:$AM$984,12,FALSE)*$F$56/G56</f>
        <v>0</v>
      </c>
      <c r="P56" s="2">
        <f>VLOOKUP($A$56,Alimentos!$A$3:$AM$56:'Alimentos'!$A$684:$AM$984,13,FALSE)*$F$56/G56</f>
        <v>0</v>
      </c>
      <c r="Q56" s="2">
        <f>VLOOKUP($A$56,Alimentos!$A$3:$AM$56:'Alimentos'!$A$684:$AM$984,14,FALSE)*$F$56/G56</f>
        <v>0</v>
      </c>
      <c r="R56" s="2">
        <f>VLOOKUP($A$56,Alimentos!$A$3:$AM$56:'Alimentos'!$A$684:$AM$984,15,FALSE)*$F$56/G56</f>
        <v>0</v>
      </c>
      <c r="S56" s="2">
        <f>VLOOKUP($A$56,Alimentos!$A$3:$AM$56:'Alimentos'!$A$684:$AM$984,16,FALSE)*$F$56/G56</f>
        <v>0</v>
      </c>
      <c r="T56" s="2">
        <f>VLOOKUP($A$56,Alimentos!$A$3:$AM$56:'Alimentos'!$A$684:$AM$984,17,FALSE)*$F$56/G56</f>
        <v>0</v>
      </c>
      <c r="U56" s="2">
        <f>VLOOKUP($A$56,Alimentos!$A$3:$AM$56:'Alimentos'!$A$684:$AM$984,18,FALSE)*$F$56/G56</f>
        <v>0</v>
      </c>
      <c r="V56" s="2">
        <f>VLOOKUP($A$56,Alimentos!$A$3:$AM$56:'Alimentos'!$A$684:$AM$984,19,FALSE)*$F$56/G56</f>
        <v>0</v>
      </c>
      <c r="W56" s="2">
        <f>VLOOKUP($A$56,Alimentos!$A$3:$AM$56:'Alimentos'!$A$684:$AM$984,20,FALSE)*$F$56/G56</f>
        <v>0</v>
      </c>
      <c r="X56" s="2">
        <f>VLOOKUP($A$56,Alimentos!$A$3:$AM$56:'Alimentos'!$A$684:$AM$984,21,FALSE)*$F$56/G56</f>
        <v>0</v>
      </c>
      <c r="Y56" s="2">
        <f>VLOOKUP($A$56,Alimentos!$A$3:$AM$56:'Alimentos'!$A$684:$AM$984,22,FALSE)*$F$56/G56</f>
        <v>0</v>
      </c>
      <c r="Z56" s="2">
        <f>VLOOKUP($A$56,Alimentos!$A$3:$AM$56:'Alimentos'!$A$684:$AM$984,23,FALSE)*$F$56/G56</f>
        <v>0</v>
      </c>
      <c r="AA56" s="2">
        <f>VLOOKUP($A$56,Alimentos!$A$3:$AM$56:'Alimentos'!$A$684:$AM$984,24,FALSE)*$F$56/G56</f>
        <v>0</v>
      </c>
      <c r="AB56" s="2">
        <f>VLOOKUP($A$56,Alimentos!$A$3:$AM$56:'Alimentos'!$A$684:$AM$984,25,FALSE)*$F$56/G56</f>
        <v>0</v>
      </c>
      <c r="AC56" s="2">
        <f>VLOOKUP($A$56,Alimentos!$A$3:$AM$56:'Alimentos'!$A$684:$AM$984,26,FALSE)*$F$56/G56</f>
        <v>0</v>
      </c>
      <c r="AD56" s="2">
        <f>VLOOKUP($A$56,Alimentos!$A$3:$AM$56:'Alimentos'!$A$684:$AM$984,27,FALSE)*$F$56/G56</f>
        <v>0</v>
      </c>
      <c r="AE56" s="2">
        <f>VLOOKUP($A$56,Alimentos!$A$3:$AM$56:'Alimentos'!$A$684:$AM$984,28,FALSE)*$F$56/G56</f>
        <v>0</v>
      </c>
      <c r="AF56" s="2">
        <f>VLOOKUP($A$55,Alimentos!$A$3:$AM$56:'Alimentos'!$A$684:$AM$984,29,FALSE)*$F$55/G55</f>
        <v>0</v>
      </c>
      <c r="AG56" s="2">
        <f>VLOOKUP($A$56,Alimentos!$A$3:$AM$56:'Alimentos'!$A$684:$AM$984,30,FALSE)*$F$56/G56</f>
        <v>0</v>
      </c>
      <c r="AH56" s="2">
        <f>VLOOKUP($A$56,Alimentos!$A$3:$AM$56:'Alimentos'!$A$684:$AM$984,31,FALSE)*$F$56/G56</f>
        <v>0</v>
      </c>
      <c r="AI56" s="2">
        <f>VLOOKUP($A$56,Alimentos!$A$3:$AM$56:'Alimentos'!$A$684:$AM$984,32,FALSE)*$F$56/G56</f>
        <v>0</v>
      </c>
      <c r="AJ56" s="2">
        <f>VLOOKUP($A$56,Alimentos!$A$3:$AM$56:'Alimentos'!$A$684:$AM$984,33,FALSE)*$F$56/G56</f>
        <v>0</v>
      </c>
      <c r="AK56" s="2">
        <f>VLOOKUP($A$56,Alimentos!$A$3:$AM$56:'Alimentos'!$A$684:$AM$984,34,FALSE)*$F$56/G56</f>
        <v>0</v>
      </c>
      <c r="AL56" s="2">
        <f>VLOOKUP($A$56,Alimentos!$A$3:$AM$56:'Alimentos'!$A$684:$AM$984,35,FALSE)*$F$56/G56</f>
        <v>0</v>
      </c>
      <c r="AM56" s="2">
        <f>VLOOKUP($A$56,Alimentos!$A$3:$AM$56:'Alimentos'!$A$684:$AM$984,36,FALSE)*$F$56/G56</f>
        <v>0</v>
      </c>
      <c r="AN56" s="2">
        <f>VLOOKUP($A$56,Alimentos!$A$3:$AM$56:'Alimentos'!$A$684:$AM$984,37,FALSE)*$F$56/G56</f>
        <v>0</v>
      </c>
      <c r="AO56" s="2">
        <f>VLOOKUP($A$56,Alimentos!$A$3:$AM$56:'Alimentos'!$A$684:$AM$984,38,FALSE)*$F$56/G56</f>
        <v>0</v>
      </c>
      <c r="AP56" s="2">
        <f>VLOOKUP($A$56,Alimentos!$A$3:$AM$56:'Alimentos'!$A$684:$AM$984,39,FALSE)*$F$56/G56</f>
        <v>0</v>
      </c>
    </row>
    <row r="57" spans="1:42" x14ac:dyDescent="0.3">
      <c r="A57" s="344" t="s">
        <v>645</v>
      </c>
      <c r="B57" s="345"/>
      <c r="C57" s="345"/>
      <c r="D57" s="345"/>
      <c r="E57" s="345"/>
      <c r="F57" s="345"/>
      <c r="G57" s="346"/>
      <c r="H57" s="163">
        <f t="shared" ref="H57:AP57" si="4">SUM(H52:H56)</f>
        <v>163.19999999999999</v>
      </c>
      <c r="I57" s="9">
        <f t="shared" si="4"/>
        <v>137.57999999999998</v>
      </c>
      <c r="J57" s="9">
        <f t="shared" si="4"/>
        <v>1.22</v>
      </c>
      <c r="K57" s="164">
        <f t="shared" si="4"/>
        <v>4.74</v>
      </c>
      <c r="L57" s="163">
        <f>SUM(L52:L56)</f>
        <v>29.02</v>
      </c>
      <c r="M57" s="163">
        <f t="shared" si="4"/>
        <v>12.22</v>
      </c>
      <c r="N57" s="9">
        <f t="shared" si="4"/>
        <v>5.68</v>
      </c>
      <c r="O57" s="163">
        <f t="shared" si="4"/>
        <v>1.8599999999999999</v>
      </c>
      <c r="P57" s="9">
        <f t="shared" si="4"/>
        <v>0.33</v>
      </c>
      <c r="Q57" s="9">
        <f t="shared" si="4"/>
        <v>0.49399999999999999</v>
      </c>
      <c r="R57" s="9">
        <f t="shared" si="4"/>
        <v>0.71</v>
      </c>
      <c r="S57" s="9">
        <f t="shared" si="4"/>
        <v>0</v>
      </c>
      <c r="T57" s="9">
        <f t="shared" si="4"/>
        <v>0</v>
      </c>
      <c r="U57" s="9">
        <f t="shared" si="4"/>
        <v>2.8</v>
      </c>
      <c r="V57" s="9">
        <f t="shared" si="4"/>
        <v>64.02</v>
      </c>
      <c r="W57" s="9">
        <f t="shared" si="4"/>
        <v>0</v>
      </c>
      <c r="X57" s="9">
        <f t="shared" si="4"/>
        <v>0.36</v>
      </c>
      <c r="Y57" s="9">
        <f t="shared" si="4"/>
        <v>2.5</v>
      </c>
      <c r="Z57" s="9">
        <f t="shared" si="4"/>
        <v>0.16</v>
      </c>
      <c r="AA57" s="9">
        <f t="shared" si="4"/>
        <v>0.08</v>
      </c>
      <c r="AB57" s="9">
        <f t="shared" si="4"/>
        <v>1.02</v>
      </c>
      <c r="AC57" s="9">
        <f t="shared" si="4"/>
        <v>0.26</v>
      </c>
      <c r="AD57" s="9">
        <f t="shared" si="4"/>
        <v>0.54</v>
      </c>
      <c r="AE57" s="9">
        <f t="shared" si="4"/>
        <v>0</v>
      </c>
      <c r="AF57" s="9">
        <f t="shared" si="4"/>
        <v>47.2</v>
      </c>
      <c r="AG57" s="9">
        <f t="shared" si="4"/>
        <v>2</v>
      </c>
      <c r="AH57" s="9">
        <f t="shared" si="4"/>
        <v>453.6</v>
      </c>
      <c r="AI57" s="9">
        <f t="shared" si="4"/>
        <v>29.8</v>
      </c>
      <c r="AJ57" s="9">
        <f t="shared" si="4"/>
        <v>141.80000000000001</v>
      </c>
      <c r="AK57" s="9">
        <f t="shared" si="4"/>
        <v>64.599999999999994</v>
      </c>
      <c r="AL57" s="9">
        <f t="shared" si="4"/>
        <v>1.52</v>
      </c>
      <c r="AM57" s="9">
        <f t="shared" si="4"/>
        <v>1.02</v>
      </c>
      <c r="AN57" s="9">
        <f t="shared" si="4"/>
        <v>0.18</v>
      </c>
      <c r="AO57" s="9">
        <f t="shared" si="4"/>
        <v>1</v>
      </c>
      <c r="AP57" s="9">
        <f t="shared" si="4"/>
        <v>0</v>
      </c>
    </row>
    <row r="58" spans="1:42" s="123" customFormat="1" ht="22.2" customHeight="1" thickBot="1" x14ac:dyDescent="0.35">
      <c r="A58" s="332" t="s">
        <v>751</v>
      </c>
      <c r="B58" s="333"/>
      <c r="C58" s="333"/>
      <c r="D58" s="333"/>
      <c r="E58" s="333"/>
      <c r="F58" s="333"/>
      <c r="G58" s="334"/>
      <c r="H58" s="137">
        <f>H109*E48</f>
        <v>162.78124500000001</v>
      </c>
      <c r="I58" s="122"/>
      <c r="J58" s="122"/>
      <c r="K58" s="137">
        <f>K109*E48</f>
        <v>7.6731899999999982</v>
      </c>
      <c r="L58" s="138">
        <f>L109*E48</f>
        <v>21.923400000000001</v>
      </c>
      <c r="M58" s="122"/>
      <c r="N58" s="122"/>
      <c r="O58" s="138">
        <f>O109*E48</f>
        <v>4.9327649999999998</v>
      </c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  <c r="AH58" s="122"/>
      <c r="AI58" s="122"/>
      <c r="AJ58" s="122"/>
      <c r="AK58" s="122"/>
      <c r="AL58" s="122"/>
      <c r="AM58" s="122"/>
      <c r="AN58" s="122"/>
      <c r="AO58" s="122"/>
      <c r="AP58" s="122"/>
    </row>
    <row r="59" spans="1:42" ht="15" customHeight="1" x14ac:dyDescent="0.3">
      <c r="A59" s="312" t="s">
        <v>736</v>
      </c>
      <c r="B59" s="313"/>
      <c r="C59" s="313"/>
      <c r="D59" s="314"/>
      <c r="E59" s="335">
        <v>0.15</v>
      </c>
      <c r="F59" s="336"/>
      <c r="G59" s="337"/>
      <c r="H59" s="358" t="s">
        <v>758</v>
      </c>
      <c r="I59" s="359"/>
      <c r="J59" s="302" t="s">
        <v>1425</v>
      </c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  <c r="W59" s="303"/>
      <c r="X59" s="303"/>
      <c r="Y59" s="303"/>
      <c r="Z59" s="303"/>
      <c r="AA59" s="303"/>
      <c r="AB59" s="303"/>
      <c r="AC59" s="303"/>
      <c r="AD59" s="304"/>
    </row>
    <row r="60" spans="1:42" ht="15" customHeight="1" x14ac:dyDescent="0.3">
      <c r="A60" s="315"/>
      <c r="B60" s="316"/>
      <c r="C60" s="316"/>
      <c r="D60" s="317"/>
      <c r="E60" s="338"/>
      <c r="F60" s="339"/>
      <c r="G60" s="340"/>
      <c r="H60" s="360"/>
      <c r="I60" s="361"/>
      <c r="J60" s="305"/>
      <c r="K60" s="306"/>
      <c r="L60" s="306"/>
      <c r="M60" s="306"/>
      <c r="N60" s="306"/>
      <c r="O60" s="306"/>
      <c r="P60" s="306"/>
      <c r="Q60" s="306"/>
      <c r="R60" s="306"/>
      <c r="S60" s="306"/>
      <c r="T60" s="306"/>
      <c r="U60" s="306"/>
      <c r="V60" s="306"/>
      <c r="W60" s="306"/>
      <c r="X60" s="306"/>
      <c r="Y60" s="306"/>
      <c r="Z60" s="306"/>
      <c r="AA60" s="306"/>
      <c r="AB60" s="306"/>
      <c r="AC60" s="306"/>
      <c r="AD60" s="307"/>
    </row>
    <row r="61" spans="1:42" ht="15.75" customHeight="1" thickBot="1" x14ac:dyDescent="0.35">
      <c r="A61" s="318"/>
      <c r="B61" s="319"/>
      <c r="C61" s="319"/>
      <c r="D61" s="320"/>
      <c r="E61" s="341"/>
      <c r="F61" s="342"/>
      <c r="G61" s="343"/>
      <c r="H61" s="362"/>
      <c r="I61" s="363"/>
      <c r="J61" s="308"/>
      <c r="K61" s="309"/>
      <c r="L61" s="309"/>
      <c r="M61" s="309"/>
      <c r="N61" s="309"/>
      <c r="O61" s="309"/>
      <c r="P61" s="309"/>
      <c r="Q61" s="309"/>
      <c r="R61" s="309"/>
      <c r="S61" s="309"/>
      <c r="T61" s="309"/>
      <c r="U61" s="309"/>
      <c r="V61" s="309"/>
      <c r="W61" s="309"/>
      <c r="X61" s="309"/>
      <c r="Y61" s="309"/>
      <c r="Z61" s="309"/>
      <c r="AA61" s="309"/>
      <c r="AB61" s="309"/>
      <c r="AC61" s="309"/>
      <c r="AD61" s="310"/>
    </row>
    <row r="62" spans="1:42" x14ac:dyDescent="0.3">
      <c r="A62" s="34" t="s">
        <v>0</v>
      </c>
      <c r="B62" s="311" t="s">
        <v>1</v>
      </c>
      <c r="C62" s="311"/>
      <c r="D62" s="311"/>
      <c r="E62" s="9" t="s">
        <v>2</v>
      </c>
      <c r="F62" s="9" t="s">
        <v>3</v>
      </c>
      <c r="G62" s="9" t="s">
        <v>637</v>
      </c>
      <c r="H62" s="9" t="s">
        <v>4</v>
      </c>
      <c r="I62" s="9" t="s">
        <v>5</v>
      </c>
      <c r="J62" s="9" t="s">
        <v>6</v>
      </c>
      <c r="K62" s="9" t="s">
        <v>7</v>
      </c>
      <c r="L62" s="9" t="s">
        <v>9</v>
      </c>
      <c r="M62" s="9" t="s">
        <v>10</v>
      </c>
      <c r="N62" s="9" t="s">
        <v>8</v>
      </c>
      <c r="O62" s="9" t="s">
        <v>11</v>
      </c>
      <c r="P62" s="9" t="s">
        <v>12</v>
      </c>
      <c r="Q62" s="9" t="s">
        <v>13</v>
      </c>
      <c r="R62" s="9" t="s">
        <v>14</v>
      </c>
      <c r="S62" s="9" t="s">
        <v>15</v>
      </c>
      <c r="T62" s="9" t="s">
        <v>16</v>
      </c>
      <c r="U62" s="9" t="s">
        <v>36</v>
      </c>
      <c r="V62" s="9" t="s">
        <v>17</v>
      </c>
      <c r="W62" s="9" t="s">
        <v>18</v>
      </c>
      <c r="X62" s="9" t="s">
        <v>37</v>
      </c>
      <c r="Y62" s="9" t="s">
        <v>19</v>
      </c>
      <c r="Z62" s="9" t="s">
        <v>22</v>
      </c>
      <c r="AA62" s="9" t="s">
        <v>20</v>
      </c>
      <c r="AB62" s="9" t="s">
        <v>21</v>
      </c>
      <c r="AC62" s="9" t="s">
        <v>23</v>
      </c>
      <c r="AD62" s="9" t="s">
        <v>24</v>
      </c>
      <c r="AE62" s="9" t="s">
        <v>25</v>
      </c>
      <c r="AF62" s="9" t="s">
        <v>26</v>
      </c>
      <c r="AG62" s="9" t="s">
        <v>27</v>
      </c>
      <c r="AH62" s="9" t="s">
        <v>28</v>
      </c>
      <c r="AI62" s="9" t="s">
        <v>29</v>
      </c>
      <c r="AJ62" s="9" t="s">
        <v>30</v>
      </c>
      <c r="AK62" s="9" t="s">
        <v>31</v>
      </c>
      <c r="AL62" s="9" t="s">
        <v>32</v>
      </c>
      <c r="AM62" s="9" t="s">
        <v>33</v>
      </c>
      <c r="AN62" s="9" t="s">
        <v>34</v>
      </c>
      <c r="AO62" s="9" t="s">
        <v>35</v>
      </c>
      <c r="AP62" s="9" t="s">
        <v>635</v>
      </c>
    </row>
    <row r="63" spans="1:42" x14ac:dyDescent="0.3">
      <c r="A63" s="2" t="s">
        <v>47</v>
      </c>
      <c r="B63" s="284"/>
      <c r="C63" s="285"/>
      <c r="D63" s="286"/>
      <c r="E63" s="2">
        <f>VLOOKUP($A$63,Alimentos!$A$3:$AM$56:'Alimentos'!$A$684:$AM$984,3,FALSE)</f>
        <v>4</v>
      </c>
      <c r="F63" s="27">
        <v>80</v>
      </c>
      <c r="G63" s="2">
        <f>VLOOKUP($A$63,Alimentos!$A$3:$AM$56:'Alimentos'!$A$684:$AM$984,4,FALSE)</f>
        <v>100</v>
      </c>
      <c r="H63" s="140">
        <f>VLOOKUP($A$63,Alimentos!$A$3:$AM$56:'Alimentos'!$A$684:$AM$984,5,FALSE)*$F$63/G63</f>
        <v>35.200000000000003</v>
      </c>
      <c r="I63" s="2">
        <f>VLOOKUP($A$63,Alimentos!$A$3:$AM$56:'Alimentos'!$A$684:$AM$984,6,FALSE)*$F$63/G63</f>
        <v>0</v>
      </c>
      <c r="J63" s="2">
        <f>VLOOKUP($A$63,Alimentos!$A$3:$AM$56:'Alimentos'!$A$684:$AM$984,7,FALSE)*$F$63/G63</f>
        <v>0</v>
      </c>
      <c r="K63" s="140">
        <f>VLOOKUP($A$63,Alimentos!$A$3:$AM$56:'Alimentos'!$A$684:$AM$984,8,FALSE)*$F$63/G63</f>
        <v>2.48</v>
      </c>
      <c r="L63" s="140">
        <f>VLOOKUP($A$63,Alimentos!$A$3:$AM$56:'Alimentos'!$A$684:$AM$984,9,FALSE)*$F$63/G63</f>
        <v>3.68</v>
      </c>
      <c r="M63" s="2">
        <f>VLOOKUP($A$63,Alimentos!$A$3:$AM$56:'Alimentos'!$A$684:$AM$984,10,FALSE)*$F$63/G63</f>
        <v>3.68</v>
      </c>
      <c r="N63" s="2">
        <f>VLOOKUP($A$63,Alimentos!$A$3:$AM$56:'Alimentos'!$A$684:$AM$984,11,FALSE)*$F$63/G63</f>
        <v>0</v>
      </c>
      <c r="O63" s="140">
        <f>VLOOKUP($A$63,Alimentos!$A$3:$AM$56:'Alimentos'!$A$684:$AM$984,12,FALSE)*$F$63/G63</f>
        <v>1.04</v>
      </c>
      <c r="P63" s="2">
        <f>VLOOKUP($A$63,Alimentos!$A$3:$AM$56:'Alimentos'!$A$684:$AM$984,13,FALSE)*$F$63/G63</f>
        <v>0.8</v>
      </c>
      <c r="Q63" s="2">
        <f>VLOOKUP($A$63,Alimentos!$A$3:$AM$56:'Alimentos'!$A$684:$AM$984,14,FALSE)*$F$63/G63</f>
        <v>0.28000000000000003</v>
      </c>
      <c r="R63" s="2">
        <f>VLOOKUP($A$63,Alimentos!$A$3:$AM$56:'Alimentos'!$A$684:$AM$984,15,FALSE)*$F$63/G63</f>
        <v>0.04</v>
      </c>
      <c r="S63" s="2">
        <f>VLOOKUP($A$63,Alimentos!$A$3:$AM$56:'Alimentos'!$A$684:$AM$984,16,FALSE)*$F$63/G63</f>
        <v>0.08</v>
      </c>
      <c r="T63" s="2">
        <f>VLOOKUP($A$63,Alimentos!$A$3:$AM$56:'Alimentos'!$A$684:$AM$984,17,FALSE)*$F$63/G63</f>
        <v>4.8</v>
      </c>
      <c r="U63" s="2">
        <f>VLOOKUP($A$63,Alimentos!$A$3:$AM$56:'Alimentos'!$A$684:$AM$984,18,FALSE)*$F$63/G63</f>
        <v>40</v>
      </c>
      <c r="V63" s="2">
        <f>VLOOKUP($A$63,Alimentos!$A$3:$AM$56:'Alimentos'!$A$684:$AM$984,19,FALSE)*$F$63/G63</f>
        <v>0</v>
      </c>
      <c r="W63" s="2">
        <f>VLOOKUP($A$63,Alimentos!$A$3:$AM$56:'Alimentos'!$A$684:$AM$984,20,FALSE)*$F$63/G63</f>
        <v>0.32</v>
      </c>
      <c r="X63" s="2">
        <f>VLOOKUP($A$63,Alimentos!$A$3:$AM$56:'Alimentos'!$A$684:$AM$984,21,FALSE)*$F$63/G63</f>
        <v>0</v>
      </c>
      <c r="Y63" s="2">
        <f>VLOOKUP($A$63,Alimentos!$A$3:$AM$56:'Alimentos'!$A$684:$AM$984,22,FALSE)*$F$63/G63</f>
        <v>0</v>
      </c>
      <c r="Z63" s="2">
        <f>VLOOKUP($A$63,Alimentos!$A$3:$AM$56:'Alimentos'!$A$684:$AM$984,23,FALSE)*$F$63/G63</f>
        <v>0</v>
      </c>
      <c r="AA63" s="2">
        <f>VLOOKUP($A$63,Alimentos!$A$3:$AM$56:'Alimentos'!$A$684:$AM$984,24,FALSE)*$F$63/G63</f>
        <v>0</v>
      </c>
      <c r="AB63" s="2">
        <f>VLOOKUP($A$63,Alimentos!$A$3:$AM$56:'Alimentos'!$A$684:$AM$984,25,FALSE)*$F$63/G63</f>
        <v>0</v>
      </c>
      <c r="AC63" s="2">
        <f>VLOOKUP($A$63,Alimentos!$A$3:$AM$56:'Alimentos'!$A$684:$AM$984,26,FALSE)*$F$63/G63</f>
        <v>0</v>
      </c>
      <c r="AD63" s="2">
        <f>VLOOKUP($A$63,Alimentos!$A$3:$AM$56:'Alimentos'!$A$684:$AM$984,27,FALSE)*$F$63/G63</f>
        <v>0</v>
      </c>
      <c r="AE63" s="2">
        <f>VLOOKUP($A$63,Alimentos!$A$3:$AM$56:'Alimentos'!$A$684:$AM$984,28,FALSE)*$F$63/G63</f>
        <v>0</v>
      </c>
      <c r="AF63" s="2">
        <f>VLOOKUP($A$63,Alimentos!$A$3:$AM$56:'Alimentos'!$A$684:$AM$984,29,FALSE)*$F$63/G63</f>
        <v>0</v>
      </c>
      <c r="AG63" s="2">
        <f>VLOOKUP($A$63,Alimentos!$A$3:$AM$56:'Alimentos'!$A$684:$AM$984,30,FALSE)*$F$63/G63</f>
        <v>48</v>
      </c>
      <c r="AH63" s="2">
        <f>VLOOKUP($A$63,Alimentos!$A$3:$AM$56:'Alimentos'!$A$684:$AM$984,31,FALSE)*$F$63/G63</f>
        <v>0</v>
      </c>
      <c r="AI63" s="2">
        <f>VLOOKUP($A$63,Alimentos!$A$3:$AM$56:'Alimentos'!$A$684:$AM$984,32,FALSE)*$F$63/G63</f>
        <v>80.8</v>
      </c>
      <c r="AJ63" s="2">
        <f>VLOOKUP($A$63,Alimentos!$A$3:$AM$56:'Alimentos'!$A$684:$AM$984,33,FALSE)*$F$63/G63</f>
        <v>0</v>
      </c>
      <c r="AK63" s="2">
        <f>VLOOKUP($A$63,Alimentos!$A$3:$AM$56:'Alimentos'!$A$684:$AM$984,34,FALSE)*$F$63/G63</f>
        <v>0</v>
      </c>
      <c r="AL63" s="2">
        <f>VLOOKUP($A$63,Alimentos!$A$3:$AM$56:'Alimentos'!$A$684:$AM$984,35,FALSE)*$F$63/G63</f>
        <v>0</v>
      </c>
      <c r="AM63" s="2">
        <f>VLOOKUP($A$63,Alimentos!$A$3:$AM$56:'Alimentos'!$A$684:$AM$984,36,FALSE)*$F$63/G63</f>
        <v>0</v>
      </c>
      <c r="AN63" s="2">
        <f>VLOOKUP($A$63,Alimentos!$A$3:$AM$56:'Alimentos'!$A$684:$AM$984,37,FALSE)*$F$63/G63</f>
        <v>0</v>
      </c>
      <c r="AO63" s="2">
        <f>VLOOKUP($A$63,Alimentos!$A$3:$AM$56:'Alimentos'!$A$684:$AM$984,38,FALSE)*$F$63/G63</f>
        <v>0</v>
      </c>
      <c r="AP63" s="2">
        <f>VLOOKUP($A$63,Alimentos!$A$3:$AM$56:'Alimentos'!$A$684:$AM$984,39,FALSE)*$F$63/G63</f>
        <v>0</v>
      </c>
    </row>
    <row r="64" spans="1:42" x14ac:dyDescent="0.3">
      <c r="A64" s="2" t="s">
        <v>292</v>
      </c>
      <c r="B64" s="284"/>
      <c r="C64" s="285"/>
      <c r="D64" s="286"/>
      <c r="E64" s="2">
        <f>VLOOKUP($A$64,Alimentos!$A$3:$AM$56:'Alimentos'!$A$684:$AM$984,3,FALSE)</f>
        <v>4</v>
      </c>
      <c r="F64" s="27">
        <v>15</v>
      </c>
      <c r="G64" s="2">
        <f>VLOOKUP($A$64,Alimentos!$A$3:$AM$56:'Alimentos'!$A$684:$AM$984,4,FALSE)</f>
        <v>100</v>
      </c>
      <c r="H64" s="140">
        <f>VLOOKUP($A$64,Alimentos!$A$3:$AM$56:'Alimentos'!$A$684:$AM$984,5,FALSE)*$F$64/G64</f>
        <v>54.45</v>
      </c>
      <c r="I64" s="2">
        <f>VLOOKUP($A$64,Alimentos!$A$3:$AM$56:'Alimentos'!$A$684:$AM$984,6,FALSE)*$F$64/G64</f>
        <v>0</v>
      </c>
      <c r="J64" s="2">
        <f>VLOOKUP($A$64,Alimentos!$A$3:$AM$56:'Alimentos'!$A$684:$AM$984,7,FALSE)*$F$64/G64</f>
        <v>0</v>
      </c>
      <c r="K64" s="140">
        <f>VLOOKUP($A$64,Alimentos!$A$3:$AM$56:'Alimentos'!$A$684:$AM$984,8,FALSE)*$F$64/G64</f>
        <v>1.26</v>
      </c>
      <c r="L64" s="140">
        <f>VLOOKUP($A$64,Alimentos!$A$3:$AM$56:'Alimentos'!$A$684:$AM$984,9,FALSE)*$F$64/G64</f>
        <v>11.55</v>
      </c>
      <c r="M64" s="2">
        <f>VLOOKUP($A$64,Alimentos!$A$3:$AM$56:'Alimentos'!$A$684:$AM$984,10,FALSE)*$F$64/G64</f>
        <v>7.4999999999999997E-2</v>
      </c>
      <c r="N64" s="2">
        <f>VLOOKUP($A$64,Alimentos!$A$3:$AM$56:'Alimentos'!$A$684:$AM$984,11,FALSE)*$F$64/G64</f>
        <v>0.82499999999999996</v>
      </c>
      <c r="O64" s="140">
        <f>VLOOKUP($A$64,Alimentos!$A$3:$AM$56:'Alimentos'!$A$684:$AM$984,12,FALSE)*$F$64/G64</f>
        <v>0.36</v>
      </c>
      <c r="P64" s="2">
        <f>VLOOKUP($A$64,Alimentos!$A$3:$AM$56:'Alimentos'!$A$684:$AM$984,13,FALSE)*$F$64/G64</f>
        <v>7.4999999999999997E-2</v>
      </c>
      <c r="Q64" s="2">
        <f>VLOOKUP($A$64,Alimentos!$A$3:$AM$56:'Alimentos'!$A$684:$AM$984,14,FALSE)*$F$64/G64</f>
        <v>0</v>
      </c>
      <c r="R64" s="2">
        <f>VLOOKUP($A$64,Alimentos!$A$3:$AM$56:'Alimentos'!$A$684:$AM$984,15,FALSE)*$F$64/G64</f>
        <v>0</v>
      </c>
      <c r="S64" s="2">
        <f>VLOOKUP($A$64,Alimentos!$A$3:$AM$56:'Alimentos'!$A$684:$AM$984,16,FALSE)*$F$64/G64</f>
        <v>0</v>
      </c>
      <c r="T64" s="2">
        <f>VLOOKUP($A$64,Alimentos!$A$3:$AM$56:'Alimentos'!$A$684:$AM$984,17,FALSE)*$F$64/G64</f>
        <v>0</v>
      </c>
      <c r="U64" s="2">
        <f>VLOOKUP($A$64,Alimentos!$A$3:$AM$56:'Alimentos'!$A$684:$AM$984,18,FALSE)*$F$64/G64</f>
        <v>0</v>
      </c>
      <c r="V64" s="2">
        <f>VLOOKUP($A$64,Alimentos!$A$3:$AM$56:'Alimentos'!$A$684:$AM$984,19,FALSE)*$F$64/G64</f>
        <v>0</v>
      </c>
      <c r="W64" s="2">
        <f>VLOOKUP($A$64,Alimentos!$A$3:$AM$56:'Alimentos'!$A$684:$AM$984,20,FALSE)*$F$64/G64</f>
        <v>0</v>
      </c>
      <c r="X64" s="2">
        <f>VLOOKUP($A$64,Alimentos!$A$3:$AM$56:'Alimentos'!$A$684:$AM$984,21,FALSE)*$F$64/G64</f>
        <v>0</v>
      </c>
      <c r="Y64" s="2">
        <f>VLOOKUP($A$64,Alimentos!$A$3:$AM$56:'Alimentos'!$A$684:$AM$984,22,FALSE)*$F$64/G64</f>
        <v>0</v>
      </c>
      <c r="Z64" s="2">
        <f>VLOOKUP($A$64,Alimentos!$A$3:$AM$56:'Alimentos'!$A$684:$AM$984,23,FALSE)*$F$64/G64</f>
        <v>0</v>
      </c>
      <c r="AA64" s="2">
        <f>VLOOKUP($A$64,Alimentos!$A$3:$AM$56:'Alimentos'!$A$684:$AM$984,24,FALSE)*$F$64/G64</f>
        <v>0</v>
      </c>
      <c r="AB64" s="2">
        <f>VLOOKUP($A$64,Alimentos!$A$3:$AM$56:'Alimentos'!$A$684:$AM$984,25,FALSE)*$F$64/G64</f>
        <v>0</v>
      </c>
      <c r="AC64" s="2">
        <f>VLOOKUP($A$64,Alimentos!$A$3:$AM$56:'Alimentos'!$A$684:$AM$984,26,FALSE)*$F$64/G64</f>
        <v>0</v>
      </c>
      <c r="AD64" s="2">
        <f>VLOOKUP($A$64,Alimentos!$A$3:$AM$56:'Alimentos'!$A$684:$AM$984,27,FALSE)*$F$64/G64</f>
        <v>0</v>
      </c>
      <c r="AE64" s="2">
        <f>VLOOKUP($A$64,Alimentos!$A$3:$AM$56:'Alimentos'!$A$684:$AM$984,28,FALSE)*$F$64/G64</f>
        <v>0</v>
      </c>
      <c r="AF64" s="2">
        <f>VLOOKUP($A$64,Alimentos!$A$3:$AM$56:'Alimentos'!$A$684:$AM$984,29,FALSE)*$F$64/G64</f>
        <v>0</v>
      </c>
      <c r="AG64" s="2">
        <f>VLOOKUP($A$64,Alimentos!$A$3:$AM$56:'Alimentos'!$A$684:$AM$984,30,FALSE)*$F$64/G64</f>
        <v>34.200000000000003</v>
      </c>
      <c r="AH64" s="2">
        <f>VLOOKUP($A$64,Alimentos!$A$3:$AM$56:'Alimentos'!$A$684:$AM$984,31,FALSE)*$F$64/G64</f>
        <v>0</v>
      </c>
      <c r="AI64" s="2">
        <f>VLOOKUP($A$64,Alimentos!$A$3:$AM$56:'Alimentos'!$A$684:$AM$984,32,FALSE)*$F$64/G64</f>
        <v>0</v>
      </c>
      <c r="AJ64" s="2">
        <f>VLOOKUP($A$64,Alimentos!$A$3:$AM$56:'Alimentos'!$A$684:$AM$984,33,FALSE)*$F$64/G64</f>
        <v>0</v>
      </c>
      <c r="AK64" s="2">
        <f>VLOOKUP($A$64,Alimentos!$A$3:$AM$56:'Alimentos'!$A$684:$AM$984,34,FALSE)*$F$64/G64</f>
        <v>0</v>
      </c>
      <c r="AL64" s="2">
        <f>VLOOKUP($A$64,Alimentos!$A$3:$AM$56:'Alimentos'!$A$684:$AM$984,35,FALSE)*$F$64/G64</f>
        <v>0</v>
      </c>
      <c r="AM64" s="2">
        <f>VLOOKUP($A$64,Alimentos!$A$3:$AM$56:'Alimentos'!$A$684:$AM$984,36,FALSE)*$F$64/G64</f>
        <v>0</v>
      </c>
      <c r="AN64" s="2">
        <f>VLOOKUP($A$64,Alimentos!$A$3:$AM$56:'Alimentos'!$A$684:$AM$984,37,FALSE)*$F$64/G64</f>
        <v>0</v>
      </c>
      <c r="AO64" s="2">
        <f>VLOOKUP($A$64,Alimentos!$A$3:$AM$56:'Alimentos'!$A$684:$AM$984,38,FALSE)*$F$64/G64</f>
        <v>0</v>
      </c>
      <c r="AP64" s="2">
        <f>VLOOKUP($A$64,Alimentos!$A$3:$AM$56:'Alimentos'!$A$684:$AM$984,39,FALSE)*$F$64/G64</f>
        <v>0</v>
      </c>
    </row>
    <row r="65" spans="1:42" x14ac:dyDescent="0.3">
      <c r="A65" s="2" t="s">
        <v>136</v>
      </c>
      <c r="B65" s="284"/>
      <c r="C65" s="285"/>
      <c r="D65" s="286"/>
      <c r="E65" s="2">
        <f>VLOOKUP($A$65,Alimentos!$A$3:$AM$56:'Alimentos'!$A$684:$AM$984,3,FALSE)</f>
        <v>1</v>
      </c>
      <c r="F65" s="27">
        <v>60</v>
      </c>
      <c r="G65" s="2">
        <f>VLOOKUP($A$65,Alimentos!$A$3:$AM$56:'Alimentos'!$A$684:$AM$984,4,FALSE)</f>
        <v>100</v>
      </c>
      <c r="H65" s="140">
        <f>VLOOKUP($A$65,Alimentos!$A$3:$AM$56:'Alimentos'!$A$684:$AM$984,5,FALSE)*$F$65/G65</f>
        <v>74.400000000000006</v>
      </c>
      <c r="I65" s="2">
        <f>VLOOKUP($A$65,Alimentos!$A$3:$AM$56:'Alimentos'!$A$684:$AM$984,6,FALSE)*$F$65/G65</f>
        <v>43.2</v>
      </c>
      <c r="J65" s="2">
        <f>VLOOKUP($A$65,Alimentos!$A$3:$AM$56:'Alimentos'!$A$684:$AM$984,7,FALSE)*$F$65/G65</f>
        <v>1.02</v>
      </c>
      <c r="K65" s="140">
        <f>VLOOKUP($A$65,Alimentos!$A$3:$AM$56:'Alimentos'!$A$684:$AM$984,8,FALSE)*$F$65/G65</f>
        <v>11.76</v>
      </c>
      <c r="L65" s="140">
        <f>VLOOKUP($A$65,Alimentos!$A$3:$AM$56:'Alimentos'!$A$684:$AM$984,9,FALSE)*$F$65/G65</f>
        <v>1.74</v>
      </c>
      <c r="M65" s="2">
        <f>VLOOKUP($A$65,Alimentos!$A$3:$AM$56:'Alimentos'!$A$684:$AM$984,10,FALSE)*$F$65/G65</f>
        <v>0</v>
      </c>
      <c r="N65" s="2">
        <f>VLOOKUP($A$65,Alimentos!$A$3:$AM$56:'Alimentos'!$A$684:$AM$984,11,FALSE)*$F$65/G65</f>
        <v>0</v>
      </c>
      <c r="O65" s="140">
        <f>VLOOKUP($A$65,Alimentos!$A$3:$AM$56:'Alimentos'!$A$684:$AM$984,12,FALSE)*$F$65/G65</f>
        <v>2.2799999999999998</v>
      </c>
      <c r="P65" s="2">
        <f>VLOOKUP($A$65,Alimentos!$A$3:$AM$56:'Alimentos'!$A$684:$AM$984,13,FALSE)*$F$65/G65</f>
        <v>0.65400000000000003</v>
      </c>
      <c r="Q65" s="2">
        <f>VLOOKUP($A$65,Alimentos!$A$3:$AM$56:'Alimentos'!$A$684:$AM$984,14,FALSE)*$F$65/G65</f>
        <v>0.51600000000000001</v>
      </c>
      <c r="R65" s="2">
        <f>VLOOKUP($A$65,Alimentos!$A$3:$AM$56:'Alimentos'!$A$684:$AM$984,15,FALSE)*$F$65/G65</f>
        <v>0.69</v>
      </c>
      <c r="S65" s="2">
        <f>VLOOKUP($A$65,Alimentos!$A$3:$AM$56:'Alimentos'!$A$684:$AM$984,16,FALSE)*$F$65/G65</f>
        <v>0</v>
      </c>
      <c r="T65" s="2">
        <f>VLOOKUP($A$65,Alimentos!$A$3:$AM$56:'Alimentos'!$A$684:$AM$984,17,FALSE)*$F$65/G65</f>
        <v>40.200000000000003</v>
      </c>
      <c r="U65" s="2">
        <f>VLOOKUP($A$65,Alimentos!$A$3:$AM$56:'Alimentos'!$A$684:$AM$984,18,FALSE)*$F$65/G65</f>
        <v>0</v>
      </c>
      <c r="V65" s="2">
        <f>VLOOKUP($A$65,Alimentos!$A$3:$AM$56:'Alimentos'!$A$684:$AM$984,19,FALSE)*$F$65/G65</f>
        <v>0</v>
      </c>
      <c r="W65" s="2">
        <f>VLOOKUP($A$65,Alimentos!$A$3:$AM$56:'Alimentos'!$A$684:$AM$984,20,FALSE)*$F$65/G65</f>
        <v>0</v>
      </c>
      <c r="X65" s="2">
        <f>VLOOKUP($A$65,Alimentos!$A$3:$AM$56:'Alimentos'!$A$684:$AM$984,21,FALSE)*$F$65/G65</f>
        <v>0.24</v>
      </c>
      <c r="Y65" s="2">
        <f>VLOOKUP($A$65,Alimentos!$A$3:$AM$56:'Alimentos'!$A$684:$AM$984,22,FALSE)*$F$65/G65</f>
        <v>0</v>
      </c>
      <c r="Z65" s="2">
        <f>VLOOKUP($A$65,Alimentos!$A$3:$AM$56:'Alimentos'!$A$684:$AM$984,23,FALSE)*$F$65/G65</f>
        <v>0.06</v>
      </c>
      <c r="AA65" s="2">
        <f>VLOOKUP($A$65,Alimentos!$A$3:$AM$56:'Alimentos'!$A$684:$AM$984,24,FALSE)*$F$65/G65</f>
        <v>0.18</v>
      </c>
      <c r="AB65" s="2">
        <f>VLOOKUP($A$65,Alimentos!$A$3:$AM$56:'Alimentos'!$A$684:$AM$984,25,FALSE)*$F$65/G65</f>
        <v>2.1</v>
      </c>
      <c r="AC65" s="2">
        <f>VLOOKUP($A$65,Alimentos!$A$3:$AM$56:'Alimentos'!$A$684:$AM$984,26,FALSE)*$F$65/G65</f>
        <v>0.12</v>
      </c>
      <c r="AD65" s="2">
        <f>VLOOKUP($A$65,Alimentos!$A$3:$AM$56:'Alimentos'!$A$684:$AM$984,27,FALSE)*$F$65/G65</f>
        <v>0</v>
      </c>
      <c r="AE65" s="2">
        <f>VLOOKUP($A$65,Alimentos!$A$3:$AM$56:'Alimentos'!$A$684:$AM$984,28,FALSE)*$F$65/G65</f>
        <v>0.18</v>
      </c>
      <c r="AF65" s="2">
        <f>VLOOKUP($A$65,Alimentos!$A$3:$AM$56:'Alimentos'!$A$684:$AM$984,29,FALSE)*$F$65/G65</f>
        <v>3.6</v>
      </c>
      <c r="AG65" s="2">
        <f>VLOOKUP($A$65,Alimentos!$A$3:$AM$56:'Alimentos'!$A$684:$AM$984,30,FALSE)*$F$65/G65</f>
        <v>622.79999999999995</v>
      </c>
      <c r="AH65" s="2">
        <f>VLOOKUP($A$65,Alimentos!$A$3:$AM$56:'Alimentos'!$A$684:$AM$984,31,FALSE)*$F$65/G65</f>
        <v>179.4</v>
      </c>
      <c r="AI65" s="2">
        <f>VLOOKUP($A$65,Alimentos!$A$3:$AM$56:'Alimentos'!$A$684:$AM$984,32,FALSE)*$F$65/G65</f>
        <v>3</v>
      </c>
      <c r="AJ65" s="2">
        <f>VLOOKUP($A$65,Alimentos!$A$3:$AM$56:'Alimentos'!$A$684:$AM$984,33,FALSE)*$F$65/G65</f>
        <v>182.4</v>
      </c>
      <c r="AK65" s="2">
        <f>VLOOKUP($A$65,Alimentos!$A$3:$AM$56:'Alimentos'!$A$684:$AM$984,34,FALSE)*$F$65/G65</f>
        <v>12</v>
      </c>
      <c r="AL65" s="2">
        <f>VLOOKUP($A$65,Alimentos!$A$3:$AM$56:'Alimentos'!$A$684:$AM$984,35,FALSE)*$F$65/G65</f>
        <v>0.84</v>
      </c>
      <c r="AM65" s="2">
        <f>VLOOKUP($A$65,Alimentos!$A$3:$AM$56:'Alimentos'!$A$684:$AM$984,36,FALSE)*$F$65/G65</f>
        <v>1.44</v>
      </c>
      <c r="AN65" s="2">
        <f>VLOOKUP($A$65,Alimentos!$A$3:$AM$56:'Alimentos'!$A$684:$AM$984,37,FALSE)*$F$65/G65</f>
        <v>0.06</v>
      </c>
      <c r="AO65" s="2">
        <f>VLOOKUP($A$65,Alimentos!$A$3:$AM$56:'Alimentos'!$A$684:$AM$984,38,FALSE)*$F$65/G65</f>
        <v>22.2</v>
      </c>
      <c r="AP65" s="2">
        <f>VLOOKUP($A$65,Alimentos!$A$3:$AM$56:'Alimentos'!$A$684:$AM$984,39,FALSE)*$F$65/G65</f>
        <v>0</v>
      </c>
    </row>
    <row r="66" spans="1:42" x14ac:dyDescent="0.3">
      <c r="A66" s="2" t="s">
        <v>652</v>
      </c>
      <c r="B66" s="284"/>
      <c r="C66" s="285"/>
      <c r="D66" s="286"/>
      <c r="E66" s="2">
        <f>VLOOKUP($A$66,Alimentos!$A$3:$AM$56:'Alimentos'!$A$684:$AM$984,3,FALSE)</f>
        <v>0</v>
      </c>
      <c r="F66" s="27"/>
      <c r="G66" s="2">
        <f>VLOOKUP($A$66,Alimentos!$A$3:$AM$56:'Alimentos'!$A$684:$AM$984,4,FALSE)</f>
        <v>100</v>
      </c>
      <c r="H66" s="140">
        <f>VLOOKUP($A$66,Alimentos!$A$3:$AM$56:'Alimentos'!$A$684:$AM$984,5,FALSE)*$F$66/G66</f>
        <v>0</v>
      </c>
      <c r="I66" s="2">
        <f>VLOOKUP($A$66,Alimentos!$A$3:$AM$56:'Alimentos'!$A$684:$AM$984,6,FALSE)*$F$66/G66</f>
        <v>0</v>
      </c>
      <c r="J66" s="2">
        <f>VLOOKUP($A$65,Alimentos!$A$3:$AM$56:'Alimentos'!$A$684:$AM$984,7,FALSE)*$F$66/G66</f>
        <v>0</v>
      </c>
      <c r="K66" s="140">
        <f>VLOOKUP($A$66,Alimentos!$A$3:$AM$56:'Alimentos'!$A$684:$AM$984,8,FALSE)*$F$66/G66</f>
        <v>0</v>
      </c>
      <c r="L66" s="140">
        <f>VLOOKUP($A$66,Alimentos!$A$3:$AM$56:'Alimentos'!$A$684:$AM$984,9,FALSE)*$F$66/G66</f>
        <v>0</v>
      </c>
      <c r="M66" s="2">
        <f>VLOOKUP($A$66,Alimentos!$A$3:$AM$56:'Alimentos'!$A$684:$AM$984,10,FALSE)*$F$66/G66</f>
        <v>0</v>
      </c>
      <c r="N66" s="2">
        <f>VLOOKUP($A$66,Alimentos!$A$3:$AM$56:'Alimentos'!$A$684:$AM$984,11,FALSE)*$F$66/G66</f>
        <v>0</v>
      </c>
      <c r="O66" s="140">
        <f>VLOOKUP($A$66,Alimentos!$A$3:$AM$56:'Alimentos'!$A$684:$AM$984,12,FALSE)*$F$66/G66</f>
        <v>0</v>
      </c>
      <c r="P66" s="2">
        <f>VLOOKUP($A$66,Alimentos!$A$3:$AM$56:'Alimentos'!$A$684:$AM$984,13,FALSE)*$F$66/G66</f>
        <v>0</v>
      </c>
      <c r="Q66" s="2">
        <f>VLOOKUP($A$66,Alimentos!$A$3:$AM$56:'Alimentos'!$A$684:$AM$984,14,FALSE)*$F$66/G66</f>
        <v>0</v>
      </c>
      <c r="R66" s="2">
        <f>VLOOKUP($A$66,Alimentos!$A$3:$AM$56:'Alimentos'!$A$684:$AM$984,15,FALSE)*$F$66/G66</f>
        <v>0</v>
      </c>
      <c r="S66" s="2">
        <f>VLOOKUP($A$66,Alimentos!$A$3:$AM$56:'Alimentos'!$A$684:$AM$984,16,FALSE)*$F$66/G66</f>
        <v>0</v>
      </c>
      <c r="T66" s="2">
        <f>VLOOKUP($A$66,Alimentos!$A$3:$AM$56:'Alimentos'!$A$684:$AM$984,17,FALSE)*$F$66/G66</f>
        <v>0</v>
      </c>
      <c r="U66" s="2">
        <f>VLOOKUP($A$66,Alimentos!$A$3:$AM$56:'Alimentos'!$A$684:$AM$984,18,FALSE)*$F$66/G66</f>
        <v>0</v>
      </c>
      <c r="V66" s="2">
        <f>VLOOKUP($A$66,Alimentos!$A$3:$AM$56:'Alimentos'!$A$684:$AM$984,19,FALSE)*$F$66/G66</f>
        <v>0</v>
      </c>
      <c r="W66" s="2">
        <f>VLOOKUP($A$66,Alimentos!$A$3:$AM$56:'Alimentos'!$A$684:$AM$984,20,FALSE)*$F$66/G66</f>
        <v>0</v>
      </c>
      <c r="X66" s="2">
        <f>VLOOKUP($A$66,Alimentos!$A$3:$AM$56:'Alimentos'!$A$684:$AM$984,21,FALSE)*$F$66/G66</f>
        <v>0</v>
      </c>
      <c r="Y66" s="2">
        <f>VLOOKUP($A$66,Alimentos!$A$3:$AM$56:'Alimentos'!$A$684:$AM$984,22,FALSE)*$F$66/G66</f>
        <v>0</v>
      </c>
      <c r="Z66" s="2">
        <f>VLOOKUP($A$66,Alimentos!$A$3:$AM$56:'Alimentos'!$A$684:$AM$984,23,FALSE)*$F$66/G66</f>
        <v>0</v>
      </c>
      <c r="AA66" s="2">
        <f>VLOOKUP($A$66,Alimentos!$A$3:$AM$56:'Alimentos'!$A$684:$AM$984,24,FALSE)*$F$66/G66</f>
        <v>0</v>
      </c>
      <c r="AB66" s="2">
        <f>VLOOKUP($A$66,Alimentos!$A$3:$AM$56:'Alimentos'!$A$684:$AM$984,25,FALSE)*$F$66/G66</f>
        <v>0</v>
      </c>
      <c r="AC66" s="2">
        <f>VLOOKUP($A$66,Alimentos!$A$3:$AM$56:'Alimentos'!$A$684:$AM$984,26,FALSE)*$F$66/G66</f>
        <v>0</v>
      </c>
      <c r="AD66" s="2">
        <f>VLOOKUP($A$66,Alimentos!$A$3:$AM$56:'Alimentos'!$A$684:$AM$984,27,FALSE)*$F$66/G66</f>
        <v>0</v>
      </c>
      <c r="AE66" s="2">
        <f>VLOOKUP($A$66,Alimentos!$A$3:$AM$56:'Alimentos'!$A$684:$AM$984,28,FALSE)*$F$66/G66</f>
        <v>0</v>
      </c>
      <c r="AF66" s="2">
        <f>VLOOKUP($A$66,Alimentos!$A$3:$AM$56:'Alimentos'!$A$684:$AM$984,29,FALSE)*$F$66/G66</f>
        <v>0</v>
      </c>
      <c r="AG66" s="2">
        <f>VLOOKUP($A$66,Alimentos!$A$3:$AM$56:'Alimentos'!$A$684:$AM$984,30,FALSE)*$F$66/G66</f>
        <v>0</v>
      </c>
      <c r="AH66" s="2">
        <f>VLOOKUP($A$66,Alimentos!$A$3:$AM$56:'Alimentos'!$A$684:$AM$984,31,FALSE)*$F$66/G66</f>
        <v>0</v>
      </c>
      <c r="AI66" s="2">
        <f>VLOOKUP($A$66,Alimentos!$A$3:$AM$56:'Alimentos'!$A$684:$AM$984,32,FALSE)*$F$66/G66</f>
        <v>0</v>
      </c>
      <c r="AJ66" s="2">
        <f>VLOOKUP($A$66,Alimentos!$A$3:$AM$56:'Alimentos'!$A$684:$AM$984,33,FALSE)*$F$66/G66</f>
        <v>0</v>
      </c>
      <c r="AK66" s="2">
        <f>VLOOKUP($A$66,Alimentos!$A$3:$AM$56:'Alimentos'!$A$684:$AM$984,34,FALSE)*$F$66/G66</f>
        <v>0</v>
      </c>
      <c r="AL66" s="2">
        <f>VLOOKUP($A$66,Alimentos!$A$3:$AM$56:'Alimentos'!$A$684:$AM$984,35,FALSE)*$F$66/G66</f>
        <v>0</v>
      </c>
      <c r="AM66" s="2">
        <f>VLOOKUP($A$66,Alimentos!$A$3:$AM$56:'Alimentos'!$A$684:$AM$984,36,FALSE)*$F$66/G66</f>
        <v>0</v>
      </c>
      <c r="AN66" s="2">
        <f>VLOOKUP($A$66,Alimentos!$A$3:$AM$56:'Alimentos'!$A$684:$AM$984,37,FALSE)*$F$66/G66</f>
        <v>0</v>
      </c>
      <c r="AO66" s="2">
        <f>VLOOKUP($A$66,Alimentos!$A$3:$AM$56:'Alimentos'!$A$684:$AM$984,38,FALSE)*$F$66/G66</f>
        <v>0</v>
      </c>
      <c r="AP66" s="2">
        <f>VLOOKUP($A$66,Alimentos!$A$3:$AM$56:'Alimentos'!$A$684:$AM$984,39,FALSE)*$F$66/G66</f>
        <v>0</v>
      </c>
    </row>
    <row r="67" spans="1:42" x14ac:dyDescent="0.3">
      <c r="A67" s="2" t="s">
        <v>652</v>
      </c>
      <c r="B67" s="284"/>
      <c r="C67" s="285"/>
      <c r="D67" s="286"/>
      <c r="E67" s="2">
        <f>VLOOKUP($A$67,Alimentos!$A$3:$AM$56:'Alimentos'!$A$684:$AM$984,3,FALSE)</f>
        <v>0</v>
      </c>
      <c r="F67" s="27"/>
      <c r="G67" s="2">
        <f>VLOOKUP($A$67,Alimentos!$A$3:$AM$56:'Alimentos'!$A$684:$AM$984,4,FALSE)</f>
        <v>100</v>
      </c>
      <c r="H67" s="140">
        <f>VLOOKUP($A$67,Alimentos!$A$3:$AM$56:'Alimentos'!$A$684:$AM$984,5,FALSE)*$F$67/G67</f>
        <v>0</v>
      </c>
      <c r="I67" s="2">
        <f>VLOOKUP($A$67,Alimentos!$A$3:$AM$56:'Alimentos'!$A$684:$AM$984,6,FALSE)*$F$67/G67</f>
        <v>0</v>
      </c>
      <c r="J67" s="2">
        <f>VLOOKUP($A$67,Alimentos!$A$3:$AM$56:'Alimentos'!$A$684:$AM$984,7,FALSE)*$F$67/G67</f>
        <v>0</v>
      </c>
      <c r="K67" s="140">
        <f>VLOOKUP($A$67,Alimentos!$A$3:$AM$56:'Alimentos'!$A$684:$AM$984,8,FALSE)*$F$67/G67</f>
        <v>0</v>
      </c>
      <c r="L67" s="140">
        <f>VLOOKUP($A$67,Alimentos!$A$3:$AM$56:'Alimentos'!$A$684:$AM$984,9,FALSE)*$F$67/G67</f>
        <v>0</v>
      </c>
      <c r="M67" s="2">
        <f>VLOOKUP($A$67,Alimentos!$A$3:$AM$56:'Alimentos'!$A$684:$AM$984,10,FALSE)*$F$67/G67</f>
        <v>0</v>
      </c>
      <c r="N67" s="2">
        <f>VLOOKUP($A$67,Alimentos!$A$3:$AM$56:'Alimentos'!$A$684:$AM$984,11,FALSE)*$F$67/G67</f>
        <v>0</v>
      </c>
      <c r="O67" s="140">
        <f>VLOOKUP($A$67,Alimentos!$A$3:$AM$56:'Alimentos'!$A$684:$AM$984,12,FALSE)*$F$67/G67</f>
        <v>0</v>
      </c>
      <c r="P67" s="2">
        <f>VLOOKUP($A$67,Alimentos!$A$3:$AM$56:'Alimentos'!$A$684:$AM$984,13,FALSE)*$F$67/G67</f>
        <v>0</v>
      </c>
      <c r="Q67" s="2">
        <f>VLOOKUP($A$67,Alimentos!$A$3:$AM$56:'Alimentos'!$A$684:$AM$984,14,FALSE)*$F$67/G67</f>
        <v>0</v>
      </c>
      <c r="R67" s="2">
        <f>VLOOKUP($A$67,Alimentos!$A$3:$AM$56:'Alimentos'!$A$684:$AM$984,15,FALSE)*$F$67/G67</f>
        <v>0</v>
      </c>
      <c r="S67" s="2">
        <f>VLOOKUP($A$67,Alimentos!$A$3:$AM$56:'Alimentos'!$A$684:$AM$984,16,FALSE)*$F$67/G67</f>
        <v>0</v>
      </c>
      <c r="T67" s="2">
        <f>VLOOKUP($A$67,Alimentos!$A$3:$AM$56:'Alimentos'!$A$684:$AM$984,17,FALSE)*$F$67/G67</f>
        <v>0</v>
      </c>
      <c r="U67" s="2">
        <f>VLOOKUP($A$67,Alimentos!$A$3:$AM$56:'Alimentos'!$A$684:$AM$984,18,FALSE)*$F$67/G67</f>
        <v>0</v>
      </c>
      <c r="V67" s="2">
        <f>VLOOKUP($A$67,Alimentos!$A$3:$AM$56:'Alimentos'!$A$684:$AM$984,19,FALSE)*$F$67/G67</f>
        <v>0</v>
      </c>
      <c r="W67" s="2">
        <f>VLOOKUP($A$67,Alimentos!$A$3:$AM$56:'Alimentos'!$A$684:$AM$984,20,FALSE)*$F$67/G67</f>
        <v>0</v>
      </c>
      <c r="X67" s="2">
        <f>VLOOKUP($A$67,Alimentos!$A$3:$AM$56:'Alimentos'!$A$684:$AM$984,21,FALSE)*$F$67/G67</f>
        <v>0</v>
      </c>
      <c r="Y67" s="2">
        <f>VLOOKUP($A$67,Alimentos!$A$3:$AM$56:'Alimentos'!$A$684:$AM$984,22,FALSE)*$F$67/G67</f>
        <v>0</v>
      </c>
      <c r="Z67" s="2">
        <f>VLOOKUP($A$67,Alimentos!$A$3:$AM$56:'Alimentos'!$A$684:$AM$984,23,FALSE)*$F$67/G67</f>
        <v>0</v>
      </c>
      <c r="AA67" s="2">
        <f>VLOOKUP($A$67,Alimentos!$A$3:$AM$56:'Alimentos'!$A$684:$AM$984,24,FALSE)*$F$67/G67</f>
        <v>0</v>
      </c>
      <c r="AB67" s="2">
        <f>VLOOKUP($A$67,Alimentos!$A$3:$AM$56:'Alimentos'!$A$684:$AM$984,25,FALSE)*$F$67/G67</f>
        <v>0</v>
      </c>
      <c r="AC67" s="2">
        <f>VLOOKUP($A$67,Alimentos!$A$3:$AM$56:'Alimentos'!$A$684:$AM$984,26,FALSE)*$F$67/G67</f>
        <v>0</v>
      </c>
      <c r="AD67" s="2">
        <f>VLOOKUP($A$67,Alimentos!$A$3:$AM$56:'Alimentos'!$A$684:$AM$984,27,FALSE)*$F$67/G67</f>
        <v>0</v>
      </c>
      <c r="AE67" s="2">
        <f>VLOOKUP($A$67,Alimentos!$A$3:$AM$56:'Alimentos'!$A$684:$AM$984,28,FALSE)*$F$67/G67</f>
        <v>0</v>
      </c>
      <c r="AF67" s="2">
        <f>VLOOKUP($A$67,Alimentos!$A$3:$AM$56:'Alimentos'!$A$684:$AM$984,29,FALSE)*$F$67/G67</f>
        <v>0</v>
      </c>
      <c r="AG67" s="2">
        <f>VLOOKUP($A$67,Alimentos!$A$3:$AM$56:'Alimentos'!$A$684:$AM$984,30,FALSE)*$F$67/G67</f>
        <v>0</v>
      </c>
      <c r="AH67" s="2">
        <f>VLOOKUP($A$67,Alimentos!$A$3:$AM$56:'Alimentos'!$A$684:$AM$984,31,FALSE)*$F$67/G67</f>
        <v>0</v>
      </c>
      <c r="AI67" s="2">
        <f>VLOOKUP($A$67,Alimentos!$A$3:$AM$56:'Alimentos'!$A$684:$AM$984,32,FALSE)*$F$67/G67</f>
        <v>0</v>
      </c>
      <c r="AJ67" s="2">
        <f>VLOOKUP($A$67,Alimentos!$A$3:$AM$56:'Alimentos'!$A$684:$AM$984,33,FALSE)*$F$67/G67</f>
        <v>0</v>
      </c>
      <c r="AK67" s="2">
        <f>VLOOKUP($A$67,Alimentos!$A$3:$AM$56:'Alimentos'!$A$684:$AM$984,34,FALSE)*$F$67/G67</f>
        <v>0</v>
      </c>
      <c r="AL67" s="2">
        <f>VLOOKUP($A$67,Alimentos!$A$3:$AM$56:'Alimentos'!$A$684:$AM$984,35,FALSE)*$F$67/G67</f>
        <v>0</v>
      </c>
      <c r="AM67" s="2">
        <f>VLOOKUP($A$67,Alimentos!$A$3:$AM$56:'Alimentos'!$A$684:$AM$984,36,FALSE)*$F$67/G67</f>
        <v>0</v>
      </c>
      <c r="AN67" s="2">
        <f>VLOOKUP($A$67,Alimentos!$A$3:$AM$56:'Alimentos'!$A$684:$AM$984,37,FALSE)*$F$67/G67</f>
        <v>0</v>
      </c>
      <c r="AO67" s="2">
        <f>VLOOKUP($A$67,Alimentos!$A$3:$AM$56:'Alimentos'!$A$684:$AM$984,38,FALSE)*$F$67/G67</f>
        <v>0</v>
      </c>
      <c r="AP67" s="2">
        <f>VLOOKUP($A$67,Alimentos!$A$3:$AM$56:'Alimentos'!$A$684:$AM$984,39,FALSE)*$F$67/G67</f>
        <v>0</v>
      </c>
    </row>
    <row r="68" spans="1:42" x14ac:dyDescent="0.3">
      <c r="A68" s="2" t="s">
        <v>652</v>
      </c>
      <c r="B68" s="284"/>
      <c r="C68" s="285"/>
      <c r="D68" s="286"/>
      <c r="E68" s="2">
        <f>VLOOKUP($A$68,Alimentos!$A$3:$AM$56:'Alimentos'!$A$684:$AM$984,3,FALSE)</f>
        <v>0</v>
      </c>
      <c r="F68" s="27"/>
      <c r="G68" s="2">
        <f>VLOOKUP($A$68,Alimentos!$A$3:$AM$56:'Alimentos'!$A$684:$AM$984,4,FALSE)</f>
        <v>100</v>
      </c>
      <c r="H68" s="140">
        <f>VLOOKUP($A$68,Alimentos!$A$3:$AM$56:'Alimentos'!$A$684:$AM$984,5,FALSE)*$F$68/G68</f>
        <v>0</v>
      </c>
      <c r="I68" s="2">
        <f>VLOOKUP($A$68,Alimentos!$A$3:$AM$56:'Alimentos'!$A$684:$AM$984,6,FALSE)*$F$68/G68</f>
        <v>0</v>
      </c>
      <c r="J68" s="2">
        <f>VLOOKUP($A$68,Alimentos!$A$3:$AM$56:'Alimentos'!$A$684:$AM$984,7,FALSE)*$F$68/G68</f>
        <v>0</v>
      </c>
      <c r="K68" s="140">
        <f>VLOOKUP($A$68,Alimentos!$A$3:$AM$56:'Alimentos'!$A$684:$AM$984,8,FALSE)*$F$68/G68</f>
        <v>0</v>
      </c>
      <c r="L68" s="140">
        <f>VLOOKUP($A$68,Alimentos!$A$3:$AM$56:'Alimentos'!$A$684:$AM$984,9,FALSE)*$F$68/G68</f>
        <v>0</v>
      </c>
      <c r="M68" s="2">
        <f>VLOOKUP($A$68,Alimentos!$A$3:$AM$56:'Alimentos'!$A$684:$AM$984,10,FALSE)*$F$68/G68</f>
        <v>0</v>
      </c>
      <c r="N68" s="2">
        <f>VLOOKUP($A$68,Alimentos!$A$3:$AM$56:'Alimentos'!$A$684:$AM$984,11,FALSE)*$F$68/G68</f>
        <v>0</v>
      </c>
      <c r="O68" s="140">
        <f>VLOOKUP($A$68,Alimentos!$A$3:$AM$56:'Alimentos'!$A$684:$AM$984,12,FALSE)*$F$68/G68</f>
        <v>0</v>
      </c>
      <c r="P68" s="2">
        <f>VLOOKUP($A$68,Alimentos!$A$3:$AM$56:'Alimentos'!$A$684:$AM$984,13,FALSE)*$F$68/G68</f>
        <v>0</v>
      </c>
      <c r="Q68" s="2">
        <f>VLOOKUP($A$68,Alimentos!$A$3:$AM$56:'Alimentos'!$A$684:$AM$984,14,FALSE)*$F$68/G68</f>
        <v>0</v>
      </c>
      <c r="R68" s="2">
        <f>VLOOKUP($A$68,Alimentos!$A$3:$AM$56:'Alimentos'!$A$684:$AM$984,15,FALSE)*$F$68/G68</f>
        <v>0</v>
      </c>
      <c r="S68" s="2">
        <f>VLOOKUP($A$68,Alimentos!$A$3:$AM$56:'Alimentos'!$A$684:$AM$984,16,FALSE)*$F$68/G68</f>
        <v>0</v>
      </c>
      <c r="T68" s="2">
        <f>VLOOKUP($A$68,Alimentos!$A$3:$AM$56:'Alimentos'!$A$684:$AM$984,17,FALSE)*$F$68/G68</f>
        <v>0</v>
      </c>
      <c r="U68" s="2">
        <f>VLOOKUP($A$68,Alimentos!$A$3:$AM$56:'Alimentos'!$A$684:$AM$984,18,FALSE)*$F$68/G68</f>
        <v>0</v>
      </c>
      <c r="V68" s="2">
        <f>VLOOKUP($A$68,Alimentos!$A$3:$AM$56:'Alimentos'!$A$684:$AM$984,19,FALSE)*$F$68/G68</f>
        <v>0</v>
      </c>
      <c r="W68" s="2">
        <f>VLOOKUP($A$68,Alimentos!$A$3:$AM$56:'Alimentos'!$A$684:$AM$984,20,FALSE)*$F$68/G68</f>
        <v>0</v>
      </c>
      <c r="X68" s="2">
        <f>VLOOKUP($A$68,Alimentos!$A$3:$AM$56:'Alimentos'!$A$684:$AM$984,21,FALSE)*$F$68/G68</f>
        <v>0</v>
      </c>
      <c r="Y68" s="2">
        <f>VLOOKUP($A$68,Alimentos!$A$3:$AM$56:'Alimentos'!$A$684:$AM$984,22,FALSE)*$F$68/G68</f>
        <v>0</v>
      </c>
      <c r="Z68" s="2">
        <f>VLOOKUP($A$68,Alimentos!$A$3:$AM$56:'Alimentos'!$A$684:$AM$984,23,FALSE)*$F$68/G68</f>
        <v>0</v>
      </c>
      <c r="AA68" s="2">
        <f>VLOOKUP($A$68,Alimentos!$A$3:$AM$56:'Alimentos'!$A$684:$AM$984,24,FALSE)*$F$68/G68</f>
        <v>0</v>
      </c>
      <c r="AB68" s="2">
        <f>VLOOKUP($A$68,Alimentos!$A$3:$AM$56:'Alimentos'!$A$684:$AM$984,25,FALSE)*$F$68/G68</f>
        <v>0</v>
      </c>
      <c r="AC68" s="2">
        <f>VLOOKUP($A$68,Alimentos!$A$3:$AM$56:'Alimentos'!$A$684:$AM$984,26,FALSE)*$F$68/G68</f>
        <v>0</v>
      </c>
      <c r="AD68" s="2">
        <f>VLOOKUP($A$68,Alimentos!$A$3:$AM$56:'Alimentos'!$A$684:$AM$984,27,FALSE)*$F$68/G68</f>
        <v>0</v>
      </c>
      <c r="AE68" s="2">
        <f>VLOOKUP($A$68,Alimentos!$A$3:$AM$56:'Alimentos'!$A$684:$AM$984,28,FALSE)*$F$68/G68</f>
        <v>0</v>
      </c>
      <c r="AF68" s="2">
        <f>VLOOKUP($A$68,Alimentos!$A$3:$AM$56:'Alimentos'!$A$684:$AM$984,29,FALSE)*$F$68/G68</f>
        <v>0</v>
      </c>
      <c r="AG68" s="2">
        <f>VLOOKUP($A$68,Alimentos!$A$3:$AM$56:'Alimentos'!$A$684:$AM$984,30,FALSE)*$F$68/G68</f>
        <v>0</v>
      </c>
      <c r="AH68" s="2">
        <f>VLOOKUP($A$68,Alimentos!$A$3:$AM$56:'Alimentos'!$A$684:$AM$984,31,FALSE)*$F$68/G68</f>
        <v>0</v>
      </c>
      <c r="AI68" s="2">
        <f>VLOOKUP($A$68,Alimentos!$A$3:$AM$56:'Alimentos'!$A$684:$AM$984,32,FALSE)*$F$68/G68</f>
        <v>0</v>
      </c>
      <c r="AJ68" s="2">
        <f>VLOOKUP($A$68,Alimentos!$A$3:$AM$56:'Alimentos'!$A$684:$AM$984,33,FALSE)*$F$68/G68</f>
        <v>0</v>
      </c>
      <c r="AK68" s="2">
        <f>VLOOKUP($A$68,Alimentos!$A$3:$AM$56:'Alimentos'!$A$684:$AM$984,34,FALSE)*$F$68/G68</f>
        <v>0</v>
      </c>
      <c r="AL68" s="2">
        <f>VLOOKUP($A$68,Alimentos!$A$3:$AM$56:'Alimentos'!$A$684:$AM$984,35,FALSE)*$F$68/G68</f>
        <v>0</v>
      </c>
      <c r="AM68" s="2">
        <f>VLOOKUP($A$68,Alimentos!$A$3:$AM$56:'Alimentos'!$A$684:$AM$984,36,FALSE)*$F$68/G68</f>
        <v>0</v>
      </c>
      <c r="AN68" s="2">
        <f>VLOOKUP($A$68,Alimentos!$A$3:$AM$56:'Alimentos'!$A$684:$AM$984,37,FALSE)*$F$68/G68</f>
        <v>0</v>
      </c>
      <c r="AO68" s="2">
        <f>VLOOKUP($A$68,Alimentos!$A$3:$AM$56:'Alimentos'!$A$684:$AM$984,38,FALSE)*$F$68/G68</f>
        <v>0</v>
      </c>
      <c r="AP68" s="2">
        <f>VLOOKUP($A$68,Alimentos!$A$3:$AM$56:'Alimentos'!$A$684:$AM$984,39,FALSE)*$F$68/G68</f>
        <v>0</v>
      </c>
    </row>
    <row r="69" spans="1:42" x14ac:dyDescent="0.3">
      <c r="A69" s="2" t="s">
        <v>652</v>
      </c>
      <c r="B69" s="284"/>
      <c r="C69" s="285"/>
      <c r="D69" s="286"/>
      <c r="E69" s="2">
        <f>VLOOKUP($A$69,Alimentos!$A$3:$AM$56:'Alimentos'!$A$684:$AM$984,3,FALSE)</f>
        <v>0</v>
      </c>
      <c r="F69" s="27"/>
      <c r="G69" s="2">
        <f>VLOOKUP($A$69,Alimentos!$A$3:$AM$56:'Alimentos'!$A$684:$AM$984,4,FALSE)</f>
        <v>100</v>
      </c>
      <c r="H69" s="140">
        <f>VLOOKUP($A$69,Alimentos!$A$3:$AM$56:'Alimentos'!$A$684:$AM$984,5,FALSE)*$F$69/G69</f>
        <v>0</v>
      </c>
      <c r="I69" s="2">
        <f>VLOOKUP($A$69,Alimentos!$A$3:$AM$56:'Alimentos'!$A$684:$AM$984,6,FALSE)*$F$69/G69</f>
        <v>0</v>
      </c>
      <c r="J69" s="2">
        <f>VLOOKUP($A$69,Alimentos!$A$3:$AM$56:'Alimentos'!$A$684:$AM$984,7,FALSE)*$F$69/G69</f>
        <v>0</v>
      </c>
      <c r="K69" s="140">
        <f>VLOOKUP($A$69,Alimentos!$A$3:$AM$56:'Alimentos'!$A$684:$AM$984,8,FALSE)*$F$69/G69</f>
        <v>0</v>
      </c>
      <c r="L69" s="140">
        <f>VLOOKUP($A$68,Alimentos!$A$3:$AM$56:'Alimentos'!$A$684:$AM$984,9,FALSE)*$F$69/G69</f>
        <v>0</v>
      </c>
      <c r="M69" s="2">
        <f>VLOOKUP($A$69,Alimentos!$A$3:$AM$56:'Alimentos'!$A$684:$AM$984,10,FALSE)*$F$69/G69</f>
        <v>0</v>
      </c>
      <c r="N69" s="2">
        <f>VLOOKUP($A$69,Alimentos!$A$3:$AM$56:'Alimentos'!$A$684:$AM$984,11,FALSE)*$F$69/G69</f>
        <v>0</v>
      </c>
      <c r="O69" s="140">
        <f>VLOOKUP($A$69,Alimentos!$A$3:$AM$56:'Alimentos'!$A$684:$AM$984,12,FALSE)*$F$69/G69</f>
        <v>0</v>
      </c>
      <c r="P69" s="2">
        <f>VLOOKUP($A$69,Alimentos!$A$3:$AM$56:'Alimentos'!$A$684:$AM$984,13,FALSE)*$F$69/G69</f>
        <v>0</v>
      </c>
      <c r="Q69" s="2">
        <f>VLOOKUP($A$69,Alimentos!$A$3:$AM$56:'Alimentos'!$A$684:$AM$984,14,FALSE)*$F$69/G69</f>
        <v>0</v>
      </c>
      <c r="R69" s="2">
        <f>VLOOKUP($A$69,Alimentos!$A$3:$AM$56:'Alimentos'!$A$684:$AM$984,15,FALSE)*$F$69/G69</f>
        <v>0</v>
      </c>
      <c r="S69" s="2">
        <f>VLOOKUP($A$69,Alimentos!$A$3:$AM$56:'Alimentos'!$A$684:$AM$984,16,FALSE)*$F$69/G69</f>
        <v>0</v>
      </c>
      <c r="T69" s="2">
        <f>VLOOKUP($A$69,Alimentos!$A$3:$AM$56:'Alimentos'!$A$684:$AM$984,17,FALSE)*$F$69/G69</f>
        <v>0</v>
      </c>
      <c r="U69" s="2">
        <f>VLOOKUP($A$69,Alimentos!$A$3:$AM$56:'Alimentos'!$A$684:$AM$984,18,FALSE)*$F$69/G69</f>
        <v>0</v>
      </c>
      <c r="V69" s="2">
        <f>VLOOKUP($A$69,Alimentos!$A$3:$AM$56:'Alimentos'!$A$684:$AM$984,19,FALSE)*$F$69/G69</f>
        <v>0</v>
      </c>
      <c r="W69" s="2">
        <f>VLOOKUP($A$69,Alimentos!$A$3:$AM$56:'Alimentos'!$A$684:$AM$984,20,FALSE)*$F$69/G69</f>
        <v>0</v>
      </c>
      <c r="X69" s="2">
        <f>VLOOKUP($A$69,Alimentos!$A$3:$AM$56:'Alimentos'!$A$684:$AM$984,21,FALSE)*$F$69/G69</f>
        <v>0</v>
      </c>
      <c r="Y69" s="2">
        <f>VLOOKUP($A$69,Alimentos!$A$3:$AM$56:'Alimentos'!$A$684:$AM$984,22,FALSE)*$F$69/G69</f>
        <v>0</v>
      </c>
      <c r="Z69" s="2">
        <f>VLOOKUP($A$69,Alimentos!$A$3:$AM$56:'Alimentos'!$A$684:$AM$984,23,FALSE)*$F$69/G69</f>
        <v>0</v>
      </c>
      <c r="AA69" s="2">
        <f>VLOOKUP($A$69,Alimentos!$A$3:$AM$56:'Alimentos'!$A$684:$AM$984,24,FALSE)*$F$69/G69</f>
        <v>0</v>
      </c>
      <c r="AB69" s="2">
        <f>VLOOKUP($A$69,Alimentos!$A$3:$AM$56:'Alimentos'!$A$684:$AM$984,25,FALSE)*$F$69/G69</f>
        <v>0</v>
      </c>
      <c r="AC69" s="2">
        <f>VLOOKUP($A$69,Alimentos!$A$3:$AM$56:'Alimentos'!$A$684:$AM$984,26,FALSE)*$F$69/G69</f>
        <v>0</v>
      </c>
      <c r="AD69" s="2">
        <f>VLOOKUP($A$69,Alimentos!$A$3:$AM$56:'Alimentos'!$A$684:$AM$984,27,FALSE)*$F$69/G69</f>
        <v>0</v>
      </c>
      <c r="AE69" s="2">
        <f>VLOOKUP($A$69,Alimentos!$A$3:$AM$56:'Alimentos'!$A$684:$AM$984,28,FALSE)*$F$69/G69</f>
        <v>0</v>
      </c>
      <c r="AF69" s="2">
        <f>VLOOKUP($A$69,Alimentos!$A$3:$AM$56:'Alimentos'!$A$684:$AM$984,29,FALSE)*$F$69/G69</f>
        <v>0</v>
      </c>
      <c r="AG69" s="2">
        <f>VLOOKUP($A$69,Alimentos!$A$3:$AM$56:'Alimentos'!$A$684:$AM$984,30,FALSE)*$F$69/G69</f>
        <v>0</v>
      </c>
      <c r="AH69" s="2">
        <f>VLOOKUP($A$69,Alimentos!$A$3:$AM$56:'Alimentos'!$A$684:$AM$984,31,FALSE)*$F$69/G69</f>
        <v>0</v>
      </c>
      <c r="AI69" s="2">
        <f>VLOOKUP($A$69,Alimentos!$A$3:$AM$56:'Alimentos'!$A$684:$AM$984,32,FALSE)*$F$69/G69</f>
        <v>0</v>
      </c>
      <c r="AJ69" s="2">
        <f>VLOOKUP($A$69,Alimentos!$A$3:$AM$56:'Alimentos'!$A$684:$AM$984,33,FALSE)*$F$69/G69</f>
        <v>0</v>
      </c>
      <c r="AK69" s="2">
        <f>VLOOKUP($A$69,Alimentos!$A$3:$AM$56:'Alimentos'!$A$684:$AM$984,34,FALSE)*$F$69/G69</f>
        <v>0</v>
      </c>
      <c r="AL69" s="2">
        <f>VLOOKUP($A$69,Alimentos!$A$3:$AM$56:'Alimentos'!$A$684:$AM$984,35,FALSE)*$F$69/G69</f>
        <v>0</v>
      </c>
      <c r="AM69" s="2">
        <f>VLOOKUP($A$69,Alimentos!$A$3:$AM$56:'Alimentos'!$A$684:$AM$984,36,FALSE)*$F$69/G69</f>
        <v>0</v>
      </c>
      <c r="AN69" s="2">
        <f>VLOOKUP($A$69,Alimentos!$A$3:$AM$56:'Alimentos'!$A$684:$AM$984,37,FALSE)*$F$69/G69</f>
        <v>0</v>
      </c>
      <c r="AO69" s="2">
        <f>VLOOKUP($A$69,Alimentos!$A$3:$AM$56:'Alimentos'!$A$684:$AM$984,38,FALSE)*$F$69/G69</f>
        <v>0</v>
      </c>
      <c r="AP69" s="2">
        <f>VLOOKUP($A$69,Alimentos!$A$3:$AM$56:'Alimentos'!$A$684:$AM$984,39,FALSE)*$F$69/G69</f>
        <v>0</v>
      </c>
    </row>
    <row r="70" spans="1:42" x14ac:dyDescent="0.3">
      <c r="A70" s="2" t="s">
        <v>652</v>
      </c>
      <c r="B70" s="284"/>
      <c r="C70" s="285"/>
      <c r="D70" s="286"/>
      <c r="E70" s="2">
        <f>VLOOKUP($A$70,Alimentos!$A$3:$AM$56:'Alimentos'!$A$684:$AM$984,3,FALSE)</f>
        <v>0</v>
      </c>
      <c r="F70" s="27"/>
      <c r="G70" s="2">
        <f>VLOOKUP($A$70,Alimentos!$A$3:$AM$56:'Alimentos'!$A$684:$AM$984,4,FALSE)</f>
        <v>100</v>
      </c>
      <c r="H70" s="140">
        <f>VLOOKUP($A$70,Alimentos!$A$3:$AM$56:'Alimentos'!$A$684:$AM$984,5,FALSE)*$F$70/G70</f>
        <v>0</v>
      </c>
      <c r="I70" s="2">
        <f>VLOOKUP($A$70,Alimentos!$A$3:$AM$56:'Alimentos'!$A$684:$AM$984,6,FALSE)*$F$70/G70</f>
        <v>0</v>
      </c>
      <c r="J70" s="2">
        <f>VLOOKUP($A$70,Alimentos!$A$3:$AM$56:'Alimentos'!$A$684:$AM$984,7,FALSE)*$F$70/G70</f>
        <v>0</v>
      </c>
      <c r="K70" s="140">
        <f>VLOOKUP($A$70,Alimentos!$A$3:$AM$56:'Alimentos'!$A$684:$AM$984,8,FALSE)*$F$70/G70</f>
        <v>0</v>
      </c>
      <c r="L70" s="140">
        <f>VLOOKUP($A$70,Alimentos!$A$3:$AM$56:'Alimentos'!$A$684:$AM$984,9,FALSE)*$F$70/G70</f>
        <v>0</v>
      </c>
      <c r="M70" s="2">
        <f>VLOOKUP($A$70,Alimentos!$A$3:$AM$56:'Alimentos'!$A$684:$AM$984,10,FALSE)*$F$70/G70</f>
        <v>0</v>
      </c>
      <c r="N70" s="2">
        <f>VLOOKUP($A$70,Alimentos!$A$3:$AM$56:'Alimentos'!$A$684:$AM$984,11,FALSE)*$F$70/G70</f>
        <v>0</v>
      </c>
      <c r="O70" s="140">
        <f>VLOOKUP($A$70,Alimentos!$A$3:$AM$56:'Alimentos'!$A$684:$AM$984,12,FALSE)*$F$70/G70</f>
        <v>0</v>
      </c>
      <c r="P70" s="2">
        <f>VLOOKUP($A$70,Alimentos!$A$3:$AM$56:'Alimentos'!$A$684:$AM$984,13,FALSE)*$F$70/G70</f>
        <v>0</v>
      </c>
      <c r="Q70" s="2">
        <f>VLOOKUP($A$70,Alimentos!$A$3:$AM$56:'Alimentos'!$A$684:$AM$984,14,FALSE)*$F$70/G70</f>
        <v>0</v>
      </c>
      <c r="R70" s="2">
        <f>VLOOKUP($A$70,Alimentos!$A$3:$AM$56:'Alimentos'!$A$684:$AM$984,15,FALSE)*$F$70/G70</f>
        <v>0</v>
      </c>
      <c r="S70" s="2">
        <f>VLOOKUP($A$70,Alimentos!$A$3:$AM$56:'Alimentos'!$A$684:$AM$984,16,FALSE)*$F$70/G70</f>
        <v>0</v>
      </c>
      <c r="T70" s="2">
        <f>VLOOKUP($A$70,Alimentos!$A$3:$AM$56:'Alimentos'!$A$684:$AM$984,17,FALSE)*$F$70/G70</f>
        <v>0</v>
      </c>
      <c r="U70" s="2">
        <f>VLOOKUP($A$70,Alimentos!$A$3:$AM$56:'Alimentos'!$A$684:$AM$984,18,FALSE)*$F$70/G70</f>
        <v>0</v>
      </c>
      <c r="V70" s="2">
        <f>VLOOKUP($A$70,Alimentos!$A$3:$AM$56:'Alimentos'!$A$684:$AM$984,19,FALSE)*$F$70/G70</f>
        <v>0</v>
      </c>
      <c r="W70" s="2">
        <f>VLOOKUP($A$70,Alimentos!$A$3:$AM$56:'Alimentos'!$A$684:$AM$984,20,FALSE)*$F$70/G70</f>
        <v>0</v>
      </c>
      <c r="X70" s="2">
        <f>VLOOKUP($A$70,Alimentos!$A$3:$AM$56:'Alimentos'!$A$684:$AM$984,21,FALSE)*$F$70/G70</f>
        <v>0</v>
      </c>
      <c r="Y70" s="2">
        <f>VLOOKUP($A$70,Alimentos!$A$3:$AM$56:'Alimentos'!$A$684:$AM$984,22,FALSE)*$F$70/G70</f>
        <v>0</v>
      </c>
      <c r="Z70" s="2">
        <f>VLOOKUP($A$70,Alimentos!$A$3:$AM$56:'Alimentos'!$A$684:$AM$984,23,FALSE)*$F$70/G70</f>
        <v>0</v>
      </c>
      <c r="AA70" s="2">
        <f>VLOOKUP($A$70,Alimentos!$A$3:$AM$56:'Alimentos'!$A$684:$AM$984,24,FALSE)*$F$70/G70</f>
        <v>0</v>
      </c>
      <c r="AB70" s="2">
        <f>VLOOKUP($A$70,Alimentos!$A$3:$AM$56:'Alimentos'!$A$684:$AM$984,25,FALSE)*$F$70/G70</f>
        <v>0</v>
      </c>
      <c r="AC70" s="2">
        <f>VLOOKUP($A$70,Alimentos!$A$3:$AM$56:'Alimentos'!$A$684:$AM$984,26,FALSE)*$F$70/G70</f>
        <v>0</v>
      </c>
      <c r="AD70" s="2">
        <f>VLOOKUP($A$70,Alimentos!$A$3:$AM$56:'Alimentos'!$A$684:$AM$984,27,FALSE)*$F$70/G70</f>
        <v>0</v>
      </c>
      <c r="AE70" s="2">
        <f>VLOOKUP($A$70,Alimentos!$A$3:$AM$56:'Alimentos'!$A$684:$AM$984,28,FALSE)*$F$70/G70</f>
        <v>0</v>
      </c>
      <c r="AF70" s="2">
        <f>VLOOKUP($A$70,Alimentos!$A$3:$AM$56:'Alimentos'!$A$684:$AM$984,29,FALSE)*$F$70/G70</f>
        <v>0</v>
      </c>
      <c r="AG70" s="2">
        <f>VLOOKUP($A$70,Alimentos!$A$3:$AM$56:'Alimentos'!$A$684:$AM$984,30,FALSE)*$F$70/G70</f>
        <v>0</v>
      </c>
      <c r="AH70" s="2">
        <f>VLOOKUP($A$70,Alimentos!$A$3:$AM$56:'Alimentos'!$A$684:$AM$984,31,FALSE)*$F$70/G70</f>
        <v>0</v>
      </c>
      <c r="AI70" s="2">
        <f>VLOOKUP($A$70,Alimentos!$A$3:$AM$56:'Alimentos'!$A$684:$AM$984,32,FALSE)*$F$70/G70</f>
        <v>0</v>
      </c>
      <c r="AJ70" s="2">
        <f>VLOOKUP($A$70,Alimentos!$A$3:$AM$56:'Alimentos'!$A$684:$AM$984,33,FALSE)*$F$70/G70</f>
        <v>0</v>
      </c>
      <c r="AK70" s="2">
        <f>VLOOKUP($A$70,Alimentos!$A$3:$AM$56:'Alimentos'!$A$684:$AM$984,34,FALSE)*$F$70/G70</f>
        <v>0</v>
      </c>
      <c r="AL70" s="2">
        <f>VLOOKUP($A$70,Alimentos!$A$3:$AM$56:'Alimentos'!$A$684:$AM$984,35,FALSE)*$F$70/G70</f>
        <v>0</v>
      </c>
      <c r="AM70" s="2">
        <f>VLOOKUP($A$70,Alimentos!$A$3:$AM$56:'Alimentos'!$A$684:$AM$984,36,FALSE)*$F$70/G70</f>
        <v>0</v>
      </c>
      <c r="AN70" s="2">
        <f>VLOOKUP($A$70,Alimentos!$A$3:$AM$56:'Alimentos'!$A$684:$AM$984,37,FALSE)*$F$70/G70</f>
        <v>0</v>
      </c>
      <c r="AO70" s="2">
        <f>VLOOKUP($A$70,Alimentos!$A$3:$AM$56:'Alimentos'!$A$684:$AM$984,38,FALSE)*$F$70/G70</f>
        <v>0</v>
      </c>
      <c r="AP70" s="2">
        <f>VLOOKUP($A$70,Alimentos!$A$3:$AM$56:'Alimentos'!$A$684:$AM$984,39,FALSE)*$F$70/G70</f>
        <v>0</v>
      </c>
    </row>
    <row r="71" spans="1:42" x14ac:dyDescent="0.3">
      <c r="A71" s="2" t="s">
        <v>652</v>
      </c>
      <c r="B71" s="284"/>
      <c r="C71" s="285"/>
      <c r="D71" s="286"/>
      <c r="E71" s="2">
        <f>VLOOKUP($A$71,Alimentos!$A$3:$AM$56:'Alimentos'!$A$684:$AM$984,3,FALSE)</f>
        <v>0</v>
      </c>
      <c r="F71" s="27"/>
      <c r="G71" s="2">
        <f>VLOOKUP($A$71,Alimentos!$A$3:$AM$56:'Alimentos'!$A$684:$AM$984,4,FALSE)</f>
        <v>100</v>
      </c>
      <c r="H71" s="140">
        <f>VLOOKUP($A$71,Alimentos!$A$3:$AM$56:'Alimentos'!$A$684:$AM$984,5,FALSE)*$F$71/G71</f>
        <v>0</v>
      </c>
      <c r="I71" s="2">
        <f>VLOOKUP($A$71,Alimentos!$A$3:$AM$56:'Alimentos'!$A$684:$AM$984,6,FALSE)*$F$71/G71</f>
        <v>0</v>
      </c>
      <c r="J71" s="2">
        <f>VLOOKUP($A$71,Alimentos!$A$3:$AM$56:'Alimentos'!$A$684:$AM$984,7,FALSE)*$F$71/G71</f>
        <v>0</v>
      </c>
      <c r="K71" s="140">
        <f>VLOOKUP($A$71,Alimentos!$A$3:$AM$56:'Alimentos'!$A$684:$AM$984,8,FALSE)*$F$71/G71</f>
        <v>0</v>
      </c>
      <c r="L71" s="140">
        <f>VLOOKUP($A$71,Alimentos!$A$3:$AM$56:'Alimentos'!$A$684:$AM$984,9,FALSE)*$F$71/G71</f>
        <v>0</v>
      </c>
      <c r="M71" s="2">
        <f>VLOOKUP($A$71,Alimentos!$A$3:$AM$56:'Alimentos'!$A$684:$AM$984,10,FALSE)*$F$71/G71</f>
        <v>0</v>
      </c>
      <c r="N71" s="2">
        <f>VLOOKUP($A$71,Alimentos!$A$3:$AM$56:'Alimentos'!$A$684:$AM$984,11,FALSE)*$F$71/G71</f>
        <v>0</v>
      </c>
      <c r="O71" s="140">
        <f>VLOOKUP($A$71,Alimentos!$A$3:$AM$56:'Alimentos'!$A$684:$AM$984,12,FALSE)*$F$71/G71</f>
        <v>0</v>
      </c>
      <c r="P71" s="2">
        <f>VLOOKUP($A$71,Alimentos!$A$3:$AM$56:'Alimentos'!$A$684:$AM$984,13,FALSE)*$F$71/G71</f>
        <v>0</v>
      </c>
      <c r="Q71" s="2">
        <f>VLOOKUP($A$71,Alimentos!$A$3:$AM$56:'Alimentos'!$A$684:$AM$984,14,FALSE)*$F$71/G71</f>
        <v>0</v>
      </c>
      <c r="R71" s="2">
        <f>VLOOKUP($A$71,Alimentos!$A$3:$AM$56:'Alimentos'!$A$684:$AM$984,15,FALSE)*$F$71/G71</f>
        <v>0</v>
      </c>
      <c r="S71" s="2">
        <f>VLOOKUP($A$71,Alimentos!$A$3:$AM$56:'Alimentos'!$A$684:$AM$984,16,FALSE)*$F$71/G71</f>
        <v>0</v>
      </c>
      <c r="T71" s="2">
        <f>VLOOKUP($A$71,Alimentos!$A$3:$AM$56:'Alimentos'!$A$684:$AM$984,17,FALSE)*$F$71/G71</f>
        <v>0</v>
      </c>
      <c r="U71" s="2">
        <f>VLOOKUP($A$71,Alimentos!$A$3:$AM$56:'Alimentos'!$A$684:$AM$984,18,FALSE)*$F$71/G71</f>
        <v>0</v>
      </c>
      <c r="V71" s="2">
        <f>VLOOKUP($A$71,Alimentos!$A$3:$AM$56:'Alimentos'!$A$684:$AM$984,19,FALSE)*$F$71/G71</f>
        <v>0</v>
      </c>
      <c r="W71" s="2">
        <f>VLOOKUP($A$71,Alimentos!$A$3:$AM$56:'Alimentos'!$A$684:$AM$984,20,FALSE)*$F$71/G71</f>
        <v>0</v>
      </c>
      <c r="X71" s="2">
        <f>VLOOKUP($A$71,Alimentos!$A$3:$AM$56:'Alimentos'!$A$684:$AM$984,21,FALSE)*$F$71/G71</f>
        <v>0</v>
      </c>
      <c r="Y71" s="2">
        <f>VLOOKUP($A$71,Alimentos!$A$3:$AM$56:'Alimentos'!$A$684:$AM$984,22,FALSE)*$F$71/G71</f>
        <v>0</v>
      </c>
      <c r="Z71" s="2">
        <f>VLOOKUP($A$71,Alimentos!$A$3:$AM$56:'Alimentos'!$A$684:$AM$984,23,FALSE)*$F$71/G71</f>
        <v>0</v>
      </c>
      <c r="AA71" s="2">
        <f>VLOOKUP($A$71,Alimentos!$A$3:$AM$56:'Alimentos'!$A$684:$AM$984,24,FALSE)*$F$71/G71</f>
        <v>0</v>
      </c>
      <c r="AB71" s="2">
        <f>VLOOKUP($A$71,Alimentos!$A$3:$AM$56:'Alimentos'!$A$684:$AM$984,25,FALSE)*$F$71/G71</f>
        <v>0</v>
      </c>
      <c r="AC71" s="2">
        <f>VLOOKUP($A$71,Alimentos!$A$3:$AM$56:'Alimentos'!$A$684:$AM$984,26,FALSE)*$F$71/G71</f>
        <v>0</v>
      </c>
      <c r="AD71" s="2">
        <f>VLOOKUP($A$71,Alimentos!$A$3:$AM$56:'Alimentos'!$A$684:$AM$984,27,FALSE)*$F$71/G71</f>
        <v>0</v>
      </c>
      <c r="AE71" s="2">
        <f>VLOOKUP($A$71,Alimentos!$A$3:$AM$56:'Alimentos'!$A$684:$AM$984,28,FALSE)*$F$71/G71</f>
        <v>0</v>
      </c>
      <c r="AF71" s="2">
        <f>VLOOKUP($A$71,Alimentos!$A$3:$AM$56:'Alimentos'!$A$684:$AM$984,29,FALSE)*$F$71/G71</f>
        <v>0</v>
      </c>
      <c r="AG71" s="2">
        <f>VLOOKUP($A$71,Alimentos!$A$3:$AM$56:'Alimentos'!$A$684:$AM$984,30,FALSE)*$F$71/G71</f>
        <v>0</v>
      </c>
      <c r="AH71" s="2">
        <f>VLOOKUP($A$71,Alimentos!$A$3:$AM$56:'Alimentos'!$A$684:$AM$984,31,FALSE)*$F$71/G71</f>
        <v>0</v>
      </c>
      <c r="AI71" s="2">
        <f>VLOOKUP($A$71,Alimentos!$A$3:$AM$56:'Alimentos'!$A$684:$AM$984,32,FALSE)*$F$71/G71</f>
        <v>0</v>
      </c>
      <c r="AJ71" s="2">
        <f>VLOOKUP($A$71,Alimentos!$A$3:$AM$56:'Alimentos'!$A$684:$AM$984,33,FALSE)*$F$71/G71</f>
        <v>0</v>
      </c>
      <c r="AK71" s="2">
        <f>VLOOKUP($A$71,Alimentos!$A$3:$AM$56:'Alimentos'!$A$684:$AM$984,34,FALSE)*$F$71/G71</f>
        <v>0</v>
      </c>
      <c r="AL71" s="2">
        <f>VLOOKUP($A$71,Alimentos!$A$3:$AM$56:'Alimentos'!$A$684:$AM$984,35,FALSE)*$F$71/G71</f>
        <v>0</v>
      </c>
      <c r="AM71" s="2">
        <f>VLOOKUP($A$71,Alimentos!$A$3:$AM$56:'Alimentos'!$A$684:$AM$984,36,FALSE)*$F$71/G71</f>
        <v>0</v>
      </c>
      <c r="AN71" s="2">
        <f>VLOOKUP($A$71,Alimentos!$A$3:$AM$56:'Alimentos'!$A$684:$AM$984,37,FALSE)*$F$71/G71</f>
        <v>0</v>
      </c>
      <c r="AO71" s="2">
        <f>VLOOKUP($A$71,Alimentos!$A$3:$AM$56:'Alimentos'!$A$684:$AM$984,38,FALSE)*$F$71/G71</f>
        <v>0</v>
      </c>
      <c r="AP71" s="2">
        <f>VLOOKUP($A$71,Alimentos!$A$3:$AM$56:'Alimentos'!$A$684:$AM$984,39,FALSE)*$F$71/G71</f>
        <v>0</v>
      </c>
    </row>
    <row r="72" spans="1:42" x14ac:dyDescent="0.3">
      <c r="A72" s="2" t="s">
        <v>652</v>
      </c>
      <c r="B72" s="284"/>
      <c r="C72" s="285"/>
      <c r="D72" s="286"/>
      <c r="E72" s="2">
        <f>VLOOKUP($A$72,Alimentos!$A$3:$AM$56:'Alimentos'!$A$684:$AM$984,3,FALSE)</f>
        <v>0</v>
      </c>
      <c r="F72" s="27"/>
      <c r="G72" s="2">
        <f>VLOOKUP($A$72,Alimentos!$A$3:$AM$56:'Alimentos'!$A$684:$AM$984,4,FALSE)</f>
        <v>100</v>
      </c>
      <c r="H72" s="140">
        <f>VLOOKUP($A$72,Alimentos!$A$3:$AM$56:'Alimentos'!$A$684:$AM$984,5,FALSE)*$F$72/G72</f>
        <v>0</v>
      </c>
      <c r="I72" s="2">
        <f>VLOOKUP($A$72,Alimentos!$A$3:$AM$56:'Alimentos'!$A$684:$AM$984,6,FALSE)*$F$72/G72</f>
        <v>0</v>
      </c>
      <c r="J72" s="2">
        <f>VLOOKUP($A$72,Alimentos!$A$3:$AM$56:'Alimentos'!$A$684:$AM$984,7,FALSE)*$F$72/G72</f>
        <v>0</v>
      </c>
      <c r="K72" s="140">
        <f>VLOOKUP($A$72,Alimentos!$A$3:$AM$56:'Alimentos'!$A$684:$AM$984,8,FALSE)*$F$72/G72</f>
        <v>0</v>
      </c>
      <c r="L72" s="140">
        <f>VLOOKUP($A$72,Alimentos!$A$3:$AM$56:'Alimentos'!$A$684:$AM$984,9,FALSE)*$F$72/G72</f>
        <v>0</v>
      </c>
      <c r="M72" s="2">
        <f>VLOOKUP($A$72,Alimentos!$A$3:$AM$56:'Alimentos'!$A$684:$AM$984,10,FALSE)*$F$72/G72</f>
        <v>0</v>
      </c>
      <c r="N72" s="2">
        <f>VLOOKUP($A$72,Alimentos!$A$3:$AM$56:'Alimentos'!$A$684:$AM$984,11,FALSE)*$F$72/G72</f>
        <v>0</v>
      </c>
      <c r="O72" s="140">
        <f>VLOOKUP($A$72,Alimentos!$A$3:$AM$56:'Alimentos'!$A$684:$AM$984,12,FALSE)*$F$72/G72</f>
        <v>0</v>
      </c>
      <c r="P72" s="2">
        <f>VLOOKUP($A$72,Alimentos!$A$3:$AM$56:'Alimentos'!$A$684:$AM$984,13,FALSE)*$F$72/G72</f>
        <v>0</v>
      </c>
      <c r="Q72" s="2">
        <f>VLOOKUP($A$72,Alimentos!$A$3:$AM$56:'Alimentos'!$A$684:$AM$984,14,FALSE)*$F$72/G72</f>
        <v>0</v>
      </c>
      <c r="R72" s="2">
        <f>VLOOKUP($A$72,Alimentos!$A$3:$AM$56:'Alimentos'!$A$684:$AM$984,15,FALSE)*$F$72/G72</f>
        <v>0</v>
      </c>
      <c r="S72" s="2">
        <f>VLOOKUP($A$72,Alimentos!$A$3:$AM$56:'Alimentos'!$A$684:$AM$984,16,FALSE)*$F$72/G72</f>
        <v>0</v>
      </c>
      <c r="T72" s="2">
        <f>VLOOKUP($A$72,Alimentos!$A$3:$AM$56:'Alimentos'!$A$684:$AM$984,17,FALSE)*$F$72/G72</f>
        <v>0</v>
      </c>
      <c r="U72" s="2">
        <f>VLOOKUP($A$72,Alimentos!$A$3:$AM$56:'Alimentos'!$A$684:$AM$984,18,FALSE)*$F$72/G72</f>
        <v>0</v>
      </c>
      <c r="V72" s="2">
        <f>VLOOKUP($A$72,Alimentos!$A$3:$AM$56:'Alimentos'!$A$684:$AM$984,19,FALSE)*$F$72/G72</f>
        <v>0</v>
      </c>
      <c r="W72" s="2">
        <f>VLOOKUP($A$72,Alimentos!$A$3:$AM$56:'Alimentos'!$A$684:$AM$984,20,FALSE)*$F$20/G72</f>
        <v>0</v>
      </c>
      <c r="X72" s="2">
        <f>VLOOKUP($A$72,Alimentos!$A$3:$AM$56:'Alimentos'!$A$684:$AM$984,21,FALSE)*$F$72/G72</f>
        <v>0</v>
      </c>
      <c r="Y72" s="2">
        <f>VLOOKUP($A$72,Alimentos!$A$3:$AM$56:'Alimentos'!$A$684:$AM$984,22,FALSE)*$F$72/G72</f>
        <v>0</v>
      </c>
      <c r="Z72" s="2">
        <f>VLOOKUP($A$72,Alimentos!$A$3:$AM$56:'Alimentos'!$A$684:$AM$984,23,FALSE)*$F$72/G72</f>
        <v>0</v>
      </c>
      <c r="AA72" s="2">
        <f>VLOOKUP($A$72,Alimentos!$A$3:$AM$56:'Alimentos'!$A$684:$AM$984,24,FALSE)*$F$72/G72</f>
        <v>0</v>
      </c>
      <c r="AB72" s="2">
        <f>VLOOKUP($A$72,Alimentos!$A$3:$AM$56:'Alimentos'!$A$684:$AM$984,25,FALSE)*$F$72/G72</f>
        <v>0</v>
      </c>
      <c r="AC72" s="2">
        <f>VLOOKUP($A$72,Alimentos!$A$3:$AM$56:'Alimentos'!$A$684:$AM$984,26,FALSE)*$F$72/G72</f>
        <v>0</v>
      </c>
      <c r="AD72" s="2">
        <f>VLOOKUP($A$72,Alimentos!$A$3:$AM$56:'Alimentos'!$A$684:$AM$984,27,FALSE)*$F$72/G72</f>
        <v>0</v>
      </c>
      <c r="AE72" s="2">
        <f>VLOOKUP($A$72,Alimentos!$A$3:$AM$56:'Alimentos'!$A$684:$AM$984,28,FALSE)*$F$72/G72</f>
        <v>0</v>
      </c>
      <c r="AF72" s="2">
        <f>VLOOKUP($A$72,Alimentos!$A$3:$AM$56:'Alimentos'!$A$684:$AM$984,29,FALSE)*$F$72/G72</f>
        <v>0</v>
      </c>
      <c r="AG72" s="2">
        <f>VLOOKUP($A$72,Alimentos!$A$3:$AM$56:'Alimentos'!$A$684:$AM$984,30,FALSE)*$F$72/G72</f>
        <v>0</v>
      </c>
      <c r="AH72" s="2">
        <f>VLOOKUP($A$72,Alimentos!$A$3:$AM$56:'Alimentos'!$A$684:$AM$984,31,FALSE)*$F$72/G72</f>
        <v>0</v>
      </c>
      <c r="AI72" s="2">
        <f>VLOOKUP($A$72,Alimentos!$A$3:$AM$56:'Alimentos'!$A$684:$AM$984,32,FALSE)*$F$72/G72</f>
        <v>0</v>
      </c>
      <c r="AJ72" s="2">
        <f>VLOOKUP($A$72,Alimentos!$A$3:$AM$56:'Alimentos'!$A$684:$AM$984,33,FALSE)*$F$72/G72</f>
        <v>0</v>
      </c>
      <c r="AK72" s="2">
        <f>VLOOKUP($A$72,Alimentos!$A$3:$AM$56:'Alimentos'!$A$684:$AM$984,34,FALSE)*$F$72/G72</f>
        <v>0</v>
      </c>
      <c r="AL72" s="2">
        <f>VLOOKUP($A$72,Alimentos!$A$3:$AM$56:'Alimentos'!$A$684:$AM$984,35,FALSE)*$F$72/G72</f>
        <v>0</v>
      </c>
      <c r="AM72" s="2">
        <f>VLOOKUP($A$72,Alimentos!$A$3:$AM$56:'Alimentos'!$A$684:$AM$984,36,FALSE)*$F$72/G72</f>
        <v>0</v>
      </c>
      <c r="AN72" s="2">
        <f>VLOOKUP($A$72,Alimentos!$A$3:$AM$56:'Alimentos'!$A$684:$AM$984,37,FALSE)*$F$72/G72</f>
        <v>0</v>
      </c>
      <c r="AO72" s="2">
        <f>VLOOKUP($A$72,Alimentos!$A$3:$AM$56:'Alimentos'!$A$684:$AM$984,38,FALSE)*$F$72/G72</f>
        <v>0</v>
      </c>
      <c r="AP72" s="2">
        <f>VLOOKUP($A$72,Alimentos!$A$3:$AM$56:'Alimentos'!$A$684:$AM$984,39,FALSE)*$F$72/G72</f>
        <v>0</v>
      </c>
    </row>
    <row r="73" spans="1:42" x14ac:dyDescent="0.3">
      <c r="A73" s="344" t="s">
        <v>645</v>
      </c>
      <c r="B73" s="345"/>
      <c r="C73" s="345"/>
      <c r="D73" s="345"/>
      <c r="E73" s="345"/>
      <c r="F73" s="345"/>
      <c r="G73" s="346"/>
      <c r="H73" s="9">
        <f t="shared" ref="H73:AP73" si="5">SUM(H63:H72)</f>
        <v>164.05</v>
      </c>
      <c r="I73" s="9">
        <f t="shared" si="5"/>
        <v>43.2</v>
      </c>
      <c r="J73" s="9">
        <f t="shared" si="5"/>
        <v>1.02</v>
      </c>
      <c r="K73" s="9">
        <f t="shared" si="5"/>
        <v>15.5</v>
      </c>
      <c r="L73" s="9">
        <f t="shared" si="5"/>
        <v>16.97</v>
      </c>
      <c r="M73" s="9">
        <f t="shared" si="5"/>
        <v>3.7550000000000003</v>
      </c>
      <c r="N73" s="9">
        <f t="shared" si="5"/>
        <v>0.82499999999999996</v>
      </c>
      <c r="O73" s="9">
        <f t="shared" si="5"/>
        <v>3.6799999999999997</v>
      </c>
      <c r="P73" s="9">
        <f t="shared" si="5"/>
        <v>1.5289999999999999</v>
      </c>
      <c r="Q73" s="9">
        <f t="shared" si="5"/>
        <v>0.79600000000000004</v>
      </c>
      <c r="R73" s="9">
        <f t="shared" si="5"/>
        <v>0.73</v>
      </c>
      <c r="S73" s="9">
        <f t="shared" si="5"/>
        <v>0.08</v>
      </c>
      <c r="T73" s="9">
        <f t="shared" si="5"/>
        <v>45</v>
      </c>
      <c r="U73" s="9">
        <f t="shared" si="5"/>
        <v>40</v>
      </c>
      <c r="V73" s="9">
        <f t="shared" si="5"/>
        <v>0</v>
      </c>
      <c r="W73" s="9">
        <f t="shared" si="5"/>
        <v>0.32</v>
      </c>
      <c r="X73" s="9">
        <f t="shared" si="5"/>
        <v>0.24</v>
      </c>
      <c r="Y73" s="9">
        <f t="shared" si="5"/>
        <v>0</v>
      </c>
      <c r="Z73" s="9">
        <f t="shared" si="5"/>
        <v>0.06</v>
      </c>
      <c r="AA73" s="9">
        <f t="shared" si="5"/>
        <v>0.18</v>
      </c>
      <c r="AB73" s="19">
        <f t="shared" si="5"/>
        <v>2.1</v>
      </c>
      <c r="AC73" s="19">
        <f t="shared" si="5"/>
        <v>0.12</v>
      </c>
      <c r="AD73" s="9">
        <f t="shared" si="5"/>
        <v>0</v>
      </c>
      <c r="AE73" s="9">
        <f t="shared" si="5"/>
        <v>0.18</v>
      </c>
      <c r="AF73" s="9">
        <f t="shared" si="5"/>
        <v>3.6</v>
      </c>
      <c r="AG73" s="9">
        <f t="shared" si="5"/>
        <v>705</v>
      </c>
      <c r="AH73" s="9">
        <f t="shared" si="5"/>
        <v>179.4</v>
      </c>
      <c r="AI73" s="9">
        <f t="shared" si="5"/>
        <v>83.8</v>
      </c>
      <c r="AJ73" s="9">
        <f t="shared" si="5"/>
        <v>182.4</v>
      </c>
      <c r="AK73" s="9">
        <f t="shared" si="5"/>
        <v>12</v>
      </c>
      <c r="AL73" s="9">
        <f t="shared" si="5"/>
        <v>0.84</v>
      </c>
      <c r="AM73" s="9">
        <f t="shared" si="5"/>
        <v>1.44</v>
      </c>
      <c r="AN73" s="9">
        <f t="shared" si="5"/>
        <v>0.06</v>
      </c>
      <c r="AO73" s="9">
        <f t="shared" si="5"/>
        <v>22.2</v>
      </c>
      <c r="AP73" s="9">
        <f t="shared" si="5"/>
        <v>0</v>
      </c>
    </row>
    <row r="74" spans="1:42" s="123" customFormat="1" ht="22.2" customHeight="1" thickBot="1" x14ac:dyDescent="0.35">
      <c r="A74" s="332" t="s">
        <v>751</v>
      </c>
      <c r="B74" s="333"/>
      <c r="C74" s="333"/>
      <c r="D74" s="333"/>
      <c r="E74" s="333"/>
      <c r="F74" s="333"/>
      <c r="G74" s="334"/>
      <c r="H74" s="138">
        <f>H109*E59</f>
        <v>244.17186749999996</v>
      </c>
      <c r="I74" s="122"/>
      <c r="J74" s="122"/>
      <c r="K74" s="138">
        <f>K109*E59</f>
        <v>11.509784999999997</v>
      </c>
      <c r="L74" s="122">
        <f>L109*E59</f>
        <v>32.885099999999994</v>
      </c>
      <c r="M74" s="122"/>
      <c r="N74" s="122"/>
      <c r="O74" s="138">
        <f>O109*E59</f>
        <v>7.3991474999999998</v>
      </c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  <c r="AH74" s="122"/>
      <c r="AI74" s="122"/>
      <c r="AJ74" s="122"/>
      <c r="AK74" s="122"/>
      <c r="AL74" s="122"/>
      <c r="AM74" s="122"/>
      <c r="AN74" s="122"/>
      <c r="AO74" s="122"/>
      <c r="AP74" s="122"/>
    </row>
    <row r="75" spans="1:42" ht="15" customHeight="1" x14ac:dyDescent="0.3">
      <c r="A75" s="293" t="s">
        <v>647</v>
      </c>
      <c r="B75" s="294"/>
      <c r="C75" s="294"/>
      <c r="D75" s="295"/>
      <c r="E75" s="335">
        <v>0.2</v>
      </c>
      <c r="F75" s="336"/>
      <c r="G75" s="337"/>
      <c r="H75" s="358" t="s">
        <v>757</v>
      </c>
      <c r="I75" s="359"/>
      <c r="J75" s="302" t="s">
        <v>1426</v>
      </c>
      <c r="K75" s="324"/>
      <c r="L75" s="324"/>
      <c r="M75" s="324"/>
      <c r="N75" s="324"/>
      <c r="O75" s="324"/>
      <c r="P75" s="324"/>
      <c r="Q75" s="324"/>
      <c r="R75" s="324"/>
      <c r="S75" s="324"/>
      <c r="T75" s="324"/>
      <c r="U75" s="324"/>
      <c r="V75" s="324"/>
      <c r="W75" s="324"/>
      <c r="X75" s="324"/>
      <c r="Y75" s="324"/>
      <c r="Z75" s="324"/>
      <c r="AA75" s="324"/>
      <c r="AB75" s="324"/>
      <c r="AC75" s="324"/>
      <c r="AD75" s="325"/>
    </row>
    <row r="76" spans="1:42" ht="15" customHeight="1" x14ac:dyDescent="0.3">
      <c r="A76" s="296"/>
      <c r="B76" s="297"/>
      <c r="C76" s="297"/>
      <c r="D76" s="298"/>
      <c r="E76" s="338"/>
      <c r="F76" s="339"/>
      <c r="G76" s="340"/>
      <c r="H76" s="360"/>
      <c r="I76" s="361"/>
      <c r="J76" s="326"/>
      <c r="K76" s="327"/>
      <c r="L76" s="327"/>
      <c r="M76" s="327"/>
      <c r="N76" s="327"/>
      <c r="O76" s="327"/>
      <c r="P76" s="327"/>
      <c r="Q76" s="327"/>
      <c r="R76" s="327"/>
      <c r="S76" s="327"/>
      <c r="T76" s="327"/>
      <c r="U76" s="327"/>
      <c r="V76" s="327"/>
      <c r="W76" s="327"/>
      <c r="X76" s="327"/>
      <c r="Y76" s="327"/>
      <c r="Z76" s="327"/>
      <c r="AA76" s="327"/>
      <c r="AB76" s="327"/>
      <c r="AC76" s="327"/>
      <c r="AD76" s="328"/>
    </row>
    <row r="77" spans="1:42" ht="15.75" customHeight="1" thickBot="1" x14ac:dyDescent="0.35">
      <c r="A77" s="299"/>
      <c r="B77" s="300"/>
      <c r="C77" s="300"/>
      <c r="D77" s="301"/>
      <c r="E77" s="341"/>
      <c r="F77" s="342"/>
      <c r="G77" s="343"/>
      <c r="H77" s="362"/>
      <c r="I77" s="363"/>
      <c r="J77" s="329"/>
      <c r="K77" s="330"/>
      <c r="L77" s="330"/>
      <c r="M77" s="330"/>
      <c r="N77" s="330"/>
      <c r="O77" s="330"/>
      <c r="P77" s="330"/>
      <c r="Q77" s="330"/>
      <c r="R77" s="330"/>
      <c r="S77" s="330"/>
      <c r="T77" s="330"/>
      <c r="U77" s="330"/>
      <c r="V77" s="330"/>
      <c r="W77" s="330"/>
      <c r="X77" s="330"/>
      <c r="Y77" s="330"/>
      <c r="Z77" s="330"/>
      <c r="AA77" s="330"/>
      <c r="AB77" s="330"/>
      <c r="AC77" s="330"/>
      <c r="AD77" s="331"/>
    </row>
    <row r="78" spans="1:42" x14ac:dyDescent="0.3">
      <c r="A78" s="34" t="s">
        <v>0</v>
      </c>
      <c r="B78" s="311" t="s">
        <v>1</v>
      </c>
      <c r="C78" s="311"/>
      <c r="D78" s="311"/>
      <c r="E78" s="9" t="s">
        <v>2</v>
      </c>
      <c r="F78" s="9" t="s">
        <v>3</v>
      </c>
      <c r="G78" s="9" t="s">
        <v>637</v>
      </c>
      <c r="H78" s="9" t="s">
        <v>4</v>
      </c>
      <c r="I78" s="9" t="s">
        <v>5</v>
      </c>
      <c r="J78" s="9" t="s">
        <v>6</v>
      </c>
      <c r="K78" s="9" t="s">
        <v>7</v>
      </c>
      <c r="L78" s="9" t="s">
        <v>9</v>
      </c>
      <c r="M78" s="9" t="s">
        <v>10</v>
      </c>
      <c r="N78" s="9" t="s">
        <v>8</v>
      </c>
      <c r="O78" s="9" t="s">
        <v>11</v>
      </c>
      <c r="P78" s="9" t="s">
        <v>12</v>
      </c>
      <c r="Q78" s="9" t="s">
        <v>13</v>
      </c>
      <c r="R78" s="9" t="s">
        <v>14</v>
      </c>
      <c r="S78" s="9" t="s">
        <v>15</v>
      </c>
      <c r="T78" s="9" t="s">
        <v>16</v>
      </c>
      <c r="U78" s="9" t="s">
        <v>36</v>
      </c>
      <c r="V78" s="9" t="s">
        <v>17</v>
      </c>
      <c r="W78" s="9" t="s">
        <v>18</v>
      </c>
      <c r="X78" s="9" t="s">
        <v>37</v>
      </c>
      <c r="Y78" s="9" t="s">
        <v>19</v>
      </c>
      <c r="Z78" s="9" t="s">
        <v>22</v>
      </c>
      <c r="AA78" s="9" t="s">
        <v>20</v>
      </c>
      <c r="AB78" s="9" t="s">
        <v>21</v>
      </c>
      <c r="AC78" s="9" t="s">
        <v>23</v>
      </c>
      <c r="AD78" s="9" t="s">
        <v>24</v>
      </c>
      <c r="AE78" s="9" t="s">
        <v>25</v>
      </c>
      <c r="AF78" s="9" t="s">
        <v>26</v>
      </c>
      <c r="AG78" s="9" t="s">
        <v>27</v>
      </c>
      <c r="AH78" s="9" t="s">
        <v>28</v>
      </c>
      <c r="AI78" s="9" t="s">
        <v>29</v>
      </c>
      <c r="AJ78" s="9" t="s">
        <v>30</v>
      </c>
      <c r="AK78" s="9" t="s">
        <v>31</v>
      </c>
      <c r="AL78" s="9" t="s">
        <v>32</v>
      </c>
      <c r="AM78" s="9" t="s">
        <v>33</v>
      </c>
      <c r="AN78" s="9" t="s">
        <v>34</v>
      </c>
      <c r="AO78" s="9" t="s">
        <v>35</v>
      </c>
      <c r="AP78" s="9" t="s">
        <v>635</v>
      </c>
    </row>
    <row r="79" spans="1:42" x14ac:dyDescent="0.3">
      <c r="A79" s="2" t="s">
        <v>83</v>
      </c>
      <c r="B79" s="284"/>
      <c r="C79" s="285"/>
      <c r="D79" s="286"/>
      <c r="E79" s="2">
        <f>VLOOKUP($A$79,Alimentos!$A$3:$AM$56:'Alimentos'!$A$684:$AM$984,3,FALSE)</f>
        <v>2</v>
      </c>
      <c r="F79" s="27">
        <v>50</v>
      </c>
      <c r="G79" s="2">
        <f>VLOOKUP($A$79,Alimentos!$A$3:$AM$56:'Alimentos'!$A$684:$AM$984,4,FALSE)</f>
        <v>100</v>
      </c>
      <c r="H79" s="140">
        <f>VLOOKUP($A$79,Alimentos!$A$3:$AM$56:'Alimentos'!$A$684:$AM$984,5,FALSE)*$F$79/G79</f>
        <v>99.5</v>
      </c>
      <c r="I79" s="2">
        <f>VLOOKUP($A$79,Alimentos!$A$3:$AM$56:'Alimentos'!$A$684:$AM$984,6,FALSE)*$F$79/G79</f>
        <v>32.6</v>
      </c>
      <c r="J79" s="2">
        <f>VLOOKUP($A$79,Alimentos!$A$3:$AM$56:'Alimentos'!$A$684:$AM$984,7,FALSE)*$F$79/G79</f>
        <v>0.45</v>
      </c>
      <c r="K79" s="140">
        <f>VLOOKUP($A$79,Alimentos!$A$3:$AM$56:'Alimentos'!$A$684:$AM$984,8,FALSE)*$F$79/G79</f>
        <v>11.2</v>
      </c>
      <c r="L79" s="140">
        <f>VLOOKUP($A$79,Alimentos!$A$3:$AM$56:'Alimentos'!$A$684:$AM$984,9,FALSE)*$F$79/G79</f>
        <v>0.75</v>
      </c>
      <c r="M79" s="2">
        <f>VLOOKUP($A$79,Alimentos!$A$3:$AM$56:'Alimentos'!$A$684:$AM$984,10,FALSE)*$F$79/G79</f>
        <v>0</v>
      </c>
      <c r="N79" s="2">
        <f>VLOOKUP($A$79,Alimentos!$A$3:$AM$56:'Alimentos'!$A$684:$AM$984,11,FALSE)*$F$79/G79</f>
        <v>0</v>
      </c>
      <c r="O79" s="140">
        <f>VLOOKUP($A$79,Alimentos!$A$3:$AM$56:'Alimentos'!$A$684:$AM$984,12,FALSE)*$F$79/G79</f>
        <v>5.75</v>
      </c>
      <c r="P79" s="2">
        <f>VLOOKUP($A$79,Alimentos!$A$3:$AM$56:'Alimentos'!$A$684:$AM$984,13,FALSE)*$F$79/G79</f>
        <v>1.75</v>
      </c>
      <c r="Q79" s="2">
        <f>VLOOKUP($A$79,Alimentos!$A$3:$AM$56:'Alimentos'!$A$684:$AM$984,14,FALSE)*$F$79/G79</f>
        <v>2.73</v>
      </c>
      <c r="R79" s="2">
        <f>VLOOKUP($A$79,Alimentos!$A$3:$AM$56:'Alimentos'!$A$684:$AM$984,15,FALSE)*$F$79/G79</f>
        <v>1.2549999999999999</v>
      </c>
      <c r="S79" s="2">
        <f>VLOOKUP($A$79,Alimentos!$A$3:$AM$56:'Alimentos'!$A$684:$AM$984,16,FALSE)*$F$79/G79</f>
        <v>0</v>
      </c>
      <c r="T79" s="2">
        <f>VLOOKUP($A$79,Alimentos!$A$3:$AM$56:'Alimentos'!$A$684:$AM$984,17,FALSE)*$F$79/G79</f>
        <v>46.5</v>
      </c>
      <c r="U79" s="2">
        <f>VLOOKUP($A$79,Alimentos!$A$3:$AM$56:'Alimentos'!$A$684:$AM$984,18,FALSE)*$F$79/G79</f>
        <v>7.5</v>
      </c>
      <c r="V79" s="2">
        <f>VLOOKUP($A$79,Alimentos!$A$3:$AM$56:'Alimentos'!$A$684:$AM$984,19,FALSE)*$F$79/G79</f>
        <v>0</v>
      </c>
      <c r="W79" s="2">
        <f>VLOOKUP($A$79,Alimentos!$A$3:$AM$56:'Alimentos'!$A$684:$AM$984,20,FALSE)*$F$79/G79</f>
        <v>0</v>
      </c>
      <c r="X79" s="2">
        <f>VLOOKUP($A$79,Alimentos!$A$3:$AM$56:'Alimentos'!$A$684:$AM$984,21,FALSE)*$F$79/G79</f>
        <v>0</v>
      </c>
      <c r="Y79" s="2">
        <f>VLOOKUP($A$79,Alimentos!$A$3:$AM$56:'Alimentos'!$A$684:$AM$984,22,FALSE)*$F$79/G79</f>
        <v>0</v>
      </c>
      <c r="Z79" s="2">
        <f>VLOOKUP($A$79,Alimentos!$A$3:$AM$56:'Alimentos'!$A$684:$AM$984,23,FALSE)*$F$79/G79</f>
        <v>0</v>
      </c>
      <c r="AA79" s="2">
        <f>VLOOKUP($A$79,Alimentos!$A$3:$AM$56:'Alimentos'!$A$684:$AM$984,24,FALSE)*$F$79/G79</f>
        <v>0</v>
      </c>
      <c r="AB79" s="2">
        <f>VLOOKUP($A$79,Alimentos!$A$3:$AM$56:'Alimentos'!$A$684:$AM$984,25,FALSE)*$F$79/G79</f>
        <v>0</v>
      </c>
      <c r="AC79" s="2">
        <f>VLOOKUP($A$79,Alimentos!$A$3:$AM$56:'Alimentos'!$A$684:$AM$984,26,FALSE)*$F$79/G79</f>
        <v>0</v>
      </c>
      <c r="AD79" s="2">
        <f>VLOOKUP($A$79,Alimentos!$A$3:$AM$56:'Alimentos'!$A$684:$AM$984,27,FALSE)*$F$79/G79</f>
        <v>0</v>
      </c>
      <c r="AE79" s="2">
        <f>VLOOKUP($A$79,Alimentos!$A$3:$AM$56:'Alimentos'!$A$684:$AM$984,28,FALSE)*$F$79/G79</f>
        <v>0</v>
      </c>
      <c r="AF79" s="2">
        <f>VLOOKUP($A$79,Alimentos!$A$3:$AM$56:'Alimentos'!$A$684:$AM$984,29,FALSE)*$F$79/G79</f>
        <v>0</v>
      </c>
      <c r="AG79" s="2">
        <f>VLOOKUP($A$79,Alimentos!$A$3:$AM$56:'Alimentos'!$A$684:$AM$984,30,FALSE)*$F$79/G79</f>
        <v>35</v>
      </c>
      <c r="AH79" s="2">
        <f>VLOOKUP($A$79,Alimentos!$A$3:$AM$56:'Alimentos'!$A$684:$AM$984,31,FALSE)*$F$79/G79</f>
        <v>90</v>
      </c>
      <c r="AI79" s="2">
        <f>VLOOKUP($A$79,Alimentos!$A$3:$AM$56:'Alimentos'!$A$684:$AM$984,32,FALSE)*$F$79/G79</f>
        <v>10.5</v>
      </c>
      <c r="AJ79" s="2">
        <f>VLOOKUP($A$79,Alimentos!$A$3:$AM$56:'Alimentos'!$A$684:$AM$984,33,FALSE)*$F$79/G79</f>
        <v>60</v>
      </c>
      <c r="AK79" s="2">
        <f>VLOOKUP($A$79,Alimentos!$A$3:$AM$56:'Alimentos'!$A$684:$AM$984,34,FALSE)*$F$79/G79</f>
        <v>0</v>
      </c>
      <c r="AL79" s="2">
        <f>VLOOKUP($A$79,Alimentos!$A$3:$AM$56:'Alimentos'!$A$684:$AM$984,35,FALSE)*$F$79/G79</f>
        <v>0.4</v>
      </c>
      <c r="AM79" s="2">
        <f>VLOOKUP($A$79,Alimentos!$A$3:$AM$56:'Alimentos'!$A$684:$AM$984,36,FALSE)*$F$79/G79</f>
        <v>0</v>
      </c>
      <c r="AN79" s="2">
        <f>VLOOKUP($A$79,Alimentos!$A$3:$AM$56:'Alimentos'!$A$684:$AM$984,37,FALSE)*$F$79/G79</f>
        <v>0</v>
      </c>
      <c r="AO79" s="2">
        <f>VLOOKUP($A$79,Alimentos!$A$3:$AM$56:'Alimentos'!$A$684:$AM$984,38,FALSE)*$F$79/G79</f>
        <v>0</v>
      </c>
      <c r="AP79" s="2">
        <f>VLOOKUP($A$79,Alimentos!$A$3:$AM$56:'Alimentos'!$A$684:$AM$984,39,FALSE)*$F$79/G79</f>
        <v>0</v>
      </c>
    </row>
    <row r="80" spans="1:42" x14ac:dyDescent="0.3">
      <c r="A80" s="2" t="s">
        <v>304</v>
      </c>
      <c r="B80" s="284"/>
      <c r="C80" s="285"/>
      <c r="D80" s="286"/>
      <c r="E80" s="2">
        <f>VLOOKUP($A$80,Alimentos!$A$3:$AM$56:'Alimentos'!$A$684:$AM$984,3,FALSE)</f>
        <v>1</v>
      </c>
      <c r="F80" s="27">
        <v>120</v>
      </c>
      <c r="G80" s="2">
        <f>VLOOKUP($A$80,Alimentos!$A$3:$AM$56:'Alimentos'!$A$684:$AM$984,4,FALSE)</f>
        <v>100</v>
      </c>
      <c r="H80" s="140">
        <f>VLOOKUP($A$80,Alimentos!$A$3:$AM$56:'Alimentos'!$A$684:$AM$984,5,FALSE)*$F$80/G80</f>
        <v>106.8</v>
      </c>
      <c r="I80" s="2">
        <f>VLOOKUP($A$80,Alimentos!$A$3:$AM$56:'Alimentos'!$A$684:$AM$984,6,FALSE)*$F$80/G80</f>
        <v>92.04</v>
      </c>
      <c r="J80" s="2">
        <f>VLOOKUP($A$80,Alimentos!$A$3:$AM$56:'Alimentos'!$A$684:$AM$984,7,FALSE)*$F$80/G80</f>
        <v>1.56</v>
      </c>
      <c r="K80" s="140">
        <f>VLOOKUP($A$80,Alimentos!$A$3:$AM$56:'Alimentos'!$A$684:$AM$984,8,FALSE)*$F$80/G80</f>
        <v>2.76</v>
      </c>
      <c r="L80" s="140">
        <f>VLOOKUP($A$80,Alimentos!$A$3:$AM$56:'Alimentos'!$A$684:$AM$984,9,FALSE)*$F$80/G80</f>
        <v>21.36</v>
      </c>
      <c r="M80" s="2">
        <f>VLOOKUP($A$80,Alimentos!$A$3:$AM$56:'Alimentos'!$A$684:$AM$984,10,FALSE)*$F$80/G80</f>
        <v>1.68</v>
      </c>
      <c r="N80" s="2">
        <f>VLOOKUP($A$80,Alimentos!$A$3:$AM$56:'Alimentos'!$A$684:$AM$984,11,FALSE)*$F$80/G80</f>
        <v>2.16</v>
      </c>
      <c r="O80" s="140">
        <f>VLOOKUP($A$80,Alimentos!$A$3:$AM$56:'Alimentos'!$A$684:$AM$984,12,FALSE)*$F$80/G80</f>
        <v>0.24</v>
      </c>
      <c r="P80" s="2">
        <f>VLOOKUP($A$80,Alimentos!$A$3:$AM$56:'Alimentos'!$A$684:$AM$984,13,FALSE)*$F$80/G80</f>
        <v>3.5999999999999997E-2</v>
      </c>
      <c r="Q80" s="2">
        <f>VLOOKUP($A$80,Alimentos!$A$3:$AM$56:'Alimentos'!$A$684:$AM$984,14,FALSE)*$F$80/G80</f>
        <v>0</v>
      </c>
      <c r="R80" s="2">
        <f>VLOOKUP($A$80,Alimentos!$A$3:$AM$56:'Alimentos'!$A$684:$AM$984,15,FALSE)*$F$80/G80</f>
        <v>4.8000000000000001E-2</v>
      </c>
      <c r="S80" s="2">
        <f>VLOOKUP($A$80,Alimentos!$A$3:$AM$56:'Alimentos'!$A$684:$AM$984,16,FALSE)*$F$80/G80</f>
        <v>0</v>
      </c>
      <c r="T80" s="2">
        <f>VLOOKUP($A$80,Alimentos!$A$3:$AM$56:'Alimentos'!$A$684:$AM$984,17,FALSE)*$F$80/G80</f>
        <v>0</v>
      </c>
      <c r="U80" s="2">
        <f>VLOOKUP($A$80,Alimentos!$A$3:$AM$56:'Alimentos'!$A$684:$AM$984,18,FALSE)*$F$80/G80</f>
        <v>1.2</v>
      </c>
      <c r="V80" s="2">
        <f>VLOOKUP($A$80,Alimentos!$A$3:$AM$56:'Alimentos'!$A$684:$AM$984,19,FALSE)*$F$80/G80</f>
        <v>15.12</v>
      </c>
      <c r="W80" s="2">
        <f>VLOOKUP($A$80,Alimentos!$A$3:$AM$56:'Alimentos'!$A$684:$AM$984,20,FALSE)*$F$80/G80</f>
        <v>0</v>
      </c>
      <c r="X80" s="2">
        <f>VLOOKUP($A$80,Alimentos!$A$3:$AM$56:'Alimentos'!$A$684:$AM$984,21,FALSE)*$F$80/G80</f>
        <v>0.12</v>
      </c>
      <c r="Y80" s="2">
        <f>VLOOKUP($A$80,Alimentos!$A$3:$AM$56:'Alimentos'!$A$684:$AM$984,22,FALSE)*$F$80/G80</f>
        <v>3.36</v>
      </c>
      <c r="Z80" s="2">
        <f>VLOOKUP($A$80,Alimentos!$A$3:$AM$56:'Alimentos'!$A$684:$AM$984,23,FALSE)*$F$80/G80</f>
        <v>0.12</v>
      </c>
      <c r="AA80" s="2">
        <f>VLOOKUP($A$80,Alimentos!$A$3:$AM$56:'Alimentos'!$A$684:$AM$984,24,FALSE)*$F$80/G80</f>
        <v>0.12</v>
      </c>
      <c r="AB80" s="2">
        <f>VLOOKUP($A$80,Alimentos!$A$3:$AM$56:'Alimentos'!$A$684:$AM$984,25,FALSE)*$F$80/G80</f>
        <v>1.92</v>
      </c>
      <c r="AC80" s="2">
        <f>VLOOKUP($A$80,Alimentos!$A$3:$AM$56:'Alimentos'!$A$684:$AM$984,26,FALSE)*$F$80/G80</f>
        <v>0.24</v>
      </c>
      <c r="AD80" s="2">
        <f>VLOOKUP($A$80,Alimentos!$A$3:$AM$56:'Alimentos'!$A$684:$AM$984,27,FALSE)*$F$80/G80</f>
        <v>0.36</v>
      </c>
      <c r="AE80" s="2">
        <f>VLOOKUP($A$80,Alimentos!$A$3:$AM$56:'Alimentos'!$A$684:$AM$984,28,FALSE)*$F$80/G80</f>
        <v>0</v>
      </c>
      <c r="AF80" s="2">
        <f>VLOOKUP($A$80,Alimentos!$A$3:$AM$56:'Alimentos'!$A$684:$AM$984,29,FALSE)*$F$80/G80</f>
        <v>32.4</v>
      </c>
      <c r="AG80" s="2">
        <f>VLOOKUP($A$80,Alimentos!$A$3:$AM$56:'Alimentos'!$A$684:$AM$984,30,FALSE)*$F$80/G80</f>
        <v>14.4</v>
      </c>
      <c r="AH80" s="2">
        <f>VLOOKUP($A$80,Alimentos!$A$3:$AM$56:'Alimentos'!$A$684:$AM$984,31,FALSE)*$F$80/G80</f>
        <v>654</v>
      </c>
      <c r="AI80" s="2">
        <f>VLOOKUP($A$80,Alimentos!$A$3:$AM$56:'Alimentos'!$A$684:$AM$984,32,FALSE)*$F$80/G80</f>
        <v>10.8</v>
      </c>
      <c r="AJ80" s="2">
        <f>VLOOKUP($A$80,Alimentos!$A$3:$AM$56:'Alimentos'!$A$684:$AM$984,33,FALSE)*$F$80/G80</f>
        <v>86.4</v>
      </c>
      <c r="AK80" s="2">
        <f>VLOOKUP($A$80,Alimentos!$A$3:$AM$56:'Alimentos'!$A$684:$AM$984,34,FALSE)*$F$80/G80</f>
        <v>33.6</v>
      </c>
      <c r="AL80" s="2">
        <f>VLOOKUP($A$80,Alimentos!$A$3:$AM$56:'Alimentos'!$A$684:$AM$984,35,FALSE)*$F$80/G80</f>
        <v>0.84</v>
      </c>
      <c r="AM80" s="2">
        <f>VLOOKUP($A$80,Alimentos!$A$3:$AM$56:'Alimentos'!$A$684:$AM$984,36,FALSE)*$F$80/G80</f>
        <v>0.48</v>
      </c>
      <c r="AN80" s="2">
        <f>VLOOKUP($A$80,Alimentos!$A$3:$AM$56:'Alimentos'!$A$684:$AM$984,37,FALSE)*$F$80/G80</f>
        <v>0.24</v>
      </c>
      <c r="AO80" s="2">
        <f>VLOOKUP($A$80,Alimentos!$A$3:$AM$56:'Alimentos'!$A$684:$AM$984,38,FALSE)*$F$80/G80</f>
        <v>0</v>
      </c>
      <c r="AP80" s="2">
        <f>VLOOKUP($A$80,Alimentos!$A$3:$AM$56:'Alimentos'!$A$684:$AM$984,39,FALSE)*$F$80/G80</f>
        <v>0</v>
      </c>
    </row>
    <row r="81" spans="1:42" x14ac:dyDescent="0.3">
      <c r="A81" s="2" t="s">
        <v>720</v>
      </c>
      <c r="B81" s="284"/>
      <c r="C81" s="285"/>
      <c r="D81" s="286"/>
      <c r="E81" s="2">
        <f>VLOOKUP($A$81,Alimentos!$A$3:$AM$56:'Alimentos'!$A$684:$AM$984,3,FALSE)</f>
        <v>1</v>
      </c>
      <c r="F81" s="27">
        <v>50</v>
      </c>
      <c r="G81" s="2">
        <f>VLOOKUP($A$81,Alimentos!$A$3:$AM$56:'Alimentos'!$A$684:$AM$984,4,FALSE)</f>
        <v>100</v>
      </c>
      <c r="H81" s="140">
        <f>VLOOKUP($A$81,Alimentos!$A$3:$AM$56:'Alimentos'!$A$684:$AM$984,5,FALSE)*$F$81/G81</f>
        <v>20.5</v>
      </c>
      <c r="I81" s="2">
        <f>VLOOKUP($A$81,Alimentos!$A$3:$AM$56:'Alimentos'!$A$684:$AM$984,6,FALSE)*$F$81/G81</f>
        <v>44.15</v>
      </c>
      <c r="J81" s="2">
        <f>VLOOKUP($A$80,Alimentos!$A$3:$AM$56:'Alimentos'!$A$684:$AM$984,7,FALSE)*$F$81/G81</f>
        <v>0.65</v>
      </c>
      <c r="K81" s="140">
        <f>VLOOKUP($A$81,Alimentos!$A$3:$AM$56:'Alimentos'!$A$684:$AM$984,8,FALSE)*$F$81/G81</f>
        <v>0.45</v>
      </c>
      <c r="L81" s="140">
        <f>VLOOKUP($A$81,Alimentos!$A$3:$AM$56:'Alimentos'!$A$684:$AM$984,9,FALSE)*$F$81/G81</f>
        <v>3.4</v>
      </c>
      <c r="M81" s="2">
        <f>VLOOKUP($A$81,Alimentos!$A$3:$AM$56:'Alimentos'!$A$684:$AM$984,10,FALSE)*$F$81/G81</f>
        <v>2.35</v>
      </c>
      <c r="N81" s="2">
        <f>VLOOKUP($A$81,Alimentos!$A$3:$AM$56:'Alimentos'!$A$684:$AM$984,11,FALSE)*$F$81/G81</f>
        <v>1.4</v>
      </c>
      <c r="O81" s="140">
        <f>VLOOKUP($A$81,Alimentos!$A$3:$AM$56:'Alimentos'!$A$684:$AM$984,12,FALSE)*$F$81/G81</f>
        <v>0.1</v>
      </c>
      <c r="P81" s="2">
        <f>VLOOKUP($A$81,Alimentos!$A$3:$AM$56:'Alimentos'!$A$684:$AM$984,13,FALSE)*$F$81/G81</f>
        <v>0.02</v>
      </c>
      <c r="Q81" s="2">
        <f>VLOOKUP($A$81,Alimentos!$A$3:$AM$56:'Alimentos'!$A$684:$AM$984,14,FALSE)*$F$81/G81</f>
        <v>5.0000000000000001E-3</v>
      </c>
      <c r="R81" s="2">
        <f>VLOOKUP($A$81,Alimentos!$A$3:$AM$56:'Alimentos'!$A$684:$AM$984,15,FALSE)*$F$81/G81</f>
        <v>0.06</v>
      </c>
      <c r="S81" s="2">
        <f>VLOOKUP($A$81,Alimentos!$A$3:$AM$56:'Alimentos'!$A$684:$AM$984,16,FALSE)*$F$81/G81</f>
        <v>0</v>
      </c>
      <c r="T81" s="2">
        <f>VLOOKUP($A$81,Alimentos!$A$3:$AM$56:'Alimentos'!$A$684:$AM$984,17,FALSE)*$F$81/G81</f>
        <v>0</v>
      </c>
      <c r="U81" s="2">
        <f>VLOOKUP($A$81,Alimentos!$A$3:$AM$56:'Alimentos'!$A$684:$AM$984,18,FALSE)*$F$81/G81</f>
        <v>417.5</v>
      </c>
      <c r="V81" s="2">
        <f>VLOOKUP($A$81,Alimentos!$A$3:$AM$56:'Alimentos'!$A$684:$AM$984,19,FALSE)*$F$81/G81</f>
        <v>2.95</v>
      </c>
      <c r="W81" s="2">
        <f>VLOOKUP($A$81,Alimentos!$A$3:$AM$56:'Alimentos'!$A$684:$AM$984,20,FALSE)*$F$81/G81</f>
        <v>0</v>
      </c>
      <c r="X81" s="2">
        <f>VLOOKUP($A$81,Alimentos!$A$3:$AM$56:'Alimentos'!$A$684:$AM$984,21,FALSE)*$F$81/G81</f>
        <v>0.35</v>
      </c>
      <c r="Y81" s="2">
        <f>VLOOKUP($A$81,Alimentos!$A$3:$AM$56:'Alimentos'!$A$684:$AM$984,22,FALSE)*$F$81/G81</f>
        <v>6.6</v>
      </c>
      <c r="Z81" s="2">
        <f>VLOOKUP($A$81,Alimentos!$A$3:$AM$56:'Alimentos'!$A$684:$AM$984,23,FALSE)*$F$81/G81</f>
        <v>0.05</v>
      </c>
      <c r="AA81" s="2">
        <f>VLOOKUP($A$81,Alimentos!$A$3:$AM$56:'Alimentos'!$A$684:$AM$984,24,FALSE)*$F$81/G81</f>
        <v>0.05</v>
      </c>
      <c r="AB81" s="2">
        <f>VLOOKUP($A$81,Alimentos!$A$3:$AM$56:'Alimentos'!$A$684:$AM$984,25,FALSE)*$F$81/G81</f>
        <v>0.5</v>
      </c>
      <c r="AC81" s="2">
        <f>VLOOKUP($A$81,Alimentos!$A$3:$AM$56:'Alimentos'!$A$684:$AM$984,26,FALSE)*$F$81/G81</f>
        <v>0.05</v>
      </c>
      <c r="AD81" s="2">
        <f>VLOOKUP($A$81,Alimentos!$A$3:$AM$56:'Alimentos'!$A$684:$AM$984,27,FALSE)*$F$81/G81</f>
        <v>0.15</v>
      </c>
      <c r="AE81" s="2">
        <f>VLOOKUP($A$81,Alimentos!$A$3:$AM$56:'Alimentos'!$A$684:$AM$984,28,FALSE)*$F$81/G81</f>
        <v>0</v>
      </c>
      <c r="AF81" s="2">
        <f>VLOOKUP($A$81,Alimentos!$A$3:$AM$56:'Alimentos'!$A$684:$AM$984,29,FALSE)*$F$81/G81</f>
        <v>9.5</v>
      </c>
      <c r="AG81" s="2">
        <f>VLOOKUP($A$81,Alimentos!$A$3:$AM$56:'Alimentos'!$A$684:$AM$984,30,FALSE)*$F$81/G81</f>
        <v>34.5</v>
      </c>
      <c r="AH81" s="2">
        <f>VLOOKUP($A$81,Alimentos!$A$3:$AM$56:'Alimentos'!$A$684:$AM$984,31,FALSE)*$F$81/G81</f>
        <v>160</v>
      </c>
      <c r="AI81" s="2">
        <f>VLOOKUP($A$81,Alimentos!$A$3:$AM$56:'Alimentos'!$A$684:$AM$984,32,FALSE)*$F$81/G81</f>
        <v>16.5</v>
      </c>
      <c r="AJ81" s="2">
        <f>VLOOKUP($A$81,Alimentos!$A$3:$AM$56:'Alimentos'!$A$684:$AM$984,33,FALSE)*$F$81/G81</f>
        <v>17.5</v>
      </c>
      <c r="AK81" s="2">
        <f>VLOOKUP($A$81,Alimentos!$A$3:$AM$56:'Alimentos'!$A$684:$AM$984,34,FALSE)*$F$81/G81</f>
        <v>6</v>
      </c>
      <c r="AL81" s="2">
        <f>VLOOKUP($A$81,Alimentos!$A$3:$AM$56:'Alimentos'!$A$684:$AM$984,35,FALSE)*$F$81/G81</f>
        <v>0.15</v>
      </c>
      <c r="AM81" s="2">
        <f>VLOOKUP($A$81,Alimentos!$A$3:$AM$56:'Alimentos'!$A$684:$AM$984,36,FALSE)*$F$81/G81</f>
        <v>0.1</v>
      </c>
      <c r="AN81" s="2">
        <f>VLOOKUP($A$81,Alimentos!$A$3:$AM$56:'Alimentos'!$A$684:$AM$984,37,FALSE)*$F$81/G81</f>
        <v>0</v>
      </c>
      <c r="AO81" s="2">
        <f>VLOOKUP($A$81,Alimentos!$A$3:$AM$56:'Alimentos'!$A$684:$AM$984,38,FALSE)*$F$81/G81</f>
        <v>0.05</v>
      </c>
      <c r="AP81" s="2">
        <f>VLOOKUP($A$81,Alimentos!$A$3:$AM$56:'Alimentos'!$A$684:$AM$984,39,FALSE)*$F$81/G81</f>
        <v>0</v>
      </c>
    </row>
    <row r="82" spans="1:42" x14ac:dyDescent="0.3">
      <c r="A82" s="2" t="s">
        <v>356</v>
      </c>
      <c r="B82" s="284"/>
      <c r="C82" s="285"/>
      <c r="D82" s="286"/>
      <c r="E82" s="2">
        <f>VLOOKUP($A$82,Alimentos!$A$3:$AM$56:'Alimentos'!$A$684:$AM$984,3,FALSE)</f>
        <v>1</v>
      </c>
      <c r="F82" s="27">
        <v>100</v>
      </c>
      <c r="G82" s="2">
        <f>VLOOKUP($A$82,Alimentos!$A$3:$AM$56:'Alimentos'!$A$684:$AM$984,4,FALSE)</f>
        <v>100</v>
      </c>
      <c r="H82" s="140">
        <f>VLOOKUP($A$82,Alimentos!$A$3:$AM$56:'Alimentos'!$A$684:$AM$984,5,FALSE)*$F$82/G82</f>
        <v>12</v>
      </c>
      <c r="I82" s="2">
        <f>VLOOKUP($A$82,Alimentos!$A$3:$AM$56:'Alimentos'!$A$684:$AM$984,6,FALSE)*$F$82/G82</f>
        <v>96.7</v>
      </c>
      <c r="J82" s="2">
        <f>VLOOKUP($A$82,Alimentos!$A$3:$AM$56:'Alimentos'!$A$684:$AM$984,7,FALSE)*$F$82/G82</f>
        <v>0.4</v>
      </c>
      <c r="K82" s="140">
        <f>VLOOKUP($A$82,Alimentos!$A$3:$AM$56:'Alimentos'!$A$684:$AM$984,8,FALSE)*$F$82/G82</f>
        <v>0.6</v>
      </c>
      <c r="L82" s="140">
        <f>VLOOKUP($A$82,Alimentos!$A$3:$AM$56:'Alimentos'!$A$684:$AM$984,9,FALSE)*$F$82/G82</f>
        <v>1.5</v>
      </c>
      <c r="M82" s="2">
        <f>VLOOKUP($A$82,Alimentos!$A$3:$AM$56:'Alimentos'!$A$684:$AM$984,10,FALSE)*$F$82/G82</f>
        <v>1.4</v>
      </c>
      <c r="N82" s="2">
        <f>VLOOKUP($A$82,Alimentos!$A$3:$AM$56:'Alimentos'!$A$684:$AM$984,11,FALSE)*$F$82/G82</f>
        <v>0.7</v>
      </c>
      <c r="O82" s="140">
        <f>VLOOKUP($A$82,Alimentos!$A$3:$AM$56:'Alimentos'!$A$684:$AM$984,12,FALSE)*$F$82/G82</f>
        <v>0.2</v>
      </c>
      <c r="P82" s="2">
        <f>VLOOKUP($A$82,Alimentos!$A$3:$AM$56:'Alimentos'!$A$684:$AM$984,13,FALSE)*$F$82/G82</f>
        <v>0.01</v>
      </c>
      <c r="Q82" s="2">
        <f>VLOOKUP($A$82,Alimentos!$A$3:$AM$56:'Alimentos'!$A$684:$AM$984,14,FALSE)*$F$82/G82</f>
        <v>0</v>
      </c>
      <c r="R82" s="2">
        <f>VLOOKUP($A$82,Alimentos!$A$3:$AM$56:'Alimentos'!$A$684:$AM$984,15,FALSE)*$F$82/G82</f>
        <v>0</v>
      </c>
      <c r="S82" s="2">
        <f>VLOOKUP($A$82,Alimentos!$A$3:$AM$56:'Alimentos'!$A$684:$AM$984,16,FALSE)*$F$82/G82</f>
        <v>0</v>
      </c>
      <c r="T82" s="2">
        <f>VLOOKUP($A$82,Alimentos!$A$3:$AM$56:'Alimentos'!$A$684:$AM$984,17,FALSE)*$F$82/G82</f>
        <v>0</v>
      </c>
      <c r="U82" s="2">
        <f>VLOOKUP($A$82,Alimentos!$A$3:$AM$56:'Alimentos'!$A$684:$AM$984,18,FALSE)*$F$82/G82</f>
        <v>4</v>
      </c>
      <c r="V82" s="2">
        <f>VLOOKUP($A$82,Alimentos!$A$3:$AM$56:'Alimentos'!$A$684:$AM$984,19,FALSE)*$F$82/G82</f>
        <v>3.2</v>
      </c>
      <c r="W82" s="2">
        <f>VLOOKUP($A$82,Alimentos!$A$3:$AM$56:'Alimentos'!$A$684:$AM$984,20,FALSE)*$F$82/G82</f>
        <v>0</v>
      </c>
      <c r="X82" s="2">
        <f>VLOOKUP($A$82,Alimentos!$A$3:$AM$56:'Alimentos'!$A$684:$AM$984,21,FALSE)*$F$82/G82</f>
        <v>0</v>
      </c>
      <c r="Y82" s="2">
        <f>VLOOKUP($A$82,Alimentos!$A$3:$AM$56:'Alimentos'!$A$684:$AM$984,22,FALSE)*$F$82/G82</f>
        <v>7.2</v>
      </c>
      <c r="Z82" s="2">
        <f>VLOOKUP($A$82,Alimentos!$A$3:$AM$56:'Alimentos'!$A$684:$AM$984,23,FALSE)*$F$82/G82</f>
        <v>0</v>
      </c>
      <c r="AA82" s="2">
        <f>VLOOKUP($A$82,Alimentos!$A$3:$AM$56:'Alimentos'!$A$684:$AM$984,24,FALSE)*$F$82/G82</f>
        <v>0</v>
      </c>
      <c r="AB82" s="2">
        <f>VLOOKUP($A$82,Alimentos!$A$3:$AM$56:'Alimentos'!$A$684:$AM$984,25,FALSE)*$F$82/G82</f>
        <v>0</v>
      </c>
      <c r="AC82" s="2">
        <f>VLOOKUP($A$82,Alimentos!$A$3:$AM$56:'Alimentos'!$A$684:$AM$984,26,FALSE)*$F$82/G82</f>
        <v>0.1</v>
      </c>
      <c r="AD82" s="2">
        <f>VLOOKUP($A$82,Alimentos!$A$3:$AM$56:'Alimentos'!$A$684:$AM$984,27,FALSE)*$F$82/G82</f>
        <v>0.2</v>
      </c>
      <c r="AE82" s="2">
        <f>VLOOKUP($A$82,Alimentos!$A$3:$AM$56:'Alimentos'!$A$684:$AM$984,28,FALSE)*$F$82/G82</f>
        <v>0</v>
      </c>
      <c r="AF82" s="2">
        <f>VLOOKUP($A$82,Alimentos!$A$3:$AM$56:'Alimentos'!$A$684:$AM$984,29,FALSE)*$F$82/G82</f>
        <v>14</v>
      </c>
      <c r="AG82" s="2">
        <f>VLOOKUP($A$82,Alimentos!$A$3:$AM$56:'Alimentos'!$A$684:$AM$984,30,FALSE)*$F$82/G82</f>
        <v>2</v>
      </c>
      <c r="AH82" s="2">
        <f>VLOOKUP($A$82,Alimentos!$A$3:$AM$56:'Alimentos'!$A$684:$AM$984,31,FALSE)*$F$82/G82</f>
        <v>136</v>
      </c>
      <c r="AI82" s="2">
        <f>VLOOKUP($A$82,Alimentos!$A$3:$AM$56:'Alimentos'!$A$684:$AM$984,32,FALSE)*$F$82/G82</f>
        <v>14</v>
      </c>
      <c r="AJ82" s="2">
        <f>VLOOKUP($A$82,Alimentos!$A$3:$AM$56:'Alimentos'!$A$684:$AM$984,33,FALSE)*$F$82/G82</f>
        <v>21</v>
      </c>
      <c r="AK82" s="2">
        <f>VLOOKUP($A$82,Alimentos!$A$3:$AM$56:'Alimentos'!$A$684:$AM$984,34,FALSE)*$F$82/G82</f>
        <v>12</v>
      </c>
      <c r="AL82" s="2">
        <f>VLOOKUP($A$82,Alimentos!$A$3:$AM$56:'Alimentos'!$A$684:$AM$984,35,FALSE)*$F$82/G82</f>
        <v>0.2</v>
      </c>
      <c r="AM82" s="2">
        <f>VLOOKUP($A$82,Alimentos!$A$3:$AM$56:'Alimentos'!$A$684:$AM$984,36,FALSE)*$F$82/G82</f>
        <v>0.2</v>
      </c>
      <c r="AN82" s="2">
        <f>VLOOKUP($A$82,Alimentos!$A$3:$AM$56:'Alimentos'!$A$684:$AM$984,37,FALSE)*$F$82/G82</f>
        <v>0.1</v>
      </c>
      <c r="AO82" s="2">
        <f>VLOOKUP($A$82,Alimentos!$A$3:$AM$56:'Alimentos'!$A$684:$AM$984,38,FALSE)*$F$82/G82</f>
        <v>0.1</v>
      </c>
      <c r="AP82" s="2">
        <f>VLOOKUP($A$82,Alimentos!$A$3:$AM$56:'Alimentos'!$A$684:$AM$984,39,FALSE)*$F$82/G82</f>
        <v>0</v>
      </c>
    </row>
    <row r="83" spans="1:42" x14ac:dyDescent="0.3">
      <c r="A83" s="2" t="s">
        <v>369</v>
      </c>
      <c r="B83" s="284"/>
      <c r="C83" s="285"/>
      <c r="D83" s="286"/>
      <c r="E83" s="2">
        <f>VLOOKUP($A$83,Alimentos!$A$3:$AM$56:'Alimentos'!$A$684:$AM$984,3,FALSE)</f>
        <v>1</v>
      </c>
      <c r="F83" s="27">
        <v>60</v>
      </c>
      <c r="G83" s="2">
        <f>VLOOKUP($A$83,Alimentos!$A$3:$AM$56:'Alimentos'!$A$684:$AM$984,4,FALSE)</f>
        <v>100</v>
      </c>
      <c r="H83" s="140">
        <f>VLOOKUP($A$83,Alimentos!$A$3:$AM$56:'Alimentos'!$A$684:$AM$984,5,FALSE)*$F$83/G83</f>
        <v>10.8</v>
      </c>
      <c r="I83" s="2">
        <f>VLOOKUP($A$83,Alimentos!$A$3:$AM$56:'Alimentos'!$A$684:$AM$984,6,FALSE)*$F$83/G83</f>
        <v>56.7</v>
      </c>
      <c r="J83" s="2">
        <f>VLOOKUP($A$83,Alimentos!$A$3:$AM$56:'Alimentos'!$A$684:$AM$984,7,FALSE)*$F$83/G83</f>
        <v>0.3</v>
      </c>
      <c r="K83" s="140">
        <f>VLOOKUP($A$83,Alimentos!$A$3:$AM$56:'Alimentos'!$A$684:$AM$984,8,FALSE)*$F$83/G83</f>
        <v>0.54</v>
      </c>
      <c r="L83" s="140">
        <f>VLOOKUP($A$83,Alimentos!$A$3:$AM$56:'Alimentos'!$A$684:$AM$984,9,FALSE)*$F$83/G83</f>
        <v>1.62</v>
      </c>
      <c r="M83" s="2">
        <f>VLOOKUP($A$83,Alimentos!$A$3:$AM$56:'Alimentos'!$A$684:$AM$984,10,FALSE)*$F$83/G83</f>
        <v>1.56</v>
      </c>
      <c r="N83" s="2">
        <f>VLOOKUP($A$83,Alimentos!$A$3:$AM$56:'Alimentos'!$A$684:$AM$984,11,FALSE)*$F$83/G83</f>
        <v>0.72</v>
      </c>
      <c r="O83" s="140">
        <f>VLOOKUP($A$83,Alimentos!$A$3:$AM$56:'Alimentos'!$A$684:$AM$984,12,FALSE)*$F$83/G83</f>
        <v>0.12</v>
      </c>
      <c r="P83" s="2">
        <f>VLOOKUP($A$83,Alimentos!$A$3:$AM$56:'Alimentos'!$A$684:$AM$984,13,FALSE)*$F$83/G83</f>
        <v>1.7999999999999999E-2</v>
      </c>
      <c r="Q83" s="2">
        <f>VLOOKUP($A$83,Alimentos!$A$3:$AM$56:'Alimentos'!$A$684:$AM$984,14,FALSE)*$F$83/G83</f>
        <v>1.7999999999999999E-2</v>
      </c>
      <c r="R83" s="2">
        <f>VLOOKUP($A$83,Alimentos!$A$3:$AM$56:'Alimentos'!$A$684:$AM$984,15,FALSE)*$F$83/G83</f>
        <v>4.8000000000000001E-2</v>
      </c>
      <c r="S83" s="2">
        <f>VLOOKUP($A$83,Alimentos!$A$3:$AM$56:'Alimentos'!$A$684:$AM$984,16,FALSE)*$F$83/G83</f>
        <v>0</v>
      </c>
      <c r="T83" s="2">
        <f>VLOOKUP($A$83,Alimentos!$A$3:$AM$56:'Alimentos'!$A$684:$AM$984,17,FALSE)*$F$83/G83</f>
        <v>0</v>
      </c>
      <c r="U83" s="2">
        <f>VLOOKUP($A$83,Alimentos!$A$3:$AM$56:'Alimentos'!$A$684:$AM$984,18,FALSE)*$F$83/G83</f>
        <v>25.2</v>
      </c>
      <c r="V83" s="2">
        <f>VLOOKUP($A$83,Alimentos!$A$3:$AM$56:'Alimentos'!$A$684:$AM$984,19,FALSE)*$F$83/G83</f>
        <v>8.2200000000000006</v>
      </c>
      <c r="W83" s="2">
        <f>VLOOKUP($A$83,Alimentos!$A$3:$AM$56:'Alimentos'!$A$684:$AM$984,20,FALSE)*$F$83/G83</f>
        <v>0</v>
      </c>
      <c r="X83" s="2">
        <f>VLOOKUP($A$83,Alimentos!$A$3:$AM$56:'Alimentos'!$A$684:$AM$984,21,FALSE)*$F$83/G83</f>
        <v>0.3</v>
      </c>
      <c r="Y83" s="2">
        <f>VLOOKUP($A$83,Alimentos!$A$3:$AM$56:'Alimentos'!$A$684:$AM$984,22,FALSE)*$F$83/G83</f>
        <v>4.74</v>
      </c>
      <c r="Z83" s="2">
        <f>VLOOKUP($A$83,Alimentos!$A$3:$AM$56:'Alimentos'!$A$684:$AM$984,23,FALSE)*$F$83/G83</f>
        <v>0</v>
      </c>
      <c r="AA83" s="2">
        <f>VLOOKUP($A$83,Alimentos!$A$3:$AM$56:'Alimentos'!$A$684:$AM$984,24,FALSE)*$F$83/G83</f>
        <v>0</v>
      </c>
      <c r="AB83" s="2">
        <f>VLOOKUP($A$83,Alimentos!$A$3:$AM$56:'Alimentos'!$A$684:$AM$984,25,FALSE)*$F$83/G83</f>
        <v>0.36</v>
      </c>
      <c r="AC83" s="2">
        <f>VLOOKUP($A$83,Alimentos!$A$3:$AM$56:'Alimentos'!$A$684:$AM$984,26,FALSE)*$F$83/G83</f>
        <v>0.06</v>
      </c>
      <c r="AD83" s="2">
        <f>VLOOKUP($A$83,Alimentos!$A$3:$AM$56:'Alimentos'!$A$684:$AM$984,27,FALSE)*$F$83/G83</f>
        <v>0.06</v>
      </c>
      <c r="AE83" s="2">
        <f>VLOOKUP($A$83,Alimentos!$A$3:$AM$56:'Alimentos'!$A$684:$AM$984,28,FALSE)*$F$83/G83</f>
        <v>0</v>
      </c>
      <c r="AF83" s="2">
        <f>VLOOKUP($A$83,Alimentos!$A$3:$AM$56:'Alimentos'!$A$684:$AM$984,29,FALSE)*$F$83/G83</f>
        <v>9</v>
      </c>
      <c r="AG83" s="2">
        <f>VLOOKUP($A$83,Alimentos!$A$3:$AM$56:'Alimentos'!$A$684:$AM$984,30,FALSE)*$F$83/G83</f>
        <v>3</v>
      </c>
      <c r="AH83" s="2">
        <f>VLOOKUP($A$83,Alimentos!$A$3:$AM$56:'Alimentos'!$A$684:$AM$984,31,FALSE)*$F$83/G83</f>
        <v>142.19999999999999</v>
      </c>
      <c r="AI83" s="2">
        <f>VLOOKUP($A$83,Alimentos!$A$3:$AM$56:'Alimentos'!$A$684:$AM$984,32,FALSE)*$F$83/G83</f>
        <v>6</v>
      </c>
      <c r="AJ83" s="2">
        <f>VLOOKUP($A$83,Alimentos!$A$3:$AM$56:'Alimentos'!$A$684:$AM$984,33,FALSE)*$F$83/G83</f>
        <v>14.4</v>
      </c>
      <c r="AK83" s="2">
        <f>VLOOKUP($A$83,Alimentos!$A$3:$AM$56:'Alimentos'!$A$684:$AM$984,34,FALSE)*$F$83/G83</f>
        <v>6.6</v>
      </c>
      <c r="AL83" s="2">
        <f>VLOOKUP($A$83,Alimentos!$A$3:$AM$56:'Alimentos'!$A$684:$AM$984,35,FALSE)*$F$83/G83</f>
        <v>0.18</v>
      </c>
      <c r="AM83" s="2">
        <f>VLOOKUP($A$83,Alimentos!$A$3:$AM$56:'Alimentos'!$A$684:$AM$984,36,FALSE)*$F$83/G83</f>
        <v>0.12</v>
      </c>
      <c r="AN83" s="2">
        <f>VLOOKUP($A$83,Alimentos!$A$3:$AM$56:'Alimentos'!$A$684:$AM$984,37,FALSE)*$F$83/G83</f>
        <v>0.06</v>
      </c>
      <c r="AO83" s="2">
        <f>VLOOKUP($A$83,Alimentos!$A$3:$AM$56:'Alimentos'!$A$684:$AM$984,38,FALSE)*$F$83/G83</f>
        <v>0</v>
      </c>
      <c r="AP83" s="2">
        <f>VLOOKUP($A$83,Alimentos!$A$3:$AM$56:'Alimentos'!$A$684:$AM$984,39,FALSE)*$F$83/G83</f>
        <v>0</v>
      </c>
    </row>
    <row r="84" spans="1:42" x14ac:dyDescent="0.3">
      <c r="A84" s="2" t="s">
        <v>706</v>
      </c>
      <c r="B84" s="284"/>
      <c r="C84" s="285"/>
      <c r="D84" s="286"/>
      <c r="E84" s="2">
        <f>VLOOKUP($A$84,Alimentos!$A$3:$AM$56:'Alimentos'!$A$684:$AM$984,3,FALSE)</f>
        <v>1</v>
      </c>
      <c r="F84" s="27">
        <v>5</v>
      </c>
      <c r="G84" s="2">
        <f>VLOOKUP($A$84,Alimentos!$A$3:$AM$56:'Alimentos'!$A$684:$AM$984,4,FALSE)</f>
        <v>100</v>
      </c>
      <c r="H84" s="140">
        <f>VLOOKUP($A$84,Alimentos!$A$3:$AM$56:'Alimentos'!$A$684:$AM$984,5,FALSE)*$F$84/G84</f>
        <v>44.2</v>
      </c>
      <c r="I84" s="2">
        <f>VLOOKUP($A$84,Alimentos!$A$3:$AM$56:'Alimentos'!$A$684:$AM$984,6,FALSE)*$F$84/G84</f>
        <v>0</v>
      </c>
      <c r="J84" s="2">
        <f>VLOOKUP($A$84,Alimentos!$A$3:$AM$56:'Alimentos'!$A$684:$AM$984,7,FALSE)*$F$84/G84</f>
        <v>0</v>
      </c>
      <c r="K84" s="140">
        <f>VLOOKUP($A$84,Alimentos!$A$3:$AM$56:'Alimentos'!$A$684:$AM$984,8,FALSE)*$F$84/G84</f>
        <v>0</v>
      </c>
      <c r="L84" s="140">
        <f>VLOOKUP($A$84,Alimentos!$A$3:$AM$56:'Alimentos'!$A$684:$AM$984,9,FALSE)*$F$84/G84</f>
        <v>0</v>
      </c>
      <c r="M84" s="2">
        <f>VLOOKUP($A$84,Alimentos!$A$3:$AM$56:'Alimentos'!$A$684:$AM$984,10,FALSE)*$F$84/G84</f>
        <v>0</v>
      </c>
      <c r="N84" s="2">
        <f>VLOOKUP($A$84,Alimentos!$A$3:$AM$56:'Alimentos'!$A$684:$AM$984,11,FALSE)*$F$84/G84</f>
        <v>0</v>
      </c>
      <c r="O84" s="140">
        <f>VLOOKUP($A$84,Alimentos!$A$3:$AM$56:'Alimentos'!$A$684:$AM$984,12,FALSE)*$F$84/G84</f>
        <v>5</v>
      </c>
      <c r="P84" s="2">
        <f>VLOOKUP($A$84,Alimentos!$A$3:$AM$56:'Alimentos'!$A$684:$AM$984,13,FALSE)*$F$84/G84</f>
        <v>0.51500000000000001</v>
      </c>
      <c r="Q84" s="2">
        <f>VLOOKUP($A$84,Alimentos!$A$3:$AM$56:'Alimentos'!$A$684:$AM$984,14,FALSE)*$F$84/G84</f>
        <v>0.97499999999999998</v>
      </c>
      <c r="R84" s="2">
        <f>VLOOKUP($A$84,Alimentos!$A$3:$AM$56:'Alimentos'!$A$684:$AM$984,15,FALSE)*$F$84/G84</f>
        <v>3.2850000000000001</v>
      </c>
      <c r="S84" s="2">
        <f>VLOOKUP($A$84,Alimentos!$A$3:$AM$56:'Alimentos'!$A$684:$AM$984,16,FALSE)*$F$84/G84</f>
        <v>0</v>
      </c>
      <c r="T84" s="2">
        <f>VLOOKUP($A$84,Alimentos!$A$3:$AM$56:'Alimentos'!$A$684:$AM$984,17,FALSE)*$F$84/G84</f>
        <v>0</v>
      </c>
      <c r="U84" s="2">
        <f>VLOOKUP($A$84,Alimentos!$A$3:$AM$56:'Alimentos'!$A$684:$AM$984,18,FALSE)*$F$84/G84</f>
        <v>0</v>
      </c>
      <c r="V84" s="2">
        <f>VLOOKUP($A$84,Alimentos!$A$3:$AM$56:'Alimentos'!$A$684:$AM$984,19,FALSE)*$F$84/G84</f>
        <v>0</v>
      </c>
      <c r="W84" s="2">
        <f>VLOOKUP($A$84,Alimentos!$A$3:$AM$56:'Alimentos'!$A$684:$AM$984,20,FALSE)*$F$84/G84</f>
        <v>0</v>
      </c>
      <c r="X84" s="2">
        <f>VLOOKUP($A$84,Alimentos!$A$3:$AM$56:'Alimentos'!$A$684:$AM$984,21,FALSE)*$F$84/G84</f>
        <v>2.0550000000000002</v>
      </c>
      <c r="Y84" s="2">
        <f>VLOOKUP($A$84,Alimentos!$A$3:$AM$56:'Alimentos'!$A$684:$AM$984,22,FALSE)*$F$84/G84</f>
        <v>0.27</v>
      </c>
      <c r="Z84" s="2">
        <f>VLOOKUP($A$84,Alimentos!$A$3:$AM$56:'Alimentos'!$A$684:$AM$984,23,FALSE)*$F$84/G84</f>
        <v>0</v>
      </c>
      <c r="AA84" s="2">
        <f>VLOOKUP($A$84,Alimentos!$A$3:$AM$56:'Alimentos'!$A$684:$AM$984,24,FALSE)*$F$84/G84</f>
        <v>0</v>
      </c>
      <c r="AB84" s="2">
        <f>VLOOKUP($A$84,Alimentos!$A$3:$AM$56:'Alimentos'!$A$684:$AM$984,25,FALSE)*$F$84/G84</f>
        <v>0</v>
      </c>
      <c r="AC84" s="2">
        <f>VLOOKUP($A$84,Alimentos!$A$3:$AM$56:'Alimentos'!$A$684:$AM$984,26,FALSE)*$F$84/G84</f>
        <v>0</v>
      </c>
      <c r="AD84" s="2">
        <f>VLOOKUP($A$84,Alimentos!$A$3:$AM$56:'Alimentos'!$A$684:$AM$984,27,FALSE)*$F$84/G84</f>
        <v>0</v>
      </c>
      <c r="AE84" s="2">
        <f>VLOOKUP($A$84,Alimentos!$A$3:$AM$56:'Alimentos'!$A$684:$AM$984,28,FALSE)*$F$84/G84</f>
        <v>0</v>
      </c>
      <c r="AF84" s="2">
        <f>VLOOKUP($A$84,Alimentos!$A$3:$AM$56:'Alimentos'!$A$684:$AM$984,29,FALSE)*$F$84/G84</f>
        <v>0</v>
      </c>
      <c r="AG84" s="2">
        <f>VLOOKUP($A$84,Alimentos!$A$3:$AM$56:'Alimentos'!$A$684:$AM$984,30,FALSE)*$F$84/G84</f>
        <v>0</v>
      </c>
      <c r="AH84" s="2">
        <f>VLOOKUP($A$84,Alimentos!$A$3:$AM$56:'Alimentos'!$A$684:$AM$984,31,FALSE)*$F$84/G84</f>
        <v>0</v>
      </c>
      <c r="AI84" s="2">
        <f>VLOOKUP($A$84,Alimentos!$A$3:$AM$56:'Alimentos'!$A$684:$AM$984,32,FALSE)*$F$84/G84</f>
        <v>0</v>
      </c>
      <c r="AJ84" s="2">
        <f>VLOOKUP($A$84,Alimentos!$A$3:$AM$56:'Alimentos'!$A$684:$AM$984,33,FALSE)*$F$84/G84</f>
        <v>0</v>
      </c>
      <c r="AK84" s="2">
        <f>VLOOKUP($A$84,Alimentos!$A$3:$AM$56:'Alimentos'!$A$684:$AM$984,34,FALSE)*$F$84/G84</f>
        <v>0</v>
      </c>
      <c r="AL84" s="2">
        <f>VLOOKUP($A$84,Alimentos!$A$3:$AM$56:'Alimentos'!$A$684:$AM$984,35,FALSE)*$F$84/G84</f>
        <v>0</v>
      </c>
      <c r="AM84" s="2">
        <f>VLOOKUP($A$84,Alimentos!$A$3:$AM$56:'Alimentos'!$A$684:$AM$984,36,FALSE)*$F$84/G84</f>
        <v>0</v>
      </c>
      <c r="AN84" s="2">
        <f>VLOOKUP($A$84,Alimentos!$A$3:$AM$56:'Alimentos'!$A$684:$AM$984,37,FALSE)*$F$84/G84</f>
        <v>0</v>
      </c>
      <c r="AO84" s="2">
        <f>VLOOKUP($A$84,Alimentos!$A$3:$AM$56:'Alimentos'!$A$684:$AM$984,38,FALSE)*$F$84/G84</f>
        <v>0</v>
      </c>
      <c r="AP84" s="2">
        <f>VLOOKUP($A$84,Alimentos!$A$3:$AM$56:'Alimentos'!$A$684:$AM$984,39,FALSE)*$F$84/G84</f>
        <v>0</v>
      </c>
    </row>
    <row r="85" spans="1:42" x14ac:dyDescent="0.3">
      <c r="A85" s="2" t="s">
        <v>414</v>
      </c>
      <c r="B85" s="13"/>
      <c r="C85" s="14"/>
      <c r="D85" s="15"/>
      <c r="E85" s="2">
        <f>VLOOKUP($A$85,Alimentos!$A$3:$AM$56:'Alimentos'!$A$684:$AM$984,3,FALSE)</f>
        <v>1</v>
      </c>
      <c r="F85" s="27">
        <v>30</v>
      </c>
      <c r="G85" s="2">
        <f>VLOOKUP($A$85,Alimentos!$A$3:$AM$56:'Alimentos'!$A$684:$AM$984,4,FALSE)</f>
        <v>100</v>
      </c>
      <c r="H85" s="140">
        <f>VLOOKUP($A$85,Alimentos!$A$3:$AM$56:'Alimentos'!$A$684:$AM$984,5,FALSE)*$F$85/G85</f>
        <v>48</v>
      </c>
      <c r="I85" s="2">
        <f>VLOOKUP($A$85,Alimentos!$A$3:$AM$56:'Alimentos'!$A$684:$AM$984,6,FALSE)*$F$85/G85</f>
        <v>21.96</v>
      </c>
      <c r="J85" s="2">
        <f>VLOOKUP($A$85,Alimentos!$A$3:$AM$56:'Alimentos'!$A$684:$AM$984,7,FALSE)*$F$85/G85</f>
        <v>0.48</v>
      </c>
      <c r="K85" s="140">
        <f>VLOOKUP($A$85,Alimentos!$A$3:$AM$56:'Alimentos'!$A$684:$AM$984,8,FALSE)*$F$85/G85</f>
        <v>0.6</v>
      </c>
      <c r="L85" s="140">
        <f>VLOOKUP($A$85,Alimentos!$A$3:$AM$56:'Alimentos'!$A$684:$AM$984,9,FALSE)*$F$85/G85</f>
        <v>0.54</v>
      </c>
      <c r="M85" s="2">
        <f>VLOOKUP($A$85,Alimentos!$A$3:$AM$56:'Alimentos'!$A$684:$AM$984,10,FALSE)*$F$85/G85</f>
        <v>0.21</v>
      </c>
      <c r="N85" s="2">
        <f>VLOOKUP($A$85,Alimentos!$A$3:$AM$56:'Alimentos'!$A$684:$AM$984,11,FALSE)*$F$85/G85</f>
        <v>2.0099999999999998</v>
      </c>
      <c r="O85" s="140">
        <f>VLOOKUP($A$85,Alimentos!$A$3:$AM$56:'Alimentos'!$A$684:$AM$984,12,FALSE)*$F$85/G85</f>
        <v>4.41</v>
      </c>
      <c r="P85" s="2">
        <f>VLOOKUP($A$85,Alimentos!$A$3:$AM$56:'Alimentos'!$A$684:$AM$984,13,FALSE)*$F$85/G85</f>
        <v>0.63900000000000001</v>
      </c>
      <c r="Q85" s="2">
        <f>VLOOKUP($A$85,Alimentos!$A$3:$AM$56:'Alimentos'!$A$684:$AM$984,14,FALSE)*$F$85/G85</f>
        <v>2.94</v>
      </c>
      <c r="R85" s="2">
        <f>VLOOKUP($A$85,Alimentos!$A$3:$AM$56:'Alimentos'!$A$684:$AM$984,15,FALSE)*$F$85/G85</f>
        <v>0.54600000000000004</v>
      </c>
      <c r="S85" s="2">
        <f>VLOOKUP($A$85,Alimentos!$A$3:$AM$56:'Alimentos'!$A$684:$AM$984,16,FALSE)*$F$85/G85</f>
        <v>0</v>
      </c>
      <c r="T85" s="2">
        <f>VLOOKUP($A$85,Alimentos!$A$3:$AM$56:'Alimentos'!$A$684:$AM$984,17,FALSE)*$F$85/G85</f>
        <v>0</v>
      </c>
      <c r="U85" s="2">
        <f>VLOOKUP($A$85,Alimentos!$A$3:$AM$56:'Alimentos'!$A$684:$AM$984,18,FALSE)*$F$85/G85</f>
        <v>2.1</v>
      </c>
      <c r="V85" s="2">
        <f>VLOOKUP($A$85,Alimentos!$A$3:$AM$56:'Alimentos'!$A$684:$AM$984,19,FALSE)*$F$85/G85</f>
        <v>3</v>
      </c>
      <c r="W85" s="2">
        <f>VLOOKUP($A$85,Alimentos!$A$3:$AM$56:'Alimentos'!$A$684:$AM$984,20,FALSE)*$F$85/G85</f>
        <v>0</v>
      </c>
      <c r="X85" s="2">
        <f>VLOOKUP($A$85,Alimentos!$A$3:$AM$56:'Alimentos'!$A$684:$AM$984,21,FALSE)*$F$85/G85</f>
        <v>0.63</v>
      </c>
      <c r="Y85" s="2">
        <f>VLOOKUP($A$85,Alimentos!$A$3:$AM$56:'Alimentos'!$A$684:$AM$984,22,FALSE)*$F$85/G85</f>
        <v>6.3</v>
      </c>
      <c r="Z85" s="2">
        <f>VLOOKUP($A$85,Alimentos!$A$3:$AM$56:'Alimentos'!$A$684:$AM$984,23,FALSE)*$F$85/G85</f>
        <v>0.03</v>
      </c>
      <c r="AA85" s="2">
        <f>VLOOKUP($A$85,Alimentos!$A$3:$AM$56:'Alimentos'!$A$684:$AM$984,24,FALSE)*$F$85/G85</f>
        <v>0.03</v>
      </c>
      <c r="AB85" s="2">
        <f>VLOOKUP($A$85,Alimentos!$A$3:$AM$56:'Alimentos'!$A$684:$AM$984,25,FALSE)*$F$85/G85</f>
        <v>0.51</v>
      </c>
      <c r="AC85" s="2">
        <f>VLOOKUP($A$85,Alimentos!$A$3:$AM$56:'Alimentos'!$A$684:$AM$984,26,FALSE)*$F$85/G85</f>
        <v>0.09</v>
      </c>
      <c r="AD85" s="2">
        <f>VLOOKUP($A$85,Alimentos!$A$3:$AM$56:'Alimentos'!$A$684:$AM$984,27,FALSE)*$F$85/G85</f>
        <v>0.42</v>
      </c>
      <c r="AE85" s="2">
        <f>VLOOKUP($A$85,Alimentos!$A$3:$AM$56:'Alimentos'!$A$684:$AM$984,28,FALSE)*$F$85/G85</f>
        <v>0</v>
      </c>
      <c r="AF85" s="2">
        <f>VLOOKUP($A$85,Alimentos!$A$3:$AM$56:'Alimentos'!$A$684:$AM$984,29,FALSE)*$F$85/G85</f>
        <v>24.3</v>
      </c>
      <c r="AG85" s="2">
        <f>VLOOKUP($A$85,Alimentos!$A$3:$AM$56:'Alimentos'!$A$684:$AM$984,30,FALSE)*$F$85/G85</f>
        <v>2.1</v>
      </c>
      <c r="AH85" s="2">
        <f>VLOOKUP($A$85,Alimentos!$A$3:$AM$56:'Alimentos'!$A$684:$AM$984,31,FALSE)*$F$85/G85</f>
        <v>145.5</v>
      </c>
      <c r="AI85" s="2">
        <f>VLOOKUP($A$85,Alimentos!$A$3:$AM$56:'Alimentos'!$A$684:$AM$984,32,FALSE)*$F$85/G85</f>
        <v>3.6</v>
      </c>
      <c r="AJ85" s="2">
        <f>VLOOKUP($A$85,Alimentos!$A$3:$AM$56:'Alimentos'!$A$684:$AM$984,33,FALSE)*$F$85/G85</f>
        <v>15.6</v>
      </c>
      <c r="AK85" s="2">
        <f>VLOOKUP($A$85,Alimentos!$A$3:$AM$56:'Alimentos'!$A$684:$AM$984,34,FALSE)*$F$85/G85</f>
        <v>8.6999999999999993</v>
      </c>
      <c r="AL85" s="2">
        <f>VLOOKUP($A$85,Alimentos!$A$3:$AM$56:'Alimentos'!$A$684:$AM$984,35,FALSE)*$F$85/G85</f>
        <v>0.18</v>
      </c>
      <c r="AM85" s="2">
        <f>VLOOKUP($A$85,Alimentos!$A$3:$AM$56:'Alimentos'!$A$684:$AM$984,36,FALSE)*$F$85/G85</f>
        <v>0.18</v>
      </c>
      <c r="AN85" s="2">
        <f>VLOOKUP($A$85,Alimentos!$A$3:$AM$56:'Alimentos'!$A$684:$AM$984,37,FALSE)*$F$85/G85</f>
        <v>0.06</v>
      </c>
      <c r="AO85" s="2">
        <f>VLOOKUP($A$85,Alimentos!$A$3:$AM$56:'Alimentos'!$A$684:$AM$984,38,FALSE)*$F$85/G85</f>
        <v>0.12</v>
      </c>
      <c r="AP85" s="2">
        <f>VLOOKUP($A$85,Alimentos!$A$3:$AM$56:'Alimentos'!$A$684:$AM$984,39,FALSE)*$F$85/G85</f>
        <v>0</v>
      </c>
    </row>
    <row r="86" spans="1:42" x14ac:dyDescent="0.3">
      <c r="A86" s="2" t="s">
        <v>652</v>
      </c>
      <c r="B86" s="284"/>
      <c r="C86" s="285"/>
      <c r="D86" s="286"/>
      <c r="E86" s="2">
        <f>VLOOKUP($A$86,Alimentos!$A$3:$AM$56:'Alimentos'!$A$684:$AM$984,3,FALSE)</f>
        <v>0</v>
      </c>
      <c r="F86" s="27"/>
      <c r="G86" s="2">
        <f>VLOOKUP($A$86,Alimentos!$A$3:$AM$56:'Alimentos'!$A$684:$AM$984,4,FALSE)</f>
        <v>100</v>
      </c>
      <c r="H86" s="140">
        <f>VLOOKUP($A$86,Alimentos!$A$3:$AM$56:'Alimentos'!$A$684:$AM$984,5,FALSE)*$F$86/G86</f>
        <v>0</v>
      </c>
      <c r="I86" s="2">
        <f>VLOOKUP($A$86,Alimentos!$A$3:$AM$56:'Alimentos'!$A$684:$AM$984,6,FALSE)*$F$86/G86</f>
        <v>0</v>
      </c>
      <c r="J86" s="2">
        <f>VLOOKUP($A$86,Alimentos!$A$3:$AM$56:'Alimentos'!$A$684:$AM$984,7,FALSE)*$F$86/G86</f>
        <v>0</v>
      </c>
      <c r="K86" s="140">
        <f>VLOOKUP($A$86,Alimentos!$A$3:$AM$56:'Alimentos'!$A$684:$AM$984,8,FALSE)*$F$86/G86</f>
        <v>0</v>
      </c>
      <c r="L86" s="140">
        <f>VLOOKUP($A$86,Alimentos!$A$3:$AM$56:'Alimentos'!$A$684:$AM$984,9,FALSE)*$F$86/G86</f>
        <v>0</v>
      </c>
      <c r="M86" s="2">
        <f>VLOOKUP($A$86,Alimentos!$A$3:$AM$56:'Alimentos'!$A$684:$AM$984,10,FALSE)*$F$86/G86</f>
        <v>0</v>
      </c>
      <c r="N86" s="2">
        <f>VLOOKUP($A$86,Alimentos!$A$3:$AM$56:'Alimentos'!$A$684:$AM$984,11,FALSE)*$F$86/G86</f>
        <v>0</v>
      </c>
      <c r="O86" s="140">
        <f>VLOOKUP($A$86,Alimentos!$A$3:$AM$56:'Alimentos'!$A$684:$AM$984,12,FALSE)*$F$86/G86</f>
        <v>0</v>
      </c>
      <c r="P86" s="2">
        <f>VLOOKUP($A$86,Alimentos!$A$3:$AM$56:'Alimentos'!$A$684:$AM$984,13,FALSE)*$F$86/G86</f>
        <v>0</v>
      </c>
      <c r="Q86" s="2">
        <f>VLOOKUP($A$86,Alimentos!$A$3:$AM$56:'Alimentos'!$A$684:$AM$984,14,FALSE)*$F$86/G86</f>
        <v>0</v>
      </c>
      <c r="R86" s="2">
        <f>VLOOKUP($A$86,Alimentos!$A$3:$AM$56:'Alimentos'!$A$684:$AM$984,15,FALSE)*$F$86/G86</f>
        <v>0</v>
      </c>
      <c r="S86" s="2">
        <f>VLOOKUP($A$86,Alimentos!$A$3:$AM$56:'Alimentos'!$A$684:$AM$984,16,FALSE)*$F$86/G86</f>
        <v>0</v>
      </c>
      <c r="T86" s="2">
        <f>VLOOKUP($A$86,Alimentos!$A$3:$AM$56:'Alimentos'!$A$684:$AM$984,17,FALSE)*$F$86/G86</f>
        <v>0</v>
      </c>
      <c r="U86" s="2">
        <f>VLOOKUP($A$86,Alimentos!$A$3:$AM$56:'Alimentos'!$A$684:$AM$984,18,FALSE)*$F$86/G86</f>
        <v>0</v>
      </c>
      <c r="V86" s="2">
        <f>VLOOKUP($A$86,Alimentos!$A$3:$AM$56:'Alimentos'!$A$684:$AM$984,19,FALSE)*$F$86/G86</f>
        <v>0</v>
      </c>
      <c r="W86" s="2">
        <f>VLOOKUP($A$86,Alimentos!$A$3:$AM$56:'Alimentos'!$A$684:$AM$984,20,FALSE)*$F$86/G86</f>
        <v>0</v>
      </c>
      <c r="X86" s="2">
        <f>VLOOKUP($A$86,Alimentos!$A$3:$AM$56:'Alimentos'!$A$684:$AM$984,21,FALSE)*$F$86/G86</f>
        <v>0</v>
      </c>
      <c r="Y86" s="2">
        <f>VLOOKUP($A$86,Alimentos!$A$3:$AM$56:'Alimentos'!$A$684:$AM$984,22,FALSE)*$F$86/G86</f>
        <v>0</v>
      </c>
      <c r="Z86" s="2">
        <f>VLOOKUP($A$86,Alimentos!$A$3:$AM$56:'Alimentos'!$A$684:$AM$984,23,FALSE)*$F$86/G86</f>
        <v>0</v>
      </c>
      <c r="AA86" s="2">
        <f>VLOOKUP($A$86,Alimentos!$A$3:$AM$56:'Alimentos'!$A$684:$AM$984,24,FALSE)*$F$86/G86</f>
        <v>0</v>
      </c>
      <c r="AB86" s="2">
        <f>VLOOKUP($A$86,Alimentos!$A$3:$AM$56:'Alimentos'!$A$684:$AM$984,25,FALSE)*$F$86/G86</f>
        <v>0</v>
      </c>
      <c r="AC86" s="2">
        <f>VLOOKUP($A$86,Alimentos!$A$3:$AM$56:'Alimentos'!$A$684:$AM$984,26,FALSE)*$F$86/G86</f>
        <v>0</v>
      </c>
      <c r="AD86" s="2">
        <f>VLOOKUP($A$86,Alimentos!$A$3:$AM$56:'Alimentos'!$A$684:$AM$984,27,FALSE)*$F$86/G86</f>
        <v>0</v>
      </c>
      <c r="AE86" s="2">
        <f>VLOOKUP($A$86,Alimentos!$A$3:$AM$56:'Alimentos'!$A$684:$AM$984,28,FALSE)*$F$86/G86</f>
        <v>0</v>
      </c>
      <c r="AF86" s="2">
        <f>VLOOKUP($A$86,Alimentos!$A$3:$AM$56:'Alimentos'!$A$684:$AM$984,29,FALSE)*$F$86/G86</f>
        <v>0</v>
      </c>
      <c r="AG86" s="2">
        <f>VLOOKUP($A$86,Alimentos!$A$3:$AM$56:'Alimentos'!$A$684:$AM$984,30,FALSE)*$F$86/G86</f>
        <v>0</v>
      </c>
      <c r="AH86" s="2">
        <f>VLOOKUP($A$86,Alimentos!$A$3:$AM$56:'Alimentos'!$A$684:$AM$984,31,FALSE)*$F$86/G86</f>
        <v>0</v>
      </c>
      <c r="AI86" s="2">
        <f>VLOOKUP($A$86,Alimentos!$A$3:$AM$56:'Alimentos'!$A$684:$AM$984,32,FALSE)*$F$86/G86</f>
        <v>0</v>
      </c>
      <c r="AJ86" s="2">
        <f>VLOOKUP($A$86,Alimentos!$A$3:$AM$56:'Alimentos'!$A$684:$AM$984,33,FALSE)*$F$86/G86</f>
        <v>0</v>
      </c>
      <c r="AK86" s="2">
        <f>VLOOKUP($A$86,Alimentos!$A$3:$AM$56:'Alimentos'!$A$684:$AM$984,34,FALSE)*$F$86/G86</f>
        <v>0</v>
      </c>
      <c r="AL86" s="2">
        <f>VLOOKUP($A$86,Alimentos!$A$3:$AM$56:'Alimentos'!$A$684:$AM$984,35,FALSE)*$F$86/G86</f>
        <v>0</v>
      </c>
      <c r="AM86" s="2">
        <f>VLOOKUP($A$86,Alimentos!$A$3:$AM$56:'Alimentos'!$A$684:$AM$984,36,FALSE)*$F$86/G86</f>
        <v>0</v>
      </c>
      <c r="AN86" s="2">
        <f>VLOOKUP($A$86,Alimentos!$A$3:$AM$56:'Alimentos'!$A$684:$AM$984,37,FALSE)*$F$86/G86</f>
        <v>0</v>
      </c>
      <c r="AO86" s="2">
        <f>VLOOKUP($A$86,Alimentos!$A$3:$AM$56:'Alimentos'!$A$684:$AM$984,38,FALSE)*$F$86/G86</f>
        <v>0</v>
      </c>
      <c r="AP86" s="2">
        <f>VLOOKUP($A$86,Alimentos!$A$3:$AM$56:'Alimentos'!$A$684:$AM$984,39,FALSE)*$F$86/G86</f>
        <v>0</v>
      </c>
    </row>
    <row r="87" spans="1:42" x14ac:dyDescent="0.3">
      <c r="A87" s="2" t="s">
        <v>652</v>
      </c>
      <c r="B87" s="284"/>
      <c r="C87" s="285"/>
      <c r="D87" s="286"/>
      <c r="E87" s="2">
        <f>VLOOKUP($A$87,Alimentos!$A$3:$AM$56:'Alimentos'!$A$684:$AM$984,3,FALSE)</f>
        <v>0</v>
      </c>
      <c r="F87" s="27"/>
      <c r="G87" s="2">
        <f>VLOOKUP($A$87,Alimentos!$A$3:$AM$56:'Alimentos'!$A$684:$AM$984,4,FALSE)</f>
        <v>100</v>
      </c>
      <c r="H87" s="140">
        <f>VLOOKUP($A$87,Alimentos!$A$3:$AM$56:'Alimentos'!$A$684:$AM$984,5,FALSE)*$F$87/G87</f>
        <v>0</v>
      </c>
      <c r="I87" s="2">
        <f>VLOOKUP($A$87,Alimentos!$A$3:$AM$56:'Alimentos'!$A$684:$AM$984,6,FALSE)*$F$87/G87</f>
        <v>0</v>
      </c>
      <c r="J87" s="2">
        <f>VLOOKUP($A$87,Alimentos!$A$3:$AM$56:'Alimentos'!$A$684:$AM$984,7,FALSE)*$F$87/G87</f>
        <v>0</v>
      </c>
      <c r="K87" s="140">
        <f>VLOOKUP($A$87,Alimentos!$A$3:$AM$56:'Alimentos'!$A$684:$AM$984,8,FALSE)*$F$87/G87</f>
        <v>0</v>
      </c>
      <c r="L87" s="140">
        <f>VLOOKUP($A$87,Alimentos!$A$3:$AM$56:'Alimentos'!$A$684:$AM$984,9,FALSE)*$F$87/G87</f>
        <v>0</v>
      </c>
      <c r="M87" s="2">
        <f>VLOOKUP($A$87,Alimentos!$A$3:$AM$56:'Alimentos'!$A$684:$AM$984,10,FALSE)*$F$87/G87</f>
        <v>0</v>
      </c>
      <c r="N87" s="2">
        <f>VLOOKUP($A$87,Alimentos!$A$3:$AM$56:'Alimentos'!$A$684:$AM$984,11,FALSE)*$F$87/G87</f>
        <v>0</v>
      </c>
      <c r="O87" s="140">
        <f>VLOOKUP($A$87,Alimentos!$A$3:$AM$56:'Alimentos'!$A$684:$AM$984,12,FALSE)*$F$87/G87</f>
        <v>0</v>
      </c>
      <c r="P87" s="2">
        <f>VLOOKUP($A$87,Alimentos!$A$3:$AM$56:'Alimentos'!$A$684:$AM$984,13,FALSE)*$F$87/G87</f>
        <v>0</v>
      </c>
      <c r="Q87" s="2">
        <f>VLOOKUP($A$87,Alimentos!$A$3:$AM$56:'Alimentos'!$A$684:$AM$984,14,FALSE)*$F$87/G87</f>
        <v>0</v>
      </c>
      <c r="R87" s="2">
        <f>VLOOKUP($A$87,Alimentos!$A$3:$AM$56:'Alimentos'!$A$684:$AM$984,15,FALSE)*$F$87/G87</f>
        <v>0</v>
      </c>
      <c r="S87" s="2">
        <f>VLOOKUP($A$87,Alimentos!$A$3:$AM$56:'Alimentos'!$A$684:$AM$984,16,FALSE)*$F$87/G87</f>
        <v>0</v>
      </c>
      <c r="T87" s="2">
        <f>VLOOKUP($A$87,Alimentos!$A$3:$AM$56:'Alimentos'!$A$684:$AM$984,17,FALSE)*$F$87/G87</f>
        <v>0</v>
      </c>
      <c r="U87" s="2">
        <f>VLOOKUP($A$87,Alimentos!$A$3:$AM$56:'Alimentos'!$A$684:$AM$984,18,FALSE)*$F$87/G87</f>
        <v>0</v>
      </c>
      <c r="V87" s="2">
        <f>VLOOKUP($A$87,Alimentos!$A$3:$AM$56:'Alimentos'!$A$684:$AM$984,19,FALSE)*$F$87/G87</f>
        <v>0</v>
      </c>
      <c r="W87" s="2">
        <f>VLOOKUP($A$87,Alimentos!$A$3:$AM$56:'Alimentos'!$A$684:$AM$984,20,FALSE)*$F$87/G87</f>
        <v>0</v>
      </c>
      <c r="X87" s="2">
        <f>VLOOKUP($A$87,Alimentos!$A$3:$AM$56:'Alimentos'!$A$684:$AM$984,21,FALSE)*$F$87/G87</f>
        <v>0</v>
      </c>
      <c r="Y87" s="2">
        <f>VLOOKUP($A$87,Alimentos!$A$3:$AM$56:'Alimentos'!$A$684:$AM$984,22,FALSE)*$F$87/G87</f>
        <v>0</v>
      </c>
      <c r="Z87" s="2">
        <f>VLOOKUP($A$87,Alimentos!$A$3:$AM$56:'Alimentos'!$A$684:$AM$984,23,FALSE)*$F$87/G87</f>
        <v>0</v>
      </c>
      <c r="AA87" s="2">
        <f>VLOOKUP($A$87,Alimentos!$A$3:$AM$56:'Alimentos'!$A$684:$AM$984,24,FALSE)*$F$87/G87</f>
        <v>0</v>
      </c>
      <c r="AB87" s="2">
        <f>VLOOKUP($A$87,Alimentos!$A$3:$AM$56:'Alimentos'!$A$684:$AM$984,25,FALSE)*$F$87/G87</f>
        <v>0</v>
      </c>
      <c r="AC87" s="2">
        <f>VLOOKUP($A$87,Alimentos!$A$3:$AM$56:'Alimentos'!$A$684:$AM$984,26,FALSE)*$F$87/G87</f>
        <v>0</v>
      </c>
      <c r="AD87" s="2">
        <f>VLOOKUP($A$87,Alimentos!$A$3:$AM$56:'Alimentos'!$A$684:$AM$984,27,FALSE)*$F$87/G87</f>
        <v>0</v>
      </c>
      <c r="AE87" s="2">
        <f>VLOOKUP($A$87,Alimentos!$A$3:$AM$56:'Alimentos'!$A$684:$AM$984,28,FALSE)*$F$87/G87</f>
        <v>0</v>
      </c>
      <c r="AF87" s="2">
        <f>VLOOKUP($A$87,Alimentos!$A$3:$AM$56:'Alimentos'!$A$684:$AM$984,29,FALSE)*$F$87/G87</f>
        <v>0</v>
      </c>
      <c r="AG87" s="2">
        <f>VLOOKUP($A$87,Alimentos!$A$3:$AM$56:'Alimentos'!$A$684:$AM$984,30,FALSE)*$F$87/G87</f>
        <v>0</v>
      </c>
      <c r="AH87" s="2">
        <f>VLOOKUP($A$87,Alimentos!$A$3:$AM$56:'Alimentos'!$A$684:$AM$984,31,FALSE)*$F$87/G87</f>
        <v>0</v>
      </c>
      <c r="AI87" s="2">
        <f>VLOOKUP($A$87,Alimentos!$A$3:$AM$56:'Alimentos'!$A$684:$AM$984,32,FALSE)*$F$87/G87</f>
        <v>0</v>
      </c>
      <c r="AJ87" s="2">
        <f>VLOOKUP($A$87,Alimentos!$A$3:$AM$56:'Alimentos'!$A$684:$AM$984,33,FALSE)*$F$87/G87</f>
        <v>0</v>
      </c>
      <c r="AK87" s="2">
        <f>VLOOKUP($A$87,Alimentos!$A$3:$AM$56:'Alimentos'!$A$684:$AM$984,34,FALSE)*$F$87/G87</f>
        <v>0</v>
      </c>
      <c r="AL87" s="2">
        <f>VLOOKUP($A$87,Alimentos!$A$3:$AM$56:'Alimentos'!$A$684:$AM$984,35,FALSE)*$F$87/G87</f>
        <v>0</v>
      </c>
      <c r="AM87" s="2">
        <f>VLOOKUP($A$87,Alimentos!$A$3:$AM$56:'Alimentos'!$A$684:$AM$984,36,FALSE)*$F$87/G87</f>
        <v>0</v>
      </c>
      <c r="AN87" s="2">
        <f>VLOOKUP($A$87,Alimentos!$A$3:$AM$56:'Alimentos'!$A$684:$AM$984,37,FALSE)*$F$87/G87</f>
        <v>0</v>
      </c>
      <c r="AO87" s="2">
        <f>VLOOKUP($A$87,Alimentos!$A$3:$AM$56:'Alimentos'!$A$684:$AM$984,38,FALSE)*$F$87/G87</f>
        <v>0</v>
      </c>
      <c r="AP87" s="2">
        <f>VLOOKUP($A$87,Alimentos!$A$3:$AM$56:'Alimentos'!$A$684:$AM$984,39,FALSE)*$F$87/G87</f>
        <v>0</v>
      </c>
    </row>
    <row r="88" spans="1:42" x14ac:dyDescent="0.3">
      <c r="A88" s="2" t="s">
        <v>652</v>
      </c>
      <c r="B88" s="284"/>
      <c r="C88" s="285"/>
      <c r="D88" s="286"/>
      <c r="E88" s="2">
        <f>VLOOKUP($A$88,Alimentos!$A$3:$AM$56:'Alimentos'!$A$684:$AM$984,3,FALSE)</f>
        <v>0</v>
      </c>
      <c r="F88" s="27"/>
      <c r="G88" s="2">
        <f>VLOOKUP($A$88,Alimentos!$A$3:$AM$56:'Alimentos'!$A$684:$AM$984,4,FALSE)</f>
        <v>100</v>
      </c>
      <c r="H88" s="140">
        <f>VLOOKUP($A$88,Alimentos!$A$3:$AM$56:'Alimentos'!$A$684:$AM$984,5,FALSE)*$F$88/G88</f>
        <v>0</v>
      </c>
      <c r="I88" s="2">
        <f>VLOOKUP($A$88,Alimentos!$A$3:$AM$56:'Alimentos'!$A$684:$AM$984,6,FALSE)*$F$88/G88</f>
        <v>0</v>
      </c>
      <c r="J88" s="2">
        <f>VLOOKUP($A$88,Alimentos!$A$3:$AM$56:'Alimentos'!$A$684:$AM$984,7,FALSE)*$F$88/G88</f>
        <v>0</v>
      </c>
      <c r="K88" s="140">
        <f>VLOOKUP($A$88,Alimentos!$A$3:$AM$56:'Alimentos'!$A$684:$AM$984,8,FALSE)*$F$88/G88</f>
        <v>0</v>
      </c>
      <c r="L88" s="140">
        <f>VLOOKUP($A$88,Alimentos!$A$3:$AM$56:'Alimentos'!$A$684:$AM$984,9,FALSE)*$F$88/G88</f>
        <v>0</v>
      </c>
      <c r="M88" s="2">
        <f>VLOOKUP($A$88,Alimentos!$A$3:$AM$56:'Alimentos'!$A$684:$AM$984,10,FALSE)*$F$88/G88</f>
        <v>0</v>
      </c>
      <c r="N88" s="2">
        <f>VLOOKUP($A$88,Alimentos!$A$3:$AM$56:'Alimentos'!$A$684:$AM$984,11,FALSE)*$F$88/G88</f>
        <v>0</v>
      </c>
      <c r="O88" s="140">
        <f>VLOOKUP($A$88,Alimentos!$A$3:$AM$56:'Alimentos'!$A$684:$AM$984,12,FALSE)*$F$88/G88</f>
        <v>0</v>
      </c>
      <c r="P88" s="2">
        <f>VLOOKUP($A$88,Alimentos!$A$3:$AM$56:'Alimentos'!$A$684:$AM$984,13,FALSE)*$F$88/G88</f>
        <v>0</v>
      </c>
      <c r="Q88" s="2">
        <f>VLOOKUP($A$88,Alimentos!$A$3:$AM$56:'Alimentos'!$A$684:$AM$984,14,FALSE)*$F$88/G88</f>
        <v>0</v>
      </c>
      <c r="R88" s="2">
        <f>VLOOKUP($A$88,Alimentos!$A$3:$AM$56:'Alimentos'!$A$684:$AM$984,15,FALSE)*$F$88/G88</f>
        <v>0</v>
      </c>
      <c r="S88" s="2">
        <f>VLOOKUP($A$88,Alimentos!$A$3:$AM$56:'Alimentos'!$A$684:$AM$984,16,FALSE)*$F$88/G88</f>
        <v>0</v>
      </c>
      <c r="T88" s="2">
        <f>VLOOKUP($A$88,Alimentos!$A$3:$AM$56:'Alimentos'!$A$684:$AM$984,17,FALSE)*$F$88/G88</f>
        <v>0</v>
      </c>
      <c r="U88" s="2">
        <f>VLOOKUP($A$88,Alimentos!$A$3:$AM$56:'Alimentos'!$A$684:$AM$984,18,FALSE)*$F$88/G88</f>
        <v>0</v>
      </c>
      <c r="V88" s="2">
        <f>VLOOKUP($A$88,Alimentos!$A$3:$AM$56:'Alimentos'!$A$684:$AM$984,19,FALSE)*$F$88/G88</f>
        <v>0</v>
      </c>
      <c r="W88" s="2">
        <f>VLOOKUP($A$88,Alimentos!$A$3:$AM$56:'Alimentos'!$A$684:$AM$984,20,FALSE)*$F$88/G88</f>
        <v>0</v>
      </c>
      <c r="X88" s="2">
        <f>VLOOKUP($A$88,Alimentos!$A$3:$AM$56:'Alimentos'!$A$684:$AM$984,21,FALSE)*$F$88/G88</f>
        <v>0</v>
      </c>
      <c r="Y88" s="2">
        <f>VLOOKUP($A$88,Alimentos!$A$3:$AM$56:'Alimentos'!$A$684:$AM$984,22,FALSE)*$F$88/G88</f>
        <v>0</v>
      </c>
      <c r="Z88" s="2">
        <f>VLOOKUP($A$88,Alimentos!$A$3:$AM$56:'Alimentos'!$A$684:$AM$984,23,FALSE)*$F$88/G88</f>
        <v>0</v>
      </c>
      <c r="AA88" s="2">
        <f>VLOOKUP($A$88,Alimentos!$A$3:$AM$56:'Alimentos'!$A$684:$AM$984,24,FALSE)*$F$88/G88</f>
        <v>0</v>
      </c>
      <c r="AB88" s="2">
        <f>VLOOKUP($A$88,Alimentos!$A$3:$AM$56:'Alimentos'!$A$684:$AM$984,25,FALSE)*$F$88/G88</f>
        <v>0</v>
      </c>
      <c r="AC88" s="2">
        <f>VLOOKUP($A$88,Alimentos!$A$3:$AM$56:'Alimentos'!$A$684:$AM$984,26,FALSE)*$F$88/G88</f>
        <v>0</v>
      </c>
      <c r="AD88" s="2">
        <f>VLOOKUP($A$88,Alimentos!$A$3:$AM$56:'Alimentos'!$A$684:$AM$984,27,FALSE)*$F$88/G88</f>
        <v>0</v>
      </c>
      <c r="AE88" s="2">
        <f>VLOOKUP($A$88,Alimentos!$A$3:$AM$56:'Alimentos'!$A$684:$AM$984,28,FALSE)*$F$88/G88</f>
        <v>0</v>
      </c>
      <c r="AF88" s="2">
        <f>VLOOKUP($A$88,Alimentos!$A$3:$AM$56:'Alimentos'!$A$684:$AM$984,29,FALSE)*$F$88/G88</f>
        <v>0</v>
      </c>
      <c r="AG88" s="2">
        <f>VLOOKUP($A$88,Alimentos!$A$3:$AM$56:'Alimentos'!$A$684:$AM$984,30,FALSE)*$F$88/G88</f>
        <v>0</v>
      </c>
      <c r="AH88" s="2">
        <f>VLOOKUP($A$88,Alimentos!$A$3:$AM$56:'Alimentos'!$A$684:$AM$984,31,FALSE)*$F$88/G88</f>
        <v>0</v>
      </c>
      <c r="AI88" s="2">
        <f>VLOOKUP($A$88,Alimentos!$A$3:$AM$56:'Alimentos'!$A$684:$AM$984,32,FALSE)*$F$88/G88</f>
        <v>0</v>
      </c>
      <c r="AJ88" s="2">
        <f>VLOOKUP($A$88,Alimentos!$A$3:$AM$56:'Alimentos'!$A$684:$AM$984,33,FALSE)*$F$88/G88</f>
        <v>0</v>
      </c>
      <c r="AK88" s="2">
        <f>VLOOKUP($A$88,Alimentos!$A$3:$AM$56:'Alimentos'!$A$684:$AM$984,34,FALSE)*$F$88/G88</f>
        <v>0</v>
      </c>
      <c r="AL88" s="2">
        <f>VLOOKUP($A$88,Alimentos!$A$3:$AM$56:'Alimentos'!$A$684:$AM$984,35,FALSE)*$F$88/G88</f>
        <v>0</v>
      </c>
      <c r="AM88" s="2">
        <f>VLOOKUP($A$88,Alimentos!$A$3:$AM$56:'Alimentos'!$A$684:$AM$984,36,FALSE)*$F$88/G88</f>
        <v>0</v>
      </c>
      <c r="AN88" s="2">
        <f>VLOOKUP($A$88,Alimentos!$A$3:$AM$56:'Alimentos'!$A$684:$AM$984,37,FALSE)*$F$88/G88</f>
        <v>0</v>
      </c>
      <c r="AO88" s="2">
        <f>VLOOKUP($A$88,Alimentos!$A$3:$AM$56:'Alimentos'!$A$684:$AM$984,38,FALSE)*$F$88/G88</f>
        <v>0</v>
      </c>
      <c r="AP88" s="2">
        <f>VLOOKUP($A$88,Alimentos!$A$3:$AM$56:'Alimentos'!$A$684:$AM$984,39,FALSE)*$F$88/G88</f>
        <v>0</v>
      </c>
    </row>
    <row r="89" spans="1:42" x14ac:dyDescent="0.3">
      <c r="A89" s="2" t="s">
        <v>652</v>
      </c>
      <c r="B89" s="284"/>
      <c r="C89" s="285"/>
      <c r="D89" s="286"/>
      <c r="E89" s="2">
        <f>VLOOKUP($A$89,Alimentos!$A$3:$AM$56:'Alimentos'!$A$684:$AM$984,3,FALSE)</f>
        <v>0</v>
      </c>
      <c r="F89" s="27"/>
      <c r="G89" s="2">
        <f>VLOOKUP($A$89,Alimentos!$A$3:$AM$56:'Alimentos'!$A$684:$AM$984,4,FALSE)</f>
        <v>100</v>
      </c>
      <c r="H89" s="140">
        <f>VLOOKUP($A$89,Alimentos!$A$3:$AM$56:'Alimentos'!$A$684:$AM$984,5,FALSE)*$F$89/G89</f>
        <v>0</v>
      </c>
      <c r="I89" s="2">
        <f>VLOOKUP($A$89,Alimentos!$A$3:$AM$56:'Alimentos'!$A$684:$AM$984,6,FALSE)*$F$89/G89</f>
        <v>0</v>
      </c>
      <c r="J89" s="2">
        <f>VLOOKUP($A$89,Alimentos!$A$3:$AM$56:'Alimentos'!$A$684:$AM$984,7,FALSE)*$F$89/G89</f>
        <v>0</v>
      </c>
      <c r="K89" s="140">
        <f>VLOOKUP($A$89,Alimentos!$A$3:$AM$56:'Alimentos'!$A$684:$AM$984,8,FALSE)*$F$89/G89</f>
        <v>0</v>
      </c>
      <c r="L89" s="140">
        <f>VLOOKUP($A$89,Alimentos!$A$3:$AM$56:'Alimentos'!$A$684:$AM$984,9,FALSE)*$F$89/G89</f>
        <v>0</v>
      </c>
      <c r="M89" s="2">
        <f>VLOOKUP($A$89,Alimentos!$A$3:$AM$56:'Alimentos'!$A$684:$AM$984,10,FALSE)*$F$89/G89</f>
        <v>0</v>
      </c>
      <c r="N89" s="2">
        <f>VLOOKUP($A$89,Alimentos!$A$3:$AM$56:'Alimentos'!$A$684:$AM$984,11,FALSE)*$F$89/G89</f>
        <v>0</v>
      </c>
      <c r="O89" s="140">
        <f>VLOOKUP($A$89,Alimentos!$A$3:$AM$56:'Alimentos'!$A$684:$AM$984,12,FALSE)*$F$89/G89</f>
        <v>0</v>
      </c>
      <c r="P89" s="2">
        <f>VLOOKUP($A$89,Alimentos!$A$3:$AM$56:'Alimentos'!$A$684:$AM$984,13,FALSE)*$F$89/G89</f>
        <v>0</v>
      </c>
      <c r="Q89" s="2">
        <f>VLOOKUP($A$89,Alimentos!$A$3:$AM$56:'Alimentos'!$A$684:$AM$984,14,FALSE)*$F$89/G89</f>
        <v>0</v>
      </c>
      <c r="R89" s="2">
        <f>VLOOKUP($A$89,Alimentos!$A$3:$AM$56:'Alimentos'!$A$684:$AM$984,15,FALSE)*$F$89/G89</f>
        <v>0</v>
      </c>
      <c r="S89" s="2">
        <f>VLOOKUP($A$89,Alimentos!$A$3:$AM$56:'Alimentos'!$A$684:$AM$984,16,FALSE)*$F$89/G89</f>
        <v>0</v>
      </c>
      <c r="T89" s="2">
        <f>VLOOKUP($A$89,Alimentos!$A$3:$AM$56:'Alimentos'!$A$684:$AM$984,17,FALSE)*$F$89/G89</f>
        <v>0</v>
      </c>
      <c r="U89" s="2">
        <f>VLOOKUP($A$89,Alimentos!$A$3:$AM$56:'Alimentos'!$A$684:$AM$984,18,FALSE)*$F$89/G89</f>
        <v>0</v>
      </c>
      <c r="V89" s="2">
        <f>VLOOKUP($A$89,Alimentos!$A$3:$AM$56:'Alimentos'!$A$684:$AM$984,19,FALSE)*$F$89/G89</f>
        <v>0</v>
      </c>
      <c r="W89" s="2">
        <f>VLOOKUP($A$89,Alimentos!$A$3:$AM$56:'Alimentos'!$A$684:$AM$984,20,FALSE)*$F$89/G89</f>
        <v>0</v>
      </c>
      <c r="X89" s="2">
        <f>VLOOKUP($A$89,Alimentos!$A$3:$AM$56:'Alimentos'!$A$684:$AM$984,21,FALSE)*$F$89/G89</f>
        <v>0</v>
      </c>
      <c r="Y89" s="2">
        <f>VLOOKUP($A$89,Alimentos!$A$3:$AM$56:'Alimentos'!$A$684:$AM$984,22,FALSE)*$F$89/G89</f>
        <v>0</v>
      </c>
      <c r="Z89" s="2">
        <f>VLOOKUP($A$89,Alimentos!$A$3:$AM$56:'Alimentos'!$A$684:$AM$984,23,FALSE)*$F$89/G89</f>
        <v>0</v>
      </c>
      <c r="AA89" s="2">
        <f>VLOOKUP($A$89,Alimentos!$A$3:$AM$56:'Alimentos'!$A$684:$AM$984,24,FALSE)*$F$89/G89</f>
        <v>0</v>
      </c>
      <c r="AB89" s="2">
        <f>VLOOKUP($A$89,Alimentos!$A$3:$AM$56:'Alimentos'!$A$684:$AM$984,25,FALSE)*$F$89/G89</f>
        <v>0</v>
      </c>
      <c r="AC89" s="2">
        <f>VLOOKUP($A$89,Alimentos!$A$3:$AM$56:'Alimentos'!$A$684:$AM$984,26,FALSE)*$F$89/G89</f>
        <v>0</v>
      </c>
      <c r="AD89" s="2">
        <f>VLOOKUP($A$89,Alimentos!$A$3:$AM$56:'Alimentos'!$A$684:$AM$984,27,FALSE)*$F$89/G89</f>
        <v>0</v>
      </c>
      <c r="AE89" s="2">
        <f>VLOOKUP($A$89,Alimentos!$A$3:$AM$56:'Alimentos'!$A$684:$AM$984,28,FALSE)*$F$89/G89</f>
        <v>0</v>
      </c>
      <c r="AF89" s="2">
        <f>VLOOKUP($A$89,Alimentos!$A$3:$AM$56:'Alimentos'!$A$684:$AM$984,29,FALSE)*$F$89/G89</f>
        <v>0</v>
      </c>
      <c r="AG89" s="2">
        <f>VLOOKUP($A$89,Alimentos!$A$3:$AM$56:'Alimentos'!$A$684:$AM$984,30,FALSE)*$F$89/G89</f>
        <v>0</v>
      </c>
      <c r="AH89" s="2">
        <f>VLOOKUP($A$89,Alimentos!$A$3:$AM$56:'Alimentos'!$A$684:$AM$984,31,FALSE)*$F$89/G89</f>
        <v>0</v>
      </c>
      <c r="AI89" s="2">
        <f>VLOOKUP($A$89,Alimentos!$A$3:$AM$56:'Alimentos'!$A$684:$AM$984,32,FALSE)*$F$89/G89</f>
        <v>0</v>
      </c>
      <c r="AJ89" s="2">
        <f>VLOOKUP($A$89,Alimentos!$A$3:$AM$56:'Alimentos'!$A$684:$AM$984,33,FALSE)*$F$89/G89</f>
        <v>0</v>
      </c>
      <c r="AK89" s="2">
        <f>VLOOKUP($A$89,Alimentos!$A$3:$AM$56:'Alimentos'!$A$684:$AM$984,34,FALSE)*$F$89/G89</f>
        <v>0</v>
      </c>
      <c r="AL89" s="2">
        <f>VLOOKUP($A$89,Alimentos!$A$3:$AM$56:'Alimentos'!$A$684:$AM$984,35,FALSE)*$F$89/G89</f>
        <v>0</v>
      </c>
      <c r="AM89" s="2">
        <f>VLOOKUP($A$89,Alimentos!$A$3:$AM$56:'Alimentos'!$A$684:$AM$984,36,FALSE)*$F$89/G89</f>
        <v>0</v>
      </c>
      <c r="AN89" s="2">
        <f>VLOOKUP($A$89,Alimentos!$A$3:$AM$56:'Alimentos'!$A$684:$AM$984,37,FALSE)*$F$89/G89</f>
        <v>0</v>
      </c>
      <c r="AO89" s="2">
        <f>VLOOKUP($A$89,Alimentos!$A$3:$AM$56:'Alimentos'!$A$684:$AM$984,38,FALSE)*$F$89/G89</f>
        <v>0</v>
      </c>
      <c r="AP89" s="2">
        <f>VLOOKUP($A$89,Alimentos!$A$3:$AM$56:'Alimentos'!$A$684:$AM$984,39,FALSE)*$F$89/G89</f>
        <v>0</v>
      </c>
    </row>
    <row r="90" spans="1:42" x14ac:dyDescent="0.3">
      <c r="A90" s="2" t="s">
        <v>652</v>
      </c>
      <c r="B90" s="284"/>
      <c r="C90" s="285"/>
      <c r="D90" s="286"/>
      <c r="E90" s="2">
        <f>VLOOKUP($A$90,Alimentos!$A$3:$AM$56:'Alimentos'!$A$684:$AM$984,3,FALSE)</f>
        <v>0</v>
      </c>
      <c r="F90" s="27"/>
      <c r="G90" s="2">
        <f>VLOOKUP($A$90,Alimentos!$A$3:$AM$56:'Alimentos'!$A$684:$AM$984,4,FALSE)</f>
        <v>100</v>
      </c>
      <c r="H90" s="140">
        <f>VLOOKUP($A$90,Alimentos!$A$3:$AM$56:'Alimentos'!$A$684:$AM$984,5,FALSE)*$F$90/G90</f>
        <v>0</v>
      </c>
      <c r="I90" s="2">
        <f>VLOOKUP($A$90,Alimentos!$A$3:$AM$56:'Alimentos'!$A$684:$AM$984,6,FALSE)*$F$90/G90</f>
        <v>0</v>
      </c>
      <c r="J90" s="2">
        <f>VLOOKUP($A$90,Alimentos!$A$3:$AM$56:'Alimentos'!$A$684:$AM$984,7,FALSE)*$F$90/G90</f>
        <v>0</v>
      </c>
      <c r="K90" s="140">
        <f>VLOOKUP($A$90,Alimentos!$A$3:$AM$56:'Alimentos'!$A$684:$AM$984,8,FALSE)*$F$90/G90</f>
        <v>0</v>
      </c>
      <c r="L90" s="140">
        <f>VLOOKUP($A$90,Alimentos!$A$3:$AM$56:'Alimentos'!$A$684:$AM$984,9,FALSE)*$F$90/G90</f>
        <v>0</v>
      </c>
      <c r="M90" s="2">
        <f>VLOOKUP($A$90,Alimentos!$A$3:$AM$56:'Alimentos'!$A$684:$AM$984,10,FALSE)*$F$90/G90</f>
        <v>0</v>
      </c>
      <c r="N90" s="2">
        <f>VLOOKUP($A$90,Alimentos!$A$3:$AM$56:'Alimentos'!$A$684:$AM$984,11,FALSE)*$F$90/G90</f>
        <v>0</v>
      </c>
      <c r="O90" s="140">
        <f>VLOOKUP($A$90,Alimentos!$A$3:$AM$56:'Alimentos'!$A$684:$AM$984,12,FALSE)*$F$90/G90</f>
        <v>0</v>
      </c>
      <c r="P90" s="2">
        <f>VLOOKUP($A$90,Alimentos!$A$3:$AM$56:'Alimentos'!$A$684:$AM$984,13,FALSE)*$F$90/G90</f>
        <v>0</v>
      </c>
      <c r="Q90" s="2">
        <f>VLOOKUP($A$90,Alimentos!$A$3:$AM$56:'Alimentos'!$A$684:$AM$984,14,FALSE)*$F$90/G90</f>
        <v>0</v>
      </c>
      <c r="R90" s="2">
        <f>VLOOKUP($A$90,Alimentos!$A$3:$AM$56:'Alimentos'!$A$684:$AM$984,15,FALSE)*$F$90/G90</f>
        <v>0</v>
      </c>
      <c r="S90" s="2">
        <f>VLOOKUP($A$90,Alimentos!$A$3:$AM$56:'Alimentos'!$A$684:$AM$984,16,FALSE)*$F$90/G90</f>
        <v>0</v>
      </c>
      <c r="T90" s="2">
        <f>VLOOKUP($A$90,Alimentos!$A$3:$AM$56:'Alimentos'!$A$684:$AM$984,17,FALSE)*$F$90/G90</f>
        <v>0</v>
      </c>
      <c r="U90" s="2">
        <f>VLOOKUP($A$90,Alimentos!$A$3:$AM$56:'Alimentos'!$A$684:$AM$984,18,FALSE)*$F$90/G90</f>
        <v>0</v>
      </c>
      <c r="V90" s="2">
        <f>VLOOKUP($A$90,Alimentos!$A$3:$AM$56:'Alimentos'!$A$684:$AM$984,19,FALSE)*$F$90/G90</f>
        <v>0</v>
      </c>
      <c r="W90" s="2">
        <f>VLOOKUP($A$90,Alimentos!$A$3:$AM$56:'Alimentos'!$A$684:$AM$984,20,FALSE)*$F$90/G90</f>
        <v>0</v>
      </c>
      <c r="X90" s="2">
        <f>VLOOKUP($A$90,Alimentos!$A$3:$AM$56:'Alimentos'!$A$684:$AM$984,21,FALSE)*$F$90/G90</f>
        <v>0</v>
      </c>
      <c r="Y90" s="2">
        <f>VLOOKUP($A$90,Alimentos!$A$3:$AM$56:'Alimentos'!$A$684:$AM$984,22,FALSE)*$F$90/G90</f>
        <v>0</v>
      </c>
      <c r="Z90" s="2">
        <f>VLOOKUP($A$90,Alimentos!$A$3:$AM$56:'Alimentos'!$A$684:$AM$984,23,FALSE)*$F$90/G90</f>
        <v>0</v>
      </c>
      <c r="AA90" s="2">
        <f>VLOOKUP($A$90,Alimentos!$A$3:$AM$56:'Alimentos'!$A$684:$AM$984,24,FALSE)*$F$90/G90</f>
        <v>0</v>
      </c>
      <c r="AB90" s="2">
        <f>VLOOKUP($A$90,Alimentos!$A$3:$AM$56:'Alimentos'!$A$684:$AM$984,25,FALSE)*$F$90/G90</f>
        <v>0</v>
      </c>
      <c r="AC90" s="2">
        <f>VLOOKUP($A$90,Alimentos!$A$3:$AM$56:'Alimentos'!$A$684:$AM$984,26,FALSE)*$F$90/G90</f>
        <v>0</v>
      </c>
      <c r="AD90" s="2">
        <f>VLOOKUP($A$90,Alimentos!$A$3:$AM$56:'Alimentos'!$A$684:$AM$984,27,FALSE)*$F$90/G90</f>
        <v>0</v>
      </c>
      <c r="AE90" s="2">
        <f>VLOOKUP($A$90,Alimentos!$A$3:$AM$56:'Alimentos'!$A$684:$AM$984,28,FALSE)*$F$90/G90</f>
        <v>0</v>
      </c>
      <c r="AF90" s="2">
        <f>VLOOKUP($A$90,Alimentos!$A$3:$AM$56:'Alimentos'!$A$684:$AM$984,29,FALSE)*$F$90/G90</f>
        <v>0</v>
      </c>
      <c r="AG90" s="2">
        <f>VLOOKUP($A$90,Alimentos!$A$3:$AM$56:'Alimentos'!$A$684:$AM$984,30,FALSE)*$F$90/G90</f>
        <v>0</v>
      </c>
      <c r="AH90" s="2">
        <f>VLOOKUP($A$90,Alimentos!$A$3:$AM$56:'Alimentos'!$A$684:$AM$984,31,FALSE)*$F$90/G90</f>
        <v>0</v>
      </c>
      <c r="AI90" s="2">
        <f>VLOOKUP($A$90,Alimentos!$A$3:$AM$56:'Alimentos'!$A$684:$AM$984,32,FALSE)*$F$90/G90</f>
        <v>0</v>
      </c>
      <c r="AJ90" s="2">
        <f>VLOOKUP($A$90,Alimentos!$A$3:$AM$56:'Alimentos'!$A$684:$AM$984,33,FALSE)*$F$90/G90</f>
        <v>0</v>
      </c>
      <c r="AK90" s="2">
        <f>VLOOKUP($A$90,Alimentos!$A$3:$AM$56:'Alimentos'!$A$684:$AM$984,34,FALSE)*$F$90/G90</f>
        <v>0</v>
      </c>
      <c r="AL90" s="2">
        <f>VLOOKUP($A$90,Alimentos!$A$3:$AM$56:'Alimentos'!$A$684:$AM$984,35,FALSE)*$F$90/G90</f>
        <v>0</v>
      </c>
      <c r="AM90" s="2">
        <f>VLOOKUP($A$90,Alimentos!$A$3:$AM$56:'Alimentos'!$A$684:$AM$984,36,FALSE)*$F$90/G90</f>
        <v>0</v>
      </c>
      <c r="AN90" s="2">
        <f>VLOOKUP($A$90,Alimentos!$A$3:$AM$56:'Alimentos'!$A$684:$AM$984,37,FALSE)*$F$90/G90</f>
        <v>0</v>
      </c>
      <c r="AO90" s="2">
        <f>VLOOKUP($A$90,Alimentos!$A$3:$AM$56:'Alimentos'!$A$684:$AM$984,38,FALSE)*$F$90/G90</f>
        <v>0</v>
      </c>
      <c r="AP90" s="2">
        <f>VLOOKUP($A$90,Alimentos!$A$3:$AM$56:'Alimentos'!$A$684:$AM$984,39,FALSE)*$F$90/G90</f>
        <v>0</v>
      </c>
    </row>
    <row r="91" spans="1:42" x14ac:dyDescent="0.3">
      <c r="A91" s="2" t="s">
        <v>652</v>
      </c>
      <c r="B91" s="284"/>
      <c r="C91" s="285"/>
      <c r="D91" s="286"/>
      <c r="E91" s="2">
        <f>VLOOKUP($A$91,Alimentos!$A$3:$AM$56:'Alimentos'!$A$684:$AM$984,3,FALSE)</f>
        <v>0</v>
      </c>
      <c r="F91" s="27"/>
      <c r="G91" s="2">
        <f>VLOOKUP($A$91,Alimentos!$A$3:$AM$56:'Alimentos'!$A$684:$AM$984,4,FALSE)</f>
        <v>100</v>
      </c>
      <c r="H91" s="140">
        <f>VLOOKUP($A$91,Alimentos!$A$3:$AM$56:'Alimentos'!$A$684:$AM$984,5,FALSE)*$F$91/G91</f>
        <v>0</v>
      </c>
      <c r="I91" s="2">
        <f>VLOOKUP($A$91,Alimentos!$A$3:$AM$56:'Alimentos'!$A$684:$AM$984,6,FALSE)*$F$91/G91</f>
        <v>0</v>
      </c>
      <c r="J91" s="2">
        <f>VLOOKUP($A$91,Alimentos!$A$3:$AM$56:'Alimentos'!$A$684:$AM$984,7,FALSE)*$F$91/G91</f>
        <v>0</v>
      </c>
      <c r="K91" s="140">
        <f>VLOOKUP($A$91,Alimentos!$A$3:$AM$56:'Alimentos'!$A$684:$AM$984,8,FALSE)*$F$91/G91</f>
        <v>0</v>
      </c>
      <c r="L91" s="140">
        <f>VLOOKUP($A$91,Alimentos!$A$3:$AM$56:'Alimentos'!$A$684:$AM$984,9,FALSE)*$F$91/G91</f>
        <v>0</v>
      </c>
      <c r="M91" s="2">
        <f>VLOOKUP($A$91,Alimentos!$A$3:$AM$56:'Alimentos'!$A$684:$AM$984,10,FALSE)*$F$91/G91</f>
        <v>0</v>
      </c>
      <c r="N91" s="2">
        <f>VLOOKUP($A$91,Alimentos!$A$3:$AM$56:'Alimentos'!$A$684:$AM$984,11,FALSE)*$F$91/G91</f>
        <v>0</v>
      </c>
      <c r="O91" s="140">
        <f>VLOOKUP($A$91,Alimentos!$A$3:$AM$56:'Alimentos'!$A$684:$AM$984,12,FALSE)*$F$91/G91</f>
        <v>0</v>
      </c>
      <c r="P91" s="2">
        <f>VLOOKUP($A$91,Alimentos!$A$3:$AM$56:'Alimentos'!$A$684:$AM$984,13,FALSE)*$F$91/G91</f>
        <v>0</v>
      </c>
      <c r="Q91" s="2">
        <f>VLOOKUP($A$91,Alimentos!$A$3:$AM$56:'Alimentos'!$A$684:$AM$984,14,FALSE)*$F$91/G91</f>
        <v>0</v>
      </c>
      <c r="R91" s="2">
        <f>VLOOKUP($A$91,Alimentos!$A$3:$AM$56:'Alimentos'!$A$684:$AM$984,15,FALSE)*$F$91/G91</f>
        <v>0</v>
      </c>
      <c r="S91" s="2">
        <f>VLOOKUP($A$91,Alimentos!$A$3:$AM$56:'Alimentos'!$A$684:$AM$984,16,FALSE)*$F$91/G91</f>
        <v>0</v>
      </c>
      <c r="T91" s="2">
        <f>VLOOKUP($A$91,Alimentos!$A$3:$AM$56:'Alimentos'!$A$684:$AM$984,17,FALSE)*$F$91/G91</f>
        <v>0</v>
      </c>
      <c r="U91" s="2">
        <f>VLOOKUP($A$91,Alimentos!$A$3:$AM$56:'Alimentos'!$A$684:$AM$984,18,FALSE)*$F$91/G91</f>
        <v>0</v>
      </c>
      <c r="V91" s="2">
        <f>VLOOKUP($A$91,Alimentos!$A$3:$AM$56:'Alimentos'!$A$684:$AM$984,19,FALSE)*$F$91/G91</f>
        <v>0</v>
      </c>
      <c r="W91" s="2">
        <f>VLOOKUP($A$91,Alimentos!$A$3:$AM$56:'Alimentos'!$A$684:$AM$984,20,FALSE)*$F$91/G91</f>
        <v>0</v>
      </c>
      <c r="X91" s="2">
        <f>VLOOKUP($A$91,Alimentos!$A$3:$AM$56:'Alimentos'!$A$684:$AM$984,21,FALSE)*$F$91/G91</f>
        <v>0</v>
      </c>
      <c r="Y91" s="2">
        <f>VLOOKUP($A$91,Alimentos!$A$3:$AM$56:'Alimentos'!$A$684:$AM$984,22,FALSE)*$F$91/G91</f>
        <v>0</v>
      </c>
      <c r="Z91" s="2">
        <f>VLOOKUP($A$91,Alimentos!$A$3:$AM$56:'Alimentos'!$A$684:$AM$984,23,FALSE)*$F$91/G91</f>
        <v>0</v>
      </c>
      <c r="AA91" s="2">
        <f>VLOOKUP($A$91,Alimentos!$A$3:$AM$56:'Alimentos'!$A$684:$AM$984,24,FALSE)*$F$91/G91</f>
        <v>0</v>
      </c>
      <c r="AB91" s="2">
        <f>VLOOKUP($A$91,Alimentos!$A$3:$AM$56:'Alimentos'!$A$684:$AM$984,25,FALSE)*$F$91/G91</f>
        <v>0</v>
      </c>
      <c r="AC91" s="2">
        <f>VLOOKUP($A$91,Alimentos!$A$3:$AM$56:'Alimentos'!$A$684:$AM$984,26,FALSE)*$F$91/G91</f>
        <v>0</v>
      </c>
      <c r="AD91" s="2">
        <f>VLOOKUP($A$91,Alimentos!$A$3:$AM$56:'Alimentos'!$A$684:$AM$984,27,FALSE)*$F$91/G91</f>
        <v>0</v>
      </c>
      <c r="AE91" s="2">
        <f>VLOOKUP($A$91,Alimentos!$A$3:$AM$56:'Alimentos'!$A$684:$AM$984,28,FALSE)*$F$91/G91</f>
        <v>0</v>
      </c>
      <c r="AF91" s="2">
        <f>VLOOKUP($A$91,Alimentos!$A$3:$AM$56:'Alimentos'!$A$684:$AM$984,29,FALSE)*$F$91/G91</f>
        <v>0</v>
      </c>
      <c r="AG91" s="2">
        <f>VLOOKUP($A$91,Alimentos!$A$3:$AM$56:'Alimentos'!$A$684:$AM$984,30,FALSE)*$F$91/G91</f>
        <v>0</v>
      </c>
      <c r="AH91" s="2">
        <f>VLOOKUP($A$91,Alimentos!$A$3:$AM$56:'Alimentos'!$A$684:$AM$984,31,FALSE)*$F$91/G91</f>
        <v>0</v>
      </c>
      <c r="AI91" s="2">
        <f>VLOOKUP($A$91,Alimentos!$A$3:$AM$56:'Alimentos'!$A$684:$AM$984,32,FALSE)*$F$91/G91</f>
        <v>0</v>
      </c>
      <c r="AJ91" s="2">
        <f>VLOOKUP($A$91,Alimentos!$A$3:$AM$56:'Alimentos'!$A$684:$AM$984,33,FALSE)*$F$91/G91</f>
        <v>0</v>
      </c>
      <c r="AK91" s="2">
        <f>VLOOKUP($A$91,Alimentos!$A$3:$AM$56:'Alimentos'!$A$684:$AM$984,34,FALSE)*$F$91/G91</f>
        <v>0</v>
      </c>
      <c r="AL91" s="2">
        <f>VLOOKUP($A$91,Alimentos!$A$3:$AM$56:'Alimentos'!$A$684:$AM$984,35,FALSE)*$F$91/G91</f>
        <v>0</v>
      </c>
      <c r="AM91" s="2">
        <f>VLOOKUP($A$91,Alimentos!$A$3:$AM$56:'Alimentos'!$A$684:$AM$984,36,FALSE)*$F$91/G91</f>
        <v>0</v>
      </c>
      <c r="AN91" s="2">
        <f>VLOOKUP($A$91,Alimentos!$A$3:$AM$56:'Alimentos'!$A$684:$AM$984,37,FALSE)*$F$91/G91</f>
        <v>0</v>
      </c>
      <c r="AO91" s="2">
        <f>VLOOKUP($A$91,Alimentos!$A$3:$AM$56:'Alimentos'!$A$684:$AM$984,38,FALSE)*$F$91/G91</f>
        <v>0</v>
      </c>
      <c r="AP91" s="2">
        <f>VLOOKUP($A$91,Alimentos!$A$3:$AM$56:'Alimentos'!$A$684:$AM$984,39,FALSE)*$F$91/G91</f>
        <v>0</v>
      </c>
    </row>
    <row r="92" spans="1:42" x14ac:dyDescent="0.3">
      <c r="A92" s="2" t="s">
        <v>652</v>
      </c>
      <c r="B92" s="284"/>
      <c r="C92" s="285"/>
      <c r="D92" s="286"/>
      <c r="E92" s="2">
        <f>VLOOKUP($A$92,Alimentos!$A$3:$AM$56:'Alimentos'!$A$684:$AM$984,3,FALSE)</f>
        <v>0</v>
      </c>
      <c r="F92" s="27"/>
      <c r="G92" s="2">
        <f>VLOOKUP($A$92,Alimentos!$A$3:$AM$56:'Alimentos'!$A$684:$AM$984,4,FALSE)</f>
        <v>100</v>
      </c>
      <c r="H92" s="140">
        <f>VLOOKUP($A$92,Alimentos!$A$3:$AM$56:'Alimentos'!$A$684:$AM$984,5,FALSE)*$F$92/G92</f>
        <v>0</v>
      </c>
      <c r="I92" s="2">
        <f>VLOOKUP($A$92,Alimentos!$A$3:$AM$56:'Alimentos'!$A$684:$AM$984,6,FALSE)*$F$92/G92</f>
        <v>0</v>
      </c>
      <c r="J92" s="2">
        <f>VLOOKUP($A$92,Alimentos!$A$3:$AM$56:'Alimentos'!$A$684:$AM$984,7,FALSE)*$F$92/G92</f>
        <v>0</v>
      </c>
      <c r="K92" s="140">
        <f>VLOOKUP($A$92,Alimentos!$A$3:$AM$56:'Alimentos'!$A$684:$AM$984,8,FALSE)*$F$92/G92</f>
        <v>0</v>
      </c>
      <c r="L92" s="140">
        <f>VLOOKUP($A$92,Alimentos!$A$3:$AM$56:'Alimentos'!$A$684:$AM$984,9,FALSE)*$F$92/G92</f>
        <v>0</v>
      </c>
      <c r="M92" s="2">
        <f>VLOOKUP($A$92,Alimentos!$A$3:$AM$56:'Alimentos'!$A$684:$AM$984,10,FALSE)*$F$92/G92</f>
        <v>0</v>
      </c>
      <c r="N92" s="2">
        <f>VLOOKUP($A$92,Alimentos!$A$3:$AM$56:'Alimentos'!$A$684:$AM$984,11,FALSE)*$F$92/G92</f>
        <v>0</v>
      </c>
      <c r="O92" s="140">
        <f>VLOOKUP($A$92,Alimentos!$A$3:$AM$56:'Alimentos'!$A$684:$AM$984,12,FALSE)*$F$92/G92</f>
        <v>0</v>
      </c>
      <c r="P92" s="2">
        <f>VLOOKUP($A$92,Alimentos!$A$3:$AM$56:'Alimentos'!$A$684:$AM$984,13,FALSE)*$F$92/G92</f>
        <v>0</v>
      </c>
      <c r="Q92" s="2">
        <f>VLOOKUP($A$92,Alimentos!$A$3:$AM$56:'Alimentos'!$A$684:$AM$984,14,FALSE)*$F$92/G92</f>
        <v>0</v>
      </c>
      <c r="R92" s="2">
        <f>VLOOKUP($A$92,Alimentos!$A$3:$AM$56:'Alimentos'!$A$684:$AM$984,15,FALSE)*$F$92/G92</f>
        <v>0</v>
      </c>
      <c r="S92" s="2">
        <f>VLOOKUP($A$92,Alimentos!$A$3:$AM$56:'Alimentos'!$A$684:$AM$984,16,FALSE)*$F$92/G92</f>
        <v>0</v>
      </c>
      <c r="T92" s="2">
        <f>VLOOKUP($A$92,Alimentos!$A$3:$AM$56:'Alimentos'!$A$684:$AM$984,17,FALSE)*$F$92/G92</f>
        <v>0</v>
      </c>
      <c r="U92" s="2">
        <f>VLOOKUP($A$92,Alimentos!$A$3:$AM$56:'Alimentos'!$A$684:$AM$984,18,FALSE)*$F$92/G92</f>
        <v>0</v>
      </c>
      <c r="V92" s="2">
        <f>VLOOKUP($A$92,Alimentos!$A$3:$AM$56:'Alimentos'!$A$684:$AM$984,19,FALSE)*$F$92/G92</f>
        <v>0</v>
      </c>
      <c r="W92" s="2">
        <f>VLOOKUP($A$92,Alimentos!$A$3:$AM$56:'Alimentos'!$A$684:$AM$984,20,FALSE)*$F$92/G92</f>
        <v>0</v>
      </c>
      <c r="X92" s="2">
        <f>VLOOKUP($A$92,Alimentos!$A$3:$AM$56:'Alimentos'!$A$684:$AM$984,21,FALSE)*$F$92/G92</f>
        <v>0</v>
      </c>
      <c r="Y92" s="2">
        <f>VLOOKUP($A$92,Alimentos!$A$3:$AM$56:'Alimentos'!$A$684:$AM$984,22,FALSE)*$F$92/G92</f>
        <v>0</v>
      </c>
      <c r="Z92" s="2">
        <f>VLOOKUP($A$92,Alimentos!$A$3:$AM$56:'Alimentos'!$A$684:$AM$984,23,FALSE)*$F$92/G92</f>
        <v>0</v>
      </c>
      <c r="AA92" s="2">
        <f>VLOOKUP($A$92,Alimentos!$A$3:$AM$56:'Alimentos'!$A$684:$AM$984,24,FALSE)*$F$92/G92</f>
        <v>0</v>
      </c>
      <c r="AB92" s="2">
        <f>VLOOKUP($A$92,Alimentos!$A$3:$AM$56:'Alimentos'!$A$684:$AM$984,25,FALSE)*$F$92/G92</f>
        <v>0</v>
      </c>
      <c r="AC92" s="2">
        <f>VLOOKUP($A$92,Alimentos!$A$3:$AM$56:'Alimentos'!$A$684:$AM$984,26,FALSE)*$F$92/G92</f>
        <v>0</v>
      </c>
      <c r="AD92" s="2">
        <f>VLOOKUP($A$92,Alimentos!$A$3:$AM$56:'Alimentos'!$A$684:$AM$984,27,FALSE)*$F$92/G92</f>
        <v>0</v>
      </c>
      <c r="AE92" s="2">
        <f>VLOOKUP($A$92,Alimentos!$A$3:$AM$56:'Alimentos'!$A$684:$AM$984,28,FALSE)*$F$92/G92</f>
        <v>0</v>
      </c>
      <c r="AF92" s="2">
        <f>VLOOKUP($A$92,Alimentos!$A$3:$AM$56:'Alimentos'!$A$684:$AM$984,29,FALSE)*$F$92/G92</f>
        <v>0</v>
      </c>
      <c r="AG92" s="2">
        <f>VLOOKUP($A$92,Alimentos!$A$3:$AM$56:'Alimentos'!$A$684:$AM$984,30,FALSE)*$F$92/G92</f>
        <v>0</v>
      </c>
      <c r="AH92" s="2">
        <f>VLOOKUP($A$92,Alimentos!$A$3:$AM$56:'Alimentos'!$A$684:$AM$984,31,FALSE)*$F$92/G92</f>
        <v>0</v>
      </c>
      <c r="AI92" s="2">
        <f>VLOOKUP($A$92,Alimentos!$A$3:$AM$56:'Alimentos'!$A$684:$AM$984,32,FALSE)*$F$92/G92</f>
        <v>0</v>
      </c>
      <c r="AJ92" s="2">
        <f>VLOOKUP($A$92,Alimentos!$A$3:$AM$56:'Alimentos'!$A$684:$AM$984,33,FALSE)*$F$92/G92</f>
        <v>0</v>
      </c>
      <c r="AK92" s="2">
        <f>VLOOKUP($A$92,Alimentos!$A$3:$AM$56:'Alimentos'!$A$684:$AM$984,34,FALSE)*$F$92/G92</f>
        <v>0</v>
      </c>
      <c r="AL92" s="2">
        <f>VLOOKUP($A$92,Alimentos!$A$3:$AM$56:'Alimentos'!$A$684:$AM$984,35,FALSE)*$F$92/G92</f>
        <v>0</v>
      </c>
      <c r="AM92" s="2">
        <f>VLOOKUP($A$92,Alimentos!$A$3:$AM$56:'Alimentos'!$A$684:$AM$984,36,FALSE)*$F$92/G92</f>
        <v>0</v>
      </c>
      <c r="AN92" s="2">
        <f>VLOOKUP($A$92,Alimentos!$A$3:$AM$56:'Alimentos'!$A$684:$AM$984,37,FALSE)*$F$92/G92</f>
        <v>0</v>
      </c>
      <c r="AO92" s="2">
        <f>VLOOKUP($A$92,Alimentos!$A$3:$AM$56:'Alimentos'!$A$684:$AM$984,38,FALSE)*$F$92/G92</f>
        <v>0</v>
      </c>
      <c r="AP92" s="2">
        <f>VLOOKUP($A$92,Alimentos!$A$3:$AM$56:'Alimentos'!$A$684:$AM$984,39,FALSE)*$F$92/G92</f>
        <v>0</v>
      </c>
    </row>
    <row r="93" spans="1:42" x14ac:dyDescent="0.3">
      <c r="A93" s="2" t="s">
        <v>652</v>
      </c>
      <c r="B93" s="284"/>
      <c r="C93" s="285"/>
      <c r="D93" s="286"/>
      <c r="E93" s="2">
        <f>VLOOKUP($A$93,Alimentos!$A$3:$AM$56:'Alimentos'!$A$684:$AM$984,3,FALSE)</f>
        <v>0</v>
      </c>
      <c r="F93" s="27"/>
      <c r="G93" s="2">
        <f>VLOOKUP($A$93,Alimentos!$A$3:$AM$56:'Alimentos'!$A$684:$AM$984,4,FALSE)</f>
        <v>100</v>
      </c>
      <c r="H93" s="140">
        <f>VLOOKUP($A$93,Alimentos!$A$3:$AM$56:'Alimentos'!$A$684:$AM$984,5,FALSE)*$F$93/G93</f>
        <v>0</v>
      </c>
      <c r="I93" s="2">
        <f>VLOOKUP($A$93,Alimentos!$A$3:$AM$56:'Alimentos'!$A$684:$AM$984,6,FALSE)*$F$93/G93</f>
        <v>0</v>
      </c>
      <c r="J93" s="2">
        <f>VLOOKUP($A$93,Alimentos!$A$3:$AM$56:'Alimentos'!$A$684:$AM$984,7,FALSE)*$F$93/G93</f>
        <v>0</v>
      </c>
      <c r="K93" s="140">
        <f>VLOOKUP($A$93,Alimentos!$A$3:$AM$56:'Alimentos'!$A$684:$AM$984,8,FALSE)*$F$93/G93</f>
        <v>0</v>
      </c>
      <c r="L93" s="140">
        <f>VLOOKUP($A$93,Alimentos!$A$3:$AM$56:'Alimentos'!$A$684:$AM$984,9,FALSE)*$F$93/G93</f>
        <v>0</v>
      </c>
      <c r="M93" s="2">
        <f>VLOOKUP($A$93,Alimentos!$A$3:$AM$56:'Alimentos'!$A$684:$AM$984,10,FALSE)*$F$93/G93</f>
        <v>0</v>
      </c>
      <c r="N93" s="2">
        <f>VLOOKUP($A$93,Alimentos!$A$3:$AM$56:'Alimentos'!$A$684:$AM$984,11,FALSE)*$F$93/G93</f>
        <v>0</v>
      </c>
      <c r="O93" s="140">
        <f>VLOOKUP($A$93,Alimentos!$A$3:$AM$56:'Alimentos'!$A$684:$AM$984,12,FALSE)*$F$93/G93</f>
        <v>0</v>
      </c>
      <c r="P93" s="2">
        <f>VLOOKUP($A$93,Alimentos!$A$3:$AM$56:'Alimentos'!$A$684:$AM$984,13,FALSE)*$F$93/G93</f>
        <v>0</v>
      </c>
      <c r="Q93" s="2">
        <f>VLOOKUP($A$93,Alimentos!$A$3:$AM$56:'Alimentos'!$A$684:$AM$984,14,FALSE)*$F$93/G93</f>
        <v>0</v>
      </c>
      <c r="R93" s="2">
        <f>VLOOKUP($A$93,Alimentos!$A$3:$AM$56:'Alimentos'!$A$684:$AM$984,15,FALSE)*$F$93/G93</f>
        <v>0</v>
      </c>
      <c r="S93" s="2">
        <f>VLOOKUP($A$93,Alimentos!$A$3:$AM$56:'Alimentos'!$A$684:$AM$984,16,FALSE)*$F$93/G93</f>
        <v>0</v>
      </c>
      <c r="T93" s="2">
        <f>VLOOKUP($A$93,Alimentos!$A$3:$AM$56:'Alimentos'!$A$684:$AM$984,17,FALSE)*$F$93/G93</f>
        <v>0</v>
      </c>
      <c r="U93" s="2">
        <f>VLOOKUP($A$93,Alimentos!$A$3:$AM$56:'Alimentos'!$A$684:$AM$984,18,FALSE)*$F$93/G93</f>
        <v>0</v>
      </c>
      <c r="V93" s="2">
        <f>VLOOKUP($A$93,Alimentos!$A$3:$AM$56:'Alimentos'!$A$684:$AM$984,19,FALSE)*$F$93/G93</f>
        <v>0</v>
      </c>
      <c r="W93" s="2">
        <f>VLOOKUP($A$93,Alimentos!$A$3:$AM$56:'Alimentos'!$A$684:$AM$984,20,FALSE)*$F$93/G93</f>
        <v>0</v>
      </c>
      <c r="X93" s="2">
        <f>VLOOKUP($A$93,Alimentos!$A$3:$AM$56:'Alimentos'!$A$684:$AM$984,21,FALSE)*$F$93/G93</f>
        <v>0</v>
      </c>
      <c r="Y93" s="2">
        <f>VLOOKUP($A$93,Alimentos!$A$3:$AM$56:'Alimentos'!$A$684:$AM$984,22,FALSE)*$F$93/G93</f>
        <v>0</v>
      </c>
      <c r="Z93" s="2">
        <f>VLOOKUP($A$93,Alimentos!$A$3:$AM$56:'Alimentos'!$A$684:$AM$984,23,FALSE)*$F$93/G93</f>
        <v>0</v>
      </c>
      <c r="AA93" s="2">
        <f>VLOOKUP($A$93,Alimentos!$A$3:$AM$56:'Alimentos'!$A$684:$AM$984,24,FALSE)*$F$93/G93</f>
        <v>0</v>
      </c>
      <c r="AB93" s="2">
        <f>VLOOKUP($A$93,Alimentos!$A$3:$AM$56:'Alimentos'!$A$684:$AM$984,25,FALSE)*$F$93/G93</f>
        <v>0</v>
      </c>
      <c r="AC93" s="2">
        <f>VLOOKUP($A$93,Alimentos!$A$3:$AM$56:'Alimentos'!$A$684:$AM$984,26,FALSE)*$F$93/G93</f>
        <v>0</v>
      </c>
      <c r="AD93" s="2">
        <f>VLOOKUP($A$93,Alimentos!$A$3:$AM$56:'Alimentos'!$A$684:$AM$984,27,FALSE)*$F$93/G93</f>
        <v>0</v>
      </c>
      <c r="AE93" s="2">
        <f>VLOOKUP($A$93,Alimentos!$A$3:$AM$56:'Alimentos'!$A$684:$AM$984,28,FALSE)*$F$93/G93</f>
        <v>0</v>
      </c>
      <c r="AF93" s="2">
        <f>VLOOKUP($A$93,Alimentos!$A$3:$AM$56:'Alimentos'!$A$684:$AM$984,29,FALSE)*$F$93/G93</f>
        <v>0</v>
      </c>
      <c r="AG93" s="2">
        <f>VLOOKUP($A$93,Alimentos!$A$3:$AM$56:'Alimentos'!$A$684:$AM$984,30,FALSE)*$F$93/G93</f>
        <v>0</v>
      </c>
      <c r="AH93" s="2">
        <f>VLOOKUP($A$93,Alimentos!$A$3:$AM$56:'Alimentos'!$A$684:$AM$984,31,FALSE)*$F$93/G93</f>
        <v>0</v>
      </c>
      <c r="AI93" s="2">
        <f>VLOOKUP($A$93,Alimentos!$A$3:$AM$56:'Alimentos'!$A$684:$AM$984,32,FALSE)*$F$93/G93</f>
        <v>0</v>
      </c>
      <c r="AJ93" s="2">
        <f>VLOOKUP($A$93,Alimentos!$A$3:$AM$56:'Alimentos'!$A$684:$AM$984,33,FALSE)*$F$93/G93</f>
        <v>0</v>
      </c>
      <c r="AK93" s="2">
        <f>VLOOKUP($A$93,Alimentos!$A$3:$AM$56:'Alimentos'!$A$684:$AM$984,34,FALSE)*$F$93/G93</f>
        <v>0</v>
      </c>
      <c r="AL93" s="2">
        <f>VLOOKUP($A$93,Alimentos!$A$3:$AM$56:'Alimentos'!$A$684:$AM$984,35,FALSE)*$F$93/G93</f>
        <v>0</v>
      </c>
      <c r="AM93" s="2">
        <f>VLOOKUP($A$93,Alimentos!$A$3:$AM$56:'Alimentos'!$A$684:$AM$984,36,FALSE)*$F$93/G93</f>
        <v>0</v>
      </c>
      <c r="AN93" s="2">
        <f>VLOOKUP($A$93,Alimentos!$A$3:$AM$56:'Alimentos'!$A$684:$AM$984,37,FALSE)*$F$93/G93</f>
        <v>0</v>
      </c>
      <c r="AO93" s="2">
        <f>VLOOKUP($A$93,Alimentos!$A$3:$AM$56:'Alimentos'!$A$684:$AM$984,38,FALSE)*$F$93/G93</f>
        <v>0</v>
      </c>
      <c r="AP93" s="2">
        <f>VLOOKUP($A$93,Alimentos!$A$3:$AM$56:'Alimentos'!$A$684:$AM$984,39,FALSE)*$F$93/G93</f>
        <v>0</v>
      </c>
    </row>
    <row r="94" spans="1:42" x14ac:dyDescent="0.3">
      <c r="A94" s="344" t="s">
        <v>645</v>
      </c>
      <c r="B94" s="345"/>
      <c r="C94" s="345"/>
      <c r="D94" s="345"/>
      <c r="E94" s="345"/>
      <c r="F94" s="345"/>
      <c r="G94" s="346"/>
      <c r="H94" s="9">
        <f t="shared" ref="H94:AP94" si="6">SUM(H79:H93)</f>
        <v>341.8</v>
      </c>
      <c r="I94" s="9">
        <f t="shared" si="6"/>
        <v>344.15</v>
      </c>
      <c r="J94" s="9">
        <f t="shared" si="6"/>
        <v>3.84</v>
      </c>
      <c r="K94" s="9">
        <f t="shared" si="6"/>
        <v>16.149999999999999</v>
      </c>
      <c r="L94" s="9">
        <f t="shared" si="6"/>
        <v>29.169999999999998</v>
      </c>
      <c r="M94" s="9">
        <f t="shared" si="6"/>
        <v>7.2</v>
      </c>
      <c r="N94" s="9">
        <f t="shared" si="6"/>
        <v>6.9899999999999993</v>
      </c>
      <c r="O94" s="9">
        <f t="shared" si="6"/>
        <v>15.82</v>
      </c>
      <c r="P94" s="9">
        <f t="shared" si="6"/>
        <v>2.9880000000000004</v>
      </c>
      <c r="Q94" s="9">
        <f t="shared" si="6"/>
        <v>6.6679999999999993</v>
      </c>
      <c r="R94" s="9">
        <f t="shared" si="6"/>
        <v>5.242</v>
      </c>
      <c r="S94" s="9">
        <f t="shared" si="6"/>
        <v>0</v>
      </c>
      <c r="T94" s="9">
        <f t="shared" si="6"/>
        <v>46.5</v>
      </c>
      <c r="U94" s="9">
        <f t="shared" si="6"/>
        <v>457.5</v>
      </c>
      <c r="V94" s="9">
        <f t="shared" si="6"/>
        <v>32.49</v>
      </c>
      <c r="W94" s="9">
        <f t="shared" si="6"/>
        <v>0</v>
      </c>
      <c r="X94" s="9">
        <f t="shared" si="6"/>
        <v>3.4550000000000001</v>
      </c>
      <c r="Y94" s="9">
        <f t="shared" si="6"/>
        <v>28.47</v>
      </c>
      <c r="Z94" s="9">
        <f t="shared" si="6"/>
        <v>0.19999999999999998</v>
      </c>
      <c r="AA94" s="9">
        <f t="shared" si="6"/>
        <v>0.19999999999999998</v>
      </c>
      <c r="AB94" s="9">
        <f t="shared" si="6"/>
        <v>3.29</v>
      </c>
      <c r="AC94" s="9">
        <f t="shared" si="6"/>
        <v>0.54</v>
      </c>
      <c r="AD94" s="9">
        <f t="shared" si="6"/>
        <v>1.19</v>
      </c>
      <c r="AE94" s="9">
        <f t="shared" si="6"/>
        <v>0</v>
      </c>
      <c r="AF94" s="9">
        <f t="shared" si="6"/>
        <v>89.2</v>
      </c>
      <c r="AG94" s="9">
        <f t="shared" si="6"/>
        <v>91</v>
      </c>
      <c r="AH94" s="9">
        <f t="shared" si="6"/>
        <v>1327.7</v>
      </c>
      <c r="AI94" s="9">
        <f t="shared" si="6"/>
        <v>61.4</v>
      </c>
      <c r="AJ94" s="9">
        <f t="shared" si="6"/>
        <v>214.9</v>
      </c>
      <c r="AK94" s="9">
        <f t="shared" si="6"/>
        <v>66.900000000000006</v>
      </c>
      <c r="AL94" s="9">
        <f t="shared" si="6"/>
        <v>1.9499999999999997</v>
      </c>
      <c r="AM94" s="9">
        <f t="shared" si="6"/>
        <v>1.08</v>
      </c>
      <c r="AN94" s="9">
        <f t="shared" si="6"/>
        <v>0.45999999999999996</v>
      </c>
      <c r="AO94" s="9">
        <f t="shared" si="6"/>
        <v>0.27</v>
      </c>
      <c r="AP94" s="9">
        <f t="shared" si="6"/>
        <v>0</v>
      </c>
    </row>
    <row r="95" spans="1:42" s="123" customFormat="1" ht="22.2" customHeight="1" thickBot="1" x14ac:dyDescent="0.35">
      <c r="A95" s="332" t="s">
        <v>751</v>
      </c>
      <c r="B95" s="333"/>
      <c r="C95" s="333"/>
      <c r="D95" s="333"/>
      <c r="E95" s="333"/>
      <c r="F95" s="333"/>
      <c r="G95" s="334"/>
      <c r="H95" s="138">
        <f>H109*E75</f>
        <v>325.56249000000003</v>
      </c>
      <c r="I95" s="122"/>
      <c r="J95" s="122"/>
      <c r="K95" s="138">
        <f>K109*E75</f>
        <v>15.346379999999996</v>
      </c>
      <c r="L95" s="137">
        <f>L109*E75</f>
        <v>43.846800000000002</v>
      </c>
      <c r="M95" s="122"/>
      <c r="N95" s="122"/>
      <c r="O95" s="138">
        <f>O109*E75</f>
        <v>9.8655299999999997</v>
      </c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</row>
    <row r="96" spans="1:42" ht="15" customHeight="1" x14ac:dyDescent="0.7">
      <c r="A96" s="35"/>
      <c r="B96" s="312" t="s">
        <v>735</v>
      </c>
      <c r="C96" s="313"/>
      <c r="D96" s="314"/>
      <c r="E96" s="335">
        <v>0</v>
      </c>
      <c r="F96" s="336"/>
      <c r="G96" s="337"/>
      <c r="H96" s="358" t="s">
        <v>752</v>
      </c>
      <c r="I96" s="359"/>
      <c r="J96" s="302" t="s">
        <v>753</v>
      </c>
      <c r="K96" s="324"/>
      <c r="L96" s="324"/>
      <c r="M96" s="324"/>
      <c r="N96" s="324"/>
      <c r="O96" s="324"/>
      <c r="P96" s="324"/>
      <c r="Q96" s="324"/>
      <c r="R96" s="324"/>
      <c r="S96" s="324"/>
      <c r="T96" s="324"/>
      <c r="U96" s="324"/>
      <c r="V96" s="324"/>
      <c r="W96" s="324"/>
      <c r="X96" s="324"/>
      <c r="Y96" s="324"/>
      <c r="Z96" s="324"/>
      <c r="AA96" s="324"/>
      <c r="AB96" s="324"/>
      <c r="AC96" s="324"/>
      <c r="AD96" s="325"/>
    </row>
    <row r="97" spans="1:42" ht="15" customHeight="1" x14ac:dyDescent="0.3">
      <c r="A97" s="32"/>
      <c r="B97" s="315"/>
      <c r="C97" s="316"/>
      <c r="D97" s="317"/>
      <c r="E97" s="338"/>
      <c r="F97" s="339"/>
      <c r="G97" s="340"/>
      <c r="H97" s="360"/>
      <c r="I97" s="361"/>
      <c r="J97" s="326"/>
      <c r="K97" s="327"/>
      <c r="L97" s="327"/>
      <c r="M97" s="327"/>
      <c r="N97" s="327"/>
      <c r="O97" s="327"/>
      <c r="P97" s="327"/>
      <c r="Q97" s="327"/>
      <c r="R97" s="327"/>
      <c r="S97" s="327"/>
      <c r="T97" s="327"/>
      <c r="U97" s="327"/>
      <c r="V97" s="327"/>
      <c r="W97" s="327"/>
      <c r="X97" s="327"/>
      <c r="Y97" s="327"/>
      <c r="Z97" s="327"/>
      <c r="AA97" s="327"/>
      <c r="AB97" s="327"/>
      <c r="AC97" s="327"/>
      <c r="AD97" s="328"/>
    </row>
    <row r="98" spans="1:42" ht="15.75" customHeight="1" thickBot="1" x14ac:dyDescent="0.35">
      <c r="A98" s="33"/>
      <c r="B98" s="318"/>
      <c r="C98" s="319"/>
      <c r="D98" s="320"/>
      <c r="E98" s="341"/>
      <c r="F98" s="342"/>
      <c r="G98" s="343"/>
      <c r="H98" s="362"/>
      <c r="I98" s="363"/>
      <c r="J98" s="329"/>
      <c r="K98" s="330"/>
      <c r="L98" s="330"/>
      <c r="M98" s="330"/>
      <c r="N98" s="330"/>
      <c r="O98" s="330"/>
      <c r="P98" s="330"/>
      <c r="Q98" s="330"/>
      <c r="R98" s="330"/>
      <c r="S98" s="330"/>
      <c r="T98" s="330"/>
      <c r="U98" s="330"/>
      <c r="V98" s="330"/>
      <c r="W98" s="330"/>
      <c r="X98" s="330"/>
      <c r="Y98" s="330"/>
      <c r="Z98" s="330"/>
      <c r="AA98" s="330"/>
      <c r="AB98" s="330"/>
      <c r="AC98" s="330"/>
      <c r="AD98" s="331"/>
    </row>
    <row r="99" spans="1:42" x14ac:dyDescent="0.3">
      <c r="A99" s="34" t="s">
        <v>0</v>
      </c>
      <c r="B99" s="311" t="s">
        <v>1</v>
      </c>
      <c r="C99" s="311"/>
      <c r="D99" s="311"/>
      <c r="E99" s="9" t="s">
        <v>2</v>
      </c>
      <c r="F99" s="9" t="s">
        <v>3</v>
      </c>
      <c r="G99" s="9" t="s">
        <v>637</v>
      </c>
      <c r="H99" s="9" t="s">
        <v>4</v>
      </c>
      <c r="I99" s="9" t="s">
        <v>5</v>
      </c>
      <c r="J99" s="9" t="s">
        <v>6</v>
      </c>
      <c r="K99" s="9" t="s">
        <v>7</v>
      </c>
      <c r="L99" s="9" t="s">
        <v>9</v>
      </c>
      <c r="M99" s="9" t="s">
        <v>10</v>
      </c>
      <c r="N99" s="9" t="s">
        <v>8</v>
      </c>
      <c r="O99" s="9" t="s">
        <v>11</v>
      </c>
      <c r="P99" s="9" t="s">
        <v>12</v>
      </c>
      <c r="Q99" s="9" t="s">
        <v>13</v>
      </c>
      <c r="R99" s="9" t="s">
        <v>14</v>
      </c>
      <c r="S99" s="9" t="s">
        <v>15</v>
      </c>
      <c r="T99" s="9" t="s">
        <v>16</v>
      </c>
      <c r="U99" s="9" t="s">
        <v>36</v>
      </c>
      <c r="V99" s="9" t="s">
        <v>17</v>
      </c>
      <c r="W99" s="9" t="s">
        <v>18</v>
      </c>
      <c r="X99" s="9" t="s">
        <v>37</v>
      </c>
      <c r="Y99" s="9" t="s">
        <v>19</v>
      </c>
      <c r="Z99" s="9" t="s">
        <v>22</v>
      </c>
      <c r="AA99" s="9" t="s">
        <v>20</v>
      </c>
      <c r="AB99" s="9" t="s">
        <v>21</v>
      </c>
      <c r="AC99" s="9" t="s">
        <v>23</v>
      </c>
      <c r="AD99" s="9" t="s">
        <v>24</v>
      </c>
      <c r="AE99" s="9" t="s">
        <v>25</v>
      </c>
      <c r="AF99" s="9" t="s">
        <v>26</v>
      </c>
      <c r="AG99" s="9" t="s">
        <v>27</v>
      </c>
      <c r="AH99" s="9" t="s">
        <v>28</v>
      </c>
      <c r="AI99" s="9" t="s">
        <v>29</v>
      </c>
      <c r="AJ99" s="9" t="s">
        <v>30</v>
      </c>
      <c r="AK99" s="9" t="s">
        <v>31</v>
      </c>
      <c r="AL99" s="9" t="s">
        <v>32</v>
      </c>
      <c r="AM99" s="9" t="s">
        <v>33</v>
      </c>
      <c r="AN99" s="9" t="s">
        <v>34</v>
      </c>
      <c r="AO99" s="9" t="s">
        <v>35</v>
      </c>
      <c r="AP99" s="9" t="s">
        <v>635</v>
      </c>
    </row>
    <row r="100" spans="1:42" x14ac:dyDescent="0.3">
      <c r="A100" s="2" t="s">
        <v>652</v>
      </c>
      <c r="B100" s="284"/>
      <c r="C100" s="285"/>
      <c r="D100" s="286"/>
      <c r="E100" s="2">
        <f>VLOOKUP($A$100,Alimentos!$A$3:$AM$56:'Alimentos'!$A$684:$AM$984,3,FALSE)</f>
        <v>0</v>
      </c>
      <c r="F100" s="27"/>
      <c r="G100" s="2">
        <f>VLOOKUP($A$100,Alimentos!$A$3:$AM$56:'Alimentos'!$A$684:$AM$984,4,FALSE)</f>
        <v>100</v>
      </c>
      <c r="H100" s="140">
        <f>VLOOKUP($A$100,Alimentos!$A$3:$AM$56:'Alimentos'!$A$684:$AM$984,5,FALSE)*$F$100/G100</f>
        <v>0</v>
      </c>
      <c r="I100" s="2">
        <f>VLOOKUP($A$100,Alimentos!$A$3:$AM$56:'Alimentos'!$A$684:$AM$984,6,FALSE)*$F$100/G100</f>
        <v>0</v>
      </c>
      <c r="J100" s="2">
        <f>VLOOKUP($A$100,Alimentos!$A$3:$AM$56:'Alimentos'!$A$684:$AM$984,7,FALSE)*$F$100/G100</f>
        <v>0</v>
      </c>
      <c r="K100" s="140">
        <f>VLOOKUP($A$100,Alimentos!$A$3:$AM$56:'Alimentos'!$A$684:$AM$984,8,FALSE)*$F$100/G100</f>
        <v>0</v>
      </c>
      <c r="L100" s="140">
        <f>VLOOKUP($A$100,Alimentos!$A$3:$AM$56:'Alimentos'!$A$684:$AM$984,9,FALSE)*$F$100/G100</f>
        <v>0</v>
      </c>
      <c r="M100" s="2">
        <f>VLOOKUP($A$100,Alimentos!$A$3:$AM$56:'Alimentos'!$A$684:$AM$984,10,FALSE)*$F$100/G100</f>
        <v>0</v>
      </c>
      <c r="N100" s="2">
        <f>VLOOKUP($A$100,Alimentos!$A$3:$AM$56:'Alimentos'!$A$684:$AM$984,11,FALSE)*$F$100/G100</f>
        <v>0</v>
      </c>
      <c r="O100" s="140">
        <f>VLOOKUP($A$100,Alimentos!$A$3:$AM$56:'Alimentos'!$A$684:$AM$984,12,FALSE)*$F$100/G100</f>
        <v>0</v>
      </c>
      <c r="P100" s="2">
        <f>VLOOKUP($A$100,Alimentos!$A$3:$AM$56:'Alimentos'!$A$684:$AM$984,13,FALSE)*$F$100/G100</f>
        <v>0</v>
      </c>
      <c r="Q100" s="2">
        <f>VLOOKUP($A$100,Alimentos!$A$3:$AM$56:'Alimentos'!$A$684:$AM$984,14,FALSE)*$F$100/G100</f>
        <v>0</v>
      </c>
      <c r="R100" s="2">
        <f>VLOOKUP($A$100,Alimentos!$A$3:$AM$56:'Alimentos'!$A$684:$AM$984,15,FALSE)*$F$100/G100</f>
        <v>0</v>
      </c>
      <c r="S100" s="2">
        <f>VLOOKUP($A$100,Alimentos!$A$3:$AM$56:'Alimentos'!$A$684:$AM$984,16,FALSE)*$F$100/G100</f>
        <v>0</v>
      </c>
      <c r="T100" s="2">
        <f>VLOOKUP($A$100,Alimentos!$A$3:$AM$56:'Alimentos'!$A$684:$AM$984,17,FALSE)*$F$100/G100</f>
        <v>0</v>
      </c>
      <c r="U100" s="2">
        <f>VLOOKUP($A$100,Alimentos!$A$3:$AM$56:'Alimentos'!$A$684:$AM$984,18,FALSE)*$F$100/G100</f>
        <v>0</v>
      </c>
      <c r="V100" s="2">
        <f>VLOOKUP($A$100,Alimentos!$A$3:$AM$56:'Alimentos'!$A$684:$AM$984,19,FALSE)*$F$100/G100</f>
        <v>0</v>
      </c>
      <c r="W100" s="2">
        <f>VLOOKUP($A$100,Alimentos!$A$3:$AM$56:'Alimentos'!$A$684:$AM$984,20,FALSE)*$F$100/G100</f>
        <v>0</v>
      </c>
      <c r="X100" s="2">
        <f>VLOOKUP($A$100,Alimentos!$A$3:$AM$56:'Alimentos'!$A$684:$AM$984,21,FALSE)*$F$100/G100</f>
        <v>0</v>
      </c>
      <c r="Y100" s="2">
        <f>VLOOKUP($A$100,Alimentos!$A$3:$AM$56:'Alimentos'!$A$684:$AM$984,22,FALSE)*$F$100/G100</f>
        <v>0</v>
      </c>
      <c r="Z100" s="2">
        <f>VLOOKUP($A$100,Alimentos!$A$3:$AM$56:'Alimentos'!$A$684:$AM$984,23,FALSE)*$F$100/G100</f>
        <v>0</v>
      </c>
      <c r="AA100" s="2">
        <f>VLOOKUP($A$100,Alimentos!$A$3:$AM$56:'Alimentos'!$A$684:$AM$984,24,FALSE)*$F$100/G100</f>
        <v>0</v>
      </c>
      <c r="AB100" s="2">
        <f>VLOOKUP($A$100,Alimentos!$A$3:$AM$56:'Alimentos'!$A$684:$AM$984,25,FALSE)*$F$100/G100</f>
        <v>0</v>
      </c>
      <c r="AC100" s="2">
        <f>VLOOKUP($A$100,Alimentos!$A$3:$AM$56:'Alimentos'!$A$684:$AM$984,26,FALSE)*$F$100/G100</f>
        <v>0</v>
      </c>
      <c r="AD100" s="2">
        <f>VLOOKUP($A$100,Alimentos!$A$3:$AM$56:'Alimentos'!$A$684:$AM$984,27,FALSE)*$F$100/G100</f>
        <v>0</v>
      </c>
      <c r="AE100" s="2">
        <f>VLOOKUP($A$100,Alimentos!$A$3:$AM$56:'Alimentos'!$A$684:$AM$984,28,FALSE)*$F$100/G100</f>
        <v>0</v>
      </c>
      <c r="AF100" s="2">
        <f>VLOOKUP($A$100,Alimentos!$A$3:$AM$56:'Alimentos'!$A$684:$AM$984,29,FALSE)*$F$100/G100</f>
        <v>0</v>
      </c>
      <c r="AG100" s="2">
        <f>VLOOKUP($A$100,Alimentos!$A$3:$AM$56:'Alimentos'!$A$684:$AM$984,30,FALSE)*$F$100/G100</f>
        <v>0</v>
      </c>
      <c r="AH100" s="2">
        <f>VLOOKUP($A$100,Alimentos!$A$3:$AM$56:'Alimentos'!$A$684:$AM$984,31,FALSE)*$F$100/G100</f>
        <v>0</v>
      </c>
      <c r="AI100" s="2">
        <f>VLOOKUP($A$100,Alimentos!$A$3:$AM$56:'Alimentos'!$A$684:$AM$984,32,FALSE)*$F$100/G100</f>
        <v>0</v>
      </c>
      <c r="AJ100" s="2">
        <f>VLOOKUP($A$100,Alimentos!$A$3:$AM$56:'Alimentos'!$A$684:$AM$984,33,FALSE)*$F$100/G100</f>
        <v>0</v>
      </c>
      <c r="AK100" s="2">
        <f>VLOOKUP($A$100,Alimentos!$A$3:$AM$56:'Alimentos'!$A$684:$AM$984,34,FALSE)*$F$100/G100</f>
        <v>0</v>
      </c>
      <c r="AL100" s="2">
        <f>VLOOKUP($A$100,Alimentos!$A$3:$AM$56:'Alimentos'!$A$684:$AM$984,35,FALSE)*$F$100/G100</f>
        <v>0</v>
      </c>
      <c r="AM100" s="2">
        <f>VLOOKUP($A$100,Alimentos!$A$3:$AM$56:'Alimentos'!$A$684:$AM$984,36,FALSE)*$F$100/G100</f>
        <v>0</v>
      </c>
      <c r="AN100" s="2">
        <f>VLOOKUP($A$100,Alimentos!$A$3:$AM$56:'Alimentos'!$A$684:$AM$984,37,FALSE)*$F$100/G100</f>
        <v>0</v>
      </c>
      <c r="AO100" s="2">
        <f>VLOOKUP($A$100,Alimentos!$A$3:$AM$56:'Alimentos'!$A$684:$AM$984,38,FALSE)*$F$100/G100</f>
        <v>0</v>
      </c>
      <c r="AP100" s="2">
        <f>VLOOKUP($A$100,Alimentos!$A$3:$AM$56:'Alimentos'!$A$684:$AM$984,39,FALSE)*$F$100/G100</f>
        <v>0</v>
      </c>
    </row>
    <row r="101" spans="1:42" x14ac:dyDescent="0.3">
      <c r="A101" s="2" t="s">
        <v>652</v>
      </c>
      <c r="B101" s="284"/>
      <c r="C101" s="285"/>
      <c r="D101" s="286"/>
      <c r="E101" s="2">
        <f>VLOOKUP($A$101,Alimentos!$A$3:$AM$56:'Alimentos'!$A$684:$AM$984,3,FALSE)</f>
        <v>0</v>
      </c>
      <c r="F101" s="27"/>
      <c r="G101" s="2">
        <f>VLOOKUP($A$101,Alimentos!$A$3:$AM$56:'Alimentos'!$A$684:$AM$984,4,FALSE)</f>
        <v>100</v>
      </c>
      <c r="H101" s="140">
        <f>VLOOKUP($A$101,Alimentos!$A$3:$AM$56:'Alimentos'!$A$684:$AM$984,5,FALSE)*$F$101/G101</f>
        <v>0</v>
      </c>
      <c r="I101" s="2">
        <f>VLOOKUP($A$101,Alimentos!$A$3:$AM$56:'Alimentos'!$A$684:$AM$984,6,FALSE)*$F$101/G101</f>
        <v>0</v>
      </c>
      <c r="J101" s="2">
        <f>VLOOKUP($A$101,Alimentos!$A$3:$AM$56:'Alimentos'!$A$684:$AM$984,7,FALSE)*$F$101/G101</f>
        <v>0</v>
      </c>
      <c r="K101" s="140">
        <f>VLOOKUP($A$101,Alimentos!$A$3:$AM$56:'Alimentos'!$A$684:$AM$984,8,FALSE)*$F$101/G101</f>
        <v>0</v>
      </c>
      <c r="L101" s="140">
        <f>VLOOKUP($A$101,Alimentos!$A$3:$AM$56:'Alimentos'!$A$684:$AM$984,9,FALSE)*$F$101/G101</f>
        <v>0</v>
      </c>
      <c r="M101" s="2">
        <f>VLOOKUP($A$101,Alimentos!$A$3:$AM$56:'Alimentos'!$A$684:$AM$984,10,FALSE)*$F$101/G101</f>
        <v>0</v>
      </c>
      <c r="N101" s="2">
        <f>VLOOKUP($A$101,Alimentos!$A$3:$AM$56:'Alimentos'!$A$684:$AM$984,11,FALSE)*$F$101/G101</f>
        <v>0</v>
      </c>
      <c r="O101" s="140">
        <f>VLOOKUP($A$101,Alimentos!$A$3:$AM$56:'Alimentos'!$A$684:$AM$984,12,FALSE)*$F$101/G101</f>
        <v>0</v>
      </c>
      <c r="P101" s="2">
        <f>VLOOKUP($A$101,Alimentos!$A$3:$AM$56:'Alimentos'!$A$684:$AM$984,13,FALSE)*$F$101/G101</f>
        <v>0</v>
      </c>
      <c r="Q101" s="2">
        <f>VLOOKUP($A$101,Alimentos!$A$3:$AM$56:'Alimentos'!$A$684:$AM$984,14,FALSE)*$F$101/G101</f>
        <v>0</v>
      </c>
      <c r="R101" s="2">
        <f>VLOOKUP($A$101,Alimentos!$A$3:$AM$56:'Alimentos'!$A$684:$AM$984,15,FALSE)*$F$101/G101</f>
        <v>0</v>
      </c>
      <c r="S101" s="2">
        <f>VLOOKUP($A$101,Alimentos!$A$3:$AM$56:'Alimentos'!$A$684:$AM$984,16,FALSE)*$F$101/G101</f>
        <v>0</v>
      </c>
      <c r="T101" s="2">
        <f>VLOOKUP($A$101,Alimentos!$A$3:$AM$56:'Alimentos'!$A$684:$AM$984,17,FALSE)*$F$101/G101</f>
        <v>0</v>
      </c>
      <c r="U101" s="2">
        <f>VLOOKUP($A$101,Alimentos!$A$3:$AM$56:'Alimentos'!$A$684:$AM$984,18,FALSE)*$F$101/G101</f>
        <v>0</v>
      </c>
      <c r="V101" s="2">
        <f>VLOOKUP($A$101,Alimentos!$A$3:$AM$56:'Alimentos'!$A$684:$AM$984,19,FALSE)*$F$101/G101</f>
        <v>0</v>
      </c>
      <c r="W101" s="2">
        <f>VLOOKUP($A$101,Alimentos!$A$3:$AM$56:'Alimentos'!$A$684:$AM$984,20,FALSE)*$F$101/G101</f>
        <v>0</v>
      </c>
      <c r="X101" s="2">
        <f>VLOOKUP($A$101,Alimentos!$A$3:$AM$56:'Alimentos'!$A$684:$AM$984,21,FALSE)*$F$101/G101</f>
        <v>0</v>
      </c>
      <c r="Y101" s="2">
        <f>VLOOKUP($A$101,Alimentos!$A$3:$AM$56:'Alimentos'!$A$684:$AM$984,22,FALSE)*$F$101/G101</f>
        <v>0</v>
      </c>
      <c r="Z101" s="2">
        <f>VLOOKUP($A$101,Alimentos!$A$3:$AM$56:'Alimentos'!$A$684:$AM$984,23,FALSE)*$F$101/G101</f>
        <v>0</v>
      </c>
      <c r="AA101" s="2">
        <f>VLOOKUP($A$101,Alimentos!$A$3:$AM$56:'Alimentos'!$A$684:$AM$984,24,FALSE)*$F$101/G101</f>
        <v>0</v>
      </c>
      <c r="AB101" s="2">
        <f>VLOOKUP($A$101,Alimentos!$A$3:$AM$56:'Alimentos'!$A$684:$AM$984,25,FALSE)*$F$101/G101</f>
        <v>0</v>
      </c>
      <c r="AC101" s="2">
        <f>VLOOKUP($A$101,Alimentos!$A$3:$AM$56:'Alimentos'!$A$684:$AM$984,26,FALSE)*$F$101/G101</f>
        <v>0</v>
      </c>
      <c r="AD101" s="2">
        <f>VLOOKUP($A$101,Alimentos!$A$3:$AM$56:'Alimentos'!$A$684:$AM$984,27,FALSE)*$F$101/G101</f>
        <v>0</v>
      </c>
      <c r="AE101" s="2">
        <f>VLOOKUP($A$101,Alimentos!$A$3:$AM$56:'Alimentos'!$A$684:$AM$984,28,FALSE)*$F$101/G101</f>
        <v>0</v>
      </c>
      <c r="AF101" s="2">
        <f>VLOOKUP($A$101,Alimentos!$A$3:$AM$56:'Alimentos'!$A$684:$AM$984,29,FALSE)*$F$101/G101</f>
        <v>0</v>
      </c>
      <c r="AG101" s="2">
        <f>VLOOKUP($A$101,Alimentos!$A$3:$AM$56:'Alimentos'!$A$684:$AM$984,30,FALSE)*$F$101/G101</f>
        <v>0</v>
      </c>
      <c r="AH101" s="2">
        <f>VLOOKUP($A$101,Alimentos!$A$3:$AM$56:'Alimentos'!$A$684:$AM$984,31,FALSE)*$F$101/G101</f>
        <v>0</v>
      </c>
      <c r="AI101" s="2">
        <f>VLOOKUP($A$101,Alimentos!$A$3:$AM$56:'Alimentos'!$A$684:$AM$984,32,FALSE)*$F$101/G101</f>
        <v>0</v>
      </c>
      <c r="AJ101" s="2">
        <f>VLOOKUP($A$101,Alimentos!$A$3:$AM$56:'Alimentos'!$A$684:$AM$984,33,FALSE)*$F$101/G101</f>
        <v>0</v>
      </c>
      <c r="AK101" s="2">
        <f>VLOOKUP($A$101,Alimentos!$A$3:$AM$56:'Alimentos'!$A$684:$AM$984,34,FALSE)*$F$101/G101</f>
        <v>0</v>
      </c>
      <c r="AL101" s="2">
        <f>VLOOKUP($A$101,Alimentos!$A$3:$AM$56:'Alimentos'!$A$684:$AM$984,35,FALSE)*$F$101/G101</f>
        <v>0</v>
      </c>
      <c r="AM101" s="2">
        <f>VLOOKUP($A$101,Alimentos!$A$3:$AM$56:'Alimentos'!$A$684:$AM$984,36,FALSE)*$F$101/G101</f>
        <v>0</v>
      </c>
      <c r="AN101" s="2">
        <f>VLOOKUP($A$101,Alimentos!$A$3:$AM$56:'Alimentos'!$A$684:$AM$984,37,FALSE)*$F$101/G101</f>
        <v>0</v>
      </c>
      <c r="AO101" s="2">
        <f>VLOOKUP($A$101,Alimentos!$A$3:$AM$56:'Alimentos'!$A$684:$AM$984,38,FALSE)*$F$101/G101</f>
        <v>0</v>
      </c>
      <c r="AP101" s="2">
        <f>VLOOKUP($A$101,Alimentos!$A$3:$AM$56:'Alimentos'!$A$684:$AM$984,39,FALSE)*$F$101/G101</f>
        <v>0</v>
      </c>
    </row>
    <row r="102" spans="1:42" x14ac:dyDescent="0.3">
      <c r="A102" s="2" t="s">
        <v>652</v>
      </c>
      <c r="B102" s="284"/>
      <c r="C102" s="285"/>
      <c r="D102" s="286"/>
      <c r="E102" s="2">
        <f>VLOOKUP($A$102,Alimentos!$A$3:$AM$56:'Alimentos'!$A$684:$AM$984,3,FALSE)</f>
        <v>0</v>
      </c>
      <c r="F102" s="27"/>
      <c r="G102" s="2">
        <f>VLOOKUP($A$102,Alimentos!$A$3:$AM$56:'Alimentos'!$A$684:$AM$984,4,FALSE)</f>
        <v>100</v>
      </c>
      <c r="H102" s="140">
        <f>VLOOKUP($A$102,Alimentos!$A$3:$AM$56:'Alimentos'!$A$684:$AM$984,5,FALSE)*$F$102/G102</f>
        <v>0</v>
      </c>
      <c r="I102" s="2">
        <f>VLOOKUP($A$102,Alimentos!$A$3:$AM$56:'Alimentos'!$A$684:$AM$984,6,FALSE)*$F$102/G102</f>
        <v>0</v>
      </c>
      <c r="J102" s="2">
        <f>VLOOKUP($A$102,Alimentos!$A$3:$AM$56:'Alimentos'!$A$684:$AM$984,7,FALSE)*$F$102/G102</f>
        <v>0</v>
      </c>
      <c r="K102" s="140">
        <f>VLOOKUP($A$102,Alimentos!$A$3:$AM$56:'Alimentos'!$A$684:$AM$984,8,FALSE)*$F$102/G102</f>
        <v>0</v>
      </c>
      <c r="L102" s="140">
        <f>VLOOKUP($A$102,Alimentos!$A$3:$AM$56:'Alimentos'!$A$684:$AM$984,9,FALSE)*$F$102/G102</f>
        <v>0</v>
      </c>
      <c r="M102" s="2">
        <f>VLOOKUP($A$102,Alimentos!$A$3:$AM$56:'Alimentos'!$A$684:$AM$984,10,FALSE)*$F$102/G102</f>
        <v>0</v>
      </c>
      <c r="N102" s="2">
        <f>VLOOKUP($A102,Alimentos!$A$3:$AM$56:'Alimentos'!$A$684:$AM$984,11,FALSE)*$F$102/G102</f>
        <v>0</v>
      </c>
      <c r="O102" s="140">
        <f>VLOOKUP($A$102,Alimentos!$A$3:$AM$56:'Alimentos'!$A$684:$AM$984,12,FALSE)*$F$102/G102</f>
        <v>0</v>
      </c>
      <c r="P102" s="2">
        <f>VLOOKUP($A$102,Alimentos!$A$3:$AM$56:'Alimentos'!$A$684:$AM$984,13,FALSE)*$F$102/G102</f>
        <v>0</v>
      </c>
      <c r="Q102" s="2">
        <f>VLOOKUP($A$102,Alimentos!$A$3:$AM$56:'Alimentos'!$A$684:$AM$984,14,FALSE)*$F$102/G102</f>
        <v>0</v>
      </c>
      <c r="R102" s="2">
        <f>VLOOKUP($A$102,Alimentos!$A$3:$AM$56:'Alimentos'!$A$684:$AM$984,15,FALSE)*$F$102/G102</f>
        <v>0</v>
      </c>
      <c r="S102" s="2">
        <f>VLOOKUP($A$102,Alimentos!$A$3:$AM$56:'Alimentos'!$A$684:$AM$984,16,FALSE)*$F$102/G102</f>
        <v>0</v>
      </c>
      <c r="T102" s="2">
        <f>VLOOKUP($A$102,Alimentos!$A$3:$AM$56:'Alimentos'!$A$684:$AM$984,17,FALSE)*$F102/G102</f>
        <v>0</v>
      </c>
      <c r="U102" s="2">
        <f>VLOOKUP($A$102,Alimentos!$A$3:$AM$56:'Alimentos'!$A$684:$AM$984,18,FALSE)*$F$102/G102</f>
        <v>0</v>
      </c>
      <c r="V102" s="2">
        <f>VLOOKUP($A$102,Alimentos!$A$3:$AM$56:'Alimentos'!$A$684:$AM$984,19,FALSE)*$F$102/G102</f>
        <v>0</v>
      </c>
      <c r="W102" s="2">
        <f>VLOOKUP($A$102,Alimentos!$A$3:$AM$56:'Alimentos'!$A$684:$AM$984,20,FALSE)*$F$102/G102</f>
        <v>0</v>
      </c>
      <c r="X102" s="2">
        <f>VLOOKUP($A$102,Alimentos!$A$3:$AM$56:'Alimentos'!$A$684:$AM$984,21,FALSE)*$F$102/G102</f>
        <v>0</v>
      </c>
      <c r="Y102" s="2">
        <f>VLOOKUP($A$102,Alimentos!$A$3:$AM$56:'Alimentos'!$A$684:$AM$984,22,FALSE)*$F$102/G102</f>
        <v>0</v>
      </c>
      <c r="Z102" s="2">
        <f>VLOOKUP($A$102,Alimentos!$A$3:$AM$56:'Alimentos'!$A$684:$AM$984,23,FALSE)*$F$102/G102</f>
        <v>0</v>
      </c>
      <c r="AA102" s="2">
        <f>VLOOKUP($A$102,Alimentos!$A$3:$AM$56:'Alimentos'!$A$684:$AM$984,24,FALSE)*$F$102/G102</f>
        <v>0</v>
      </c>
      <c r="AB102" s="2">
        <f>VLOOKUP($A$102,Alimentos!$A$3:$AM$56:'Alimentos'!$A$684:$AM$984,25,FALSE)*$F$102/G102</f>
        <v>0</v>
      </c>
      <c r="AC102" s="2">
        <f>VLOOKUP($A$102,Alimentos!$A$3:$AM$56:'Alimentos'!$A$684:$AM$984,26,FALSE)*$F$102/G102</f>
        <v>0</v>
      </c>
      <c r="AD102" s="2">
        <f>VLOOKUP($A$102,Alimentos!$A$3:$AM$56:'Alimentos'!$A$684:$AM$984,27,FALSE)*$F$102/G102</f>
        <v>0</v>
      </c>
      <c r="AE102" s="2">
        <f>VLOOKUP($A$102,Alimentos!$A$3:$AM$56:'Alimentos'!$A$684:$AM$984,28,FALSE)*$F$102/G102</f>
        <v>0</v>
      </c>
      <c r="AF102" s="2">
        <f>VLOOKUP($A$102,Alimentos!$A$3:$AM$56:'Alimentos'!$A$684:$AM$984,29,FALSE)*$F$102/G102</f>
        <v>0</v>
      </c>
      <c r="AG102" s="2">
        <f>VLOOKUP($A$102,Alimentos!$A$3:$AM$56:'Alimentos'!$A$684:$AM$984,30,FALSE)*$F$102/G102</f>
        <v>0</v>
      </c>
      <c r="AH102" s="2">
        <f>VLOOKUP($A$102,Alimentos!$A$3:$AM$56:'Alimentos'!$A$684:$AM$984,31,FALSE)*$F$102/G102</f>
        <v>0</v>
      </c>
      <c r="AI102" s="2">
        <f>VLOOKUP($A$102,Alimentos!$A$3:$AM$56:'Alimentos'!$A$684:$AM$984,32,FALSE)*$F$102/G102</f>
        <v>0</v>
      </c>
      <c r="AJ102" s="2">
        <f>VLOOKUP($A$102,Alimentos!$A$3:$AM$56:'Alimentos'!$A$684:$AM$984,33,FALSE)*$F$102/G102</f>
        <v>0</v>
      </c>
      <c r="AK102" s="2">
        <f>VLOOKUP($A$102,Alimentos!$A$3:$AM$56:'Alimentos'!$A$684:$AM$984,34,FALSE)*$F$102/G102</f>
        <v>0</v>
      </c>
      <c r="AL102" s="2">
        <f>VLOOKUP($A$102,Alimentos!$A$3:$AM$56:'Alimentos'!$A$684:$AM$984,35,FALSE)*$F$102/G102</f>
        <v>0</v>
      </c>
      <c r="AM102" s="2">
        <f>VLOOKUP($A$102,Alimentos!$A$3:$AM$56:'Alimentos'!$A$684:$AM$984,36,FALSE)*$F$102/G102</f>
        <v>0</v>
      </c>
      <c r="AN102" s="2">
        <f>VLOOKUP($A$102,Alimentos!$A$3:$AM$56:'Alimentos'!$A$684:$AM$984,37,FALSE)*$F$102/G102</f>
        <v>0</v>
      </c>
      <c r="AO102" s="2">
        <f>VLOOKUP($A$102,Alimentos!$A$3:$AM$56:'Alimentos'!$A$684:$AM$984,38,FALSE)*$F$102/G102</f>
        <v>0</v>
      </c>
      <c r="AP102" s="2">
        <f>VLOOKUP($A$102,Alimentos!$A$3:$AM$56:'Alimentos'!$A$684:$AM$984,39,FALSE)*$F$102/G102</f>
        <v>0</v>
      </c>
    </row>
    <row r="103" spans="1:42" x14ac:dyDescent="0.3">
      <c r="A103" s="2" t="s">
        <v>652</v>
      </c>
      <c r="B103" s="284"/>
      <c r="C103" s="285"/>
      <c r="D103" s="286"/>
      <c r="E103" s="2">
        <f>VLOOKUP($A$103,Alimentos!$A$3:$AM$56:'Alimentos'!$A$684:$AM$984,3,FALSE)</f>
        <v>0</v>
      </c>
      <c r="F103" s="27"/>
      <c r="G103" s="2">
        <f>VLOOKUP($A$103,Alimentos!$A$3:$AM$56:'Alimentos'!$A$684:$AM$984,4,FALSE)</f>
        <v>100</v>
      </c>
      <c r="H103" s="140">
        <f>VLOOKUP($A$103,Alimentos!$A$3:$AM$56:'Alimentos'!$A$684:$AM$984,5,FALSE)*$F$103/G103</f>
        <v>0</v>
      </c>
      <c r="I103" s="2">
        <f>VLOOKUP($A$103,Alimentos!$A$3:$AM$56:'Alimentos'!$A$684:$AM$984,6,FALSE)*$F$103/G103</f>
        <v>0</v>
      </c>
      <c r="J103" s="2">
        <f>VLOOKUP($A$103,Alimentos!$A$3:$AM$56:'Alimentos'!$A$684:$AM$984,7,FALSE)*$F$103/G103</f>
        <v>0</v>
      </c>
      <c r="K103" s="140">
        <f>VLOOKUP($A$103,Alimentos!$A$3:$AM$56:'Alimentos'!$A$684:$AM$984,8,FALSE)*$F$103/G103</f>
        <v>0</v>
      </c>
      <c r="L103" s="140">
        <f>VLOOKUP($A$103,Alimentos!$A$3:$AM$56:'Alimentos'!$A$684:$AM$984,9,FALSE)*$F$103/G103</f>
        <v>0</v>
      </c>
      <c r="M103" s="2">
        <f>VLOOKUP($A$103,Alimentos!$A$3:$AM$56:'Alimentos'!$A$684:$AM$984,10,FALSE)*$F$103/G103</f>
        <v>0</v>
      </c>
      <c r="N103" s="2">
        <f>VLOOKUP($A$103,Alimentos!$A$3:$AM$56:'Alimentos'!$A$684:$AM$984,11,FALSE)*$F$103/G103</f>
        <v>0</v>
      </c>
      <c r="O103" s="140">
        <f>VLOOKUP($A$103,Alimentos!$A$3:$AM$56:'Alimentos'!$A$684:$AM$984,12,FALSE)*$F$103/G103</f>
        <v>0</v>
      </c>
      <c r="P103" s="2">
        <f>VLOOKUP($A$103,Alimentos!$A$3:$AM$56:'Alimentos'!$A$684:$AM$984,13,FALSE)*$F$103/G103</f>
        <v>0</v>
      </c>
      <c r="Q103" s="2">
        <f>VLOOKUP($A$103,Alimentos!$A$3:$AM$56:'Alimentos'!$A$684:$AM$984,14,FALSE)*$F$103/G103</f>
        <v>0</v>
      </c>
      <c r="R103" s="2">
        <f>VLOOKUP($A$103,Alimentos!$A$3:$AM$56:'Alimentos'!$A$684:$AM$984,15,FALSE)*$F$103/G103</f>
        <v>0</v>
      </c>
      <c r="S103" s="2">
        <f>VLOOKUP($A$103,Alimentos!$A$3:$AM$56:'Alimentos'!$A$684:$AM$984,16,FALSE)*$F$103/G103</f>
        <v>0</v>
      </c>
      <c r="T103" s="2">
        <f>VLOOKUP($A$103,Alimentos!$A$3:$AM$56:'Alimentos'!$A$684:$AM$984,17,FALSE)*$F103/G103</f>
        <v>0</v>
      </c>
      <c r="U103" s="2">
        <f>VLOOKUP($A$103,Alimentos!$A$3:$AM$56:'Alimentos'!$A$684:$AM$984,18,FALSE)*$F$103/G103</f>
        <v>0</v>
      </c>
      <c r="V103" s="2">
        <f>VLOOKUP($A$23,Alimentos!$A$3:$AM$56:'Alimentos'!$A$684:$AM$984,19,FALSE)*$F$103/G103</f>
        <v>0</v>
      </c>
      <c r="W103" s="2">
        <f>VLOOKUP($A$103,Alimentos!$A$3:$AM$56:'Alimentos'!$A$684:$AM$984,20,FALSE)*$F$103/G103</f>
        <v>0</v>
      </c>
      <c r="X103" s="2">
        <f>VLOOKUP($A$103,Alimentos!$A$3:$AM$56:'Alimentos'!$A$684:$AM$984,21,FALSE)*$F$103/G103</f>
        <v>0</v>
      </c>
      <c r="Y103" s="2">
        <f>VLOOKUP($A$103,Alimentos!$A$3:$AM$56:'Alimentos'!$A$684:$AM$984,22,FALSE)*$F$103/G103</f>
        <v>0</v>
      </c>
      <c r="Z103" s="2">
        <f>VLOOKUP($A$103,Alimentos!$A$3:$AM$56:'Alimentos'!$A$684:$AM$984,23,FALSE)*$F$103/G103</f>
        <v>0</v>
      </c>
      <c r="AA103" s="2">
        <f>VLOOKUP($A$103,Alimentos!$A$3:$AM$56:'Alimentos'!$A$684:$AM$984,24,FALSE)*$F$103/G103</f>
        <v>0</v>
      </c>
      <c r="AB103" s="2">
        <f>VLOOKUP($A$103,Alimentos!$A$3:$AM$56:'Alimentos'!$A$684:$AM$984,25,FALSE)*$F$103/G103</f>
        <v>0</v>
      </c>
      <c r="AC103" s="2">
        <f>VLOOKUP($A$103,Alimentos!$A$3:$AM$56:'Alimentos'!$A$684:$AM$984,26,FALSE)*$F$103/G103</f>
        <v>0</v>
      </c>
      <c r="AD103" s="2">
        <f>VLOOKUP($A$103,Alimentos!$A$3:$AM$56:'Alimentos'!$A$684:$AM$984,27,FALSE)*$F$103/G103</f>
        <v>0</v>
      </c>
      <c r="AE103" s="2">
        <f>VLOOKUP($A$103,Alimentos!$A$3:$AM$56:'Alimentos'!$A$684:$AM$984,28,FALSE)*$F$103/G103</f>
        <v>0</v>
      </c>
      <c r="AF103" s="2">
        <f>VLOOKUP($A$103,Alimentos!$A$3:$AM$56:'Alimentos'!$A$684:$AM$984,29,FALSE)*$F$103/G103</f>
        <v>0</v>
      </c>
      <c r="AG103" s="2">
        <f>VLOOKUP($A$103,Alimentos!$A$3:$AM$56:'Alimentos'!$A$684:$AM$984,30,FALSE)*$F$103/G103</f>
        <v>0</v>
      </c>
      <c r="AH103" s="2">
        <f>VLOOKUP($A$103,Alimentos!$A$3:$AM$56:'Alimentos'!$A$684:$AM$984,31,FALSE)*$F$103/G103</f>
        <v>0</v>
      </c>
      <c r="AI103" s="2">
        <f>VLOOKUP($A$103,Alimentos!$A$3:$AM$56:'Alimentos'!$A$684:$AM$984,32,FALSE)*$F$103/G103</f>
        <v>0</v>
      </c>
      <c r="AJ103" s="2">
        <f>VLOOKUP($A$103,Alimentos!$A$3:$AM$56:'Alimentos'!$A$684:$AM$984,33,FALSE)*$F$103/G103</f>
        <v>0</v>
      </c>
      <c r="AK103" s="2">
        <f>VLOOKUP($A$103,Alimentos!$A$3:$AM$56:'Alimentos'!$A$684:$AM$984,34,FALSE)*$F$103/G103</f>
        <v>0</v>
      </c>
      <c r="AL103" s="2">
        <f>VLOOKUP($A$103,Alimentos!$A$3:$AM$56:'Alimentos'!$A$684:$AM$984,35,FALSE)*$F$103/G103</f>
        <v>0</v>
      </c>
      <c r="AM103" s="2">
        <f>VLOOKUP($A$103,Alimentos!$A$3:$AM$56:'Alimentos'!$A$684:$AM$984,36,FALSE)*$F$103/G103</f>
        <v>0</v>
      </c>
      <c r="AN103" s="2">
        <f>VLOOKUP($A$103,Alimentos!$A$3:$AM$56:'Alimentos'!$A$684:$AM$984,37,FALSE)*$F$103/G103</f>
        <v>0</v>
      </c>
      <c r="AO103" s="2">
        <f>VLOOKUP($A$103,Alimentos!$A$3:$AM$56:'Alimentos'!$A$684:$AM$984,38,FALSE)*$F$103/G103</f>
        <v>0</v>
      </c>
      <c r="AP103" s="2">
        <f>VLOOKUP($A$103,Alimentos!$A$3:$AM$56:'Alimentos'!$A$684:$AM$984,39,FALSE)*$F$103/G103</f>
        <v>0</v>
      </c>
    </row>
    <row r="104" spans="1:42" x14ac:dyDescent="0.3">
      <c r="A104" s="2" t="s">
        <v>652</v>
      </c>
      <c r="B104" s="284"/>
      <c r="C104" s="285"/>
      <c r="D104" s="286"/>
      <c r="E104" s="2">
        <f>VLOOKUP($A$104,Alimentos!$A$3:$AM$56:'Alimentos'!$A$684:$AM$984,3,FALSE)</f>
        <v>0</v>
      </c>
      <c r="F104" s="27"/>
      <c r="G104" s="2">
        <f>VLOOKUP($A$104,Alimentos!$A$3:$AM$56:'Alimentos'!$A$684:$AM$984,4,FALSE)</f>
        <v>100</v>
      </c>
      <c r="H104" s="140">
        <f>VLOOKUP($A$104,Alimentos!$A$3:$AM$56:'Alimentos'!$A$684:$AM$984,5,FALSE)*$F$104/G104</f>
        <v>0</v>
      </c>
      <c r="I104" s="2">
        <f>VLOOKUP($A$104,Alimentos!$A$3:$AM$56:'Alimentos'!$A$684:$AM$984,6,FALSE)*$F$104/G104</f>
        <v>0</v>
      </c>
      <c r="J104" s="2">
        <f>VLOOKUP($A$104,Alimentos!$A$3:$AM$56:'Alimentos'!$A$684:$AM$984,7,FALSE)*$F$104/G104</f>
        <v>0</v>
      </c>
      <c r="K104" s="140">
        <f>VLOOKUP($A$104,Alimentos!$A$3:$AM$56:'Alimentos'!$A$684:$AM$984,8,FALSE)*$F$104/G104</f>
        <v>0</v>
      </c>
      <c r="L104" s="140">
        <f>VLOOKUP($A$104,Alimentos!$A$3:$AM$56:'Alimentos'!$A$684:$AM$984,9,FALSE)*$F$104/G104</f>
        <v>0</v>
      </c>
      <c r="M104" s="2">
        <f>VLOOKUP($A$104,Alimentos!$A$3:$AM$56:'Alimentos'!$A$684:$AM$984,10,FALSE)*$F$104/G104</f>
        <v>0</v>
      </c>
      <c r="N104" s="2">
        <f>VLOOKUP($A$104,Alimentos!$A$3:$AM$56:'Alimentos'!$A$684:$AM$984,11,FALSE)*$F$104/G104</f>
        <v>0</v>
      </c>
      <c r="O104" s="140">
        <f>VLOOKUP($A$104,Alimentos!$A$3:$AM$56:'Alimentos'!$A$684:$AM$984,12,FALSE)*$F$104/G104</f>
        <v>0</v>
      </c>
      <c r="P104" s="2">
        <f>VLOOKUP($A$104,Alimentos!$A$3:$AM$56:'Alimentos'!$A$684:$AM$984,13,FALSE)*$F$104/G104</f>
        <v>0</v>
      </c>
      <c r="Q104" s="2">
        <f>VLOOKUP($A$104,Alimentos!$A$3:$AM$56:'Alimentos'!$A$684:$AM$984,14,FALSE)*$F$104/G104</f>
        <v>0</v>
      </c>
      <c r="R104" s="2">
        <f>VLOOKUP($A$104,Alimentos!$A$3:$AM$56:'Alimentos'!$A$684:$AM$984,15,FALSE)*$F$104/G104</f>
        <v>0</v>
      </c>
      <c r="S104" s="2">
        <f>VLOOKUP($A$104,Alimentos!$A$3:$AM$56:'Alimentos'!$A$684:$AM$984,16,FALSE)*$F$104/G104</f>
        <v>0</v>
      </c>
      <c r="T104" s="2">
        <f>VLOOKUP($A$104,Alimentos!$A$3:$AM$56:'Alimentos'!$A$684:$AM$984,17,FALSE)*$F$104/G104</f>
        <v>0</v>
      </c>
      <c r="U104" s="2">
        <f>VLOOKUP($A$104,Alimentos!$A$3:$AM$56:'Alimentos'!$A$684:$AM$984,18,FALSE)*$F$104/G104</f>
        <v>0</v>
      </c>
      <c r="V104" s="2">
        <f>VLOOKUP($A$104,Alimentos!$A$3:$AM$56:'Alimentos'!$A$684:$AM$984,19,FALSE)*$F$104/G104</f>
        <v>0</v>
      </c>
      <c r="W104" s="2">
        <f>VLOOKUP($A$104,Alimentos!$A$3:$AM$56:'Alimentos'!$A$684:$AM$984,20,FALSE)*$F$104/G104</f>
        <v>0</v>
      </c>
      <c r="X104" s="2">
        <f>VLOOKUP($A$104,Alimentos!$A$3:$AM$56:'Alimentos'!$A$684:$AM$984,21,FALSE)*$F$104/G104</f>
        <v>0</v>
      </c>
      <c r="Y104" s="2">
        <f>VLOOKUP($A$104,Alimentos!$A$3:$AM$56:'Alimentos'!$A$684:$AM$984,22,FALSE)*$F$104/G104</f>
        <v>0</v>
      </c>
      <c r="Z104" s="2">
        <f>VLOOKUP($A$104,Alimentos!$A$3:$AM$56:'Alimentos'!$A$684:$AM$984,23,FALSE)*$F$104/G104</f>
        <v>0</v>
      </c>
      <c r="AA104" s="2">
        <f>VLOOKUP($A$104,Alimentos!$A$3:$AM$56:'Alimentos'!$A$684:$AM$984,24,FALSE)*$F$104/G104</f>
        <v>0</v>
      </c>
      <c r="AB104" s="2">
        <f>VLOOKUP($A$104,Alimentos!$A$3:$AM$56:'Alimentos'!$A$684:$AM$984,25,FALSE)*$F$104/G104</f>
        <v>0</v>
      </c>
      <c r="AC104" s="2">
        <f>VLOOKUP($A$104,Alimentos!$A$3:$AM$56:'Alimentos'!$A$684:$AM$984,26,FALSE)*$F$104/G104</f>
        <v>0</v>
      </c>
      <c r="AD104" s="2">
        <f>VLOOKUP($A$104,Alimentos!$A$3:$AM$56:'Alimentos'!$A$684:$AM$984,27,FALSE)*$F$104/G104</f>
        <v>0</v>
      </c>
      <c r="AE104" s="2">
        <f>VLOOKUP($A$104,Alimentos!$A$3:$AM$56:'Alimentos'!$A$684:$AM$984,28,FALSE)*$F$104/G104</f>
        <v>0</v>
      </c>
      <c r="AF104" s="2">
        <f>VLOOKUP($A$104,Alimentos!$A$3:$AM$56:'Alimentos'!$A$684:$AM$984,29,FALSE)*$F$104/G104</f>
        <v>0</v>
      </c>
      <c r="AG104" s="2">
        <f>VLOOKUP($A$104,Alimentos!$A$3:$AM$56:'Alimentos'!$A$684:$AM$984,30,FALSE)*$F$104/G104</f>
        <v>0</v>
      </c>
      <c r="AH104" s="2">
        <f>VLOOKUP($A$104,Alimentos!$A$3:$AM$56:'Alimentos'!$A$684:$AM$984,31,FALSE)*$F$104/G104</f>
        <v>0</v>
      </c>
      <c r="AI104" s="2">
        <f>VLOOKUP($A$104,Alimentos!$A$3:$AM$56:'Alimentos'!$A$684:$AM$984,32,FALSE)*$F$104/G104</f>
        <v>0</v>
      </c>
      <c r="AJ104" s="2">
        <f>VLOOKUP($A$104,Alimentos!$A$3:$AM$56:'Alimentos'!$A$684:$AM$984,33,FALSE)*$F$104/G104</f>
        <v>0</v>
      </c>
      <c r="AK104" s="2">
        <f>VLOOKUP($A$104,Alimentos!$A$3:$AM$56:'Alimentos'!$A$684:$AM$984,34,FALSE)*$F$104/G104</f>
        <v>0</v>
      </c>
      <c r="AL104" s="2">
        <f>VLOOKUP($A$104,Alimentos!$A$3:$AM$56:'Alimentos'!$A$684:$AM$984,35,FALSE)*$F$104/G104</f>
        <v>0</v>
      </c>
      <c r="AM104" s="2">
        <f>VLOOKUP($A$104,Alimentos!$A$3:$AM$56:'Alimentos'!$A$684:$AM$984,36,FALSE)*$F$104/G104</f>
        <v>0</v>
      </c>
      <c r="AN104" s="2">
        <f>VLOOKUP($A$104,Alimentos!$A$3:$AM$56:'Alimentos'!$A$684:$AM$984,37,FALSE)*$F$104/G104</f>
        <v>0</v>
      </c>
      <c r="AO104" s="2">
        <f>VLOOKUP($A$104,Alimentos!$A$3:$AM$56:'Alimentos'!$A$684:$AM$984,38,FALSE)*$F$104/G104</f>
        <v>0</v>
      </c>
      <c r="AP104" s="2">
        <f>VLOOKUP($A$104,Alimentos!$A$3:$AM$56:'Alimentos'!$A$684:$AM$984,39,FALSE)*$F$104/G104</f>
        <v>0</v>
      </c>
    </row>
    <row r="105" spans="1:42" x14ac:dyDescent="0.3">
      <c r="A105" s="351" t="s">
        <v>645</v>
      </c>
      <c r="B105" s="352"/>
      <c r="C105" s="352"/>
      <c r="D105" s="352"/>
      <c r="E105" s="352"/>
      <c r="F105" s="352"/>
      <c r="G105" s="353"/>
      <c r="H105" s="127">
        <f t="shared" ref="H105:AP105" si="7">SUM(H100:H104)</f>
        <v>0</v>
      </c>
      <c r="I105" s="127">
        <f t="shared" si="7"/>
        <v>0</v>
      </c>
      <c r="J105" s="127">
        <f t="shared" si="7"/>
        <v>0</v>
      </c>
      <c r="K105" s="127">
        <f t="shared" si="7"/>
        <v>0</v>
      </c>
      <c r="L105" s="127">
        <f t="shared" si="7"/>
        <v>0</v>
      </c>
      <c r="M105" s="127">
        <f t="shared" si="7"/>
        <v>0</v>
      </c>
      <c r="N105" s="127">
        <f t="shared" si="7"/>
        <v>0</v>
      </c>
      <c r="O105" s="127">
        <f t="shared" si="7"/>
        <v>0</v>
      </c>
      <c r="P105" s="127">
        <f t="shared" si="7"/>
        <v>0</v>
      </c>
      <c r="Q105" s="127">
        <f t="shared" si="7"/>
        <v>0</v>
      </c>
      <c r="R105" s="127">
        <f t="shared" si="7"/>
        <v>0</v>
      </c>
      <c r="S105" s="127">
        <f t="shared" si="7"/>
        <v>0</v>
      </c>
      <c r="T105" s="127">
        <f t="shared" si="7"/>
        <v>0</v>
      </c>
      <c r="U105" s="127">
        <f t="shared" si="7"/>
        <v>0</v>
      </c>
      <c r="V105" s="127">
        <f t="shared" si="7"/>
        <v>0</v>
      </c>
      <c r="W105" s="127">
        <f t="shared" si="7"/>
        <v>0</v>
      </c>
      <c r="X105" s="127">
        <f t="shared" si="7"/>
        <v>0</v>
      </c>
      <c r="Y105" s="127">
        <f t="shared" si="7"/>
        <v>0</v>
      </c>
      <c r="Z105" s="127">
        <f t="shared" si="7"/>
        <v>0</v>
      </c>
      <c r="AA105" s="127">
        <f t="shared" si="7"/>
        <v>0</v>
      </c>
      <c r="AB105" s="127">
        <f t="shared" si="7"/>
        <v>0</v>
      </c>
      <c r="AC105" s="127">
        <f t="shared" si="7"/>
        <v>0</v>
      </c>
      <c r="AD105" s="127">
        <f t="shared" si="7"/>
        <v>0</v>
      </c>
      <c r="AE105" s="127">
        <f t="shared" si="7"/>
        <v>0</v>
      </c>
      <c r="AF105" s="127">
        <f t="shared" si="7"/>
        <v>0</v>
      </c>
      <c r="AG105" s="127">
        <f t="shared" si="7"/>
        <v>0</v>
      </c>
      <c r="AH105" s="127">
        <f t="shared" si="7"/>
        <v>0</v>
      </c>
      <c r="AI105" s="127">
        <f t="shared" si="7"/>
        <v>0</v>
      </c>
      <c r="AJ105" s="127">
        <f t="shared" si="7"/>
        <v>0</v>
      </c>
      <c r="AK105" s="127">
        <f t="shared" si="7"/>
        <v>0</v>
      </c>
      <c r="AL105" s="127">
        <f t="shared" si="7"/>
        <v>0</v>
      </c>
      <c r="AM105" s="127">
        <f t="shared" si="7"/>
        <v>0</v>
      </c>
      <c r="AN105" s="127">
        <f t="shared" si="7"/>
        <v>0</v>
      </c>
      <c r="AO105" s="127">
        <f t="shared" si="7"/>
        <v>0</v>
      </c>
      <c r="AP105" s="127">
        <f t="shared" si="7"/>
        <v>0</v>
      </c>
    </row>
    <row r="106" spans="1:42" s="129" customFormat="1" ht="22.2" customHeight="1" thickBot="1" x14ac:dyDescent="0.35">
      <c r="A106" s="350" t="s">
        <v>751</v>
      </c>
      <c r="B106" s="350"/>
      <c r="C106" s="350"/>
      <c r="D106" s="350"/>
      <c r="E106" s="350"/>
      <c r="F106" s="350"/>
      <c r="G106" s="350"/>
      <c r="H106" s="157">
        <f>H109*E96</f>
        <v>0</v>
      </c>
      <c r="I106" s="128"/>
      <c r="J106" s="128"/>
      <c r="K106" s="158">
        <f>K109*E96</f>
        <v>0</v>
      </c>
      <c r="L106" s="158">
        <f>L109*E96</f>
        <v>0</v>
      </c>
      <c r="M106" s="128"/>
      <c r="N106" s="128"/>
      <c r="O106" s="157">
        <f>O109*E96</f>
        <v>0</v>
      </c>
      <c r="P106" s="128"/>
      <c r="Q106" s="128"/>
      <c r="R106" s="128"/>
      <c r="S106" s="128"/>
      <c r="T106" s="128"/>
      <c r="U106" s="128"/>
      <c r="V106" s="128"/>
      <c r="W106" s="128"/>
      <c r="X106" s="128"/>
      <c r="Y106" s="128"/>
      <c r="Z106" s="128"/>
      <c r="AA106" s="128"/>
      <c r="AB106" s="128"/>
      <c r="AC106" s="128"/>
      <c r="AD106" s="128"/>
      <c r="AE106" s="128"/>
      <c r="AF106" s="128"/>
      <c r="AG106" s="128"/>
      <c r="AH106" s="128"/>
      <c r="AI106" s="128"/>
      <c r="AJ106" s="128"/>
      <c r="AK106" s="128"/>
      <c r="AL106" s="128"/>
      <c r="AM106" s="128"/>
      <c r="AN106" s="128"/>
      <c r="AO106" s="128"/>
      <c r="AP106" s="128"/>
    </row>
    <row r="107" spans="1:42" s="121" customFormat="1" ht="22.2" customHeight="1" thickBot="1" x14ac:dyDescent="0.35">
      <c r="A107" s="126"/>
      <c r="B107" s="126"/>
      <c r="C107" s="126"/>
      <c r="D107" s="126"/>
      <c r="E107" s="126"/>
      <c r="F107" s="126"/>
      <c r="G107" s="126"/>
      <c r="H107" s="159" t="s">
        <v>4</v>
      </c>
      <c r="I107" s="126"/>
      <c r="J107" s="126"/>
      <c r="K107" s="159" t="s">
        <v>7</v>
      </c>
      <c r="L107" s="160" t="s">
        <v>9</v>
      </c>
      <c r="M107" s="126"/>
      <c r="N107" s="126"/>
      <c r="O107" s="159" t="s">
        <v>11</v>
      </c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G107" s="126"/>
      <c r="AH107" s="126"/>
      <c r="AI107" s="126"/>
      <c r="AJ107" s="126"/>
      <c r="AK107" s="126"/>
      <c r="AL107" s="126"/>
      <c r="AM107" s="126"/>
      <c r="AN107" s="126"/>
      <c r="AO107" s="126"/>
      <c r="AP107" s="126"/>
    </row>
    <row r="108" spans="1:42" ht="24" thickBot="1" x14ac:dyDescent="0.5">
      <c r="A108" s="6"/>
      <c r="D108" s="287" t="s">
        <v>645</v>
      </c>
      <c r="E108" s="288"/>
      <c r="F108" s="288"/>
      <c r="G108" s="289"/>
      <c r="H108" s="136">
        <f>SUM(H25,H14,H46,H57,H73,H94,H105)</f>
        <v>1613.05</v>
      </c>
      <c r="I108" s="131"/>
      <c r="J108" s="131"/>
      <c r="K108" s="131">
        <f t="shared" ref="K108:P108" si="8">SUM(K105,K94,K73,K57,K46,K25,K14)</f>
        <v>86.289999999999992</v>
      </c>
      <c r="L108" s="131">
        <f t="shared" si="8"/>
        <v>196.38</v>
      </c>
      <c r="M108" s="131"/>
      <c r="N108" s="131"/>
      <c r="O108" s="131">
        <f t="shared" si="8"/>
        <v>45.019999999999996</v>
      </c>
      <c r="P108" s="131">
        <f t="shared" si="8"/>
        <v>11.231999999999999</v>
      </c>
      <c r="Q108" s="131">
        <f>SUM(Q105,Q94,Q72,Q72,Q73)</f>
        <v>7.4639999999999995</v>
      </c>
      <c r="R108" s="131">
        <f>SUM(R105,R94,R73,R57,R46,R25,R14)</f>
        <v>12.585999999999999</v>
      </c>
      <c r="S108" s="131">
        <f>SUM(S14,S105,S94,S73,S57,S46,S25)</f>
        <v>0.08</v>
      </c>
      <c r="T108" s="131">
        <f>SUM(T94,T73,T57,T46,T25,T14,T105)</f>
        <v>347</v>
      </c>
      <c r="U108" s="131">
        <f t="shared" ref="U108:AB108" si="9">SUM(U105,U94,U73,U57,U46,U25,U14)</f>
        <v>699</v>
      </c>
      <c r="V108" s="131">
        <f t="shared" si="9"/>
        <v>203.28</v>
      </c>
      <c r="W108" s="131">
        <f t="shared" si="9"/>
        <v>1.52</v>
      </c>
      <c r="X108" s="131">
        <f t="shared" si="9"/>
        <v>10.665000000000001</v>
      </c>
      <c r="Y108" s="131">
        <f t="shared" si="9"/>
        <v>132.13</v>
      </c>
      <c r="Z108" s="131">
        <f t="shared" si="9"/>
        <v>1.04</v>
      </c>
      <c r="AA108" s="131">
        <f t="shared" si="9"/>
        <v>1.26</v>
      </c>
      <c r="AB108" s="131">
        <f t="shared" si="9"/>
        <v>12.31</v>
      </c>
      <c r="AC108" s="131">
        <f>SUM(AC105,AC94,AC73,AC57,AC46,AC14,AC25)</f>
        <v>1.9000000000000001</v>
      </c>
      <c r="AD108" s="131">
        <f t="shared" ref="AD108:AP108" si="10">SUM(AD105,AD94,AD73,AD57,AD46,AD25,AD14)</f>
        <v>4.3600000000000003</v>
      </c>
      <c r="AE108" s="131">
        <f t="shared" si="10"/>
        <v>0.81</v>
      </c>
      <c r="AF108" s="131">
        <f t="shared" si="10"/>
        <v>427.2</v>
      </c>
      <c r="AG108" s="131">
        <f t="shared" si="10"/>
        <v>1997.74</v>
      </c>
      <c r="AH108" s="131">
        <f t="shared" si="10"/>
        <v>3429.4</v>
      </c>
      <c r="AI108" s="131">
        <f t="shared" si="10"/>
        <v>386.9</v>
      </c>
      <c r="AJ108" s="131">
        <f t="shared" si="10"/>
        <v>1300.3</v>
      </c>
      <c r="AK108" s="131">
        <f t="shared" si="10"/>
        <v>390.4</v>
      </c>
      <c r="AL108" s="131">
        <f t="shared" si="10"/>
        <v>11.950000000000001</v>
      </c>
      <c r="AM108" s="131">
        <f t="shared" si="10"/>
        <v>8.9200000000000017</v>
      </c>
      <c r="AN108" s="131">
        <f t="shared" si="10"/>
        <v>1.6</v>
      </c>
      <c r="AO108" s="131">
        <f t="shared" si="10"/>
        <v>73.260000000000005</v>
      </c>
      <c r="AP108" s="132">
        <f t="shared" si="10"/>
        <v>0</v>
      </c>
    </row>
    <row r="109" spans="1:42" ht="24" thickBot="1" x14ac:dyDescent="0.5">
      <c r="A109" s="7"/>
      <c r="C109" s="139">
        <f>SUM(E1+E16+E27+E48+E59+E75+E96)</f>
        <v>1</v>
      </c>
      <c r="D109" s="354" t="s">
        <v>648</v>
      </c>
      <c r="E109" s="355"/>
      <c r="F109" s="355"/>
      <c r="G109" s="356"/>
      <c r="H109" s="261">
        <f>H122</f>
        <v>1627.8124499999999</v>
      </c>
      <c r="I109" s="130"/>
      <c r="J109" s="130"/>
      <c r="K109" s="263">
        <f>H127</f>
        <v>76.731899999999982</v>
      </c>
      <c r="L109" s="263">
        <f>H125</f>
        <v>219.23399999999998</v>
      </c>
      <c r="M109" s="130"/>
      <c r="N109" s="130"/>
      <c r="O109" s="263">
        <f>H126</f>
        <v>49.327649999999998</v>
      </c>
      <c r="P109" s="130">
        <v>1</v>
      </c>
      <c r="Q109" s="130">
        <v>1</v>
      </c>
      <c r="R109" s="130">
        <v>1</v>
      </c>
      <c r="S109" s="130">
        <v>1</v>
      </c>
      <c r="T109" s="130">
        <v>1</v>
      </c>
      <c r="U109" s="130">
        <v>1</v>
      </c>
      <c r="V109" s="130">
        <v>1</v>
      </c>
      <c r="W109" s="130">
        <v>1</v>
      </c>
      <c r="X109" s="130">
        <v>1</v>
      </c>
      <c r="Y109" s="130">
        <v>1</v>
      </c>
      <c r="Z109" s="130">
        <v>1</v>
      </c>
      <c r="AA109" s="130">
        <v>1</v>
      </c>
      <c r="AB109" s="130">
        <v>1</v>
      </c>
      <c r="AC109" s="130">
        <v>1</v>
      </c>
      <c r="AD109" s="130">
        <v>1</v>
      </c>
      <c r="AE109" s="130">
        <v>1</v>
      </c>
      <c r="AF109" s="130">
        <v>1</v>
      </c>
      <c r="AG109" s="130">
        <v>1</v>
      </c>
      <c r="AH109" s="130">
        <v>1</v>
      </c>
      <c r="AI109" s="130">
        <v>1</v>
      </c>
      <c r="AJ109" s="130">
        <v>1</v>
      </c>
      <c r="AK109" s="130">
        <v>1</v>
      </c>
      <c r="AL109" s="130">
        <v>1</v>
      </c>
      <c r="AM109" s="130">
        <v>1</v>
      </c>
      <c r="AN109" s="130">
        <v>1</v>
      </c>
      <c r="AO109" s="130">
        <v>1</v>
      </c>
      <c r="AP109" s="133">
        <v>1</v>
      </c>
    </row>
    <row r="110" spans="1:42" ht="24" thickBot="1" x14ac:dyDescent="0.5">
      <c r="A110" s="8"/>
      <c r="D110" s="290" t="s">
        <v>649</v>
      </c>
      <c r="E110" s="291"/>
      <c r="F110" s="291"/>
      <c r="G110" s="292"/>
      <c r="H110" s="265">
        <f t="shared" ref="H110:T110" si="11">(H108/H109)*100</f>
        <v>99.093111125916252</v>
      </c>
      <c r="I110" s="134"/>
      <c r="J110" s="134"/>
      <c r="K110" s="266">
        <f t="shared" si="11"/>
        <v>112.45648810989954</v>
      </c>
      <c r="L110" s="266">
        <f t="shared" si="11"/>
        <v>89.575522044938296</v>
      </c>
      <c r="M110" s="134"/>
      <c r="N110" s="134"/>
      <c r="O110" s="266">
        <f t="shared" si="11"/>
        <v>91.267270993043454</v>
      </c>
      <c r="P110" s="134">
        <f t="shared" si="11"/>
        <v>1123.1999999999998</v>
      </c>
      <c r="Q110" s="134">
        <f t="shared" si="11"/>
        <v>746.4</v>
      </c>
      <c r="R110" s="134">
        <f t="shared" si="11"/>
        <v>1258.5999999999999</v>
      </c>
      <c r="S110" s="134">
        <f t="shared" si="11"/>
        <v>8</v>
      </c>
      <c r="T110" s="134">
        <f t="shared" si="11"/>
        <v>34700</v>
      </c>
      <c r="U110" s="134">
        <f>(U108/U109)</f>
        <v>699</v>
      </c>
      <c r="V110" s="134">
        <f t="shared" ref="V110:AP110" si="12">(V108/V109)*100</f>
        <v>20328</v>
      </c>
      <c r="W110" s="134">
        <f t="shared" si="12"/>
        <v>152</v>
      </c>
      <c r="X110" s="134">
        <f t="shared" si="12"/>
        <v>1066.5</v>
      </c>
      <c r="Y110" s="134">
        <f t="shared" si="12"/>
        <v>13213</v>
      </c>
      <c r="Z110" s="134">
        <f t="shared" si="12"/>
        <v>104</v>
      </c>
      <c r="AA110" s="134">
        <f t="shared" si="12"/>
        <v>126</v>
      </c>
      <c r="AB110" s="134">
        <f t="shared" si="12"/>
        <v>1231</v>
      </c>
      <c r="AC110" s="134">
        <f t="shared" si="12"/>
        <v>190</v>
      </c>
      <c r="AD110" s="134">
        <f t="shared" si="12"/>
        <v>436.00000000000006</v>
      </c>
      <c r="AE110" s="134">
        <f t="shared" si="12"/>
        <v>81</v>
      </c>
      <c r="AF110" s="134">
        <f t="shared" si="12"/>
        <v>42720</v>
      </c>
      <c r="AG110" s="134">
        <f t="shared" si="12"/>
        <v>199774</v>
      </c>
      <c r="AH110" s="134">
        <f t="shared" si="12"/>
        <v>342940</v>
      </c>
      <c r="AI110" s="134">
        <f t="shared" si="12"/>
        <v>38690</v>
      </c>
      <c r="AJ110" s="134">
        <f t="shared" si="12"/>
        <v>130030</v>
      </c>
      <c r="AK110" s="134">
        <f t="shared" si="12"/>
        <v>39040</v>
      </c>
      <c r="AL110" s="134">
        <f t="shared" si="12"/>
        <v>1195</v>
      </c>
      <c r="AM110" s="134">
        <f t="shared" si="12"/>
        <v>892.00000000000023</v>
      </c>
      <c r="AN110" s="134">
        <f t="shared" si="12"/>
        <v>160</v>
      </c>
      <c r="AO110" s="134">
        <f t="shared" si="12"/>
        <v>7326.0000000000009</v>
      </c>
      <c r="AP110" s="135">
        <f t="shared" si="12"/>
        <v>0</v>
      </c>
    </row>
    <row r="112" spans="1:42" x14ac:dyDescent="0.3">
      <c r="D112" s="357" t="s">
        <v>732</v>
      </c>
      <c r="E112" s="357"/>
      <c r="F112" s="357"/>
      <c r="G112" s="30" t="s">
        <v>733</v>
      </c>
      <c r="H112" s="26"/>
      <c r="I112" s="26"/>
      <c r="J112" s="26"/>
      <c r="K112" s="26"/>
      <c r="L112" s="26"/>
      <c r="M112" s="26"/>
      <c r="N112" s="26"/>
      <c r="O112" s="26"/>
      <c r="P112" s="31"/>
    </row>
    <row r="113" spans="1:16" x14ac:dyDescent="0.3">
      <c r="D113" s="29" t="s">
        <v>731</v>
      </c>
      <c r="E113" s="29"/>
      <c r="F113" s="29"/>
      <c r="G113" s="26" t="s">
        <v>739</v>
      </c>
      <c r="H113" s="26"/>
      <c r="I113" s="26"/>
      <c r="J113" s="26"/>
      <c r="K113" s="26"/>
      <c r="L113" s="26"/>
      <c r="M113" s="26"/>
      <c r="N113" s="26"/>
      <c r="O113" s="26"/>
      <c r="P113" s="31"/>
    </row>
    <row r="114" spans="1:16" x14ac:dyDescent="0.3">
      <c r="G114" s="26" t="s">
        <v>653</v>
      </c>
      <c r="H114" s="26"/>
      <c r="I114" s="26"/>
      <c r="J114" s="26"/>
      <c r="K114" s="26"/>
      <c r="L114" s="26"/>
      <c r="M114" s="26"/>
      <c r="N114" s="26"/>
      <c r="O114" s="26"/>
      <c r="P114" s="31"/>
    </row>
    <row r="115" spans="1:16" x14ac:dyDescent="0.3">
      <c r="G115" s="26" t="s">
        <v>657</v>
      </c>
      <c r="H115" s="26"/>
      <c r="I115" s="26"/>
      <c r="J115" s="26"/>
      <c r="K115" s="26"/>
      <c r="L115" s="26"/>
      <c r="M115" s="26"/>
      <c r="N115" s="26"/>
      <c r="O115" s="26"/>
      <c r="P115" s="31"/>
    </row>
    <row r="116" spans="1:16" x14ac:dyDescent="0.3">
      <c r="G116" s="26" t="s">
        <v>740</v>
      </c>
      <c r="H116" s="26"/>
      <c r="I116" s="26"/>
      <c r="J116" s="26"/>
      <c r="K116" s="28"/>
      <c r="L116" s="28"/>
      <c r="M116" s="28"/>
      <c r="N116" s="28"/>
      <c r="O116" s="28"/>
    </row>
    <row r="117" spans="1:16" x14ac:dyDescent="0.3">
      <c r="A117" s="5" t="s">
        <v>644</v>
      </c>
      <c r="B117" s="5"/>
    </row>
    <row r="118" spans="1:16" x14ac:dyDescent="0.3">
      <c r="A118" s="1" t="s">
        <v>655</v>
      </c>
      <c r="B118" s="6" t="s">
        <v>742</v>
      </c>
      <c r="C118" s="6"/>
      <c r="D118" s="6"/>
      <c r="E118" s="6"/>
      <c r="F118" s="6"/>
      <c r="G118" s="6"/>
      <c r="H118" s="6"/>
      <c r="I118" s="6"/>
      <c r="J118" s="6"/>
    </row>
    <row r="119" spans="1:16" x14ac:dyDescent="0.3">
      <c r="A119" s="1" t="s">
        <v>642</v>
      </c>
      <c r="B119" s="1"/>
      <c r="C119" s="1"/>
      <c r="D119" s="1"/>
      <c r="E119" s="1"/>
      <c r="F119" s="1"/>
      <c r="G119" s="1"/>
      <c r="H119" s="1"/>
      <c r="I119" s="1"/>
      <c r="J119" s="1"/>
    </row>
    <row r="120" spans="1:16" x14ac:dyDescent="0.3">
      <c r="A120" s="1" t="s">
        <v>638</v>
      </c>
      <c r="B120" s="1"/>
      <c r="C120" s="1"/>
      <c r="D120" s="1"/>
      <c r="E120" s="1"/>
      <c r="F120" s="1"/>
      <c r="G120" s="1"/>
      <c r="H120" s="1"/>
      <c r="I120" s="1"/>
      <c r="J120" s="1"/>
    </row>
    <row r="121" spans="1:16" x14ac:dyDescent="0.3">
      <c r="A121" s="1" t="s">
        <v>639</v>
      </c>
      <c r="B121" s="1"/>
      <c r="C121" s="1"/>
      <c r="D121" s="1"/>
      <c r="E121" s="1"/>
      <c r="F121" s="1"/>
      <c r="G121" s="1"/>
      <c r="H121" s="1"/>
      <c r="I121" s="1"/>
      <c r="J121" s="1"/>
    </row>
    <row r="122" spans="1:16" x14ac:dyDescent="0.3">
      <c r="A122" s="1" t="s">
        <v>640</v>
      </c>
      <c r="B122" s="1"/>
      <c r="C122" s="1"/>
      <c r="D122" s="1"/>
      <c r="E122" s="347" t="s">
        <v>1417</v>
      </c>
      <c r="F122" s="347"/>
      <c r="G122" s="347"/>
      <c r="H122" s="259">
        <v>1627.8124499999999</v>
      </c>
      <c r="I122" s="1"/>
      <c r="J122" s="1"/>
    </row>
    <row r="123" spans="1:16" x14ac:dyDescent="0.3">
      <c r="A123" s="1" t="s">
        <v>641</v>
      </c>
      <c r="B123" s="1"/>
      <c r="C123" s="1"/>
      <c r="D123" s="1"/>
      <c r="E123" s="347" t="s">
        <v>1418</v>
      </c>
      <c r="F123" s="347"/>
      <c r="G123" s="347"/>
      <c r="H123" s="260">
        <v>2197.8208500000001</v>
      </c>
      <c r="I123" s="1"/>
      <c r="J123" s="1"/>
    </row>
    <row r="125" spans="1:16" x14ac:dyDescent="0.3">
      <c r="E125" s="348" t="s">
        <v>1419</v>
      </c>
      <c r="F125" s="348"/>
      <c r="G125" s="348"/>
      <c r="H125" s="262">
        <v>219.23399999999998</v>
      </c>
    </row>
    <row r="126" spans="1:16" x14ac:dyDescent="0.3">
      <c r="E126" s="348"/>
      <c r="F126" s="348"/>
      <c r="G126" s="348"/>
      <c r="H126" s="262">
        <v>49.327649999999998</v>
      </c>
    </row>
    <row r="127" spans="1:16" x14ac:dyDescent="0.3">
      <c r="E127" s="348"/>
      <c r="F127" s="348"/>
      <c r="G127" s="348"/>
      <c r="H127" s="262">
        <v>76.731899999999982</v>
      </c>
    </row>
    <row r="129" spans="5:8" x14ac:dyDescent="0.3">
      <c r="E129" s="349" t="s">
        <v>1420</v>
      </c>
      <c r="F129" s="348"/>
      <c r="G129" s="348"/>
      <c r="H129" s="262">
        <v>328.851</v>
      </c>
    </row>
    <row r="130" spans="5:8" x14ac:dyDescent="0.3">
      <c r="E130" s="348"/>
      <c r="F130" s="348"/>
      <c r="G130" s="348"/>
      <c r="H130" s="262">
        <v>49.327649999999998</v>
      </c>
    </row>
    <row r="131" spans="5:8" x14ac:dyDescent="0.3">
      <c r="E131" s="348"/>
      <c r="F131" s="348"/>
      <c r="G131" s="348"/>
      <c r="H131" s="262">
        <v>109.61699999999999</v>
      </c>
    </row>
  </sheetData>
  <mergeCells count="120">
    <mergeCell ref="D110:G110"/>
    <mergeCell ref="D112:F112"/>
    <mergeCell ref="E122:G122"/>
    <mergeCell ref="E123:G123"/>
    <mergeCell ref="E125:G127"/>
    <mergeCell ref="E129:G131"/>
    <mergeCell ref="B103:D103"/>
    <mergeCell ref="B104:D104"/>
    <mergeCell ref="A105:G105"/>
    <mergeCell ref="A106:G106"/>
    <mergeCell ref="D108:G108"/>
    <mergeCell ref="D109:G109"/>
    <mergeCell ref="H96:I98"/>
    <mergeCell ref="J96:AD98"/>
    <mergeCell ref="B99:D99"/>
    <mergeCell ref="B100:D100"/>
    <mergeCell ref="B101:D101"/>
    <mergeCell ref="B102:D102"/>
    <mergeCell ref="B92:D92"/>
    <mergeCell ref="B93:D93"/>
    <mergeCell ref="A94:G94"/>
    <mergeCell ref="A95:G95"/>
    <mergeCell ref="B96:D98"/>
    <mergeCell ref="E96:G98"/>
    <mergeCell ref="B86:D86"/>
    <mergeCell ref="B87:D87"/>
    <mergeCell ref="B88:D88"/>
    <mergeCell ref="B89:D89"/>
    <mergeCell ref="B90:D90"/>
    <mergeCell ref="B91:D91"/>
    <mergeCell ref="B79:D79"/>
    <mergeCell ref="B80:D80"/>
    <mergeCell ref="B81:D81"/>
    <mergeCell ref="B82:D82"/>
    <mergeCell ref="B83:D83"/>
    <mergeCell ref="B84:D84"/>
    <mergeCell ref="A74:G74"/>
    <mergeCell ref="A75:D77"/>
    <mergeCell ref="E75:G77"/>
    <mergeCell ref="H75:I77"/>
    <mergeCell ref="J75:AD77"/>
    <mergeCell ref="B78:D78"/>
    <mergeCell ref="B68:D68"/>
    <mergeCell ref="B69:D69"/>
    <mergeCell ref="B70:D70"/>
    <mergeCell ref="B71:D71"/>
    <mergeCell ref="B72:D72"/>
    <mergeCell ref="A73:G73"/>
    <mergeCell ref="B62:D62"/>
    <mergeCell ref="B63:D63"/>
    <mergeCell ref="B64:D64"/>
    <mergeCell ref="B65:D65"/>
    <mergeCell ref="B66:D66"/>
    <mergeCell ref="B67:D67"/>
    <mergeCell ref="A57:G57"/>
    <mergeCell ref="A58:G58"/>
    <mergeCell ref="A59:D61"/>
    <mergeCell ref="E59:G61"/>
    <mergeCell ref="H59:I61"/>
    <mergeCell ref="J59:AD61"/>
    <mergeCell ref="B51:D51"/>
    <mergeCell ref="B52:D52"/>
    <mergeCell ref="B53:D53"/>
    <mergeCell ref="B54:D54"/>
    <mergeCell ref="B55:D55"/>
    <mergeCell ref="B56:D56"/>
    <mergeCell ref="A46:G46"/>
    <mergeCell ref="A47:G47"/>
    <mergeCell ref="B48:D50"/>
    <mergeCell ref="E48:G50"/>
    <mergeCell ref="H48:I50"/>
    <mergeCell ref="J48:AD50"/>
    <mergeCell ref="B40:D40"/>
    <mergeCell ref="B41:D41"/>
    <mergeCell ref="B42:D42"/>
    <mergeCell ref="B43:D43"/>
    <mergeCell ref="B44:D44"/>
    <mergeCell ref="B45:D45"/>
    <mergeCell ref="B34:D34"/>
    <mergeCell ref="B35:D35"/>
    <mergeCell ref="B36:D36"/>
    <mergeCell ref="B37:D37"/>
    <mergeCell ref="B38:D38"/>
    <mergeCell ref="B39:D39"/>
    <mergeCell ref="H27:I29"/>
    <mergeCell ref="J27:AD29"/>
    <mergeCell ref="B30:D30"/>
    <mergeCell ref="B31:D31"/>
    <mergeCell ref="B32:D32"/>
    <mergeCell ref="B33:D33"/>
    <mergeCell ref="B23:D23"/>
    <mergeCell ref="B24:D24"/>
    <mergeCell ref="A25:G25"/>
    <mergeCell ref="A26:G26"/>
    <mergeCell ref="B27:D29"/>
    <mergeCell ref="E27:G29"/>
    <mergeCell ref="H16:I18"/>
    <mergeCell ref="J16:AD18"/>
    <mergeCell ref="B19:D19"/>
    <mergeCell ref="B20:D20"/>
    <mergeCell ref="B21:D21"/>
    <mergeCell ref="B22:D22"/>
    <mergeCell ref="B12:D12"/>
    <mergeCell ref="B13:D13"/>
    <mergeCell ref="A14:G14"/>
    <mergeCell ref="A15:G15"/>
    <mergeCell ref="A16:D18"/>
    <mergeCell ref="E16:G18"/>
    <mergeCell ref="J1:AD3"/>
    <mergeCell ref="B4:D4"/>
    <mergeCell ref="B5:D5"/>
    <mergeCell ref="B6:D6"/>
    <mergeCell ref="B7:D7"/>
    <mergeCell ref="B8:D8"/>
    <mergeCell ref="B9:D9"/>
    <mergeCell ref="B10:D10"/>
    <mergeCell ref="B11:D11"/>
    <mergeCell ref="A1:D3"/>
    <mergeCell ref="E1:G3"/>
    <mergeCell ref="H1:I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53" r:id="rId4" name="ComboBox65">
          <controlPr defaultSize="0" autoLine="0" linkedCell="A53" listFillRange="Alimentos!A2:A984" r:id="rId5">
            <anchor moveWithCells="1">
              <from>
                <xdr:col>1</xdr:col>
                <xdr:colOff>7620</xdr:colOff>
                <xdr:row>52</xdr:row>
                <xdr:rowOff>22860</xdr:rowOff>
              </from>
              <to>
                <xdr:col>4</xdr:col>
                <xdr:colOff>137160</xdr:colOff>
                <xdr:row>53</xdr:row>
                <xdr:rowOff>0</xdr:rowOff>
              </to>
            </anchor>
          </controlPr>
        </control>
      </mc:Choice>
      <mc:Fallback>
        <control shapeId="12353" r:id="rId4" name="ComboBox65"/>
      </mc:Fallback>
    </mc:AlternateContent>
    <mc:AlternateContent xmlns:mc="http://schemas.openxmlformats.org/markup-compatibility/2006">
      <mc:Choice Requires="x14">
        <control shapeId="12352" r:id="rId6" name="ComboBox46">
          <controlPr defaultSize="0" autoLine="0" linkedCell="A92" listFillRange="Alimentos!A2:A984" r:id="rId7">
            <anchor moveWithCells="1">
              <from>
                <xdr:col>1</xdr:col>
                <xdr:colOff>7620</xdr:colOff>
                <xdr:row>91</xdr:row>
                <xdr:rowOff>22860</xdr:rowOff>
              </from>
              <to>
                <xdr:col>4</xdr:col>
                <xdr:colOff>137160</xdr:colOff>
                <xdr:row>92</xdr:row>
                <xdr:rowOff>0</xdr:rowOff>
              </to>
            </anchor>
          </controlPr>
        </control>
      </mc:Choice>
      <mc:Fallback>
        <control shapeId="12352" r:id="rId6" name="ComboBox46"/>
      </mc:Fallback>
    </mc:AlternateContent>
    <mc:AlternateContent xmlns:mc="http://schemas.openxmlformats.org/markup-compatibility/2006">
      <mc:Choice Requires="x14">
        <control shapeId="12351" r:id="rId8" name="ComboBox45">
          <controlPr defaultSize="0" autoLine="0" linkedCell="A93" listFillRange="Alimentos!A2:A984" r:id="rId9">
            <anchor moveWithCells="1">
              <from>
                <xdr:col>1</xdr:col>
                <xdr:colOff>7620</xdr:colOff>
                <xdr:row>92</xdr:row>
                <xdr:rowOff>22860</xdr:rowOff>
              </from>
              <to>
                <xdr:col>4</xdr:col>
                <xdr:colOff>137160</xdr:colOff>
                <xdr:row>93</xdr:row>
                <xdr:rowOff>0</xdr:rowOff>
              </to>
            </anchor>
          </controlPr>
        </control>
      </mc:Choice>
      <mc:Fallback>
        <control shapeId="12351" r:id="rId8" name="ComboBox45"/>
      </mc:Fallback>
    </mc:AlternateContent>
    <mc:AlternateContent xmlns:mc="http://schemas.openxmlformats.org/markup-compatibility/2006">
      <mc:Choice Requires="x14">
        <control shapeId="12350" r:id="rId10" name="ComboBox44">
          <controlPr defaultSize="0" autoLine="0" linkedCell="A91" listFillRange="Alimentos!A2:A984" r:id="rId9">
            <anchor moveWithCells="1">
              <from>
                <xdr:col>1</xdr:col>
                <xdr:colOff>7620</xdr:colOff>
                <xdr:row>90</xdr:row>
                <xdr:rowOff>22860</xdr:rowOff>
              </from>
              <to>
                <xdr:col>4</xdr:col>
                <xdr:colOff>137160</xdr:colOff>
                <xdr:row>91</xdr:row>
                <xdr:rowOff>0</xdr:rowOff>
              </to>
            </anchor>
          </controlPr>
        </control>
      </mc:Choice>
      <mc:Fallback>
        <control shapeId="12350" r:id="rId10" name="ComboBox44"/>
      </mc:Fallback>
    </mc:AlternateContent>
    <mc:AlternateContent xmlns:mc="http://schemas.openxmlformats.org/markup-compatibility/2006">
      <mc:Choice Requires="x14">
        <control shapeId="12349" r:id="rId11" name="ComboBox43">
          <controlPr defaultSize="0" autoLine="0" linkedCell="A90" listFillRange="Alimentos!A2:A984" r:id="rId12">
            <anchor moveWithCells="1">
              <from>
                <xdr:col>1</xdr:col>
                <xdr:colOff>7620</xdr:colOff>
                <xdr:row>89</xdr:row>
                <xdr:rowOff>22860</xdr:rowOff>
              </from>
              <to>
                <xdr:col>4</xdr:col>
                <xdr:colOff>137160</xdr:colOff>
                <xdr:row>90</xdr:row>
                <xdr:rowOff>0</xdr:rowOff>
              </to>
            </anchor>
          </controlPr>
        </control>
      </mc:Choice>
      <mc:Fallback>
        <control shapeId="12349" r:id="rId11" name="ComboBox43"/>
      </mc:Fallback>
    </mc:AlternateContent>
    <mc:AlternateContent xmlns:mc="http://schemas.openxmlformats.org/markup-compatibility/2006">
      <mc:Choice Requires="x14">
        <control shapeId="12348" r:id="rId13" name="ComboBox42">
          <controlPr defaultSize="0" autoLine="0" linkedCell="A88" listFillRange="Alimentos!A2:A984" r:id="rId12">
            <anchor moveWithCells="1">
              <from>
                <xdr:col>1</xdr:col>
                <xdr:colOff>7620</xdr:colOff>
                <xdr:row>87</xdr:row>
                <xdr:rowOff>22860</xdr:rowOff>
              </from>
              <to>
                <xdr:col>4</xdr:col>
                <xdr:colOff>137160</xdr:colOff>
                <xdr:row>88</xdr:row>
                <xdr:rowOff>0</xdr:rowOff>
              </to>
            </anchor>
          </controlPr>
        </control>
      </mc:Choice>
      <mc:Fallback>
        <control shapeId="12348" r:id="rId13" name="ComboBox42"/>
      </mc:Fallback>
    </mc:AlternateContent>
    <mc:AlternateContent xmlns:mc="http://schemas.openxmlformats.org/markup-compatibility/2006">
      <mc:Choice Requires="x14">
        <control shapeId="12347" r:id="rId14" name="ComboBox41">
          <controlPr defaultSize="0" autoLine="0" linkedCell="A89" listFillRange="Alimentos!A2:A984" r:id="rId15">
            <anchor moveWithCells="1">
              <from>
                <xdr:col>1</xdr:col>
                <xdr:colOff>7620</xdr:colOff>
                <xdr:row>88</xdr:row>
                <xdr:rowOff>22860</xdr:rowOff>
              </from>
              <to>
                <xdr:col>4</xdr:col>
                <xdr:colOff>137160</xdr:colOff>
                <xdr:row>89</xdr:row>
                <xdr:rowOff>0</xdr:rowOff>
              </to>
            </anchor>
          </controlPr>
        </control>
      </mc:Choice>
      <mc:Fallback>
        <control shapeId="12347" r:id="rId14" name="ComboBox41"/>
      </mc:Fallback>
    </mc:AlternateContent>
    <mc:AlternateContent xmlns:mc="http://schemas.openxmlformats.org/markup-compatibility/2006">
      <mc:Choice Requires="x14">
        <control shapeId="12346" r:id="rId16" name="ComboBox40">
          <controlPr defaultSize="0" autoLine="0" linkedCell="A87" listFillRange="Alimentos!A2:A984" r:id="rId7">
            <anchor moveWithCells="1">
              <from>
                <xdr:col>1</xdr:col>
                <xdr:colOff>7620</xdr:colOff>
                <xdr:row>86</xdr:row>
                <xdr:rowOff>22860</xdr:rowOff>
              </from>
              <to>
                <xdr:col>4</xdr:col>
                <xdr:colOff>137160</xdr:colOff>
                <xdr:row>87</xdr:row>
                <xdr:rowOff>0</xdr:rowOff>
              </to>
            </anchor>
          </controlPr>
        </control>
      </mc:Choice>
      <mc:Fallback>
        <control shapeId="12346" r:id="rId16" name="ComboBox40"/>
      </mc:Fallback>
    </mc:AlternateContent>
    <mc:AlternateContent xmlns:mc="http://schemas.openxmlformats.org/markup-compatibility/2006">
      <mc:Choice Requires="x14">
        <control shapeId="12345" r:id="rId17" name="ComboBox39">
          <controlPr defaultSize="0" autoLine="0" linkedCell="A86" listFillRange="Alimentos!A2:A984" r:id="rId18">
            <anchor moveWithCells="1">
              <from>
                <xdr:col>1</xdr:col>
                <xdr:colOff>7620</xdr:colOff>
                <xdr:row>85</xdr:row>
                <xdr:rowOff>22860</xdr:rowOff>
              </from>
              <to>
                <xdr:col>4</xdr:col>
                <xdr:colOff>137160</xdr:colOff>
                <xdr:row>86</xdr:row>
                <xdr:rowOff>0</xdr:rowOff>
              </to>
            </anchor>
          </controlPr>
        </control>
      </mc:Choice>
      <mc:Fallback>
        <control shapeId="12345" r:id="rId17" name="ComboBox39"/>
      </mc:Fallback>
    </mc:AlternateContent>
    <mc:AlternateContent xmlns:mc="http://schemas.openxmlformats.org/markup-compatibility/2006">
      <mc:Choice Requires="x14">
        <control shapeId="12344" r:id="rId19" name="ComboBox38">
          <controlPr defaultSize="0" autoLine="0" linkedCell="A85" listFillRange="Alimentos!A2:A984" r:id="rId20">
            <anchor moveWithCells="1">
              <from>
                <xdr:col>1</xdr:col>
                <xdr:colOff>7620</xdr:colOff>
                <xdr:row>84</xdr:row>
                <xdr:rowOff>22860</xdr:rowOff>
              </from>
              <to>
                <xdr:col>4</xdr:col>
                <xdr:colOff>137160</xdr:colOff>
                <xdr:row>85</xdr:row>
                <xdr:rowOff>0</xdr:rowOff>
              </to>
            </anchor>
          </controlPr>
        </control>
      </mc:Choice>
      <mc:Fallback>
        <control shapeId="12344" r:id="rId19" name="ComboBox38"/>
      </mc:Fallback>
    </mc:AlternateContent>
    <mc:AlternateContent xmlns:mc="http://schemas.openxmlformats.org/markup-compatibility/2006">
      <mc:Choice Requires="x14">
        <control shapeId="12343" r:id="rId21" name="ComboBox37">
          <controlPr defaultSize="0" autoLine="0" linkedCell="A84" listFillRange="Alimentos!A2:A984" r:id="rId22">
            <anchor moveWithCells="1">
              <from>
                <xdr:col>1</xdr:col>
                <xdr:colOff>7620</xdr:colOff>
                <xdr:row>83</xdr:row>
                <xdr:rowOff>22860</xdr:rowOff>
              </from>
              <to>
                <xdr:col>4</xdr:col>
                <xdr:colOff>137160</xdr:colOff>
                <xdr:row>84</xdr:row>
                <xdr:rowOff>0</xdr:rowOff>
              </to>
            </anchor>
          </controlPr>
        </control>
      </mc:Choice>
      <mc:Fallback>
        <control shapeId="12343" r:id="rId21" name="ComboBox37"/>
      </mc:Fallback>
    </mc:AlternateContent>
    <mc:AlternateContent xmlns:mc="http://schemas.openxmlformats.org/markup-compatibility/2006">
      <mc:Choice Requires="x14">
        <control shapeId="12342" r:id="rId23" name="ComboBox64">
          <controlPr defaultSize="0" autoLine="0" linkedCell="A83" listFillRange="Alimentos!A2:A984" r:id="rId24">
            <anchor moveWithCells="1">
              <from>
                <xdr:col>1</xdr:col>
                <xdr:colOff>7620</xdr:colOff>
                <xdr:row>82</xdr:row>
                <xdr:rowOff>22860</xdr:rowOff>
              </from>
              <to>
                <xdr:col>4</xdr:col>
                <xdr:colOff>137160</xdr:colOff>
                <xdr:row>83</xdr:row>
                <xdr:rowOff>0</xdr:rowOff>
              </to>
            </anchor>
          </controlPr>
        </control>
      </mc:Choice>
      <mc:Fallback>
        <control shapeId="12342" r:id="rId23" name="ComboBox64"/>
      </mc:Fallback>
    </mc:AlternateContent>
    <mc:AlternateContent xmlns:mc="http://schemas.openxmlformats.org/markup-compatibility/2006">
      <mc:Choice Requires="x14">
        <control shapeId="12341" r:id="rId25" name="ComboBox63">
          <controlPr defaultSize="0" autoLine="0" linkedCell="A81" listFillRange="Alimentos!A2:A984" r:id="rId26">
            <anchor moveWithCells="1">
              <from>
                <xdr:col>1</xdr:col>
                <xdr:colOff>7620</xdr:colOff>
                <xdr:row>80</xdr:row>
                <xdr:rowOff>22860</xdr:rowOff>
              </from>
              <to>
                <xdr:col>4</xdr:col>
                <xdr:colOff>137160</xdr:colOff>
                <xdr:row>81</xdr:row>
                <xdr:rowOff>0</xdr:rowOff>
              </to>
            </anchor>
          </controlPr>
        </control>
      </mc:Choice>
      <mc:Fallback>
        <control shapeId="12341" r:id="rId25" name="ComboBox63"/>
      </mc:Fallback>
    </mc:AlternateContent>
    <mc:AlternateContent xmlns:mc="http://schemas.openxmlformats.org/markup-compatibility/2006">
      <mc:Choice Requires="x14">
        <control shapeId="12340" r:id="rId27" name="ComboBox62">
          <controlPr defaultSize="0" autoLine="0" linkedCell="A82" listFillRange="Alimentos!A2:A984" r:id="rId28">
            <anchor moveWithCells="1">
              <from>
                <xdr:col>1</xdr:col>
                <xdr:colOff>7620</xdr:colOff>
                <xdr:row>81</xdr:row>
                <xdr:rowOff>22860</xdr:rowOff>
              </from>
              <to>
                <xdr:col>4</xdr:col>
                <xdr:colOff>137160</xdr:colOff>
                <xdr:row>82</xdr:row>
                <xdr:rowOff>0</xdr:rowOff>
              </to>
            </anchor>
          </controlPr>
        </control>
      </mc:Choice>
      <mc:Fallback>
        <control shapeId="12340" r:id="rId27" name="ComboBox62"/>
      </mc:Fallback>
    </mc:AlternateContent>
    <mc:AlternateContent xmlns:mc="http://schemas.openxmlformats.org/markup-compatibility/2006">
      <mc:Choice Requires="x14">
        <control shapeId="12339" r:id="rId29" name="ComboBox61">
          <controlPr defaultSize="0" autoLine="0" linkedCell="A80" listFillRange="Alimentos!A2:A984" r:id="rId30">
            <anchor moveWithCells="1">
              <from>
                <xdr:col>1</xdr:col>
                <xdr:colOff>7620</xdr:colOff>
                <xdr:row>79</xdr:row>
                <xdr:rowOff>22860</xdr:rowOff>
              </from>
              <to>
                <xdr:col>4</xdr:col>
                <xdr:colOff>137160</xdr:colOff>
                <xdr:row>80</xdr:row>
                <xdr:rowOff>0</xdr:rowOff>
              </to>
            </anchor>
          </controlPr>
        </control>
      </mc:Choice>
      <mc:Fallback>
        <control shapeId="12339" r:id="rId29" name="ComboBox61"/>
      </mc:Fallback>
    </mc:AlternateContent>
    <mc:AlternateContent xmlns:mc="http://schemas.openxmlformats.org/markup-compatibility/2006">
      <mc:Choice Requires="x14">
        <control shapeId="12338" r:id="rId31" name="ComboBox60">
          <controlPr defaultSize="0" autoLine="0" linkedCell="A79" listFillRange="Alimentos!A2:A984" r:id="rId32">
            <anchor moveWithCells="1">
              <from>
                <xdr:col>1</xdr:col>
                <xdr:colOff>7620</xdr:colOff>
                <xdr:row>78</xdr:row>
                <xdr:rowOff>22860</xdr:rowOff>
              </from>
              <to>
                <xdr:col>4</xdr:col>
                <xdr:colOff>137160</xdr:colOff>
                <xdr:row>79</xdr:row>
                <xdr:rowOff>0</xdr:rowOff>
              </to>
            </anchor>
          </controlPr>
        </control>
      </mc:Choice>
      <mc:Fallback>
        <control shapeId="12338" r:id="rId31" name="ComboBox60"/>
      </mc:Fallback>
    </mc:AlternateContent>
    <mc:AlternateContent xmlns:mc="http://schemas.openxmlformats.org/markup-compatibility/2006">
      <mc:Choice Requires="x14">
        <control shapeId="12337" r:id="rId33" name="ComboBox59">
          <controlPr defaultSize="0" autoLine="0" linkedCell="A72" listFillRange="Alimentos!A2:A984" r:id="rId34">
            <anchor moveWithCells="1">
              <from>
                <xdr:col>1</xdr:col>
                <xdr:colOff>7620</xdr:colOff>
                <xdr:row>71</xdr:row>
                <xdr:rowOff>22860</xdr:rowOff>
              </from>
              <to>
                <xdr:col>4</xdr:col>
                <xdr:colOff>137160</xdr:colOff>
                <xdr:row>72</xdr:row>
                <xdr:rowOff>0</xdr:rowOff>
              </to>
            </anchor>
          </controlPr>
        </control>
      </mc:Choice>
      <mc:Fallback>
        <control shapeId="12337" r:id="rId33" name="ComboBox59"/>
      </mc:Fallback>
    </mc:AlternateContent>
    <mc:AlternateContent xmlns:mc="http://schemas.openxmlformats.org/markup-compatibility/2006">
      <mc:Choice Requires="x14">
        <control shapeId="12336" r:id="rId35" name="ComboBox58">
          <controlPr defaultSize="0" autoLine="0" linkedCell="A71" listFillRange="Alimentos!A2:A984" r:id="rId36">
            <anchor moveWithCells="1">
              <from>
                <xdr:col>1</xdr:col>
                <xdr:colOff>7620</xdr:colOff>
                <xdr:row>70</xdr:row>
                <xdr:rowOff>22860</xdr:rowOff>
              </from>
              <to>
                <xdr:col>4</xdr:col>
                <xdr:colOff>137160</xdr:colOff>
                <xdr:row>71</xdr:row>
                <xdr:rowOff>0</xdr:rowOff>
              </to>
            </anchor>
          </controlPr>
        </control>
      </mc:Choice>
      <mc:Fallback>
        <control shapeId="12336" r:id="rId35" name="ComboBox58"/>
      </mc:Fallback>
    </mc:AlternateContent>
    <mc:AlternateContent xmlns:mc="http://schemas.openxmlformats.org/markup-compatibility/2006">
      <mc:Choice Requires="x14">
        <control shapeId="12335" r:id="rId37" name="ComboBox57">
          <controlPr defaultSize="0" autoLine="0" linkedCell="A68" listFillRange="Alimentos!A2:A984" r:id="rId38">
            <anchor moveWithCells="1">
              <from>
                <xdr:col>1</xdr:col>
                <xdr:colOff>7620</xdr:colOff>
                <xdr:row>67</xdr:row>
                <xdr:rowOff>22860</xdr:rowOff>
              </from>
              <to>
                <xdr:col>4</xdr:col>
                <xdr:colOff>137160</xdr:colOff>
                <xdr:row>68</xdr:row>
                <xdr:rowOff>0</xdr:rowOff>
              </to>
            </anchor>
          </controlPr>
        </control>
      </mc:Choice>
      <mc:Fallback>
        <control shapeId="12335" r:id="rId37" name="ComboBox57"/>
      </mc:Fallback>
    </mc:AlternateContent>
    <mc:AlternateContent xmlns:mc="http://schemas.openxmlformats.org/markup-compatibility/2006">
      <mc:Choice Requires="x14">
        <control shapeId="12334" r:id="rId39" name="ComboBox56">
          <controlPr defaultSize="0" autoLine="0" linkedCell="A67" listFillRange="Alimentos!A2:A984" r:id="rId38">
            <anchor moveWithCells="1">
              <from>
                <xdr:col>1</xdr:col>
                <xdr:colOff>7620</xdr:colOff>
                <xdr:row>66</xdr:row>
                <xdr:rowOff>22860</xdr:rowOff>
              </from>
              <to>
                <xdr:col>4</xdr:col>
                <xdr:colOff>137160</xdr:colOff>
                <xdr:row>67</xdr:row>
                <xdr:rowOff>0</xdr:rowOff>
              </to>
            </anchor>
          </controlPr>
        </control>
      </mc:Choice>
      <mc:Fallback>
        <control shapeId="12334" r:id="rId39" name="ComboBox56"/>
      </mc:Fallback>
    </mc:AlternateContent>
    <mc:AlternateContent xmlns:mc="http://schemas.openxmlformats.org/markup-compatibility/2006">
      <mc:Choice Requires="x14">
        <control shapeId="12333" r:id="rId40" name="ComboBox35">
          <controlPr defaultSize="0" autoLine="0" linkedCell="A104" listFillRange="Alimentos!A2:A984" r:id="rId41">
            <anchor moveWithCells="1">
              <from>
                <xdr:col>1</xdr:col>
                <xdr:colOff>7620</xdr:colOff>
                <xdr:row>103</xdr:row>
                <xdr:rowOff>22860</xdr:rowOff>
              </from>
              <to>
                <xdr:col>4</xdr:col>
                <xdr:colOff>137160</xdr:colOff>
                <xdr:row>104</xdr:row>
                <xdr:rowOff>0</xdr:rowOff>
              </to>
            </anchor>
          </controlPr>
        </control>
      </mc:Choice>
      <mc:Fallback>
        <control shapeId="12333" r:id="rId40" name="ComboBox35"/>
      </mc:Fallback>
    </mc:AlternateContent>
    <mc:AlternateContent xmlns:mc="http://schemas.openxmlformats.org/markup-compatibility/2006">
      <mc:Choice Requires="x14">
        <control shapeId="12332" r:id="rId42" name="ComboBox34">
          <controlPr defaultSize="0" autoLine="0" linkedCell="A101" listFillRange="Alimentos!A2:A984" r:id="rId41">
            <anchor moveWithCells="1">
              <from>
                <xdr:col>1</xdr:col>
                <xdr:colOff>7620</xdr:colOff>
                <xdr:row>100</xdr:row>
                <xdr:rowOff>22860</xdr:rowOff>
              </from>
              <to>
                <xdr:col>4</xdr:col>
                <xdr:colOff>137160</xdr:colOff>
                <xdr:row>101</xdr:row>
                <xdr:rowOff>0</xdr:rowOff>
              </to>
            </anchor>
          </controlPr>
        </control>
      </mc:Choice>
      <mc:Fallback>
        <control shapeId="12332" r:id="rId42" name="ComboBox34"/>
      </mc:Fallback>
    </mc:AlternateContent>
    <mc:AlternateContent xmlns:mc="http://schemas.openxmlformats.org/markup-compatibility/2006">
      <mc:Choice Requires="x14">
        <control shapeId="12331" r:id="rId43" name="ComboBox33">
          <controlPr defaultSize="0" autoLine="0" linkedCell="A103" listFillRange="Alimentos!A2:A984" r:id="rId12">
            <anchor moveWithCells="1">
              <from>
                <xdr:col>1</xdr:col>
                <xdr:colOff>7620</xdr:colOff>
                <xdr:row>102</xdr:row>
                <xdr:rowOff>22860</xdr:rowOff>
              </from>
              <to>
                <xdr:col>4</xdr:col>
                <xdr:colOff>137160</xdr:colOff>
                <xdr:row>103</xdr:row>
                <xdr:rowOff>0</xdr:rowOff>
              </to>
            </anchor>
          </controlPr>
        </control>
      </mc:Choice>
      <mc:Fallback>
        <control shapeId="12331" r:id="rId43" name="ComboBox33"/>
      </mc:Fallback>
    </mc:AlternateContent>
    <mc:AlternateContent xmlns:mc="http://schemas.openxmlformats.org/markup-compatibility/2006">
      <mc:Choice Requires="x14">
        <control shapeId="12330" r:id="rId44" name="ComboBox32">
          <controlPr defaultSize="0" autoLine="0" linkedCell="A102" listFillRange="Alimentos!A2:A984" r:id="rId41">
            <anchor moveWithCells="1">
              <from>
                <xdr:col>1</xdr:col>
                <xdr:colOff>7620</xdr:colOff>
                <xdr:row>101</xdr:row>
                <xdr:rowOff>22860</xdr:rowOff>
              </from>
              <to>
                <xdr:col>4</xdr:col>
                <xdr:colOff>137160</xdr:colOff>
                <xdr:row>102</xdr:row>
                <xdr:rowOff>0</xdr:rowOff>
              </to>
            </anchor>
          </controlPr>
        </control>
      </mc:Choice>
      <mc:Fallback>
        <control shapeId="12330" r:id="rId44" name="ComboBox32"/>
      </mc:Fallback>
    </mc:AlternateContent>
    <mc:AlternateContent xmlns:mc="http://schemas.openxmlformats.org/markup-compatibility/2006">
      <mc:Choice Requires="x14">
        <control shapeId="12329" r:id="rId45" name="ComboBox22">
          <controlPr defaultSize="0" autoLine="0" linkedCell="A100" listFillRange="Alimentos!A2:A984" r:id="rId41">
            <anchor moveWithCells="1">
              <from>
                <xdr:col>1</xdr:col>
                <xdr:colOff>7620</xdr:colOff>
                <xdr:row>99</xdr:row>
                <xdr:rowOff>22860</xdr:rowOff>
              </from>
              <to>
                <xdr:col>4</xdr:col>
                <xdr:colOff>137160</xdr:colOff>
                <xdr:row>100</xdr:row>
                <xdr:rowOff>0</xdr:rowOff>
              </to>
            </anchor>
          </controlPr>
        </control>
      </mc:Choice>
      <mc:Fallback>
        <control shapeId="12329" r:id="rId45" name="ComboBox22"/>
      </mc:Fallback>
    </mc:AlternateContent>
    <mc:AlternateContent xmlns:mc="http://schemas.openxmlformats.org/markup-compatibility/2006">
      <mc:Choice Requires="x14">
        <control shapeId="12328" r:id="rId46" name="ComboBox55">
          <controlPr defaultSize="0" autoLine="0" linkedCell="A69" listFillRange="Alimentos!A2:A984" r:id="rId41">
            <anchor moveWithCells="1">
              <from>
                <xdr:col>1</xdr:col>
                <xdr:colOff>7620</xdr:colOff>
                <xdr:row>68</xdr:row>
                <xdr:rowOff>22860</xdr:rowOff>
              </from>
              <to>
                <xdr:col>4</xdr:col>
                <xdr:colOff>137160</xdr:colOff>
                <xdr:row>69</xdr:row>
                <xdr:rowOff>0</xdr:rowOff>
              </to>
            </anchor>
          </controlPr>
        </control>
      </mc:Choice>
      <mc:Fallback>
        <control shapeId="12328" r:id="rId46" name="ComboBox55"/>
      </mc:Fallback>
    </mc:AlternateContent>
    <mc:AlternateContent xmlns:mc="http://schemas.openxmlformats.org/markup-compatibility/2006">
      <mc:Choice Requires="x14">
        <control shapeId="12327" r:id="rId47" name="ComboBox54">
          <controlPr defaultSize="0" autoLine="0" linkedCell="A70" listFillRange="Alimentos!A2:A984" r:id="rId41">
            <anchor moveWithCells="1">
              <from>
                <xdr:col>1</xdr:col>
                <xdr:colOff>7620</xdr:colOff>
                <xdr:row>69</xdr:row>
                <xdr:rowOff>22860</xdr:rowOff>
              </from>
              <to>
                <xdr:col>4</xdr:col>
                <xdr:colOff>137160</xdr:colOff>
                <xdr:row>70</xdr:row>
                <xdr:rowOff>0</xdr:rowOff>
              </to>
            </anchor>
          </controlPr>
        </control>
      </mc:Choice>
      <mc:Fallback>
        <control shapeId="12327" r:id="rId47" name="ComboBox54"/>
      </mc:Fallback>
    </mc:AlternateContent>
    <mc:AlternateContent xmlns:mc="http://schemas.openxmlformats.org/markup-compatibility/2006">
      <mc:Choice Requires="x14">
        <control shapeId="12326" r:id="rId48" name="ComboBox53">
          <controlPr defaultSize="0" autoLine="0" linkedCell="A55" listFillRange="Alimentos!A2:A984" r:id="rId41">
            <anchor moveWithCells="1">
              <from>
                <xdr:col>1</xdr:col>
                <xdr:colOff>7620</xdr:colOff>
                <xdr:row>54</xdr:row>
                <xdr:rowOff>22860</xdr:rowOff>
              </from>
              <to>
                <xdr:col>4</xdr:col>
                <xdr:colOff>137160</xdr:colOff>
                <xdr:row>55</xdr:row>
                <xdr:rowOff>0</xdr:rowOff>
              </to>
            </anchor>
          </controlPr>
        </control>
      </mc:Choice>
      <mc:Fallback>
        <control shapeId="12326" r:id="rId48" name="ComboBox53"/>
      </mc:Fallback>
    </mc:AlternateContent>
    <mc:AlternateContent xmlns:mc="http://schemas.openxmlformats.org/markup-compatibility/2006">
      <mc:Choice Requires="x14">
        <control shapeId="12325" r:id="rId49" name="ComboBox52">
          <controlPr defaultSize="0" autoLine="0" linkedCell="A56" listFillRange="Alimentos!A2:A984" r:id="rId41">
            <anchor moveWithCells="1">
              <from>
                <xdr:col>1</xdr:col>
                <xdr:colOff>7620</xdr:colOff>
                <xdr:row>55</xdr:row>
                <xdr:rowOff>22860</xdr:rowOff>
              </from>
              <to>
                <xdr:col>4</xdr:col>
                <xdr:colOff>137160</xdr:colOff>
                <xdr:row>56</xdr:row>
                <xdr:rowOff>0</xdr:rowOff>
              </to>
            </anchor>
          </controlPr>
        </control>
      </mc:Choice>
      <mc:Fallback>
        <control shapeId="12325" r:id="rId49" name="ComboBox52"/>
      </mc:Fallback>
    </mc:AlternateContent>
    <mc:AlternateContent xmlns:mc="http://schemas.openxmlformats.org/markup-compatibility/2006">
      <mc:Choice Requires="x14">
        <control shapeId="12324" r:id="rId50" name="ComboBox51">
          <controlPr defaultSize="0" autoLine="0" linkedCell="A54" listFillRange="Alimentos!A2:A984" r:id="rId51">
            <anchor moveWithCells="1">
              <from>
                <xdr:col>1</xdr:col>
                <xdr:colOff>7620</xdr:colOff>
                <xdr:row>53</xdr:row>
                <xdr:rowOff>22860</xdr:rowOff>
              </from>
              <to>
                <xdr:col>4</xdr:col>
                <xdr:colOff>137160</xdr:colOff>
                <xdr:row>54</xdr:row>
                <xdr:rowOff>0</xdr:rowOff>
              </to>
            </anchor>
          </controlPr>
        </control>
      </mc:Choice>
      <mc:Fallback>
        <control shapeId="12324" r:id="rId50" name="ComboBox51"/>
      </mc:Fallback>
    </mc:AlternateContent>
    <mc:AlternateContent xmlns:mc="http://schemas.openxmlformats.org/markup-compatibility/2006">
      <mc:Choice Requires="x14">
        <control shapeId="12323" r:id="rId52" name="ComboBox50">
          <controlPr defaultSize="0" autoLine="0" linkedCell="A66" listFillRange="Alimentos!A2:A984" r:id="rId12">
            <anchor moveWithCells="1">
              <from>
                <xdr:col>1</xdr:col>
                <xdr:colOff>7620</xdr:colOff>
                <xdr:row>65</xdr:row>
                <xdr:rowOff>22860</xdr:rowOff>
              </from>
              <to>
                <xdr:col>4</xdr:col>
                <xdr:colOff>137160</xdr:colOff>
                <xdr:row>66</xdr:row>
                <xdr:rowOff>0</xdr:rowOff>
              </to>
            </anchor>
          </controlPr>
        </control>
      </mc:Choice>
      <mc:Fallback>
        <control shapeId="12323" r:id="rId52" name="ComboBox50"/>
      </mc:Fallback>
    </mc:AlternateContent>
    <mc:AlternateContent xmlns:mc="http://schemas.openxmlformats.org/markup-compatibility/2006">
      <mc:Choice Requires="x14">
        <control shapeId="12322" r:id="rId53" name="ComboBox49">
          <controlPr defaultSize="0" autoLine="0" linkedCell="A65" listFillRange="Alimentos!A2:A984" r:id="rId54">
            <anchor moveWithCells="1">
              <from>
                <xdr:col>1</xdr:col>
                <xdr:colOff>7620</xdr:colOff>
                <xdr:row>64</xdr:row>
                <xdr:rowOff>22860</xdr:rowOff>
              </from>
              <to>
                <xdr:col>4</xdr:col>
                <xdr:colOff>137160</xdr:colOff>
                <xdr:row>65</xdr:row>
                <xdr:rowOff>0</xdr:rowOff>
              </to>
            </anchor>
          </controlPr>
        </control>
      </mc:Choice>
      <mc:Fallback>
        <control shapeId="12322" r:id="rId53" name="ComboBox49"/>
      </mc:Fallback>
    </mc:AlternateContent>
    <mc:AlternateContent xmlns:mc="http://schemas.openxmlformats.org/markup-compatibility/2006">
      <mc:Choice Requires="x14">
        <control shapeId="12321" r:id="rId55" name="ComboBox48">
          <controlPr defaultSize="0" autoLine="0" linkedCell="A64" listFillRange="Alimentos!A2:A984" r:id="rId56">
            <anchor moveWithCells="1">
              <from>
                <xdr:col>1</xdr:col>
                <xdr:colOff>7620</xdr:colOff>
                <xdr:row>63</xdr:row>
                <xdr:rowOff>22860</xdr:rowOff>
              </from>
              <to>
                <xdr:col>4</xdr:col>
                <xdr:colOff>137160</xdr:colOff>
                <xdr:row>64</xdr:row>
                <xdr:rowOff>0</xdr:rowOff>
              </to>
            </anchor>
          </controlPr>
        </control>
      </mc:Choice>
      <mc:Fallback>
        <control shapeId="12321" r:id="rId55" name="ComboBox48"/>
      </mc:Fallback>
    </mc:AlternateContent>
    <mc:AlternateContent xmlns:mc="http://schemas.openxmlformats.org/markup-compatibility/2006">
      <mc:Choice Requires="x14">
        <control shapeId="12320" r:id="rId57" name="ComboBox47">
          <controlPr defaultSize="0" autoLine="0" linkedCell="A63" listFillRange="Alimentos!A2:A984" r:id="rId58">
            <anchor moveWithCells="1">
              <from>
                <xdr:col>1</xdr:col>
                <xdr:colOff>7620</xdr:colOff>
                <xdr:row>62</xdr:row>
                <xdr:rowOff>22860</xdr:rowOff>
              </from>
              <to>
                <xdr:col>4</xdr:col>
                <xdr:colOff>137160</xdr:colOff>
                <xdr:row>63</xdr:row>
                <xdr:rowOff>0</xdr:rowOff>
              </to>
            </anchor>
          </controlPr>
        </control>
      </mc:Choice>
      <mc:Fallback>
        <control shapeId="12320" r:id="rId57" name="ComboBox47"/>
      </mc:Fallback>
    </mc:AlternateContent>
    <mc:AlternateContent xmlns:mc="http://schemas.openxmlformats.org/markup-compatibility/2006">
      <mc:Choice Requires="x14">
        <control shapeId="12319" r:id="rId59" name="ComboBox36">
          <controlPr defaultSize="0" autoLine="0" linkedCell="A52" listFillRange="Alimentos!A2:A984" r:id="rId60">
            <anchor moveWithCells="1">
              <from>
                <xdr:col>1</xdr:col>
                <xdr:colOff>7620</xdr:colOff>
                <xdr:row>51</xdr:row>
                <xdr:rowOff>22860</xdr:rowOff>
              </from>
              <to>
                <xdr:col>4</xdr:col>
                <xdr:colOff>137160</xdr:colOff>
                <xdr:row>52</xdr:row>
                <xdr:rowOff>0</xdr:rowOff>
              </to>
            </anchor>
          </controlPr>
        </control>
      </mc:Choice>
      <mc:Fallback>
        <control shapeId="12319" r:id="rId59" name="ComboBox36"/>
      </mc:Fallback>
    </mc:AlternateContent>
    <mc:AlternateContent xmlns:mc="http://schemas.openxmlformats.org/markup-compatibility/2006">
      <mc:Choice Requires="x14">
        <control shapeId="12318" r:id="rId61" name="ComboBox31">
          <controlPr defaultSize="0" autoLine="0" linkedCell="A44" listFillRange="Alimentos!A2:A984" r:id="rId12">
            <anchor moveWithCells="1">
              <from>
                <xdr:col>1</xdr:col>
                <xdr:colOff>7620</xdr:colOff>
                <xdr:row>43</xdr:row>
                <xdr:rowOff>22860</xdr:rowOff>
              </from>
              <to>
                <xdr:col>4</xdr:col>
                <xdr:colOff>137160</xdr:colOff>
                <xdr:row>44</xdr:row>
                <xdr:rowOff>0</xdr:rowOff>
              </to>
            </anchor>
          </controlPr>
        </control>
      </mc:Choice>
      <mc:Fallback>
        <control shapeId="12318" r:id="rId61" name="ComboBox31"/>
      </mc:Fallback>
    </mc:AlternateContent>
    <mc:AlternateContent xmlns:mc="http://schemas.openxmlformats.org/markup-compatibility/2006">
      <mc:Choice Requires="x14">
        <control shapeId="12317" r:id="rId62" name="ComboBox30">
          <controlPr defaultSize="0" autoLine="0" linkedCell="A45" listFillRange="Alimentos!A2:A984" r:id="rId12">
            <anchor moveWithCells="1">
              <from>
                <xdr:col>1</xdr:col>
                <xdr:colOff>7620</xdr:colOff>
                <xdr:row>44</xdr:row>
                <xdr:rowOff>22860</xdr:rowOff>
              </from>
              <to>
                <xdr:col>4</xdr:col>
                <xdr:colOff>137160</xdr:colOff>
                <xdr:row>45</xdr:row>
                <xdr:rowOff>0</xdr:rowOff>
              </to>
            </anchor>
          </controlPr>
        </control>
      </mc:Choice>
      <mc:Fallback>
        <control shapeId="12317" r:id="rId62" name="ComboBox30"/>
      </mc:Fallback>
    </mc:AlternateContent>
    <mc:AlternateContent xmlns:mc="http://schemas.openxmlformats.org/markup-compatibility/2006">
      <mc:Choice Requires="x14">
        <control shapeId="12316" r:id="rId63" name="ComboBox29">
          <controlPr defaultSize="0" autoLine="0" linkedCell="A43" listFillRange="Alimentos!A2:A984" r:id="rId12">
            <anchor moveWithCells="1">
              <from>
                <xdr:col>1</xdr:col>
                <xdr:colOff>7620</xdr:colOff>
                <xdr:row>42</xdr:row>
                <xdr:rowOff>22860</xdr:rowOff>
              </from>
              <to>
                <xdr:col>4</xdr:col>
                <xdr:colOff>137160</xdr:colOff>
                <xdr:row>43</xdr:row>
                <xdr:rowOff>0</xdr:rowOff>
              </to>
            </anchor>
          </controlPr>
        </control>
      </mc:Choice>
      <mc:Fallback>
        <control shapeId="12316" r:id="rId63" name="ComboBox29"/>
      </mc:Fallback>
    </mc:AlternateContent>
    <mc:AlternateContent xmlns:mc="http://schemas.openxmlformats.org/markup-compatibility/2006">
      <mc:Choice Requires="x14">
        <control shapeId="12315" r:id="rId64" name="ComboBox28">
          <controlPr defaultSize="0" autoLine="0" linkedCell="A42" listFillRange="Alimentos!A2:A984" r:id="rId12">
            <anchor moveWithCells="1">
              <from>
                <xdr:col>1</xdr:col>
                <xdr:colOff>7620</xdr:colOff>
                <xdr:row>41</xdr:row>
                <xdr:rowOff>22860</xdr:rowOff>
              </from>
              <to>
                <xdr:col>4</xdr:col>
                <xdr:colOff>137160</xdr:colOff>
                <xdr:row>42</xdr:row>
                <xdr:rowOff>0</xdr:rowOff>
              </to>
            </anchor>
          </controlPr>
        </control>
      </mc:Choice>
      <mc:Fallback>
        <control shapeId="12315" r:id="rId64" name="ComboBox28"/>
      </mc:Fallback>
    </mc:AlternateContent>
    <mc:AlternateContent xmlns:mc="http://schemas.openxmlformats.org/markup-compatibility/2006">
      <mc:Choice Requires="x14">
        <control shapeId="12314" r:id="rId65" name="ComboBox27">
          <controlPr defaultSize="0" autoLine="0" linkedCell="A41" listFillRange="Alimentos!A2:A984" r:id="rId12">
            <anchor moveWithCells="1">
              <from>
                <xdr:col>1</xdr:col>
                <xdr:colOff>7620</xdr:colOff>
                <xdr:row>40</xdr:row>
                <xdr:rowOff>22860</xdr:rowOff>
              </from>
              <to>
                <xdr:col>4</xdr:col>
                <xdr:colOff>137160</xdr:colOff>
                <xdr:row>41</xdr:row>
                <xdr:rowOff>0</xdr:rowOff>
              </to>
            </anchor>
          </controlPr>
        </control>
      </mc:Choice>
      <mc:Fallback>
        <control shapeId="12314" r:id="rId65" name="ComboBox27"/>
      </mc:Fallback>
    </mc:AlternateContent>
    <mc:AlternateContent xmlns:mc="http://schemas.openxmlformats.org/markup-compatibility/2006">
      <mc:Choice Requires="x14">
        <control shapeId="12313" r:id="rId66" name="ComboBox26">
          <controlPr defaultSize="0" autoLine="0" linkedCell="A40" listFillRange="Alimentos!A2:A984" r:id="rId67">
            <anchor moveWithCells="1">
              <from>
                <xdr:col>1</xdr:col>
                <xdr:colOff>7620</xdr:colOff>
                <xdr:row>39</xdr:row>
                <xdr:rowOff>22860</xdr:rowOff>
              </from>
              <to>
                <xdr:col>4</xdr:col>
                <xdr:colOff>137160</xdr:colOff>
                <xdr:row>40</xdr:row>
                <xdr:rowOff>0</xdr:rowOff>
              </to>
            </anchor>
          </controlPr>
        </control>
      </mc:Choice>
      <mc:Fallback>
        <control shapeId="12313" r:id="rId66" name="ComboBox26"/>
      </mc:Fallback>
    </mc:AlternateContent>
    <mc:AlternateContent xmlns:mc="http://schemas.openxmlformats.org/markup-compatibility/2006">
      <mc:Choice Requires="x14">
        <control shapeId="12312" r:id="rId68" name="ComboBox25">
          <controlPr defaultSize="0" autoLine="0" linkedCell="A39" listFillRange="Alimentos!A2:A984" r:id="rId69">
            <anchor moveWithCells="1">
              <from>
                <xdr:col>1</xdr:col>
                <xdr:colOff>7620</xdr:colOff>
                <xdr:row>38</xdr:row>
                <xdr:rowOff>22860</xdr:rowOff>
              </from>
              <to>
                <xdr:col>4</xdr:col>
                <xdr:colOff>137160</xdr:colOff>
                <xdr:row>39</xdr:row>
                <xdr:rowOff>0</xdr:rowOff>
              </to>
            </anchor>
          </controlPr>
        </control>
      </mc:Choice>
      <mc:Fallback>
        <control shapeId="12312" r:id="rId68" name="ComboBox25"/>
      </mc:Fallback>
    </mc:AlternateContent>
    <mc:AlternateContent xmlns:mc="http://schemas.openxmlformats.org/markup-compatibility/2006">
      <mc:Choice Requires="x14">
        <control shapeId="12311" r:id="rId70" name="ComboBox24">
          <controlPr defaultSize="0" autoLine="0" linkedCell="A37" listFillRange="Alimentos!A2:A984" r:id="rId71">
            <anchor moveWithCells="1">
              <from>
                <xdr:col>1</xdr:col>
                <xdr:colOff>7620</xdr:colOff>
                <xdr:row>36</xdr:row>
                <xdr:rowOff>22860</xdr:rowOff>
              </from>
              <to>
                <xdr:col>4</xdr:col>
                <xdr:colOff>137160</xdr:colOff>
                <xdr:row>37</xdr:row>
                <xdr:rowOff>0</xdr:rowOff>
              </to>
            </anchor>
          </controlPr>
        </control>
      </mc:Choice>
      <mc:Fallback>
        <control shapeId="12311" r:id="rId70" name="ComboBox24"/>
      </mc:Fallback>
    </mc:AlternateContent>
    <mc:AlternateContent xmlns:mc="http://schemas.openxmlformats.org/markup-compatibility/2006">
      <mc:Choice Requires="x14">
        <control shapeId="12310" r:id="rId72" name="ComboBox23">
          <controlPr defaultSize="0" autoLine="0" linkedCell="A38" listFillRange="Alimentos!A2:A984" r:id="rId73">
            <anchor moveWithCells="1">
              <from>
                <xdr:col>1</xdr:col>
                <xdr:colOff>7620</xdr:colOff>
                <xdr:row>37</xdr:row>
                <xdr:rowOff>22860</xdr:rowOff>
              </from>
              <to>
                <xdr:col>4</xdr:col>
                <xdr:colOff>137160</xdr:colOff>
                <xdr:row>38</xdr:row>
                <xdr:rowOff>0</xdr:rowOff>
              </to>
            </anchor>
          </controlPr>
        </control>
      </mc:Choice>
      <mc:Fallback>
        <control shapeId="12310" r:id="rId72" name="ComboBox23"/>
      </mc:Fallback>
    </mc:AlternateContent>
    <mc:AlternateContent xmlns:mc="http://schemas.openxmlformats.org/markup-compatibility/2006">
      <mc:Choice Requires="x14">
        <control shapeId="12309" r:id="rId74" name="ComboBox21">
          <controlPr defaultSize="0" autoLine="0" linkedCell="A36" listFillRange="Alimentos!A2:A984" r:id="rId75">
            <anchor moveWithCells="1">
              <from>
                <xdr:col>1</xdr:col>
                <xdr:colOff>7620</xdr:colOff>
                <xdr:row>35</xdr:row>
                <xdr:rowOff>22860</xdr:rowOff>
              </from>
              <to>
                <xdr:col>4</xdr:col>
                <xdr:colOff>137160</xdr:colOff>
                <xdr:row>36</xdr:row>
                <xdr:rowOff>0</xdr:rowOff>
              </to>
            </anchor>
          </controlPr>
        </control>
      </mc:Choice>
      <mc:Fallback>
        <control shapeId="12309" r:id="rId74" name="ComboBox21"/>
      </mc:Fallback>
    </mc:AlternateContent>
    <mc:AlternateContent xmlns:mc="http://schemas.openxmlformats.org/markup-compatibility/2006">
      <mc:Choice Requires="x14">
        <control shapeId="12308" r:id="rId76" name="ComboBox20">
          <controlPr defaultSize="0" autoLine="0" linkedCell="A35" listFillRange="Alimentos!A2:A984" r:id="rId77">
            <anchor moveWithCells="1">
              <from>
                <xdr:col>1</xdr:col>
                <xdr:colOff>7620</xdr:colOff>
                <xdr:row>34</xdr:row>
                <xdr:rowOff>22860</xdr:rowOff>
              </from>
              <to>
                <xdr:col>4</xdr:col>
                <xdr:colOff>137160</xdr:colOff>
                <xdr:row>35</xdr:row>
                <xdr:rowOff>0</xdr:rowOff>
              </to>
            </anchor>
          </controlPr>
        </control>
      </mc:Choice>
      <mc:Fallback>
        <control shapeId="12308" r:id="rId76" name="ComboBox20"/>
      </mc:Fallback>
    </mc:AlternateContent>
    <mc:AlternateContent xmlns:mc="http://schemas.openxmlformats.org/markup-compatibility/2006">
      <mc:Choice Requires="x14">
        <control shapeId="12307" r:id="rId78" name="ComboBox19">
          <controlPr defaultSize="0" autoLine="0" linkedCell="A34" listFillRange="Alimentos!A2:A984" r:id="rId24">
            <anchor moveWithCells="1">
              <from>
                <xdr:col>1</xdr:col>
                <xdr:colOff>7620</xdr:colOff>
                <xdr:row>33</xdr:row>
                <xdr:rowOff>22860</xdr:rowOff>
              </from>
              <to>
                <xdr:col>4</xdr:col>
                <xdr:colOff>137160</xdr:colOff>
                <xdr:row>34</xdr:row>
                <xdr:rowOff>0</xdr:rowOff>
              </to>
            </anchor>
          </controlPr>
        </control>
      </mc:Choice>
      <mc:Fallback>
        <control shapeId="12307" r:id="rId78" name="ComboBox19"/>
      </mc:Fallback>
    </mc:AlternateContent>
    <mc:AlternateContent xmlns:mc="http://schemas.openxmlformats.org/markup-compatibility/2006">
      <mc:Choice Requires="x14">
        <control shapeId="12306" r:id="rId79" name="ComboBox17">
          <controlPr defaultSize="0" autoLine="0" linkedCell="A33" listFillRange="Alimentos!A2:A984" r:id="rId80">
            <anchor moveWithCells="1">
              <from>
                <xdr:col>1</xdr:col>
                <xdr:colOff>7620</xdr:colOff>
                <xdr:row>32</xdr:row>
                <xdr:rowOff>22860</xdr:rowOff>
              </from>
              <to>
                <xdr:col>4</xdr:col>
                <xdr:colOff>137160</xdr:colOff>
                <xdr:row>33</xdr:row>
                <xdr:rowOff>0</xdr:rowOff>
              </to>
            </anchor>
          </controlPr>
        </control>
      </mc:Choice>
      <mc:Fallback>
        <control shapeId="12306" r:id="rId79" name="ComboBox17"/>
      </mc:Fallback>
    </mc:AlternateContent>
    <mc:AlternateContent xmlns:mc="http://schemas.openxmlformats.org/markup-compatibility/2006">
      <mc:Choice Requires="x14">
        <control shapeId="12305" r:id="rId81" name="ComboBox18">
          <controlPr defaultSize="0" autoLine="0" linkedCell="A32" listFillRange="Alimentos!A2:A984" r:id="rId82">
            <anchor moveWithCells="1">
              <from>
                <xdr:col>1</xdr:col>
                <xdr:colOff>7620</xdr:colOff>
                <xdr:row>31</xdr:row>
                <xdr:rowOff>22860</xdr:rowOff>
              </from>
              <to>
                <xdr:col>4</xdr:col>
                <xdr:colOff>137160</xdr:colOff>
                <xdr:row>32</xdr:row>
                <xdr:rowOff>0</xdr:rowOff>
              </to>
            </anchor>
          </controlPr>
        </control>
      </mc:Choice>
      <mc:Fallback>
        <control shapeId="12305" r:id="rId81" name="ComboBox18"/>
      </mc:Fallback>
    </mc:AlternateContent>
    <mc:AlternateContent xmlns:mc="http://schemas.openxmlformats.org/markup-compatibility/2006">
      <mc:Choice Requires="x14">
        <control shapeId="12304" r:id="rId83" name="ComboBox16">
          <controlPr defaultSize="0" autoLine="0" linkedCell="A31" listFillRange="Alimentos!A2:A984" r:id="rId84">
            <anchor moveWithCells="1">
              <from>
                <xdr:col>1</xdr:col>
                <xdr:colOff>7620</xdr:colOff>
                <xdr:row>30</xdr:row>
                <xdr:rowOff>22860</xdr:rowOff>
              </from>
              <to>
                <xdr:col>4</xdr:col>
                <xdr:colOff>137160</xdr:colOff>
                <xdr:row>31</xdr:row>
                <xdr:rowOff>0</xdr:rowOff>
              </to>
            </anchor>
          </controlPr>
        </control>
      </mc:Choice>
      <mc:Fallback>
        <control shapeId="12304" r:id="rId83" name="ComboBox16"/>
      </mc:Fallback>
    </mc:AlternateContent>
    <mc:AlternateContent xmlns:mc="http://schemas.openxmlformats.org/markup-compatibility/2006">
      <mc:Choice Requires="x14">
        <control shapeId="12303" r:id="rId85" name="ComboBox15">
          <controlPr defaultSize="0" autoLine="0" linkedCell="A24" listFillRange="Alimentos!A2:A984" r:id="rId86">
            <anchor moveWithCells="1">
              <from>
                <xdr:col>1</xdr:col>
                <xdr:colOff>7620</xdr:colOff>
                <xdr:row>23</xdr:row>
                <xdr:rowOff>22860</xdr:rowOff>
              </from>
              <to>
                <xdr:col>4</xdr:col>
                <xdr:colOff>137160</xdr:colOff>
                <xdr:row>24</xdr:row>
                <xdr:rowOff>0</xdr:rowOff>
              </to>
            </anchor>
          </controlPr>
        </control>
      </mc:Choice>
      <mc:Fallback>
        <control shapeId="12303" r:id="rId85" name="ComboBox15"/>
      </mc:Fallback>
    </mc:AlternateContent>
    <mc:AlternateContent xmlns:mc="http://schemas.openxmlformats.org/markup-compatibility/2006">
      <mc:Choice Requires="x14">
        <control shapeId="12302" r:id="rId87" name="ComboBox14">
          <controlPr defaultSize="0" autoLine="0" linkedCell="A23" listFillRange="Alimentos!A2:A984" r:id="rId88">
            <anchor moveWithCells="1">
              <from>
                <xdr:col>1</xdr:col>
                <xdr:colOff>7620</xdr:colOff>
                <xdr:row>22</xdr:row>
                <xdr:rowOff>22860</xdr:rowOff>
              </from>
              <to>
                <xdr:col>4</xdr:col>
                <xdr:colOff>137160</xdr:colOff>
                <xdr:row>23</xdr:row>
                <xdr:rowOff>0</xdr:rowOff>
              </to>
            </anchor>
          </controlPr>
        </control>
      </mc:Choice>
      <mc:Fallback>
        <control shapeId="12302" r:id="rId87" name="ComboBox14"/>
      </mc:Fallback>
    </mc:AlternateContent>
    <mc:AlternateContent xmlns:mc="http://schemas.openxmlformats.org/markup-compatibility/2006">
      <mc:Choice Requires="x14">
        <control shapeId="12301" r:id="rId89" name="ComboBox13">
          <controlPr defaultSize="0" autoLine="0" linkedCell="A22" listFillRange="Alimentos!A2:A984" r:id="rId90">
            <anchor moveWithCells="1">
              <from>
                <xdr:col>1</xdr:col>
                <xdr:colOff>7620</xdr:colOff>
                <xdr:row>21</xdr:row>
                <xdr:rowOff>22860</xdr:rowOff>
              </from>
              <to>
                <xdr:col>4</xdr:col>
                <xdr:colOff>137160</xdr:colOff>
                <xdr:row>22</xdr:row>
                <xdr:rowOff>0</xdr:rowOff>
              </to>
            </anchor>
          </controlPr>
        </control>
      </mc:Choice>
      <mc:Fallback>
        <control shapeId="12301" r:id="rId89" name="ComboBox13"/>
      </mc:Fallback>
    </mc:AlternateContent>
    <mc:AlternateContent xmlns:mc="http://schemas.openxmlformats.org/markup-compatibility/2006">
      <mc:Choice Requires="x14">
        <control shapeId="12300" r:id="rId91" name="ComboBox12">
          <controlPr defaultSize="0" autoLine="0" linkedCell="A21" listFillRange="Alimentos!A2:A984" r:id="rId92">
            <anchor moveWithCells="1">
              <from>
                <xdr:col>1</xdr:col>
                <xdr:colOff>7620</xdr:colOff>
                <xdr:row>20</xdr:row>
                <xdr:rowOff>22860</xdr:rowOff>
              </from>
              <to>
                <xdr:col>4</xdr:col>
                <xdr:colOff>137160</xdr:colOff>
                <xdr:row>21</xdr:row>
                <xdr:rowOff>0</xdr:rowOff>
              </to>
            </anchor>
          </controlPr>
        </control>
      </mc:Choice>
      <mc:Fallback>
        <control shapeId="12300" r:id="rId91" name="ComboBox12"/>
      </mc:Fallback>
    </mc:AlternateContent>
    <mc:AlternateContent xmlns:mc="http://schemas.openxmlformats.org/markup-compatibility/2006">
      <mc:Choice Requires="x14">
        <control shapeId="12299" r:id="rId93" name="ComboBox11">
          <controlPr defaultSize="0" autoLine="0" linkedCell="A20" listFillRange="Alimentos!A2:A984" r:id="rId94">
            <anchor moveWithCells="1">
              <from>
                <xdr:col>1</xdr:col>
                <xdr:colOff>7620</xdr:colOff>
                <xdr:row>19</xdr:row>
                <xdr:rowOff>22860</xdr:rowOff>
              </from>
              <to>
                <xdr:col>4</xdr:col>
                <xdr:colOff>137160</xdr:colOff>
                <xdr:row>20</xdr:row>
                <xdr:rowOff>0</xdr:rowOff>
              </to>
            </anchor>
          </controlPr>
        </control>
      </mc:Choice>
      <mc:Fallback>
        <control shapeId="12299" r:id="rId93" name="ComboBox11"/>
      </mc:Fallback>
    </mc:AlternateContent>
    <mc:AlternateContent xmlns:mc="http://schemas.openxmlformats.org/markup-compatibility/2006">
      <mc:Choice Requires="x14">
        <control shapeId="12298" r:id="rId95" name="ComboBox10">
          <controlPr defaultSize="0" autoLine="0" linkedCell="A13" listFillRange="Alimentos!A2:A984" r:id="rId12">
            <anchor moveWithCells="1">
              <from>
                <xdr:col>1</xdr:col>
                <xdr:colOff>7620</xdr:colOff>
                <xdr:row>12</xdr:row>
                <xdr:rowOff>22860</xdr:rowOff>
              </from>
              <to>
                <xdr:col>4</xdr:col>
                <xdr:colOff>137160</xdr:colOff>
                <xdr:row>13</xdr:row>
                <xdr:rowOff>0</xdr:rowOff>
              </to>
            </anchor>
          </controlPr>
        </control>
      </mc:Choice>
      <mc:Fallback>
        <control shapeId="12298" r:id="rId95" name="ComboBox10"/>
      </mc:Fallback>
    </mc:AlternateContent>
    <mc:AlternateContent xmlns:mc="http://schemas.openxmlformats.org/markup-compatibility/2006">
      <mc:Choice Requires="x14">
        <control shapeId="12297" r:id="rId96" name="ComboBox9">
          <controlPr defaultSize="0" autoLine="0" linkedCell="A12" listFillRange="Alimentos!A2:A984" r:id="rId97">
            <anchor moveWithCells="1">
              <from>
                <xdr:col>1</xdr:col>
                <xdr:colOff>7620</xdr:colOff>
                <xdr:row>11</xdr:row>
                <xdr:rowOff>22860</xdr:rowOff>
              </from>
              <to>
                <xdr:col>4</xdr:col>
                <xdr:colOff>137160</xdr:colOff>
                <xdr:row>12</xdr:row>
                <xdr:rowOff>0</xdr:rowOff>
              </to>
            </anchor>
          </controlPr>
        </control>
      </mc:Choice>
      <mc:Fallback>
        <control shapeId="12297" r:id="rId96" name="ComboBox9"/>
      </mc:Fallback>
    </mc:AlternateContent>
    <mc:AlternateContent xmlns:mc="http://schemas.openxmlformats.org/markup-compatibility/2006">
      <mc:Choice Requires="x14">
        <control shapeId="12296" r:id="rId98" name="ComboBox8">
          <controlPr defaultSize="0" autoLine="0" linkedCell="A11" listFillRange="Alimentos!A2:A984" r:id="rId86">
            <anchor moveWithCells="1">
              <from>
                <xdr:col>1</xdr:col>
                <xdr:colOff>7620</xdr:colOff>
                <xdr:row>10</xdr:row>
                <xdr:rowOff>22860</xdr:rowOff>
              </from>
              <to>
                <xdr:col>4</xdr:col>
                <xdr:colOff>137160</xdr:colOff>
                <xdr:row>11</xdr:row>
                <xdr:rowOff>0</xdr:rowOff>
              </to>
            </anchor>
          </controlPr>
        </control>
      </mc:Choice>
      <mc:Fallback>
        <control shapeId="12296" r:id="rId98" name="ComboBox8"/>
      </mc:Fallback>
    </mc:AlternateContent>
    <mc:AlternateContent xmlns:mc="http://schemas.openxmlformats.org/markup-compatibility/2006">
      <mc:Choice Requires="x14">
        <control shapeId="12295" r:id="rId99" name="ComboBox7">
          <controlPr defaultSize="0" autoLine="0" linkedCell="A10" listFillRange="Alimentos!A2:A984" r:id="rId100">
            <anchor moveWithCells="1">
              <from>
                <xdr:col>1</xdr:col>
                <xdr:colOff>7620</xdr:colOff>
                <xdr:row>9</xdr:row>
                <xdr:rowOff>22860</xdr:rowOff>
              </from>
              <to>
                <xdr:col>4</xdr:col>
                <xdr:colOff>137160</xdr:colOff>
                <xdr:row>10</xdr:row>
                <xdr:rowOff>0</xdr:rowOff>
              </to>
            </anchor>
          </controlPr>
        </control>
      </mc:Choice>
      <mc:Fallback>
        <control shapeId="12295" r:id="rId99" name="ComboBox7"/>
      </mc:Fallback>
    </mc:AlternateContent>
    <mc:AlternateContent xmlns:mc="http://schemas.openxmlformats.org/markup-compatibility/2006">
      <mc:Choice Requires="x14">
        <control shapeId="12294" r:id="rId101" name="ComboBox6">
          <controlPr defaultSize="0" autoLine="0" linkedCell="A9" listFillRange="Alimentos!A2:A984" r:id="rId102">
            <anchor moveWithCells="1">
              <from>
                <xdr:col>1</xdr:col>
                <xdr:colOff>7620</xdr:colOff>
                <xdr:row>8</xdr:row>
                <xdr:rowOff>22860</xdr:rowOff>
              </from>
              <to>
                <xdr:col>4</xdr:col>
                <xdr:colOff>137160</xdr:colOff>
                <xdr:row>9</xdr:row>
                <xdr:rowOff>0</xdr:rowOff>
              </to>
            </anchor>
          </controlPr>
        </control>
      </mc:Choice>
      <mc:Fallback>
        <control shapeId="12294" r:id="rId101" name="ComboBox6"/>
      </mc:Fallback>
    </mc:AlternateContent>
    <mc:AlternateContent xmlns:mc="http://schemas.openxmlformats.org/markup-compatibility/2006">
      <mc:Choice Requires="x14">
        <control shapeId="12293" r:id="rId103" name="ComboBox5">
          <controlPr defaultSize="0" autoLine="0" linkedCell="A8" listFillRange="Alimentos!A2:A984" r:id="rId104">
            <anchor moveWithCells="1">
              <from>
                <xdr:col>1</xdr:col>
                <xdr:colOff>7620</xdr:colOff>
                <xdr:row>7</xdr:row>
                <xdr:rowOff>22860</xdr:rowOff>
              </from>
              <to>
                <xdr:col>4</xdr:col>
                <xdr:colOff>137160</xdr:colOff>
                <xdr:row>8</xdr:row>
                <xdr:rowOff>0</xdr:rowOff>
              </to>
            </anchor>
          </controlPr>
        </control>
      </mc:Choice>
      <mc:Fallback>
        <control shapeId="12293" r:id="rId103" name="ComboBox5"/>
      </mc:Fallback>
    </mc:AlternateContent>
    <mc:AlternateContent xmlns:mc="http://schemas.openxmlformats.org/markup-compatibility/2006">
      <mc:Choice Requires="x14">
        <control shapeId="12292" r:id="rId105" name="ComboBox4">
          <controlPr defaultSize="0" autoLine="0" linkedCell="A7" listFillRange="Alimentos!A2:A984" r:id="rId54">
            <anchor moveWithCells="1">
              <from>
                <xdr:col>1</xdr:col>
                <xdr:colOff>7620</xdr:colOff>
                <xdr:row>6</xdr:row>
                <xdr:rowOff>22860</xdr:rowOff>
              </from>
              <to>
                <xdr:col>4</xdr:col>
                <xdr:colOff>137160</xdr:colOff>
                <xdr:row>7</xdr:row>
                <xdr:rowOff>0</xdr:rowOff>
              </to>
            </anchor>
          </controlPr>
        </control>
      </mc:Choice>
      <mc:Fallback>
        <control shapeId="12292" r:id="rId105" name="ComboBox4"/>
      </mc:Fallback>
    </mc:AlternateContent>
    <mc:AlternateContent xmlns:mc="http://schemas.openxmlformats.org/markup-compatibility/2006">
      <mc:Choice Requires="x14">
        <control shapeId="12291" r:id="rId106" name="ComboBox3">
          <controlPr defaultSize="0" autoLine="0" linkedCell="#REF!" listFillRange="Alimentos!A2:A984" r:id="rId107">
            <anchor moveWithCells="1">
              <from>
                <xdr:col>1</xdr:col>
                <xdr:colOff>7620</xdr:colOff>
                <xdr:row>6</xdr:row>
                <xdr:rowOff>0</xdr:rowOff>
              </from>
              <to>
                <xdr:col>4</xdr:col>
                <xdr:colOff>137160</xdr:colOff>
                <xdr:row>6</xdr:row>
                <xdr:rowOff>160020</xdr:rowOff>
              </to>
            </anchor>
          </controlPr>
        </control>
      </mc:Choice>
      <mc:Fallback>
        <control shapeId="12291" r:id="rId106" name="ComboBox3"/>
      </mc:Fallback>
    </mc:AlternateContent>
    <mc:AlternateContent xmlns:mc="http://schemas.openxmlformats.org/markup-compatibility/2006">
      <mc:Choice Requires="x14">
        <control shapeId="12290" r:id="rId108" name="ComboBox2">
          <controlPr defaultSize="0" autoLine="0" linkedCell="A6" listFillRange="Alimentos!A2:A984" r:id="rId24">
            <anchor moveWithCells="1">
              <from>
                <xdr:col>1</xdr:col>
                <xdr:colOff>7620</xdr:colOff>
                <xdr:row>5</xdr:row>
                <xdr:rowOff>22860</xdr:rowOff>
              </from>
              <to>
                <xdr:col>4</xdr:col>
                <xdr:colOff>137160</xdr:colOff>
                <xdr:row>6</xdr:row>
                <xdr:rowOff>0</xdr:rowOff>
              </to>
            </anchor>
          </controlPr>
        </control>
      </mc:Choice>
      <mc:Fallback>
        <control shapeId="12290" r:id="rId108" name="ComboBox2"/>
      </mc:Fallback>
    </mc:AlternateContent>
    <mc:AlternateContent xmlns:mc="http://schemas.openxmlformats.org/markup-compatibility/2006">
      <mc:Choice Requires="x14">
        <control shapeId="12289" r:id="rId109" name="ComboBox1">
          <controlPr defaultSize="0" autoLine="0" linkedCell="A5" listFillRange="Alimentos!A2:A984" r:id="rId110">
            <anchor moveWithCells="1">
              <from>
                <xdr:col>1</xdr:col>
                <xdr:colOff>7620</xdr:colOff>
                <xdr:row>4</xdr:row>
                <xdr:rowOff>22860</xdr:rowOff>
              </from>
              <to>
                <xdr:col>4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2289" r:id="rId109" name="Combo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C04B8-D9F1-430E-B9F7-9737375BECCB}">
  <dimension ref="B1:AB47"/>
  <sheetViews>
    <sheetView zoomScale="90" zoomScaleNormal="90" workbookViewId="0">
      <selection activeCell="N24" sqref="N24"/>
    </sheetView>
  </sheetViews>
  <sheetFormatPr baseColWidth="10" defaultRowHeight="14.4" x14ac:dyDescent="0.3"/>
  <cols>
    <col min="5" max="5" width="16.5546875" bestFit="1" customWidth="1"/>
    <col min="6" max="6" width="14.5546875" bestFit="1" customWidth="1"/>
    <col min="7" max="7" width="13.44140625" customWidth="1"/>
    <col min="9" max="9" width="16.5546875" customWidth="1"/>
  </cols>
  <sheetData>
    <row r="1" spans="2:28" ht="14.4" customHeight="1" x14ac:dyDescent="0.3">
      <c r="B1" s="428" t="s">
        <v>1428</v>
      </c>
      <c r="C1" s="429"/>
      <c r="D1" s="429"/>
      <c r="E1" s="432">
        <f>'CALCULO D.N'!H109</f>
        <v>1627.8124499999999</v>
      </c>
      <c r="F1" s="433"/>
    </row>
    <row r="2" spans="2:28" ht="15" customHeight="1" thickBot="1" x14ac:dyDescent="0.35">
      <c r="B2" s="430"/>
      <c r="C2" s="431"/>
      <c r="D2" s="431"/>
      <c r="E2" s="431"/>
      <c r="F2" s="434"/>
    </row>
    <row r="3" spans="2:28" ht="14.4" customHeight="1" thickBot="1" x14ac:dyDescent="0.35">
      <c r="B3" s="315" t="s">
        <v>738</v>
      </c>
      <c r="C3" s="316"/>
      <c r="D3" s="316"/>
      <c r="E3" s="317"/>
      <c r="F3" s="392">
        <v>0.2</v>
      </c>
      <c r="G3" s="393" t="s">
        <v>759</v>
      </c>
      <c r="H3" s="141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  <c r="Y3" s="142"/>
      <c r="Z3" s="142"/>
      <c r="AA3" s="142"/>
      <c r="AB3" s="142"/>
    </row>
    <row r="4" spans="2:28" ht="14.4" customHeight="1" thickBot="1" x14ac:dyDescent="0.35">
      <c r="B4" s="318"/>
      <c r="C4" s="319"/>
      <c r="D4" s="319"/>
      <c r="E4" s="320"/>
      <c r="F4" s="392"/>
      <c r="G4" s="394"/>
      <c r="H4" s="142"/>
      <c r="I4" s="142"/>
      <c r="J4" s="395" t="s">
        <v>760</v>
      </c>
      <c r="K4" s="396"/>
      <c r="L4" s="396"/>
      <c r="M4" s="397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</row>
    <row r="5" spans="2:28" ht="15" thickBot="1" x14ac:dyDescent="0.35">
      <c r="B5" s="398"/>
      <c r="C5" s="399"/>
      <c r="D5" s="399"/>
      <c r="E5" s="400"/>
      <c r="F5" s="143" t="s">
        <v>4</v>
      </c>
      <c r="G5" s="144" t="s">
        <v>7</v>
      </c>
      <c r="H5" s="144" t="s">
        <v>9</v>
      </c>
      <c r="I5" s="145" t="s">
        <v>11</v>
      </c>
      <c r="J5" s="401"/>
      <c r="K5" s="371"/>
      <c r="L5" s="371"/>
      <c r="M5" s="372"/>
    </row>
    <row r="6" spans="2:28" x14ac:dyDescent="0.3">
      <c r="B6" s="402" t="s">
        <v>750</v>
      </c>
      <c r="C6" s="403"/>
      <c r="D6" s="403"/>
      <c r="E6" s="403"/>
      <c r="F6" s="146">
        <f>'CALCULO D.N'!H14</f>
        <v>354.9</v>
      </c>
      <c r="G6" s="146">
        <f>'CALCULO D.N'!K14</f>
        <v>23.47</v>
      </c>
      <c r="H6" s="146">
        <f>'CALCULO D.N'!L14</f>
        <v>41.34</v>
      </c>
      <c r="I6" s="147">
        <f>'CALCULO D.N'!O14</f>
        <v>9.11</v>
      </c>
      <c r="J6" s="373"/>
      <c r="K6" s="374"/>
      <c r="L6" s="374"/>
      <c r="M6" s="375"/>
    </row>
    <row r="7" spans="2:28" ht="15" thickBot="1" x14ac:dyDescent="0.35">
      <c r="B7" s="404" t="s">
        <v>766</v>
      </c>
      <c r="C7" s="405"/>
      <c r="D7" s="405"/>
      <c r="E7" s="405"/>
      <c r="F7" s="152">
        <f>'CALCULO D.N'!H15</f>
        <v>325.56249000000003</v>
      </c>
      <c r="G7" s="150">
        <f>'CALCULO D.N'!K15</f>
        <v>15.346379999999996</v>
      </c>
      <c r="H7" s="150">
        <f>'CALCULO D.N'!L15</f>
        <v>43.846800000000002</v>
      </c>
      <c r="I7" s="267">
        <f>'CALCULO D.N'!O15</f>
        <v>9.8655299999999997</v>
      </c>
      <c r="J7" s="376"/>
      <c r="K7" s="377"/>
      <c r="L7" s="377"/>
      <c r="M7" s="378"/>
    </row>
    <row r="8" spans="2:28" ht="15" thickBot="1" x14ac:dyDescent="0.35">
      <c r="B8" s="312" t="s">
        <v>761</v>
      </c>
      <c r="C8" s="313"/>
      <c r="D8" s="313"/>
      <c r="E8" s="314"/>
      <c r="F8" s="392">
        <v>0.05</v>
      </c>
      <c r="G8" s="393" t="s">
        <v>763</v>
      </c>
      <c r="H8" s="141"/>
      <c r="I8" s="142"/>
      <c r="J8" s="142"/>
      <c r="K8" s="142"/>
      <c r="L8" s="142"/>
      <c r="M8" s="142"/>
    </row>
    <row r="9" spans="2:28" ht="15" thickBot="1" x14ac:dyDescent="0.35">
      <c r="B9" s="318"/>
      <c r="C9" s="319"/>
      <c r="D9" s="319"/>
      <c r="E9" s="320"/>
      <c r="F9" s="392"/>
      <c r="G9" s="394"/>
      <c r="H9" s="142"/>
      <c r="I9" s="142"/>
      <c r="J9" s="395" t="s">
        <v>760</v>
      </c>
      <c r="K9" s="396"/>
      <c r="L9" s="396"/>
      <c r="M9" s="397"/>
    </row>
    <row r="10" spans="2:28" ht="15" thickBot="1" x14ac:dyDescent="0.35">
      <c r="B10" s="398"/>
      <c r="C10" s="399"/>
      <c r="D10" s="399"/>
      <c r="E10" s="400"/>
      <c r="F10" s="143" t="s">
        <v>4</v>
      </c>
      <c r="G10" s="144" t="s">
        <v>7</v>
      </c>
      <c r="H10" s="144" t="s">
        <v>9</v>
      </c>
      <c r="I10" s="145" t="s">
        <v>11</v>
      </c>
      <c r="J10" s="401"/>
      <c r="K10" s="371"/>
      <c r="L10" s="371"/>
      <c r="M10" s="372"/>
    </row>
    <row r="11" spans="2:28" x14ac:dyDescent="0.3">
      <c r="B11" s="402" t="s">
        <v>750</v>
      </c>
      <c r="C11" s="403"/>
      <c r="D11" s="403"/>
      <c r="E11" s="403"/>
      <c r="F11" s="146">
        <f>'CALCULO D.N'!H25</f>
        <v>94.4</v>
      </c>
      <c r="G11" s="146">
        <f>'CALCULO D.N'!K25</f>
        <v>1.1600000000000001</v>
      </c>
      <c r="H11" s="146">
        <f>'CALCULO D.N'!L25</f>
        <v>19.97</v>
      </c>
      <c r="I11" s="147">
        <f>'CALCULO D.N'!O25</f>
        <v>0.51</v>
      </c>
      <c r="J11" s="373"/>
      <c r="K11" s="374"/>
      <c r="L11" s="374"/>
      <c r="M11" s="375"/>
    </row>
    <row r="12" spans="2:28" ht="15" thickBot="1" x14ac:dyDescent="0.35">
      <c r="B12" s="404" t="s">
        <v>766</v>
      </c>
      <c r="C12" s="405"/>
      <c r="D12" s="405"/>
      <c r="E12" s="405"/>
      <c r="F12" s="152">
        <f>'CALCULO D.N'!H26</f>
        <v>81.390622500000006</v>
      </c>
      <c r="G12" s="150">
        <f>'CALCULO D.N'!K26</f>
        <v>3.8365949999999991</v>
      </c>
      <c r="H12" s="150">
        <f>'CALCULO D.N'!L26</f>
        <v>10.9617</v>
      </c>
      <c r="I12" s="267">
        <f>'CALCULO D.N'!O26</f>
        <v>2.4663824999999999</v>
      </c>
      <c r="J12" s="376"/>
      <c r="K12" s="377"/>
      <c r="L12" s="377"/>
      <c r="M12" s="378"/>
    </row>
    <row r="13" spans="2:28" ht="15" thickBot="1" x14ac:dyDescent="0.35">
      <c r="B13" s="312" t="s">
        <v>737</v>
      </c>
      <c r="C13" s="313"/>
      <c r="D13" s="313"/>
      <c r="E13" s="314"/>
      <c r="F13" s="392">
        <v>0.3</v>
      </c>
      <c r="G13" s="393" t="s">
        <v>772</v>
      </c>
      <c r="H13" s="141"/>
      <c r="I13" s="142"/>
      <c r="J13" s="142"/>
      <c r="K13" s="142"/>
      <c r="L13" s="142"/>
      <c r="M13" s="142"/>
    </row>
    <row r="14" spans="2:28" ht="15" thickBot="1" x14ac:dyDescent="0.35">
      <c r="B14" s="318"/>
      <c r="C14" s="319"/>
      <c r="D14" s="319"/>
      <c r="E14" s="320"/>
      <c r="F14" s="392"/>
      <c r="G14" s="394"/>
      <c r="H14" s="142"/>
      <c r="I14" s="142"/>
      <c r="J14" s="395" t="s">
        <v>760</v>
      </c>
      <c r="K14" s="396"/>
      <c r="L14" s="396"/>
      <c r="M14" s="397"/>
    </row>
    <row r="15" spans="2:28" ht="15" thickBot="1" x14ac:dyDescent="0.35">
      <c r="B15" s="398"/>
      <c r="C15" s="399"/>
      <c r="D15" s="399"/>
      <c r="E15" s="400"/>
      <c r="F15" s="143" t="s">
        <v>4</v>
      </c>
      <c r="G15" s="144" t="s">
        <v>7</v>
      </c>
      <c r="H15" s="144" t="s">
        <v>9</v>
      </c>
      <c r="I15" s="145" t="s">
        <v>11</v>
      </c>
      <c r="J15" s="416"/>
      <c r="K15" s="417"/>
      <c r="L15" s="417"/>
      <c r="M15" s="418"/>
    </row>
    <row r="16" spans="2:28" x14ac:dyDescent="0.3">
      <c r="B16" s="402" t="s">
        <v>750</v>
      </c>
      <c r="C16" s="403"/>
      <c r="D16" s="403"/>
      <c r="E16" s="403"/>
      <c r="F16" s="146">
        <f>'CALCULO D.N'!H46</f>
        <v>494.7</v>
      </c>
      <c r="G16" s="146">
        <f>'CALCULO D.N'!K46</f>
        <v>25.27</v>
      </c>
      <c r="H16" s="146">
        <f>'CALCULO D.N'!L46</f>
        <v>59.91</v>
      </c>
      <c r="I16" s="147">
        <f>'CALCULO D.N'!O46</f>
        <v>14.04</v>
      </c>
      <c r="J16" s="419"/>
      <c r="K16" s="420"/>
      <c r="L16" s="420"/>
      <c r="M16" s="421"/>
    </row>
    <row r="17" spans="2:13" ht="15" thickBot="1" x14ac:dyDescent="0.35">
      <c r="B17" s="404" t="s">
        <v>766</v>
      </c>
      <c r="C17" s="405"/>
      <c r="D17" s="405"/>
      <c r="E17" s="405"/>
      <c r="F17" s="152">
        <f>'CALCULO D.N'!H47</f>
        <v>488.34373499999992</v>
      </c>
      <c r="G17" s="150">
        <f>'CALCULO D.N'!K47</f>
        <v>23.019569999999995</v>
      </c>
      <c r="H17" s="148">
        <f>'CALCULO D.N'!L47</f>
        <v>65.770199999999988</v>
      </c>
      <c r="I17" s="149">
        <f>'CALCULO D.N'!O47</f>
        <v>14.798295</v>
      </c>
      <c r="J17" s="422"/>
      <c r="K17" s="423"/>
      <c r="L17" s="423"/>
      <c r="M17" s="424"/>
    </row>
    <row r="18" spans="2:13" ht="15" thickBot="1" x14ac:dyDescent="0.35">
      <c r="B18" s="312" t="s">
        <v>762</v>
      </c>
      <c r="C18" s="313"/>
      <c r="D18" s="313"/>
      <c r="E18" s="314"/>
      <c r="F18" s="392">
        <v>0.1</v>
      </c>
      <c r="G18" s="393" t="s">
        <v>764</v>
      </c>
      <c r="H18" s="141"/>
      <c r="I18" s="142"/>
      <c r="J18" s="142"/>
      <c r="K18" s="142"/>
      <c r="L18" s="142"/>
      <c r="M18" s="142"/>
    </row>
    <row r="19" spans="2:13" ht="15" thickBot="1" x14ac:dyDescent="0.35">
      <c r="B19" s="318"/>
      <c r="C19" s="319"/>
      <c r="D19" s="319"/>
      <c r="E19" s="320"/>
      <c r="F19" s="392"/>
      <c r="G19" s="394"/>
      <c r="H19" s="142"/>
      <c r="I19" s="142"/>
      <c r="J19" s="395" t="s">
        <v>760</v>
      </c>
      <c r="K19" s="396"/>
      <c r="L19" s="396"/>
      <c r="M19" s="397"/>
    </row>
    <row r="20" spans="2:13" ht="15" thickBot="1" x14ac:dyDescent="0.35">
      <c r="B20" s="425"/>
      <c r="C20" s="426"/>
      <c r="D20" s="426"/>
      <c r="E20" s="427"/>
      <c r="F20" s="143" t="s">
        <v>4</v>
      </c>
      <c r="G20" s="144" t="s">
        <v>7</v>
      </c>
      <c r="H20" s="144" t="s">
        <v>9</v>
      </c>
      <c r="I20" s="145" t="s">
        <v>11</v>
      </c>
      <c r="J20" s="401"/>
      <c r="K20" s="371"/>
      <c r="L20" s="371"/>
      <c r="M20" s="372"/>
    </row>
    <row r="21" spans="2:13" x14ac:dyDescent="0.3">
      <c r="B21" s="402" t="s">
        <v>750</v>
      </c>
      <c r="C21" s="403"/>
      <c r="D21" s="403"/>
      <c r="E21" s="403"/>
      <c r="F21" s="146">
        <f>'CALCULO D.N'!H57</f>
        <v>163.19999999999999</v>
      </c>
      <c r="G21" s="146">
        <f>'CALCULO D.N'!K57</f>
        <v>4.74</v>
      </c>
      <c r="H21" s="146">
        <f>'CALCULO D.N'!L57</f>
        <v>29.02</v>
      </c>
      <c r="I21" s="147">
        <f>'CALCULO D.N'!O57</f>
        <v>1.8599999999999999</v>
      </c>
      <c r="J21" s="373"/>
      <c r="K21" s="374"/>
      <c r="L21" s="374"/>
      <c r="M21" s="375"/>
    </row>
    <row r="22" spans="2:13" ht="15" thickBot="1" x14ac:dyDescent="0.35">
      <c r="B22" s="404" t="s">
        <v>766</v>
      </c>
      <c r="C22" s="405"/>
      <c r="D22" s="405"/>
      <c r="E22" s="405"/>
      <c r="F22" s="148">
        <f>'CALCULO D.N'!H58</f>
        <v>162.78124500000001</v>
      </c>
      <c r="G22" s="150">
        <f>'CALCULO D.N'!K58</f>
        <v>7.6731899999999982</v>
      </c>
      <c r="H22" s="150">
        <f>'CALCULO D.N'!L58</f>
        <v>21.923400000000001</v>
      </c>
      <c r="I22" s="151">
        <f>'CALCULO D.N'!O58</f>
        <v>4.9327649999999998</v>
      </c>
      <c r="J22" s="376"/>
      <c r="K22" s="377"/>
      <c r="L22" s="377"/>
      <c r="M22" s="378"/>
    </row>
    <row r="23" spans="2:13" ht="15" thickBot="1" x14ac:dyDescent="0.35">
      <c r="B23" s="312" t="s">
        <v>736</v>
      </c>
      <c r="C23" s="313"/>
      <c r="D23" s="313"/>
      <c r="E23" s="314"/>
      <c r="F23" s="392">
        <v>0.15</v>
      </c>
      <c r="G23" s="393" t="s">
        <v>770</v>
      </c>
      <c r="H23" s="141"/>
      <c r="I23" s="142"/>
      <c r="J23" s="142"/>
      <c r="K23" s="142"/>
      <c r="L23" s="142"/>
      <c r="M23" s="142"/>
    </row>
    <row r="24" spans="2:13" ht="15" thickBot="1" x14ac:dyDescent="0.35">
      <c r="B24" s="318"/>
      <c r="C24" s="319"/>
      <c r="D24" s="319"/>
      <c r="E24" s="320"/>
      <c r="F24" s="392"/>
      <c r="G24" s="394"/>
      <c r="H24" s="142"/>
      <c r="I24" s="142"/>
      <c r="J24" s="395" t="s">
        <v>760</v>
      </c>
      <c r="K24" s="396"/>
      <c r="L24" s="396"/>
      <c r="M24" s="397"/>
    </row>
    <row r="25" spans="2:13" ht="15" thickBot="1" x14ac:dyDescent="0.35">
      <c r="B25" s="398"/>
      <c r="C25" s="399"/>
      <c r="D25" s="399"/>
      <c r="E25" s="400"/>
      <c r="F25" s="143" t="s">
        <v>4</v>
      </c>
      <c r="G25" s="144" t="s">
        <v>7</v>
      </c>
      <c r="H25" s="144" t="s">
        <v>9</v>
      </c>
      <c r="I25" s="145" t="s">
        <v>11</v>
      </c>
      <c r="J25" s="401"/>
      <c r="K25" s="371"/>
      <c r="L25" s="371"/>
      <c r="M25" s="372"/>
    </row>
    <row r="26" spans="2:13" x14ac:dyDescent="0.3">
      <c r="B26" s="402" t="s">
        <v>750</v>
      </c>
      <c r="C26" s="403"/>
      <c r="D26" s="403"/>
      <c r="E26" s="403"/>
      <c r="F26" s="146">
        <f>'CALCULO D.N'!H73</f>
        <v>164.05</v>
      </c>
      <c r="G26" s="146">
        <f>'CALCULO D.N'!K73</f>
        <v>15.5</v>
      </c>
      <c r="H26" s="146">
        <f>'CALCULO D.N'!L73</f>
        <v>16.97</v>
      </c>
      <c r="I26" s="147">
        <f>'CALCULO D.N'!O73</f>
        <v>3.6799999999999997</v>
      </c>
      <c r="J26" s="373"/>
      <c r="K26" s="374"/>
      <c r="L26" s="374"/>
      <c r="M26" s="375"/>
    </row>
    <row r="27" spans="2:13" ht="15" thickBot="1" x14ac:dyDescent="0.35">
      <c r="B27" s="404" t="s">
        <v>766</v>
      </c>
      <c r="C27" s="405"/>
      <c r="D27" s="405"/>
      <c r="E27" s="405"/>
      <c r="F27" s="148">
        <f>'CALCULO D.N'!H74</f>
        <v>244.17186749999996</v>
      </c>
      <c r="G27" s="148">
        <f>'CALCULO D.N'!K74</f>
        <v>11.509784999999997</v>
      </c>
      <c r="H27" s="148">
        <f>'CALCULO D.N'!L74</f>
        <v>32.885099999999994</v>
      </c>
      <c r="I27" s="151">
        <f>'CALCULO D.N'!O74</f>
        <v>7.3991474999999998</v>
      </c>
      <c r="J27" s="376"/>
      <c r="K27" s="377"/>
      <c r="L27" s="377"/>
      <c r="M27" s="378"/>
    </row>
    <row r="28" spans="2:13" ht="15" thickBot="1" x14ac:dyDescent="0.35">
      <c r="B28" s="312" t="s">
        <v>765</v>
      </c>
      <c r="C28" s="313"/>
      <c r="D28" s="313"/>
      <c r="E28" s="314"/>
      <c r="F28" s="409">
        <v>0.2</v>
      </c>
      <c r="G28" s="393" t="s">
        <v>771</v>
      </c>
      <c r="H28" s="180"/>
      <c r="I28" s="181"/>
      <c r="J28" s="181"/>
      <c r="K28" s="181"/>
      <c r="L28" s="181"/>
      <c r="M28" s="182"/>
    </row>
    <row r="29" spans="2:13" x14ac:dyDescent="0.3">
      <c r="B29" s="315"/>
      <c r="C29" s="316"/>
      <c r="D29" s="316"/>
      <c r="E29" s="317"/>
      <c r="F29" s="392"/>
      <c r="G29" s="394"/>
      <c r="H29" s="142"/>
      <c r="I29" s="142"/>
      <c r="J29" s="410" t="s">
        <v>760</v>
      </c>
      <c r="K29" s="411"/>
      <c r="L29" s="411"/>
      <c r="M29" s="412"/>
    </row>
    <row r="30" spans="2:13" x14ac:dyDescent="0.3">
      <c r="B30" s="413"/>
      <c r="C30" s="414"/>
      <c r="D30" s="414"/>
      <c r="E30" s="414"/>
      <c r="F30" s="177" t="s">
        <v>4</v>
      </c>
      <c r="G30" s="177" t="s">
        <v>7</v>
      </c>
      <c r="H30" s="177" t="s">
        <v>9</v>
      </c>
      <c r="I30" s="177" t="s">
        <v>11</v>
      </c>
      <c r="J30" s="349"/>
      <c r="K30" s="348"/>
      <c r="L30" s="348"/>
      <c r="M30" s="415"/>
    </row>
    <row r="31" spans="2:13" x14ac:dyDescent="0.3">
      <c r="B31" s="402" t="s">
        <v>750</v>
      </c>
      <c r="C31" s="403"/>
      <c r="D31" s="403"/>
      <c r="E31" s="403"/>
      <c r="F31" s="168">
        <f>'CALCULO D.N'!H94</f>
        <v>341.8</v>
      </c>
      <c r="G31" s="168">
        <f>'CALCULO D.N'!K94</f>
        <v>16.149999999999999</v>
      </c>
      <c r="H31" s="168">
        <f>'CALCULO D.N'!L94</f>
        <v>29.169999999999998</v>
      </c>
      <c r="I31" s="168">
        <f>'CALCULO D.N'!O94</f>
        <v>15.82</v>
      </c>
      <c r="J31" s="348"/>
      <c r="K31" s="348"/>
      <c r="L31" s="348"/>
      <c r="M31" s="415"/>
    </row>
    <row r="32" spans="2:13" x14ac:dyDescent="0.3">
      <c r="B32" s="402" t="s">
        <v>766</v>
      </c>
      <c r="C32" s="403"/>
      <c r="D32" s="403"/>
      <c r="E32" s="403"/>
      <c r="F32" s="178">
        <f>'CALCULO D.N'!H95</f>
        <v>325.56249000000003</v>
      </c>
      <c r="G32" s="128">
        <f>'CALCULO D.N'!K95</f>
        <v>15.346379999999996</v>
      </c>
      <c r="H32" s="128">
        <f>'CALCULO D.N'!L95</f>
        <v>43.846800000000002</v>
      </c>
      <c r="I32" s="128">
        <f>'CALCULO D.N'!O95</f>
        <v>9.8655299999999997</v>
      </c>
      <c r="J32" s="348"/>
      <c r="K32" s="348"/>
      <c r="L32" s="348"/>
      <c r="M32" s="415"/>
    </row>
    <row r="33" spans="2:13" ht="15" thickBot="1" x14ac:dyDescent="0.35">
      <c r="B33" s="183"/>
      <c r="C33" s="126"/>
      <c r="D33" s="126"/>
      <c r="E33" s="126"/>
      <c r="F33" s="179"/>
      <c r="G33" s="126"/>
      <c r="H33" s="126"/>
      <c r="I33" s="126"/>
      <c r="J33" s="166"/>
      <c r="K33" s="166"/>
      <c r="L33" s="166"/>
      <c r="M33" s="167"/>
    </row>
    <row r="34" spans="2:13" ht="15" thickBot="1" x14ac:dyDescent="0.35">
      <c r="B34" s="367" t="s">
        <v>778</v>
      </c>
      <c r="C34" s="368"/>
      <c r="D34" s="368"/>
      <c r="E34" s="369"/>
      <c r="F34" s="143" t="s">
        <v>4</v>
      </c>
      <c r="G34" s="144" t="s">
        <v>7</v>
      </c>
      <c r="H34" s="144" t="s">
        <v>9</v>
      </c>
      <c r="I34" s="145" t="s">
        <v>11</v>
      </c>
      <c r="J34" s="370"/>
      <c r="K34" s="371"/>
      <c r="L34" s="371"/>
      <c r="M34" s="372"/>
    </row>
    <row r="35" spans="2:13" ht="46.2" customHeight="1" thickBot="1" x14ac:dyDescent="0.35">
      <c r="B35" s="406" t="s">
        <v>750</v>
      </c>
      <c r="C35" s="407"/>
      <c r="D35" s="407"/>
      <c r="E35" s="408"/>
      <c r="F35" s="175">
        <f>SUM(F6+F11+F16+F21+F26+F31)</f>
        <v>1613.05</v>
      </c>
      <c r="G35" s="175">
        <f t="shared" ref="G35:I35" si="0">SUM(G6+G11+G16+G21+G26+G31)</f>
        <v>86.289999999999992</v>
      </c>
      <c r="H35" s="175">
        <f t="shared" si="0"/>
        <v>196.38</v>
      </c>
      <c r="I35" s="176">
        <f t="shared" si="0"/>
        <v>45.019999999999996</v>
      </c>
      <c r="J35" s="373"/>
      <c r="K35" s="374"/>
      <c r="L35" s="374"/>
      <c r="M35" s="375"/>
    </row>
    <row r="36" spans="2:13" ht="42.6" customHeight="1" thickBot="1" x14ac:dyDescent="0.35">
      <c r="B36" s="386" t="s">
        <v>767</v>
      </c>
      <c r="C36" s="387"/>
      <c r="D36" s="387"/>
      <c r="E36" s="388"/>
      <c r="F36" s="153">
        <v>3396.78</v>
      </c>
      <c r="G36" s="153">
        <f>'CALCULO D.N'!K109</f>
        <v>76.731899999999982</v>
      </c>
      <c r="H36" s="153">
        <f>'CALCULO D.N'!L109</f>
        <v>219.23399999999998</v>
      </c>
      <c r="I36" s="154">
        <f>'CALCULO D.N'!O109</f>
        <v>49.327649999999998</v>
      </c>
      <c r="J36" s="373"/>
      <c r="K36" s="374"/>
      <c r="L36" s="374"/>
      <c r="M36" s="375"/>
    </row>
    <row r="37" spans="2:13" ht="40.200000000000003" customHeight="1" thickBot="1" x14ac:dyDescent="0.35">
      <c r="B37" s="389" t="s">
        <v>768</v>
      </c>
      <c r="C37" s="390"/>
      <c r="D37" s="390"/>
      <c r="E37" s="391"/>
      <c r="F37" s="155">
        <f t="shared" ref="F37" si="1">(F35/F36)*100</f>
        <v>47.487620628948591</v>
      </c>
      <c r="G37" s="155">
        <f>'CALCULO D.N'!K110</f>
        <v>112.45648810989954</v>
      </c>
      <c r="H37" s="155">
        <f>'CALCULO D.N'!L110</f>
        <v>89.575522044938296</v>
      </c>
      <c r="I37" s="156">
        <f>'CALCULO D.N'!O110</f>
        <v>91.267270993043454</v>
      </c>
      <c r="J37" s="376"/>
      <c r="K37" s="377"/>
      <c r="L37" s="377"/>
      <c r="M37" s="378"/>
    </row>
    <row r="39" spans="2:13" ht="15" thickBot="1" x14ac:dyDescent="0.35"/>
    <row r="40" spans="2:13" ht="15" thickBot="1" x14ac:dyDescent="0.35">
      <c r="B40" s="381" t="s">
        <v>773</v>
      </c>
      <c r="C40" s="382"/>
      <c r="D40" s="382"/>
      <c r="E40" s="383"/>
    </row>
    <row r="41" spans="2:13" ht="15" thickBot="1" x14ac:dyDescent="0.35">
      <c r="B41" s="365" t="s">
        <v>777</v>
      </c>
      <c r="C41" s="366"/>
      <c r="D41" s="169" t="s">
        <v>779</v>
      </c>
      <c r="E41" s="170" t="s">
        <v>767</v>
      </c>
    </row>
    <row r="42" spans="2:13" x14ac:dyDescent="0.3">
      <c r="B42" s="379" t="s">
        <v>780</v>
      </c>
      <c r="C42" s="380"/>
      <c r="D42" s="171">
        <v>100</v>
      </c>
      <c r="E42" s="172">
        <f>F37</f>
        <v>47.487620628948591</v>
      </c>
    </row>
    <row r="43" spans="2:13" x14ac:dyDescent="0.3">
      <c r="B43" s="379" t="s">
        <v>776</v>
      </c>
      <c r="C43" s="380"/>
      <c r="D43" s="171">
        <v>100</v>
      </c>
      <c r="E43" s="172">
        <f>G37</f>
        <v>112.45648810989954</v>
      </c>
    </row>
    <row r="44" spans="2:13" x14ac:dyDescent="0.3">
      <c r="B44" s="379" t="s">
        <v>774</v>
      </c>
      <c r="C44" s="380"/>
      <c r="D44" s="171">
        <v>100</v>
      </c>
      <c r="E44" s="172">
        <f>H37</f>
        <v>89.575522044938296</v>
      </c>
    </row>
    <row r="45" spans="2:13" ht="15" thickBot="1" x14ac:dyDescent="0.35">
      <c r="B45" s="384" t="s">
        <v>775</v>
      </c>
      <c r="C45" s="385"/>
      <c r="D45" s="173">
        <v>100</v>
      </c>
      <c r="E45" s="174">
        <f>I37</f>
        <v>91.267270993043454</v>
      </c>
    </row>
    <row r="47" spans="2:13" x14ac:dyDescent="0.3">
      <c r="B47" s="364"/>
      <c r="C47" s="364"/>
    </row>
  </sheetData>
  <mergeCells count="62">
    <mergeCell ref="B47:C47"/>
    <mergeCell ref="B40:E40"/>
    <mergeCell ref="B41:C41"/>
    <mergeCell ref="B42:C42"/>
    <mergeCell ref="B43:C43"/>
    <mergeCell ref="B44:C44"/>
    <mergeCell ref="B45:C45"/>
    <mergeCell ref="B30:E30"/>
    <mergeCell ref="J30:M32"/>
    <mergeCell ref="B31:E31"/>
    <mergeCell ref="B32:E32"/>
    <mergeCell ref="B34:E34"/>
    <mergeCell ref="J34:M37"/>
    <mergeCell ref="B35:E35"/>
    <mergeCell ref="B36:E36"/>
    <mergeCell ref="B37:E37"/>
    <mergeCell ref="B25:E25"/>
    <mergeCell ref="J25:M27"/>
    <mergeCell ref="B26:E26"/>
    <mergeCell ref="B27:E27"/>
    <mergeCell ref="B28:E29"/>
    <mergeCell ref="F28:F29"/>
    <mergeCell ref="G28:G29"/>
    <mergeCell ref="J29:M29"/>
    <mergeCell ref="B20:E20"/>
    <mergeCell ref="J20:M22"/>
    <mergeCell ref="B21:E21"/>
    <mergeCell ref="B22:E22"/>
    <mergeCell ref="B23:E24"/>
    <mergeCell ref="F23:F24"/>
    <mergeCell ref="G23:G24"/>
    <mergeCell ref="J24:M24"/>
    <mergeCell ref="B15:E15"/>
    <mergeCell ref="J15:M17"/>
    <mergeCell ref="B16:E16"/>
    <mergeCell ref="B17:E17"/>
    <mergeCell ref="B18:E19"/>
    <mergeCell ref="F18:F19"/>
    <mergeCell ref="G18:G19"/>
    <mergeCell ref="J19:M19"/>
    <mergeCell ref="B10:E10"/>
    <mergeCell ref="J10:M12"/>
    <mergeCell ref="B11:E11"/>
    <mergeCell ref="B12:E12"/>
    <mergeCell ref="B13:E14"/>
    <mergeCell ref="F13:F14"/>
    <mergeCell ref="G13:G14"/>
    <mergeCell ref="J14:M14"/>
    <mergeCell ref="B5:E5"/>
    <mergeCell ref="J5:M7"/>
    <mergeCell ref="B6:E6"/>
    <mergeCell ref="B7:E7"/>
    <mergeCell ref="B8:E9"/>
    <mergeCell ref="F8:F9"/>
    <mergeCell ref="G8:G9"/>
    <mergeCell ref="J9:M9"/>
    <mergeCell ref="J4:M4"/>
    <mergeCell ref="B1:D2"/>
    <mergeCell ref="E1:F2"/>
    <mergeCell ref="B3:E4"/>
    <mergeCell ref="F3:F4"/>
    <mergeCell ref="G3:G4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793AA-12AD-4901-8BA5-88BE61FD4FDF}">
  <sheetPr codeName="Hoja4"/>
  <dimension ref="A1:O523"/>
  <sheetViews>
    <sheetView zoomScale="91" zoomScaleNormal="91" workbookViewId="0">
      <selection activeCell="F5" sqref="F5"/>
    </sheetView>
  </sheetViews>
  <sheetFormatPr baseColWidth="10" defaultRowHeight="14.4" x14ac:dyDescent="0.3"/>
  <cols>
    <col min="1" max="1" width="15.77734375" customWidth="1"/>
    <col min="2" max="2" width="22.88671875" customWidth="1"/>
    <col min="3" max="3" width="14.77734375" customWidth="1"/>
    <col min="4" max="4" width="15.44140625" bestFit="1" customWidth="1"/>
    <col min="5" max="5" width="12.44140625" customWidth="1"/>
    <col min="6" max="6" width="26.77734375" bestFit="1" customWidth="1"/>
    <col min="7" max="7" width="11.109375" customWidth="1"/>
    <col min="8" max="8" width="11" customWidth="1"/>
    <col min="10" max="10" width="10.44140625" customWidth="1"/>
    <col min="11" max="11" width="8.88671875" customWidth="1"/>
  </cols>
  <sheetData>
    <row r="1" spans="1:11" ht="15" thickBot="1" x14ac:dyDescent="0.35">
      <c r="A1" s="8" t="s">
        <v>1015</v>
      </c>
      <c r="B1" s="8"/>
      <c r="C1" s="8"/>
      <c r="D1" s="8"/>
      <c r="E1" s="8"/>
      <c r="F1" s="8"/>
    </row>
    <row r="2" spans="1:11" ht="15" thickBot="1" x14ac:dyDescent="0.35">
      <c r="F2" s="502" t="s">
        <v>1016</v>
      </c>
      <c r="G2" s="648"/>
      <c r="H2" s="648"/>
      <c r="I2" s="648"/>
      <c r="J2" s="648"/>
      <c r="K2" s="649"/>
    </row>
    <row r="3" spans="1:11" ht="15" thickBot="1" x14ac:dyDescent="0.35">
      <c r="A3" s="199" t="s">
        <v>1017</v>
      </c>
      <c r="B3" s="200"/>
      <c r="C3" s="200" t="s">
        <v>1018</v>
      </c>
      <c r="D3" s="201" t="s">
        <v>1019</v>
      </c>
      <c r="F3" s="202" t="s">
        <v>1020</v>
      </c>
      <c r="G3" s="202" t="s">
        <v>1021</v>
      </c>
      <c r="H3" s="202" t="s">
        <v>1022</v>
      </c>
      <c r="I3" s="202" t="s">
        <v>7</v>
      </c>
      <c r="J3" s="202" t="s">
        <v>1023</v>
      </c>
      <c r="K3" s="202" t="s">
        <v>1024</v>
      </c>
    </row>
    <row r="4" spans="1:11" x14ac:dyDescent="0.3">
      <c r="A4" s="650" t="s">
        <v>1025</v>
      </c>
      <c r="B4" s="651"/>
      <c r="C4" s="184">
        <v>200</v>
      </c>
      <c r="D4" s="203" t="s">
        <v>803</v>
      </c>
      <c r="F4" s="204" t="s">
        <v>1017</v>
      </c>
      <c r="G4" s="205">
        <v>2</v>
      </c>
      <c r="H4" s="171">
        <f>(G4*'Porciones de Intercambio UDD'!$A$13:$A$13)</f>
        <v>140</v>
      </c>
      <c r="I4" s="171">
        <f>(G4*'Porciones de Intercambio UDD'!$B$13:$B$13)</f>
        <v>14</v>
      </c>
      <c r="J4" s="171">
        <f>(G4*'Porciones de Intercambio UDD'!$C$13:$C$13)</f>
        <v>20</v>
      </c>
      <c r="K4" s="171">
        <f>(G4*'Porciones de Intercambio UDD'!$D$13:$D$13)</f>
        <v>0</v>
      </c>
    </row>
    <row r="5" spans="1:11" x14ac:dyDescent="0.3">
      <c r="A5" s="650" t="s">
        <v>1026</v>
      </c>
      <c r="B5" s="651"/>
      <c r="C5" s="184">
        <v>200</v>
      </c>
      <c r="D5" s="203" t="s">
        <v>803</v>
      </c>
      <c r="F5" s="204" t="s">
        <v>1027</v>
      </c>
      <c r="G5" s="205">
        <v>0</v>
      </c>
      <c r="H5" s="171">
        <f>(G5*'Porciones de Intercambio UDD'!$A$26:$A$26)</f>
        <v>0</v>
      </c>
      <c r="I5" s="171">
        <f>(G5*'Porciones de Intercambio UDD'!$B$26:$B$26)</f>
        <v>0</v>
      </c>
      <c r="J5" s="171">
        <f>(G5*'Porciones de Intercambio UDD'!$C$26:$C$26)</f>
        <v>0</v>
      </c>
      <c r="K5" s="171">
        <f>(G5*'Porciones de Intercambio UDD'!$D$26:$D$26)</f>
        <v>0</v>
      </c>
    </row>
    <row r="6" spans="1:11" x14ac:dyDescent="0.3">
      <c r="A6" s="650" t="s">
        <v>1028</v>
      </c>
      <c r="B6" s="651"/>
      <c r="C6" s="184">
        <v>125</v>
      </c>
      <c r="D6" s="203" t="s">
        <v>1029</v>
      </c>
      <c r="F6" s="204" t="s">
        <v>1030</v>
      </c>
      <c r="G6" s="205">
        <v>1</v>
      </c>
      <c r="H6" s="171">
        <f>(G6*'Porciones de Intercambio UDD'!$A$42:$A$42)</f>
        <v>110</v>
      </c>
      <c r="I6" s="171">
        <f>(G6*'Porciones de Intercambio UDD'!$B$42:$B$42)</f>
        <v>5</v>
      </c>
      <c r="J6" s="171">
        <f>(G6*'Porciones de Intercambio UDD'!$C$42:$C$42)</f>
        <v>9</v>
      </c>
      <c r="K6" s="171">
        <f>(G6*'Porciones de Intercambio UDD'!$D$42:$D$42)</f>
        <v>6</v>
      </c>
    </row>
    <row r="7" spans="1:11" x14ac:dyDescent="0.3">
      <c r="A7" s="650" t="s">
        <v>1031</v>
      </c>
      <c r="B7" s="651"/>
      <c r="C7" s="184">
        <v>200</v>
      </c>
      <c r="D7" s="203" t="s">
        <v>803</v>
      </c>
      <c r="F7" s="204" t="s">
        <v>1032</v>
      </c>
      <c r="G7" s="205">
        <v>0</v>
      </c>
      <c r="H7" s="171">
        <f>(G7*'Porciones de Intercambio UDD'!$A$78:$A$78)</f>
        <v>0</v>
      </c>
      <c r="I7" s="171">
        <f>(G7*'Porciones de Intercambio UDD'!$B$78:$B$78)</f>
        <v>0</v>
      </c>
      <c r="J7" s="171">
        <f>(G7*'Porciones de Intercambio UDD'!$C$78:$C$78)</f>
        <v>0</v>
      </c>
      <c r="K7" s="171">
        <f>(G7*'Porciones de Intercambio UDD'!$D$78:$D$78)</f>
        <v>0</v>
      </c>
    </row>
    <row r="8" spans="1:11" x14ac:dyDescent="0.3">
      <c r="A8" s="650" t="s">
        <v>51</v>
      </c>
      <c r="B8" s="651"/>
      <c r="C8" s="184">
        <v>20</v>
      </c>
      <c r="D8" s="203" t="s">
        <v>1033</v>
      </c>
      <c r="F8" s="204" t="s">
        <v>1034</v>
      </c>
      <c r="G8" s="205">
        <v>2</v>
      </c>
      <c r="H8" s="171">
        <f>(G8*'Porciones de Intercambio UDD'!$A$107:$A$107)</f>
        <v>240</v>
      </c>
      <c r="I8" s="171">
        <f>(G8*'Porciones de Intercambio UDD'!$B$107:$B$107)</f>
        <v>22</v>
      </c>
      <c r="J8" s="171">
        <f>(G8*'Porciones de Intercambio UDD'!$C$107:$C$107)</f>
        <v>2</v>
      </c>
      <c r="K8" s="171">
        <f>(G8*'Porciones de Intercambio UDD'!$D$107:$D$107)</f>
        <v>16</v>
      </c>
    </row>
    <row r="9" spans="1:11" ht="15" thickBot="1" x14ac:dyDescent="0.35">
      <c r="A9" s="652" t="s">
        <v>1035</v>
      </c>
      <c r="B9" s="653"/>
      <c r="C9" s="206">
        <v>90</v>
      </c>
      <c r="D9" s="207" t="s">
        <v>1036</v>
      </c>
      <c r="F9" s="204" t="s">
        <v>1037</v>
      </c>
      <c r="G9" s="205">
        <v>4</v>
      </c>
      <c r="H9" s="171">
        <f>(G9*'Porciones de Intercambio UDD'!$A$138:$A$138)</f>
        <v>100</v>
      </c>
      <c r="I9" s="171">
        <f>(G9*'Porciones de Intercambio UDD'!$B$138:$B$138)</f>
        <v>20</v>
      </c>
      <c r="J9" s="171">
        <f>(G9*'Porciones de Intercambio UDD'!$C$138:$C$138)</f>
        <v>20</v>
      </c>
      <c r="K9" s="171">
        <f>(G9*'Porciones de Intercambio UDD'!$D$138:$D$138)</f>
        <v>0</v>
      </c>
    </row>
    <row r="10" spans="1:11" x14ac:dyDescent="0.3">
      <c r="A10" s="208" t="s">
        <v>1038</v>
      </c>
      <c r="F10" s="204" t="s">
        <v>1039</v>
      </c>
      <c r="G10" s="205">
        <v>3</v>
      </c>
      <c r="H10" s="171">
        <f>(G10*'Porciones de Intercambio UDD'!$A$163:$A$163)</f>
        <v>30</v>
      </c>
      <c r="I10" s="171">
        <f>(G10*'Porciones de Intercambio UDD'!$B$163:$B$163)</f>
        <v>0</v>
      </c>
      <c r="J10" s="171">
        <f>(G10*'Porciones de Intercambio UDD'!$C$163:$C$163)</f>
        <v>7.5</v>
      </c>
      <c r="K10" s="171">
        <f>(G10*'Porciones de Intercambio UDD'!$D$163:$D$163)</f>
        <v>0</v>
      </c>
    </row>
    <row r="11" spans="1:11" x14ac:dyDescent="0.3">
      <c r="A11" s="208" t="s">
        <v>1040</v>
      </c>
      <c r="F11" s="204" t="s">
        <v>1041</v>
      </c>
      <c r="G11" s="205">
        <v>2</v>
      </c>
      <c r="H11" s="171">
        <f>(G11*'Porciones de Intercambio UDD'!$A$181:$A$181)</f>
        <v>120</v>
      </c>
      <c r="I11" s="171">
        <f>(G11*'Porciones de Intercambio UDD'!$B$181:$B$181)</f>
        <v>0</v>
      </c>
      <c r="J11" s="171">
        <f>(G11*'Porciones de Intercambio UDD'!$C$181:$C$181)</f>
        <v>30</v>
      </c>
      <c r="K11" s="171">
        <f>(G11*'Porciones de Intercambio UDD'!$D$181:$D$181)</f>
        <v>0</v>
      </c>
    </row>
    <row r="12" spans="1:11" x14ac:dyDescent="0.3">
      <c r="A12" s="184" t="s">
        <v>1022</v>
      </c>
      <c r="B12" s="184" t="s">
        <v>7</v>
      </c>
      <c r="C12" s="184" t="s">
        <v>1042</v>
      </c>
      <c r="D12" s="184" t="s">
        <v>1043</v>
      </c>
      <c r="F12" s="209" t="s">
        <v>1044</v>
      </c>
      <c r="G12" s="205">
        <v>2</v>
      </c>
      <c r="H12" s="171">
        <f>(G12*'Porciones de Intercambio UDD'!$A$381:$A$381)</f>
        <v>40</v>
      </c>
      <c r="I12" s="171">
        <f>(G12*'Porciones de Intercambio UDD'!$B$381:$B$381)</f>
        <v>0</v>
      </c>
      <c r="J12" s="171">
        <f>(G12*'Porciones de Intercambio UDD'!$C$381:$C$381)</f>
        <v>10</v>
      </c>
      <c r="K12" s="171">
        <f>(G12*'Porciones de Intercambio UDD'!$D$381:$D$381)</f>
        <v>0</v>
      </c>
    </row>
    <row r="13" spans="1:11" x14ac:dyDescent="0.3">
      <c r="A13" s="184">
        <v>70</v>
      </c>
      <c r="B13" s="184">
        <v>7</v>
      </c>
      <c r="C13" s="184">
        <v>10</v>
      </c>
      <c r="D13" s="184">
        <v>0</v>
      </c>
      <c r="F13" s="209" t="s">
        <v>1045</v>
      </c>
      <c r="G13" s="654">
        <v>3</v>
      </c>
      <c r="H13" s="348">
        <f>(G13*'Porciones de Intercambio UDD'!$A$314:$A$314)</f>
        <v>420</v>
      </c>
      <c r="I13" s="348">
        <f>(G13*'Porciones de Intercambio UDD'!$B$314:$B$314)</f>
        <v>9</v>
      </c>
      <c r="J13" s="380">
        <f>(G13*'Porciones de Intercambio UDD'!$C$314:$C$314)</f>
        <v>90</v>
      </c>
      <c r="K13" s="348">
        <f>(G13*'Porciones de Intercambio UDD'!$D$314:$D$314)</f>
        <v>3</v>
      </c>
    </row>
    <row r="14" spans="1:11" ht="15" thickBot="1" x14ac:dyDescent="0.35">
      <c r="A14" s="184"/>
      <c r="B14" s="184"/>
      <c r="C14" s="184"/>
      <c r="D14" s="184"/>
      <c r="F14" s="210" t="s">
        <v>1046</v>
      </c>
      <c r="G14" s="654"/>
      <c r="H14" s="348"/>
      <c r="I14" s="348"/>
      <c r="J14" s="380"/>
      <c r="K14" s="348"/>
    </row>
    <row r="15" spans="1:11" x14ac:dyDescent="0.3">
      <c r="A15" s="211" t="s">
        <v>1027</v>
      </c>
      <c r="B15" s="212"/>
      <c r="C15" s="212" t="s">
        <v>1047</v>
      </c>
      <c r="D15" s="213" t="s">
        <v>1019</v>
      </c>
      <c r="F15" s="214" t="s">
        <v>1048</v>
      </c>
      <c r="G15" s="215">
        <v>1</v>
      </c>
      <c r="H15" s="171">
        <f>(G15*'Porciones de Intercambio UDD'!$A$261:$A$261)</f>
        <v>170</v>
      </c>
      <c r="I15" s="171">
        <f>(G15*'Porciones de Intercambio UDD'!$B$261:$B$261)</f>
        <v>11</v>
      </c>
      <c r="J15" s="171">
        <f>(G15*'Porciones de Intercambio UDD'!$C$261:$C$261)</f>
        <v>30</v>
      </c>
      <c r="K15" s="171">
        <f>(G15*'Porciones de Intercambio UDD'!$D$261:$D$261)</f>
        <v>1</v>
      </c>
    </row>
    <row r="16" spans="1:11" x14ac:dyDescent="0.3">
      <c r="A16" s="490" t="s">
        <v>42</v>
      </c>
      <c r="B16" s="490"/>
      <c r="C16" s="171">
        <v>200</v>
      </c>
      <c r="D16" s="171" t="s">
        <v>803</v>
      </c>
      <c r="F16" s="209" t="s">
        <v>1049</v>
      </c>
      <c r="G16" s="660">
        <v>4</v>
      </c>
      <c r="H16" s="348">
        <f>(G16*'Porciones de Intercambio UDD'!$A$330:$A$330)</f>
        <v>180</v>
      </c>
      <c r="I16" s="348">
        <f>(G16*'Porciones de Intercambio UDD'!$B$330:$B$330)</f>
        <v>0</v>
      </c>
      <c r="J16" s="380">
        <f>(G16*'Porciones de Intercambio UDD'!$C$330:$C$330)</f>
        <v>0</v>
      </c>
      <c r="K16" s="348">
        <f>(G16*'Porciones de Intercambio UDD'!$D$330:$D$330)</f>
        <v>20</v>
      </c>
    </row>
    <row r="17" spans="1:12" x14ac:dyDescent="0.3">
      <c r="A17" s="490" t="s">
        <v>71</v>
      </c>
      <c r="B17" s="490"/>
      <c r="C17" s="171">
        <v>125</v>
      </c>
      <c r="D17" s="171" t="s">
        <v>892</v>
      </c>
      <c r="F17" s="216" t="s">
        <v>1050</v>
      </c>
      <c r="G17" s="660"/>
      <c r="H17" s="348"/>
      <c r="I17" s="348"/>
      <c r="J17" s="380"/>
      <c r="K17" s="348"/>
    </row>
    <row r="18" spans="1:12" ht="18" x14ac:dyDescent="0.35">
      <c r="A18" s="490" t="s">
        <v>1051</v>
      </c>
      <c r="B18" s="490"/>
      <c r="C18" s="171">
        <v>110</v>
      </c>
      <c r="D18" s="171" t="s">
        <v>892</v>
      </c>
      <c r="F18" s="655" t="s">
        <v>645</v>
      </c>
      <c r="G18" s="656"/>
      <c r="H18" s="217">
        <f>SUM(H4:H17)+I33</f>
        <v>1550</v>
      </c>
      <c r="I18" s="217">
        <f>SUM(I4:I17)</f>
        <v>81</v>
      </c>
      <c r="J18" s="217">
        <f>SUM(J4:J17)</f>
        <v>218.5</v>
      </c>
      <c r="K18" s="217">
        <f>SUM(K4:K17)</f>
        <v>46</v>
      </c>
    </row>
    <row r="19" spans="1:12" ht="18" x14ac:dyDescent="0.35">
      <c r="A19" s="490" t="s">
        <v>1052</v>
      </c>
      <c r="B19" s="490"/>
      <c r="C19" s="171">
        <v>60</v>
      </c>
      <c r="D19" s="171" t="s">
        <v>1053</v>
      </c>
      <c r="F19" s="657" t="s">
        <v>648</v>
      </c>
      <c r="G19" s="658"/>
      <c r="H19" s="271">
        <f>'CALCULO D.N'!H109</f>
        <v>1627.8124499999999</v>
      </c>
      <c r="I19" s="271">
        <f>'CALCULO D.N'!K109</f>
        <v>76.731899999999982</v>
      </c>
      <c r="J19" s="271">
        <f>'CALCULO D.N'!L109</f>
        <v>219.23399999999998</v>
      </c>
      <c r="K19" s="271">
        <f>'CALCULO D.N'!O109</f>
        <v>49.327649999999998</v>
      </c>
    </row>
    <row r="20" spans="1:12" ht="18" x14ac:dyDescent="0.35">
      <c r="A20" s="490" t="s">
        <v>1447</v>
      </c>
      <c r="B20" s="490"/>
      <c r="C20" s="171">
        <v>60</v>
      </c>
      <c r="D20" s="171" t="s">
        <v>1054</v>
      </c>
      <c r="E20" s="6"/>
      <c r="F20" s="659" t="s">
        <v>1055</v>
      </c>
      <c r="G20" s="659"/>
      <c r="H20" s="217">
        <f>(H18/H19)*100</f>
        <v>95.21981478885975</v>
      </c>
      <c r="I20" s="217">
        <f>(I18/I19)*100</f>
        <v>105.56235411869122</v>
      </c>
      <c r="J20" s="217">
        <f>(J18/J19)*100</f>
        <v>99.665197916381587</v>
      </c>
      <c r="K20" s="217">
        <f>(K18/K19)*100</f>
        <v>93.253986354509095</v>
      </c>
    </row>
    <row r="21" spans="1:12" x14ac:dyDescent="0.3">
      <c r="A21" s="490" t="s">
        <v>1056</v>
      </c>
      <c r="B21" s="490"/>
      <c r="C21" s="171">
        <v>80</v>
      </c>
      <c r="D21" s="171" t="s">
        <v>1057</v>
      </c>
      <c r="E21" s="6"/>
      <c r="F21" s="219"/>
      <c r="G21" s="219"/>
      <c r="H21" s="220"/>
      <c r="I21" s="220"/>
      <c r="J21" s="220"/>
      <c r="K21" s="220"/>
    </row>
    <row r="22" spans="1:12" x14ac:dyDescent="0.3">
      <c r="A22" s="490" t="s">
        <v>1058</v>
      </c>
      <c r="B22" s="490"/>
      <c r="C22" s="171">
        <v>65</v>
      </c>
      <c r="D22" s="171" t="s">
        <v>1059</v>
      </c>
      <c r="F22" s="663" t="s">
        <v>1060</v>
      </c>
      <c r="G22" s="663"/>
      <c r="H22" s="221" t="s">
        <v>1021</v>
      </c>
      <c r="I22" s="222" t="s">
        <v>1022</v>
      </c>
      <c r="J22" s="222" t="s">
        <v>7</v>
      </c>
      <c r="K22" s="222" t="s">
        <v>1023</v>
      </c>
      <c r="L22" s="222" t="s">
        <v>1024</v>
      </c>
    </row>
    <row r="23" spans="1:12" x14ac:dyDescent="0.3">
      <c r="A23" s="208" t="s">
        <v>1061</v>
      </c>
      <c r="F23" s="661" t="s">
        <v>652</v>
      </c>
      <c r="G23" s="662"/>
      <c r="H23" s="218">
        <v>1</v>
      </c>
      <c r="I23" s="223">
        <f>VLOOKUP($F$23,'Porciones de Intercambio UDD'!$F$391:$J$419,2,FALSE)*H23</f>
        <v>0</v>
      </c>
      <c r="J23" s="223">
        <f>VLOOKUP($F$23,'Porciones de Intercambio UDD'!$F$391:$J$419,3,FALSE)*H23</f>
        <v>0</v>
      </c>
      <c r="K23" s="223">
        <f>VLOOKUP($F$23,'Porciones de Intercambio UDD'!$F$391:$J$419,4,FALSE)*H23</f>
        <v>0</v>
      </c>
      <c r="L23" s="223">
        <f>VLOOKUP($F$23,'Porciones de Intercambio UDD'!$F$391:$J$419,5,FALSE)*H23</f>
        <v>0</v>
      </c>
    </row>
    <row r="24" spans="1:12" x14ac:dyDescent="0.3">
      <c r="A24" s="208" t="s">
        <v>1063</v>
      </c>
      <c r="F24" s="661" t="s">
        <v>652</v>
      </c>
      <c r="G24" s="662"/>
      <c r="H24" s="218">
        <v>1</v>
      </c>
      <c r="I24" s="223">
        <f>VLOOKUP($F$24,'Porciones de Intercambio UDD'!$F$391:$J$419,2,FALSE)*H24</f>
        <v>0</v>
      </c>
      <c r="J24" s="223">
        <f>VLOOKUP($F$24,'Porciones de Intercambio UDD'!$F$391:$J$419,3,FALSE)*H24</f>
        <v>0</v>
      </c>
      <c r="K24" s="223">
        <f>VLOOKUP($F$24,'Porciones de Intercambio UDD'!$F$391:$J$419,4,FALSE)*H24</f>
        <v>0</v>
      </c>
      <c r="L24" s="223">
        <f>VLOOKUP($F$24,'Porciones de Intercambio UDD'!$F$391:$J$419,5,FALSE)*H24</f>
        <v>0</v>
      </c>
    </row>
    <row r="25" spans="1:12" x14ac:dyDescent="0.3">
      <c r="A25" t="s">
        <v>1022</v>
      </c>
      <c r="B25" t="s">
        <v>7</v>
      </c>
      <c r="C25" t="s">
        <v>1042</v>
      </c>
      <c r="D25" t="s">
        <v>1043</v>
      </c>
      <c r="F25" s="661" t="s">
        <v>652</v>
      </c>
      <c r="G25" s="662"/>
      <c r="H25" s="218">
        <v>1</v>
      </c>
      <c r="I25" s="223">
        <f>VLOOKUP($F$25,'Porciones de Intercambio UDD'!$F$391:$J$419,2,FALSE)*H25</f>
        <v>0</v>
      </c>
      <c r="J25" s="223">
        <f>VLOOKUP($F$25,'Porciones de Intercambio UDD'!$F$391:$J$419,3,FALSE)*H25</f>
        <v>0</v>
      </c>
      <c r="K25" s="223">
        <f>VLOOKUP($F$25,'Porciones de Intercambio UDD'!$F$391:$J$419,4,FALSE)*H25</f>
        <v>0</v>
      </c>
      <c r="L25" s="223">
        <f>VLOOKUP($F$25,'Porciones de Intercambio UDD'!$F$391:$J$419,5,FALSE)*H25</f>
        <v>0</v>
      </c>
    </row>
    <row r="26" spans="1:12" x14ac:dyDescent="0.3">
      <c r="A26">
        <v>85</v>
      </c>
      <c r="B26">
        <v>5</v>
      </c>
      <c r="C26">
        <v>9</v>
      </c>
      <c r="D26">
        <v>3</v>
      </c>
      <c r="F26" s="661" t="s">
        <v>652</v>
      </c>
      <c r="G26" s="662"/>
      <c r="H26" s="218">
        <v>1</v>
      </c>
      <c r="I26" s="223">
        <f>VLOOKUP($F$26,'Porciones de Intercambio UDD'!$F$391:$J$419,2,FALSE)*H26</f>
        <v>0</v>
      </c>
      <c r="J26" s="223">
        <f>VLOOKUP($F$26,'Porciones de Intercambio UDD'!$F$391:$J$419,3,FALSE)*H26</f>
        <v>0</v>
      </c>
      <c r="K26" s="223">
        <f>VLOOKUP($F$26,'Porciones de Intercambio UDD'!$F$391:$J$419,4,FALSE)*H26</f>
        <v>0</v>
      </c>
      <c r="L26" s="223">
        <f>VLOOKUP($F$26,'Porciones de Intercambio UDD'!$F$391:$J$419,5,FALSE)*H26</f>
        <v>0</v>
      </c>
    </row>
    <row r="27" spans="1:12" ht="15" thickBot="1" x14ac:dyDescent="0.35">
      <c r="F27" s="661" t="s">
        <v>652</v>
      </c>
      <c r="G27" s="662"/>
      <c r="H27" s="218">
        <v>1</v>
      </c>
      <c r="I27" s="223">
        <f>VLOOKUP($F$27,'Porciones de Intercambio UDD'!$F$391:$J$419,2,FALSE)*H27</f>
        <v>0</v>
      </c>
      <c r="J27" s="223">
        <f>VLOOKUP($F$27,'Porciones de Intercambio UDD'!$F$391:$J$419,3,FALSE)*H27</f>
        <v>0</v>
      </c>
      <c r="K27" s="223">
        <f>VLOOKUP($F$27,'Porciones de Intercambio UDD'!$F$391:$J$419,4,FALSE)*H27</f>
        <v>0</v>
      </c>
      <c r="L27" s="223">
        <f>VLOOKUP($F$27,'Porciones de Intercambio UDD'!$F$391:$J$419,5,FALSE)*H27</f>
        <v>0</v>
      </c>
    </row>
    <row r="28" spans="1:12" ht="15" thickBot="1" x14ac:dyDescent="0.35">
      <c r="A28" s="199" t="s">
        <v>1030</v>
      </c>
      <c r="B28" s="200"/>
      <c r="C28" s="200" t="s">
        <v>1064</v>
      </c>
      <c r="D28" s="201" t="s">
        <v>1019</v>
      </c>
      <c r="F28" s="661" t="s">
        <v>652</v>
      </c>
      <c r="G28" s="662"/>
      <c r="H28" s="218">
        <v>1</v>
      </c>
      <c r="I28" s="223">
        <f>VLOOKUP($F$28,'Porciones de Intercambio UDD'!$F$391:$J$419,2,FALSE)*H28</f>
        <v>0</v>
      </c>
      <c r="J28" s="223">
        <f>VLOOKUP($F$28,'Porciones de Intercambio UDD'!$F$391:$J$419,3,FALSE)*H28</f>
        <v>0</v>
      </c>
      <c r="K28" s="223">
        <f>VLOOKUP($F$28,'Porciones de Intercambio UDD'!$F$391:$J$419,4,FALSE)*H28</f>
        <v>0</v>
      </c>
      <c r="L28" s="223">
        <f>VLOOKUP($F$28,'Porciones de Intercambio UDD'!$F$391:$J$419,5,FALSE)*H28</f>
        <v>0</v>
      </c>
    </row>
    <row r="29" spans="1:12" x14ac:dyDescent="0.3">
      <c r="A29" s="650" t="s">
        <v>1065</v>
      </c>
      <c r="B29" s="651"/>
      <c r="C29">
        <v>200</v>
      </c>
      <c r="D29" s="195" t="s">
        <v>803</v>
      </c>
      <c r="F29" s="661" t="s">
        <v>652</v>
      </c>
      <c r="G29" s="662"/>
      <c r="H29" s="218">
        <v>1</v>
      </c>
      <c r="I29" s="223">
        <f>VLOOKUP($F$29,'Porciones de Intercambio UDD'!$F$391:$J$419,2,FALSE)*H29</f>
        <v>0</v>
      </c>
      <c r="J29" s="223">
        <f>VLOOKUP($F$29,'Porciones de Intercambio UDD'!$F$391:$J$419,3,FALSE)*H29</f>
        <v>0</v>
      </c>
      <c r="K29" s="223">
        <f>VLOOKUP($F$29,'Porciones de Intercambio UDD'!$F$391:$J$419,4,FALSE)*H29</f>
        <v>0</v>
      </c>
      <c r="L29" s="223">
        <f>VLOOKUP($F$29,'Porciones de Intercambio UDD'!$F$391:$J$419,5,FALSE)*H29</f>
        <v>0</v>
      </c>
    </row>
    <row r="30" spans="1:12" x14ac:dyDescent="0.3">
      <c r="A30" s="650" t="s">
        <v>1066</v>
      </c>
      <c r="B30" s="651"/>
      <c r="C30">
        <v>110</v>
      </c>
      <c r="D30" s="195" t="s">
        <v>892</v>
      </c>
      <c r="F30" s="661" t="s">
        <v>652</v>
      </c>
      <c r="G30" s="662"/>
      <c r="H30" s="218">
        <v>1</v>
      </c>
      <c r="I30" s="223">
        <f>VLOOKUP($F$30,'Porciones de Intercambio UDD'!$F$391:$J$419,2,FALSE)*H30</f>
        <v>0</v>
      </c>
      <c r="J30" s="223">
        <f>VLOOKUP($F$30,'Porciones de Intercambio UDD'!$F$391:$J$419,3,FALSE)*H30</f>
        <v>0</v>
      </c>
      <c r="K30" s="223">
        <f>VLOOKUP($F$30,'Porciones de Intercambio UDD'!$F$391:$J$419,4,FALSE)*H30</f>
        <v>0</v>
      </c>
      <c r="L30" s="223">
        <f>VLOOKUP($F$30,'Porciones de Intercambio UDD'!$F$391:$J$419,5,FALSE)*H30</f>
        <v>0</v>
      </c>
    </row>
    <row r="31" spans="1:12" x14ac:dyDescent="0.3">
      <c r="A31" s="650" t="s">
        <v>1067</v>
      </c>
      <c r="B31" s="651"/>
      <c r="C31">
        <v>200</v>
      </c>
      <c r="D31" s="195" t="s">
        <v>803</v>
      </c>
      <c r="F31" s="513" t="s">
        <v>652</v>
      </c>
      <c r="G31" s="515"/>
      <c r="H31" s="224">
        <v>2</v>
      </c>
      <c r="I31" s="225">
        <f>VLOOKUP($F$31,'Porciones de Intercambio UDD'!$F$391:$J$419,2,FALSE)*H31</f>
        <v>0</v>
      </c>
      <c r="J31" s="225">
        <f>VLOOKUP($F$31,'Porciones de Intercambio UDD'!$F$391:$J$419,3,FALSE)*H31</f>
        <v>0</v>
      </c>
      <c r="K31" s="225">
        <f>VLOOKUP($F$31,'Porciones de Intercambio UDD'!$F$391:$J$419,4,FALSE)*H31</f>
        <v>0</v>
      </c>
      <c r="L31" s="223">
        <f>VLOOKUP($F$31,'Porciones de Intercambio UDD'!$F$391:$J$419,5,FALSE)*H31</f>
        <v>0</v>
      </c>
    </row>
    <row r="32" spans="1:12" x14ac:dyDescent="0.3">
      <c r="A32" s="650" t="s">
        <v>1069</v>
      </c>
      <c r="B32" s="651"/>
      <c r="C32">
        <v>60</v>
      </c>
      <c r="D32" s="195" t="s">
        <v>1054</v>
      </c>
      <c r="E32" s="194"/>
      <c r="F32" s="666" t="s">
        <v>652</v>
      </c>
      <c r="G32" s="667"/>
      <c r="H32" s="218">
        <v>1</v>
      </c>
      <c r="I32" s="226">
        <f>VLOOKUP($F$32,'Porciones de Intercambio UDD'!$F$391:$J$419,2,FALSE)*$H$32</f>
        <v>0</v>
      </c>
      <c r="J32" s="226">
        <f>VLOOKUP($F$32,'Porciones de Intercambio UDD'!$F$391:$J$419,3,FALSE)*H32</f>
        <v>0</v>
      </c>
      <c r="K32" s="226">
        <f>VLOOKUP($F$32,'Porciones de Intercambio UDD'!$F$391:$J$419,4,FALSE)*H32</f>
        <v>0</v>
      </c>
      <c r="L32" s="223">
        <f>VLOOKUP($F$32,'Porciones de Intercambio UDD'!$F$391:$J$419,5,FALSE)*H32</f>
        <v>0</v>
      </c>
    </row>
    <row r="33" spans="1:13" x14ac:dyDescent="0.3">
      <c r="A33" s="650" t="s">
        <v>1449</v>
      </c>
      <c r="B33" s="651"/>
      <c r="C33">
        <v>30</v>
      </c>
      <c r="D33" s="195" t="s">
        <v>1070</v>
      </c>
      <c r="E33" s="227"/>
      <c r="F33" s="228"/>
      <c r="G33" s="229"/>
      <c r="H33" s="226" t="s">
        <v>645</v>
      </c>
      <c r="I33" s="226">
        <f>I23+I24+I25+I26+I27+I28+I29+I30+I31+I32</f>
        <v>0</v>
      </c>
      <c r="J33" s="226">
        <f>SUM(J23:J32)</f>
        <v>0</v>
      </c>
      <c r="K33" s="226">
        <f>SUM(K23:K32)</f>
        <v>0</v>
      </c>
      <c r="L33" s="223">
        <f>SUM(L23:L32)</f>
        <v>0</v>
      </c>
    </row>
    <row r="34" spans="1:13" x14ac:dyDescent="0.3">
      <c r="A34" s="650" t="s">
        <v>1071</v>
      </c>
      <c r="B34" s="651"/>
      <c r="C34">
        <v>30</v>
      </c>
      <c r="D34" s="195" t="s">
        <v>1070</v>
      </c>
      <c r="E34" s="227" t="s">
        <v>1072</v>
      </c>
      <c r="F34" s="230" t="s">
        <v>732</v>
      </c>
      <c r="G34" s="231" t="s">
        <v>1073</v>
      </c>
      <c r="H34" s="232"/>
      <c r="I34" s="233"/>
      <c r="J34" s="233"/>
      <c r="K34" s="232"/>
      <c r="L34" s="26"/>
      <c r="M34" s="28"/>
    </row>
    <row r="35" spans="1:13" x14ac:dyDescent="0.3">
      <c r="A35" s="650" t="s">
        <v>1074</v>
      </c>
      <c r="B35" s="651"/>
      <c r="C35">
        <v>30</v>
      </c>
      <c r="D35" s="195" t="s">
        <v>1075</v>
      </c>
      <c r="E35" s="227"/>
      <c r="F35" s="234" t="s">
        <v>731</v>
      </c>
      <c r="G35" s="26" t="s">
        <v>1076</v>
      </c>
      <c r="H35" s="26"/>
      <c r="I35" s="26"/>
      <c r="J35" s="26"/>
      <c r="K35" s="26"/>
      <c r="L35" s="26"/>
      <c r="M35" s="28"/>
    </row>
    <row r="36" spans="1:13" x14ac:dyDescent="0.3">
      <c r="A36" s="650" t="s">
        <v>1077</v>
      </c>
      <c r="B36" s="651"/>
      <c r="C36">
        <v>25</v>
      </c>
      <c r="D36" s="195" t="s">
        <v>1078</v>
      </c>
      <c r="F36" s="235"/>
      <c r="G36" s="26" t="s">
        <v>1079</v>
      </c>
      <c r="H36" s="26"/>
      <c r="I36" s="26"/>
      <c r="J36" s="26"/>
      <c r="K36" s="26"/>
      <c r="L36" s="26"/>
      <c r="M36" s="28"/>
    </row>
    <row r="37" spans="1:13" x14ac:dyDescent="0.3">
      <c r="A37" s="650" t="s">
        <v>1080</v>
      </c>
      <c r="B37" s="651"/>
      <c r="C37">
        <v>30</v>
      </c>
      <c r="D37" s="195" t="s">
        <v>1081</v>
      </c>
    </row>
    <row r="38" spans="1:13" ht="15" thickBot="1" x14ac:dyDescent="0.35">
      <c r="A38" s="652" t="s">
        <v>1058</v>
      </c>
      <c r="B38" s="653"/>
      <c r="C38" s="197">
        <v>65</v>
      </c>
      <c r="D38" s="198" t="s">
        <v>1059</v>
      </c>
    </row>
    <row r="39" spans="1:13" x14ac:dyDescent="0.3">
      <c r="A39" s="208" t="s">
        <v>1082</v>
      </c>
    </row>
    <row r="40" spans="1:13" x14ac:dyDescent="0.3">
      <c r="A40" s="208" t="s">
        <v>1083</v>
      </c>
    </row>
    <row r="41" spans="1:13" x14ac:dyDescent="0.3">
      <c r="A41" t="s">
        <v>1022</v>
      </c>
      <c r="B41" t="s">
        <v>7</v>
      </c>
      <c r="C41" t="s">
        <v>1042</v>
      </c>
      <c r="D41" t="s">
        <v>1043</v>
      </c>
    </row>
    <row r="42" spans="1:13" x14ac:dyDescent="0.3">
      <c r="A42">
        <v>110</v>
      </c>
      <c r="B42">
        <v>5</v>
      </c>
      <c r="C42">
        <v>9</v>
      </c>
      <c r="D42">
        <v>6</v>
      </c>
    </row>
    <row r="43" spans="1:13" ht="15" thickBot="1" x14ac:dyDescent="0.35"/>
    <row r="44" spans="1:13" ht="15" thickBot="1" x14ac:dyDescent="0.35">
      <c r="A44" s="236" t="s">
        <v>1084</v>
      </c>
      <c r="B44" s="237"/>
      <c r="C44" s="200" t="s">
        <v>1047</v>
      </c>
      <c r="D44" s="201" t="s">
        <v>1019</v>
      </c>
    </row>
    <row r="45" spans="1:13" x14ac:dyDescent="0.3">
      <c r="A45" s="238" t="s">
        <v>1085</v>
      </c>
      <c r="B45" s="239"/>
      <c r="C45" s="371">
        <v>50</v>
      </c>
      <c r="D45" s="372" t="s">
        <v>1086</v>
      </c>
    </row>
    <row r="46" spans="1:13" x14ac:dyDescent="0.3">
      <c r="A46" s="240" t="s">
        <v>1087</v>
      </c>
      <c r="B46" s="239"/>
      <c r="C46" s="374"/>
      <c r="D46" s="375"/>
    </row>
    <row r="47" spans="1:13" x14ac:dyDescent="0.3">
      <c r="A47" s="664" t="s">
        <v>1088</v>
      </c>
      <c r="B47" s="665"/>
      <c r="C47" s="374"/>
      <c r="D47" s="375"/>
    </row>
    <row r="48" spans="1:13" x14ac:dyDescent="0.3">
      <c r="A48" s="668" t="s">
        <v>1089</v>
      </c>
      <c r="B48" s="669"/>
      <c r="C48" s="184">
        <v>50</v>
      </c>
      <c r="D48" s="203" t="s">
        <v>1086</v>
      </c>
    </row>
    <row r="49" spans="1:4" x14ac:dyDescent="0.3">
      <c r="A49" s="668" t="s">
        <v>1090</v>
      </c>
      <c r="B49" s="669"/>
      <c r="C49" s="184">
        <v>50</v>
      </c>
      <c r="D49" s="203" t="s">
        <v>1086</v>
      </c>
    </row>
    <row r="50" spans="1:4" x14ac:dyDescent="0.3">
      <c r="A50" s="238" t="s">
        <v>1091</v>
      </c>
      <c r="B50" s="239"/>
      <c r="C50" s="184">
        <v>60</v>
      </c>
      <c r="D50" s="203" t="s">
        <v>1092</v>
      </c>
    </row>
    <row r="51" spans="1:4" x14ac:dyDescent="0.3">
      <c r="A51" s="650" t="s">
        <v>1093</v>
      </c>
      <c r="B51" s="651"/>
      <c r="C51" s="184">
        <v>50</v>
      </c>
      <c r="D51" s="203" t="s">
        <v>1086</v>
      </c>
    </row>
    <row r="52" spans="1:4" x14ac:dyDescent="0.3">
      <c r="A52" s="650" t="s">
        <v>1094</v>
      </c>
      <c r="B52" s="651"/>
      <c r="C52" s="184">
        <v>60</v>
      </c>
      <c r="D52" s="203" t="s">
        <v>899</v>
      </c>
    </row>
    <row r="53" spans="1:4" x14ac:dyDescent="0.3">
      <c r="A53" s="668" t="s">
        <v>1095</v>
      </c>
      <c r="B53" s="669"/>
      <c r="C53" s="669"/>
      <c r="D53" s="670"/>
    </row>
    <row r="54" spans="1:4" x14ac:dyDescent="0.3">
      <c r="A54" s="650" t="s">
        <v>1096</v>
      </c>
      <c r="B54" s="651"/>
      <c r="C54" s="184">
        <v>60</v>
      </c>
      <c r="D54" s="203" t="s">
        <v>870</v>
      </c>
    </row>
    <row r="55" spans="1:4" x14ac:dyDescent="0.3">
      <c r="A55" s="240" t="s">
        <v>1097</v>
      </c>
      <c r="B55" s="239"/>
      <c r="C55" s="374">
        <v>80</v>
      </c>
      <c r="D55" s="375" t="s">
        <v>1098</v>
      </c>
    </row>
    <row r="56" spans="1:4" x14ac:dyDescent="0.3">
      <c r="A56" s="240" t="s">
        <v>1099</v>
      </c>
      <c r="B56" s="239"/>
      <c r="C56" s="374"/>
      <c r="D56" s="375"/>
    </row>
    <row r="57" spans="1:4" x14ac:dyDescent="0.3">
      <c r="A57" s="668" t="s">
        <v>1100</v>
      </c>
      <c r="B57" s="669"/>
      <c r="C57" s="669"/>
      <c r="D57" s="670"/>
    </row>
    <row r="58" spans="1:4" x14ac:dyDescent="0.3">
      <c r="A58" s="650" t="s">
        <v>824</v>
      </c>
      <c r="B58" s="651"/>
      <c r="C58" s="184">
        <v>120</v>
      </c>
      <c r="D58" s="203" t="s">
        <v>1101</v>
      </c>
    </row>
    <row r="59" spans="1:4" x14ac:dyDescent="0.3">
      <c r="A59" s="650" t="s">
        <v>1102</v>
      </c>
      <c r="B59" s="651"/>
      <c r="C59" s="184">
        <v>80</v>
      </c>
      <c r="D59" s="203" t="s">
        <v>1103</v>
      </c>
    </row>
    <row r="60" spans="1:4" x14ac:dyDescent="0.3">
      <c r="A60" s="650" t="s">
        <v>1104</v>
      </c>
      <c r="B60" s="651"/>
      <c r="C60" s="184">
        <v>60</v>
      </c>
      <c r="D60" s="203" t="s">
        <v>1103</v>
      </c>
    </row>
    <row r="61" spans="1:4" x14ac:dyDescent="0.3">
      <c r="A61" s="650" t="s">
        <v>1105</v>
      </c>
      <c r="B61" s="651"/>
      <c r="C61" s="184">
        <v>60</v>
      </c>
      <c r="D61" s="203" t="s">
        <v>1106</v>
      </c>
    </row>
    <row r="62" spans="1:4" x14ac:dyDescent="0.3">
      <c r="A62" s="650" t="s">
        <v>165</v>
      </c>
      <c r="B62" s="651"/>
      <c r="C62" s="184">
        <v>70</v>
      </c>
      <c r="D62" s="203" t="s">
        <v>1107</v>
      </c>
    </row>
    <row r="63" spans="1:4" x14ac:dyDescent="0.3">
      <c r="A63" s="650" t="s">
        <v>1108</v>
      </c>
      <c r="B63" s="651"/>
      <c r="C63" s="184">
        <v>60</v>
      </c>
      <c r="D63" s="203" t="s">
        <v>1109</v>
      </c>
    </row>
    <row r="64" spans="1:4" x14ac:dyDescent="0.3">
      <c r="A64" s="650" t="s">
        <v>797</v>
      </c>
      <c r="B64" s="651"/>
      <c r="C64" s="184">
        <v>70</v>
      </c>
      <c r="D64" s="203" t="s">
        <v>1107</v>
      </c>
    </row>
    <row r="65" spans="1:4" x14ac:dyDescent="0.3">
      <c r="A65" s="650" t="s">
        <v>1110</v>
      </c>
      <c r="B65" s="651"/>
      <c r="C65" s="184">
        <v>120</v>
      </c>
      <c r="D65" s="203" t="s">
        <v>1111</v>
      </c>
    </row>
    <row r="66" spans="1:4" x14ac:dyDescent="0.3">
      <c r="A66" s="650" t="s">
        <v>1112</v>
      </c>
      <c r="B66" s="651"/>
      <c r="C66" s="184">
        <v>60</v>
      </c>
      <c r="D66" s="203" t="s">
        <v>1113</v>
      </c>
    </row>
    <row r="67" spans="1:4" x14ac:dyDescent="0.3">
      <c r="A67" s="650" t="s">
        <v>1114</v>
      </c>
      <c r="B67" s="651"/>
      <c r="C67" s="184">
        <v>75</v>
      </c>
      <c r="D67" s="203" t="s">
        <v>1115</v>
      </c>
    </row>
    <row r="68" spans="1:4" x14ac:dyDescent="0.3">
      <c r="A68" s="668" t="s">
        <v>1116</v>
      </c>
      <c r="B68" s="669"/>
      <c r="C68" s="669"/>
      <c r="D68" s="670"/>
    </row>
    <row r="69" spans="1:4" x14ac:dyDescent="0.3">
      <c r="A69" s="650" t="s">
        <v>1117</v>
      </c>
      <c r="B69" s="651"/>
      <c r="C69" s="184">
        <v>60</v>
      </c>
      <c r="D69" s="203" t="s">
        <v>908</v>
      </c>
    </row>
    <row r="70" spans="1:4" x14ac:dyDescent="0.3">
      <c r="A70" s="650" t="s">
        <v>1118</v>
      </c>
      <c r="B70" s="651"/>
      <c r="C70" s="184">
        <v>100</v>
      </c>
      <c r="D70" s="203" t="s">
        <v>1119</v>
      </c>
    </row>
    <row r="71" spans="1:4" x14ac:dyDescent="0.3">
      <c r="A71" s="650" t="s">
        <v>1120</v>
      </c>
      <c r="B71" s="651"/>
      <c r="C71" s="184">
        <v>50</v>
      </c>
      <c r="D71" s="203" t="s">
        <v>1121</v>
      </c>
    </row>
    <row r="72" spans="1:4" x14ac:dyDescent="0.3">
      <c r="A72" s="650" t="s">
        <v>1122</v>
      </c>
      <c r="B72" s="651"/>
      <c r="C72" s="184">
        <v>50</v>
      </c>
      <c r="D72" s="203" t="s">
        <v>1086</v>
      </c>
    </row>
    <row r="73" spans="1:4" x14ac:dyDescent="0.3">
      <c r="A73" s="238" t="s">
        <v>1123</v>
      </c>
      <c r="B73" s="239"/>
      <c r="C73" s="184">
        <v>50</v>
      </c>
      <c r="D73" s="203" t="s">
        <v>1124</v>
      </c>
    </row>
    <row r="74" spans="1:4" x14ac:dyDescent="0.3">
      <c r="A74" s="668" t="s">
        <v>1125</v>
      </c>
      <c r="B74" s="669"/>
      <c r="C74" s="184">
        <v>75</v>
      </c>
      <c r="D74" s="203">
        <v>1</v>
      </c>
    </row>
    <row r="75" spans="1:4" ht="15" thickBot="1" x14ac:dyDescent="0.35">
      <c r="A75" s="241" t="s">
        <v>1126</v>
      </c>
      <c r="B75" s="242"/>
      <c r="C75" s="206">
        <v>25</v>
      </c>
      <c r="D75" s="207" t="s">
        <v>1127</v>
      </c>
    </row>
    <row r="76" spans="1:4" x14ac:dyDescent="0.3">
      <c r="A76" s="208" t="s">
        <v>1128</v>
      </c>
    </row>
    <row r="77" spans="1:4" x14ac:dyDescent="0.3">
      <c r="A77" s="184" t="s">
        <v>1022</v>
      </c>
      <c r="B77" s="184" t="s">
        <v>7</v>
      </c>
      <c r="C77" s="184" t="s">
        <v>1042</v>
      </c>
      <c r="D77" s="184" t="s">
        <v>1043</v>
      </c>
    </row>
    <row r="78" spans="1:4" x14ac:dyDescent="0.3">
      <c r="A78" s="184">
        <v>65</v>
      </c>
      <c r="B78" s="184">
        <v>11</v>
      </c>
      <c r="C78" s="184">
        <v>1</v>
      </c>
      <c r="D78" s="184">
        <v>2</v>
      </c>
    </row>
    <row r="79" spans="1:4" ht="15" thickBot="1" x14ac:dyDescent="0.35"/>
    <row r="80" spans="1:4" ht="15" thickBot="1" x14ac:dyDescent="0.35">
      <c r="A80" s="199" t="s">
        <v>1129</v>
      </c>
      <c r="B80" s="200"/>
      <c r="C80" s="200" t="s">
        <v>1047</v>
      </c>
      <c r="D80" s="201" t="s">
        <v>1019</v>
      </c>
    </row>
    <row r="81" spans="1:4" x14ac:dyDescent="0.3">
      <c r="A81" s="276" t="s">
        <v>1130</v>
      </c>
      <c r="C81" s="371">
        <v>50</v>
      </c>
      <c r="D81" s="372" t="s">
        <v>1131</v>
      </c>
    </row>
    <row r="82" spans="1:4" x14ac:dyDescent="0.3">
      <c r="A82" s="243" t="s">
        <v>1132</v>
      </c>
      <c r="C82" s="374"/>
      <c r="D82" s="375"/>
    </row>
    <row r="83" spans="1:4" x14ac:dyDescent="0.3">
      <c r="A83" s="664" t="s">
        <v>1133</v>
      </c>
      <c r="B83" s="665"/>
      <c r="C83" s="374"/>
      <c r="D83" s="375"/>
    </row>
    <row r="84" spans="1:4" x14ac:dyDescent="0.3">
      <c r="A84" s="194" t="s">
        <v>1134</v>
      </c>
      <c r="C84" s="184">
        <v>50</v>
      </c>
      <c r="D84" s="203" t="s">
        <v>1131</v>
      </c>
    </row>
    <row r="85" spans="1:4" x14ac:dyDescent="0.3">
      <c r="A85" s="194" t="s">
        <v>1135</v>
      </c>
      <c r="C85" s="184">
        <v>50</v>
      </c>
      <c r="D85" s="203" t="s">
        <v>1131</v>
      </c>
    </row>
    <row r="86" spans="1:4" x14ac:dyDescent="0.3">
      <c r="A86" s="668" t="s">
        <v>1136</v>
      </c>
      <c r="B86" s="669"/>
      <c r="C86" s="669"/>
      <c r="D86" s="670"/>
    </row>
    <row r="87" spans="1:4" x14ac:dyDescent="0.3">
      <c r="A87" s="194" t="s">
        <v>1137</v>
      </c>
      <c r="C87" s="184">
        <v>50</v>
      </c>
      <c r="D87" s="203" t="s">
        <v>870</v>
      </c>
    </row>
    <row r="88" spans="1:4" x14ac:dyDescent="0.3">
      <c r="A88" s="194" t="s">
        <v>1138</v>
      </c>
      <c r="C88" s="184">
        <v>80</v>
      </c>
      <c r="D88" s="203" t="s">
        <v>1139</v>
      </c>
    </row>
    <row r="89" spans="1:4" x14ac:dyDescent="0.3">
      <c r="A89" s="668" t="s">
        <v>1100</v>
      </c>
      <c r="B89" s="669"/>
      <c r="C89" s="669"/>
      <c r="D89" s="670"/>
    </row>
    <row r="90" spans="1:4" x14ac:dyDescent="0.3">
      <c r="A90" s="194" t="s">
        <v>1140</v>
      </c>
      <c r="B90" s="208"/>
      <c r="C90" s="184">
        <v>60</v>
      </c>
      <c r="D90" s="203" t="s">
        <v>1109</v>
      </c>
    </row>
    <row r="91" spans="1:4" x14ac:dyDescent="0.3">
      <c r="A91" s="194" t="s">
        <v>1141</v>
      </c>
      <c r="B91" s="208"/>
      <c r="C91" s="184">
        <v>60</v>
      </c>
      <c r="D91" s="203" t="s">
        <v>1142</v>
      </c>
    </row>
    <row r="92" spans="1:4" x14ac:dyDescent="0.3">
      <c r="A92" s="668" t="s">
        <v>1116</v>
      </c>
      <c r="B92" s="669"/>
      <c r="C92" s="669"/>
      <c r="D92" s="670"/>
    </row>
    <row r="93" spans="1:4" x14ac:dyDescent="0.3">
      <c r="A93" s="194" t="s">
        <v>129</v>
      </c>
      <c r="C93" s="184">
        <v>80</v>
      </c>
      <c r="D93" s="203" t="s">
        <v>1143</v>
      </c>
    </row>
    <row r="94" spans="1:4" x14ac:dyDescent="0.3">
      <c r="A94" s="194" t="s">
        <v>127</v>
      </c>
      <c r="C94" s="184">
        <v>60</v>
      </c>
      <c r="D94" s="203" t="s">
        <v>1144</v>
      </c>
    </row>
    <row r="95" spans="1:4" x14ac:dyDescent="0.3">
      <c r="A95" s="650" t="s">
        <v>132</v>
      </c>
      <c r="B95" s="651"/>
      <c r="C95" s="184">
        <v>60</v>
      </c>
      <c r="D95" s="203" t="s">
        <v>1131</v>
      </c>
    </row>
    <row r="96" spans="1:4" x14ac:dyDescent="0.3">
      <c r="A96" s="650" t="s">
        <v>1145</v>
      </c>
      <c r="B96" s="651"/>
      <c r="C96" s="184">
        <v>60</v>
      </c>
      <c r="D96" s="203" t="s">
        <v>1131</v>
      </c>
    </row>
    <row r="97" spans="1:4" x14ac:dyDescent="0.3">
      <c r="A97" s="650" t="s">
        <v>145</v>
      </c>
      <c r="B97" s="651"/>
      <c r="C97" s="184">
        <v>80</v>
      </c>
      <c r="D97" s="203" t="s">
        <v>892</v>
      </c>
    </row>
    <row r="98" spans="1:4" x14ac:dyDescent="0.3">
      <c r="A98" s="650" t="s">
        <v>1146</v>
      </c>
      <c r="B98" s="651"/>
      <c r="C98" s="184">
        <v>80</v>
      </c>
      <c r="D98" s="203" t="s">
        <v>1119</v>
      </c>
    </row>
    <row r="99" spans="1:4" x14ac:dyDescent="0.3">
      <c r="A99" s="668" t="s">
        <v>1147</v>
      </c>
      <c r="B99" s="669"/>
      <c r="C99" s="669"/>
      <c r="D99" s="670"/>
    </row>
    <row r="100" spans="1:4" x14ac:dyDescent="0.3">
      <c r="A100" s="650" t="s">
        <v>1148</v>
      </c>
      <c r="B100" s="651"/>
      <c r="C100" s="184">
        <v>50</v>
      </c>
      <c r="D100" s="203" t="s">
        <v>1113</v>
      </c>
    </row>
    <row r="101" spans="1:4" x14ac:dyDescent="0.3">
      <c r="A101" s="650" t="s">
        <v>1149</v>
      </c>
      <c r="B101" s="651"/>
      <c r="C101" s="184">
        <v>50</v>
      </c>
      <c r="D101" s="203" t="s">
        <v>1113</v>
      </c>
    </row>
    <row r="102" spans="1:4" x14ac:dyDescent="0.3">
      <c r="A102" s="194" t="s">
        <v>1150</v>
      </c>
      <c r="C102" s="184">
        <v>50</v>
      </c>
      <c r="D102" s="203" t="s">
        <v>1113</v>
      </c>
    </row>
    <row r="103" spans="1:4" x14ac:dyDescent="0.3">
      <c r="A103" s="650" t="s">
        <v>1151</v>
      </c>
      <c r="B103" s="651"/>
      <c r="C103" s="184">
        <v>25</v>
      </c>
      <c r="D103" s="203" t="s">
        <v>1152</v>
      </c>
    </row>
    <row r="104" spans="1:4" ht="15" thickBot="1" x14ac:dyDescent="0.35">
      <c r="A104" s="652" t="s">
        <v>1153</v>
      </c>
      <c r="B104" s="653"/>
      <c r="C104" s="206">
        <v>40</v>
      </c>
      <c r="D104" s="207" t="s">
        <v>1154</v>
      </c>
    </row>
    <row r="105" spans="1:4" x14ac:dyDescent="0.3">
      <c r="A105" s="208" t="s">
        <v>1128</v>
      </c>
      <c r="B105" s="208"/>
    </row>
    <row r="106" spans="1:4" x14ac:dyDescent="0.3">
      <c r="A106" s="184" t="s">
        <v>1022</v>
      </c>
      <c r="B106" s="184" t="s">
        <v>7</v>
      </c>
      <c r="C106" s="184" t="s">
        <v>1042</v>
      </c>
      <c r="D106" s="184" t="s">
        <v>1043</v>
      </c>
    </row>
    <row r="107" spans="1:4" x14ac:dyDescent="0.3">
      <c r="A107" s="184">
        <v>120</v>
      </c>
      <c r="B107" s="184">
        <v>11</v>
      </c>
      <c r="C107" s="184">
        <v>1</v>
      </c>
      <c r="D107" s="184">
        <v>8</v>
      </c>
    </row>
    <row r="108" spans="1:4" ht="15" thickBot="1" x14ac:dyDescent="0.35"/>
    <row r="109" spans="1:4" ht="15" thickBot="1" x14ac:dyDescent="0.35">
      <c r="A109" s="199" t="s">
        <v>1037</v>
      </c>
      <c r="B109" s="200"/>
      <c r="C109" s="200" t="s">
        <v>1047</v>
      </c>
      <c r="D109" s="201" t="s">
        <v>1019</v>
      </c>
    </row>
    <row r="110" spans="1:4" x14ac:dyDescent="0.3">
      <c r="A110" s="671" t="s">
        <v>1155</v>
      </c>
      <c r="B110" s="672"/>
      <c r="C110" s="672"/>
      <c r="D110" s="673"/>
    </row>
    <row r="111" spans="1:4" x14ac:dyDescent="0.3">
      <c r="A111" s="650" t="s">
        <v>1156</v>
      </c>
      <c r="B111" s="651"/>
      <c r="C111" s="184">
        <v>50</v>
      </c>
      <c r="D111" s="203" t="s">
        <v>1113</v>
      </c>
    </row>
    <row r="112" spans="1:4" x14ac:dyDescent="0.3">
      <c r="A112" s="650" t="s">
        <v>1157</v>
      </c>
      <c r="B112" s="651"/>
      <c r="C112" s="184">
        <v>100</v>
      </c>
      <c r="D112" s="203" t="s">
        <v>803</v>
      </c>
    </row>
    <row r="113" spans="1:4" x14ac:dyDescent="0.3">
      <c r="A113" s="650" t="s">
        <v>1158</v>
      </c>
      <c r="B113" s="651"/>
      <c r="C113" s="184">
        <v>60</v>
      </c>
      <c r="D113" s="203" t="s">
        <v>908</v>
      </c>
    </row>
    <row r="114" spans="1:4" x14ac:dyDescent="0.3">
      <c r="A114" s="650" t="s">
        <v>1159</v>
      </c>
      <c r="B114" s="651"/>
      <c r="C114" s="184">
        <v>120</v>
      </c>
      <c r="D114" s="203" t="s">
        <v>1160</v>
      </c>
    </row>
    <row r="115" spans="1:4" x14ac:dyDescent="0.3">
      <c r="A115" s="650" t="s">
        <v>1161</v>
      </c>
      <c r="B115" s="651"/>
      <c r="C115" s="184">
        <v>120</v>
      </c>
      <c r="D115" s="203" t="s">
        <v>1160</v>
      </c>
    </row>
    <row r="116" spans="1:4" x14ac:dyDescent="0.3">
      <c r="A116" s="194" t="s">
        <v>1162</v>
      </c>
      <c r="C116" s="184">
        <v>70</v>
      </c>
      <c r="D116" s="203" t="s">
        <v>908</v>
      </c>
    </row>
    <row r="117" spans="1:4" x14ac:dyDescent="0.3">
      <c r="A117" s="650" t="s">
        <v>1163</v>
      </c>
      <c r="B117" s="651"/>
      <c r="C117" s="184">
        <v>50</v>
      </c>
      <c r="D117" s="203" t="s">
        <v>803</v>
      </c>
    </row>
    <row r="118" spans="1:4" x14ac:dyDescent="0.3">
      <c r="A118" s="650" t="s">
        <v>1164</v>
      </c>
      <c r="B118" s="651"/>
      <c r="C118" s="184">
        <v>50</v>
      </c>
      <c r="D118" s="203" t="s">
        <v>892</v>
      </c>
    </row>
    <row r="119" spans="1:4" x14ac:dyDescent="0.3">
      <c r="A119" s="668" t="s">
        <v>1165</v>
      </c>
      <c r="B119" s="669"/>
      <c r="C119" s="669"/>
      <c r="D119" s="670"/>
    </row>
    <row r="120" spans="1:4" x14ac:dyDescent="0.3">
      <c r="A120" s="650" t="s">
        <v>1166</v>
      </c>
      <c r="B120" s="651"/>
      <c r="C120" s="184">
        <v>100</v>
      </c>
      <c r="D120" s="203" t="s">
        <v>892</v>
      </c>
    </row>
    <row r="121" spans="1:4" x14ac:dyDescent="0.3">
      <c r="A121" s="650" t="s">
        <v>1167</v>
      </c>
      <c r="B121" s="651"/>
      <c r="C121" s="184">
        <v>100</v>
      </c>
      <c r="D121" s="203" t="s">
        <v>1168</v>
      </c>
    </row>
    <row r="122" spans="1:4" x14ac:dyDescent="0.3">
      <c r="A122" s="650" t="s">
        <v>1169</v>
      </c>
      <c r="B122" s="651"/>
      <c r="C122" s="184">
        <v>30</v>
      </c>
      <c r="D122" s="203" t="s">
        <v>1170</v>
      </c>
    </row>
    <row r="123" spans="1:4" x14ac:dyDescent="0.3">
      <c r="A123" s="194" t="s">
        <v>1171</v>
      </c>
      <c r="C123" s="184">
        <v>150</v>
      </c>
      <c r="D123" s="203" t="s">
        <v>803</v>
      </c>
    </row>
    <row r="124" spans="1:4" x14ac:dyDescent="0.3">
      <c r="A124" s="650" t="s">
        <v>373</v>
      </c>
      <c r="B124" s="651"/>
      <c r="C124" s="184">
        <v>70</v>
      </c>
      <c r="D124" s="203" t="s">
        <v>892</v>
      </c>
    </row>
    <row r="125" spans="1:4" x14ac:dyDescent="0.3">
      <c r="A125" s="668" t="s">
        <v>1172</v>
      </c>
      <c r="B125" s="669"/>
      <c r="C125" s="669"/>
      <c r="D125" s="670"/>
    </row>
    <row r="126" spans="1:4" x14ac:dyDescent="0.3">
      <c r="A126" s="650" t="s">
        <v>1173</v>
      </c>
      <c r="B126" s="651"/>
      <c r="C126" s="184">
        <v>110</v>
      </c>
      <c r="D126" s="203" t="s">
        <v>892</v>
      </c>
    </row>
    <row r="127" spans="1:4" x14ac:dyDescent="0.3">
      <c r="A127" s="650" t="s">
        <v>1174</v>
      </c>
      <c r="B127" s="651"/>
      <c r="C127" s="184">
        <v>90</v>
      </c>
      <c r="D127" s="203" t="s">
        <v>892</v>
      </c>
    </row>
    <row r="128" spans="1:4" x14ac:dyDescent="0.3">
      <c r="A128" s="650" t="s">
        <v>1175</v>
      </c>
      <c r="B128" s="651"/>
      <c r="C128" s="184">
        <v>130</v>
      </c>
      <c r="D128" s="203" t="s">
        <v>803</v>
      </c>
    </row>
    <row r="129" spans="1:4" x14ac:dyDescent="0.3">
      <c r="A129" s="194" t="s">
        <v>1176</v>
      </c>
      <c r="C129" s="184">
        <v>100</v>
      </c>
      <c r="D129" s="203" t="s">
        <v>908</v>
      </c>
    </row>
    <row r="130" spans="1:4" x14ac:dyDescent="0.3">
      <c r="A130" s="194" t="s">
        <v>1177</v>
      </c>
      <c r="C130" s="184">
        <v>100</v>
      </c>
      <c r="D130" s="203" t="s">
        <v>1178</v>
      </c>
    </row>
    <row r="131" spans="1:4" x14ac:dyDescent="0.3">
      <c r="A131" s="650" t="s">
        <v>1179</v>
      </c>
      <c r="B131" s="651"/>
      <c r="C131" s="184">
        <v>100</v>
      </c>
      <c r="D131" s="203" t="s">
        <v>892</v>
      </c>
    </row>
    <row r="132" spans="1:4" x14ac:dyDescent="0.3">
      <c r="A132" s="650" t="s">
        <v>1180</v>
      </c>
      <c r="B132" s="651"/>
      <c r="C132" s="184">
        <v>110</v>
      </c>
      <c r="D132" s="203" t="s">
        <v>803</v>
      </c>
    </row>
    <row r="133" spans="1:4" x14ac:dyDescent="0.3">
      <c r="A133" s="650" t="s">
        <v>346</v>
      </c>
      <c r="B133" s="651"/>
      <c r="C133" s="184">
        <v>130</v>
      </c>
      <c r="D133" s="203" t="s">
        <v>892</v>
      </c>
    </row>
    <row r="134" spans="1:4" ht="15" thickBot="1" x14ac:dyDescent="0.35">
      <c r="A134" s="652" t="s">
        <v>369</v>
      </c>
      <c r="B134" s="653"/>
      <c r="C134" s="206">
        <v>120</v>
      </c>
      <c r="D134" s="207" t="s">
        <v>1181</v>
      </c>
    </row>
    <row r="135" spans="1:4" x14ac:dyDescent="0.3">
      <c r="A135" s="208" t="s">
        <v>1182</v>
      </c>
    </row>
    <row r="136" spans="1:4" x14ac:dyDescent="0.3">
      <c r="A136" s="208" t="s">
        <v>1183</v>
      </c>
    </row>
    <row r="137" spans="1:4" x14ac:dyDescent="0.3">
      <c r="A137" s="184" t="s">
        <v>1022</v>
      </c>
      <c r="B137" s="184" t="s">
        <v>7</v>
      </c>
      <c r="C137" s="184" t="s">
        <v>1023</v>
      </c>
      <c r="D137" s="184" t="s">
        <v>1024</v>
      </c>
    </row>
    <row r="138" spans="1:4" x14ac:dyDescent="0.3">
      <c r="A138" s="184">
        <v>25</v>
      </c>
      <c r="B138" s="184">
        <v>5</v>
      </c>
      <c r="C138" s="184">
        <v>5</v>
      </c>
      <c r="D138" s="184">
        <v>0</v>
      </c>
    </row>
    <row r="139" spans="1:4" ht="15" thickBot="1" x14ac:dyDescent="0.35">
      <c r="A139" s="208"/>
    </row>
    <row r="140" spans="1:4" ht="15" thickBot="1" x14ac:dyDescent="0.35">
      <c r="A140" s="199" t="s">
        <v>1039</v>
      </c>
      <c r="B140" s="200"/>
      <c r="C140" s="200" t="s">
        <v>1047</v>
      </c>
      <c r="D140" s="201" t="s">
        <v>1019</v>
      </c>
    </row>
    <row r="141" spans="1:4" x14ac:dyDescent="0.3">
      <c r="A141" s="671" t="s">
        <v>1155</v>
      </c>
      <c r="B141" s="672"/>
      <c r="C141" s="672"/>
      <c r="D141" s="673"/>
    </row>
    <row r="142" spans="1:4" x14ac:dyDescent="0.3">
      <c r="A142" s="650" t="s">
        <v>325</v>
      </c>
      <c r="B142" s="651"/>
      <c r="C142" s="184">
        <v>8</v>
      </c>
      <c r="D142" s="203" t="s">
        <v>1184</v>
      </c>
    </row>
    <row r="143" spans="1:4" x14ac:dyDescent="0.3">
      <c r="A143" s="650" t="s">
        <v>328</v>
      </c>
      <c r="B143" s="651"/>
      <c r="C143" s="184">
        <v>70</v>
      </c>
      <c r="D143" s="203" t="s">
        <v>803</v>
      </c>
    </row>
    <row r="144" spans="1:4" x14ac:dyDescent="0.3">
      <c r="A144" s="650" t="s">
        <v>334</v>
      </c>
      <c r="B144" s="651"/>
      <c r="C144" s="184">
        <v>30</v>
      </c>
      <c r="D144" s="203" t="s">
        <v>979</v>
      </c>
    </row>
    <row r="145" spans="1:4" x14ac:dyDescent="0.3">
      <c r="A145" s="650" t="s">
        <v>1185</v>
      </c>
      <c r="B145" s="651"/>
      <c r="C145" s="184">
        <v>50</v>
      </c>
      <c r="D145" s="203" t="s">
        <v>803</v>
      </c>
    </row>
    <row r="146" spans="1:4" x14ac:dyDescent="0.3">
      <c r="A146" s="650" t="s">
        <v>349</v>
      </c>
      <c r="B146" s="651"/>
      <c r="C146" s="184">
        <v>50</v>
      </c>
      <c r="D146" s="203" t="s">
        <v>803</v>
      </c>
    </row>
    <row r="147" spans="1:4" x14ac:dyDescent="0.3">
      <c r="A147" s="650" t="s">
        <v>1186</v>
      </c>
      <c r="B147" s="651"/>
      <c r="C147" s="184">
        <v>100</v>
      </c>
      <c r="D147" s="203" t="s">
        <v>979</v>
      </c>
    </row>
    <row r="148" spans="1:4" x14ac:dyDescent="0.3">
      <c r="A148" s="194" t="s">
        <v>1187</v>
      </c>
      <c r="C148" s="184">
        <v>60</v>
      </c>
      <c r="D148" s="203" t="s">
        <v>892</v>
      </c>
    </row>
    <row r="149" spans="1:4" x14ac:dyDescent="0.3">
      <c r="A149" s="650" t="s">
        <v>364</v>
      </c>
      <c r="B149" s="651"/>
      <c r="C149" s="184">
        <v>50</v>
      </c>
      <c r="D149" s="203" t="s">
        <v>1188</v>
      </c>
    </row>
    <row r="150" spans="1:4" x14ac:dyDescent="0.3">
      <c r="A150" s="650" t="s">
        <v>1189</v>
      </c>
      <c r="B150" s="651"/>
      <c r="C150" s="184">
        <v>50</v>
      </c>
      <c r="D150" s="203" t="s">
        <v>803</v>
      </c>
    </row>
    <row r="151" spans="1:4" x14ac:dyDescent="0.3">
      <c r="A151" s="650" t="s">
        <v>1190</v>
      </c>
      <c r="B151" s="651"/>
      <c r="C151" s="184">
        <v>50</v>
      </c>
      <c r="D151" s="203" t="s">
        <v>803</v>
      </c>
    </row>
    <row r="152" spans="1:4" x14ac:dyDescent="0.3">
      <c r="A152" s="668" t="s">
        <v>1165</v>
      </c>
      <c r="B152" s="669"/>
      <c r="C152" s="669"/>
      <c r="D152" s="670"/>
    </row>
    <row r="153" spans="1:4" x14ac:dyDescent="0.3">
      <c r="A153" s="650" t="s">
        <v>518</v>
      </c>
      <c r="B153" s="651"/>
      <c r="C153" s="184">
        <v>50</v>
      </c>
      <c r="D153" s="203" t="s">
        <v>1191</v>
      </c>
    </row>
    <row r="154" spans="1:4" x14ac:dyDescent="0.3">
      <c r="A154" s="650" t="s">
        <v>1192</v>
      </c>
      <c r="B154" s="651"/>
      <c r="C154" s="184">
        <v>50</v>
      </c>
      <c r="D154" s="203" t="s">
        <v>803</v>
      </c>
    </row>
    <row r="155" spans="1:4" x14ac:dyDescent="0.3">
      <c r="A155" s="650" t="s">
        <v>324</v>
      </c>
      <c r="B155" s="651"/>
      <c r="C155" s="184">
        <v>50</v>
      </c>
      <c r="D155" s="203" t="s">
        <v>803</v>
      </c>
    </row>
    <row r="156" spans="1:4" x14ac:dyDescent="0.3">
      <c r="A156" s="650" t="s">
        <v>1193</v>
      </c>
      <c r="B156" s="651"/>
      <c r="C156" s="184">
        <v>50</v>
      </c>
      <c r="D156" s="203" t="s">
        <v>803</v>
      </c>
    </row>
    <row r="157" spans="1:4" x14ac:dyDescent="0.3">
      <c r="A157" s="194" t="s">
        <v>1194</v>
      </c>
      <c r="C157" s="184">
        <v>100</v>
      </c>
      <c r="D157" s="203" t="s">
        <v>803</v>
      </c>
    </row>
    <row r="158" spans="1:4" x14ac:dyDescent="0.3">
      <c r="A158" s="668" t="s">
        <v>1172</v>
      </c>
      <c r="B158" s="669"/>
      <c r="C158" s="669"/>
      <c r="D158" s="670"/>
    </row>
    <row r="159" spans="1:4" x14ac:dyDescent="0.3">
      <c r="A159" s="650" t="s">
        <v>330</v>
      </c>
      <c r="B159" s="651"/>
      <c r="C159" s="184">
        <v>50</v>
      </c>
      <c r="D159" s="203" t="s">
        <v>803</v>
      </c>
    </row>
    <row r="160" spans="1:4" ht="15" thickBot="1" x14ac:dyDescent="0.35">
      <c r="A160" s="652" t="s">
        <v>1195</v>
      </c>
      <c r="B160" s="653"/>
      <c r="C160" s="206">
        <v>30</v>
      </c>
      <c r="D160" s="207" t="s">
        <v>1059</v>
      </c>
    </row>
    <row r="161" spans="1:4" x14ac:dyDescent="0.3">
      <c r="A161" s="208" t="s">
        <v>1182</v>
      </c>
      <c r="B161" s="208"/>
    </row>
    <row r="162" spans="1:4" x14ac:dyDescent="0.3">
      <c r="A162" s="184" t="s">
        <v>1022</v>
      </c>
      <c r="B162" s="184" t="s">
        <v>7</v>
      </c>
      <c r="C162" s="184" t="s">
        <v>1042</v>
      </c>
      <c r="D162" s="184" t="s">
        <v>1043</v>
      </c>
    </row>
    <row r="163" spans="1:4" x14ac:dyDescent="0.3">
      <c r="A163" s="184">
        <v>10</v>
      </c>
      <c r="B163" s="184">
        <v>0</v>
      </c>
      <c r="C163" s="184">
        <v>2.5</v>
      </c>
      <c r="D163" s="184">
        <v>0</v>
      </c>
    </row>
    <row r="164" spans="1:4" ht="15" thickBot="1" x14ac:dyDescent="0.35"/>
    <row r="165" spans="1:4" ht="15" thickBot="1" x14ac:dyDescent="0.35">
      <c r="A165" s="199" t="s">
        <v>1196</v>
      </c>
      <c r="B165" s="200"/>
      <c r="C165" s="200" t="s">
        <v>1047</v>
      </c>
      <c r="D165" s="201" t="s">
        <v>1019</v>
      </c>
    </row>
    <row r="166" spans="1:4" x14ac:dyDescent="0.3">
      <c r="A166" s="671" t="s">
        <v>1197</v>
      </c>
      <c r="B166" s="672"/>
      <c r="C166" s="672"/>
      <c r="D166" s="673"/>
    </row>
    <row r="167" spans="1:4" x14ac:dyDescent="0.3">
      <c r="A167" s="650" t="s">
        <v>1198</v>
      </c>
      <c r="B167" s="651"/>
      <c r="C167" s="184">
        <v>120</v>
      </c>
      <c r="D167" s="203" t="s">
        <v>892</v>
      </c>
    </row>
    <row r="168" spans="1:4" x14ac:dyDescent="0.3">
      <c r="A168" s="650" t="s">
        <v>1199</v>
      </c>
      <c r="B168" s="651"/>
      <c r="C168" s="184">
        <v>200</v>
      </c>
      <c r="D168" s="203" t="s">
        <v>1178</v>
      </c>
    </row>
    <row r="169" spans="1:4" x14ac:dyDescent="0.3">
      <c r="A169" s="650" t="s">
        <v>1200</v>
      </c>
      <c r="B169" s="651"/>
      <c r="C169" s="184">
        <v>130</v>
      </c>
      <c r="D169" s="203" t="s">
        <v>803</v>
      </c>
    </row>
    <row r="170" spans="1:4" x14ac:dyDescent="0.3">
      <c r="A170" s="650" t="s">
        <v>1201</v>
      </c>
      <c r="B170" s="651"/>
      <c r="C170" s="184">
        <v>70</v>
      </c>
      <c r="D170" s="203" t="s">
        <v>1202</v>
      </c>
    </row>
    <row r="171" spans="1:4" x14ac:dyDescent="0.3">
      <c r="A171" s="650" t="s">
        <v>1203</v>
      </c>
      <c r="B171" s="651"/>
      <c r="C171" s="184">
        <v>120</v>
      </c>
      <c r="D171" s="203" t="s">
        <v>892</v>
      </c>
    </row>
    <row r="172" spans="1:4" x14ac:dyDescent="0.3">
      <c r="A172" s="650" t="s">
        <v>1204</v>
      </c>
      <c r="B172" s="651"/>
      <c r="C172" s="184">
        <v>180</v>
      </c>
      <c r="D172" s="203" t="s">
        <v>1205</v>
      </c>
    </row>
    <row r="173" spans="1:4" x14ac:dyDescent="0.3">
      <c r="A173" s="650" t="s">
        <v>1206</v>
      </c>
      <c r="B173" s="651"/>
      <c r="C173" s="184">
        <v>100</v>
      </c>
      <c r="D173" s="203" t="s">
        <v>1207</v>
      </c>
    </row>
    <row r="174" spans="1:4" x14ac:dyDescent="0.3">
      <c r="A174" s="650" t="s">
        <v>1208</v>
      </c>
      <c r="B174" s="651"/>
      <c r="C174" s="184">
        <v>120</v>
      </c>
      <c r="D174" s="203" t="s">
        <v>892</v>
      </c>
    </row>
    <row r="175" spans="1:4" x14ac:dyDescent="0.3">
      <c r="A175" s="650" t="s">
        <v>1209</v>
      </c>
      <c r="B175" s="651"/>
      <c r="C175" s="184">
        <v>100</v>
      </c>
      <c r="D175" s="203" t="s">
        <v>1207</v>
      </c>
    </row>
    <row r="176" spans="1:4" x14ac:dyDescent="0.3">
      <c r="A176" s="650" t="s">
        <v>418</v>
      </c>
      <c r="B176" s="651"/>
      <c r="C176" s="184">
        <v>240</v>
      </c>
      <c r="D176" s="203" t="s">
        <v>1210</v>
      </c>
    </row>
    <row r="177" spans="1:4" ht="15" thickBot="1" x14ac:dyDescent="0.35">
      <c r="A177" s="652" t="s">
        <v>729</v>
      </c>
      <c r="B177" s="653"/>
      <c r="C177" s="206">
        <v>120</v>
      </c>
      <c r="D177" s="207" t="s">
        <v>908</v>
      </c>
    </row>
    <row r="178" spans="1:4" x14ac:dyDescent="0.3">
      <c r="A178" s="208" t="s">
        <v>1182</v>
      </c>
      <c r="B178" s="208"/>
    </row>
    <row r="179" spans="1:4" x14ac:dyDescent="0.3">
      <c r="A179" s="208" t="s">
        <v>1211</v>
      </c>
      <c r="B179" s="208"/>
    </row>
    <row r="180" spans="1:4" x14ac:dyDescent="0.3">
      <c r="A180" s="184" t="s">
        <v>1022</v>
      </c>
      <c r="B180" s="184" t="s">
        <v>7</v>
      </c>
      <c r="C180" s="184" t="s">
        <v>1042</v>
      </c>
      <c r="D180" s="184" t="s">
        <v>1043</v>
      </c>
    </row>
    <row r="181" spans="1:4" x14ac:dyDescent="0.3">
      <c r="A181" s="184">
        <v>60</v>
      </c>
      <c r="B181" s="184">
        <v>0</v>
      </c>
      <c r="C181" s="184">
        <v>15</v>
      </c>
      <c r="D181" s="184">
        <v>0</v>
      </c>
    </row>
    <row r="182" spans="1:4" ht="15" thickBot="1" x14ac:dyDescent="0.35"/>
    <row r="183" spans="1:4" ht="15" thickBot="1" x14ac:dyDescent="0.35">
      <c r="A183" s="199" t="s">
        <v>1212</v>
      </c>
      <c r="B183" s="200"/>
      <c r="C183" s="200" t="s">
        <v>1047</v>
      </c>
      <c r="D183" s="201" t="s">
        <v>1019</v>
      </c>
    </row>
    <row r="184" spans="1:4" x14ac:dyDescent="0.3">
      <c r="A184" s="671" t="s">
        <v>1213</v>
      </c>
      <c r="B184" s="672"/>
      <c r="C184" s="672"/>
      <c r="D184" s="673"/>
    </row>
    <row r="185" spans="1:4" x14ac:dyDescent="0.3">
      <c r="A185" s="650" t="s">
        <v>379</v>
      </c>
      <c r="B185" s="651"/>
      <c r="C185" s="184">
        <v>90</v>
      </c>
      <c r="D185" s="203" t="s">
        <v>1207</v>
      </c>
    </row>
    <row r="186" spans="1:4" x14ac:dyDescent="0.3">
      <c r="A186" s="650" t="s">
        <v>1214</v>
      </c>
      <c r="B186" s="651"/>
      <c r="C186" s="184">
        <v>90</v>
      </c>
      <c r="D186" s="203" t="s">
        <v>1115</v>
      </c>
    </row>
    <row r="187" spans="1:4" x14ac:dyDescent="0.3">
      <c r="A187" s="650" t="s">
        <v>1215</v>
      </c>
      <c r="B187" s="651"/>
      <c r="C187" s="184">
        <v>110</v>
      </c>
      <c r="D187" s="203" t="s">
        <v>1160</v>
      </c>
    </row>
    <row r="188" spans="1:4" x14ac:dyDescent="0.3">
      <c r="A188" s="650" t="s">
        <v>1216</v>
      </c>
      <c r="B188" s="651"/>
      <c r="C188" s="184">
        <v>90</v>
      </c>
      <c r="D188" s="203" t="s">
        <v>1217</v>
      </c>
    </row>
    <row r="189" spans="1:4" x14ac:dyDescent="0.3">
      <c r="A189" s="650" t="s">
        <v>1218</v>
      </c>
      <c r="B189" s="651"/>
      <c r="C189" s="184">
        <v>120</v>
      </c>
      <c r="D189" s="203" t="s">
        <v>1160</v>
      </c>
    </row>
    <row r="190" spans="1:4" x14ac:dyDescent="0.3">
      <c r="A190" s="650" t="s">
        <v>387</v>
      </c>
      <c r="B190" s="651"/>
      <c r="C190" s="184">
        <v>130</v>
      </c>
      <c r="D190" s="203" t="s">
        <v>1181</v>
      </c>
    </row>
    <row r="191" spans="1:4" x14ac:dyDescent="0.3">
      <c r="A191" s="650" t="s">
        <v>1219</v>
      </c>
      <c r="B191" s="651"/>
      <c r="C191" s="184">
        <v>100</v>
      </c>
      <c r="D191" s="203" t="s">
        <v>1220</v>
      </c>
    </row>
    <row r="192" spans="1:4" x14ac:dyDescent="0.3">
      <c r="A192" s="650" t="s">
        <v>1221</v>
      </c>
      <c r="B192" s="651"/>
      <c r="C192" s="184">
        <v>100</v>
      </c>
      <c r="D192" s="203" t="s">
        <v>1205</v>
      </c>
    </row>
    <row r="193" spans="1:4" x14ac:dyDescent="0.3">
      <c r="A193" s="650" t="s">
        <v>1222</v>
      </c>
      <c r="B193" s="651"/>
      <c r="C193" s="184">
        <v>90</v>
      </c>
      <c r="D193" s="203" t="s">
        <v>892</v>
      </c>
    </row>
    <row r="194" spans="1:4" x14ac:dyDescent="0.3">
      <c r="A194" s="650" t="s">
        <v>1223</v>
      </c>
      <c r="B194" s="651"/>
      <c r="C194" s="184">
        <v>100</v>
      </c>
      <c r="D194" s="203" t="s">
        <v>1207</v>
      </c>
    </row>
    <row r="195" spans="1:4" x14ac:dyDescent="0.3">
      <c r="A195" s="650" t="s">
        <v>1224</v>
      </c>
      <c r="B195" s="651"/>
      <c r="C195" s="184">
        <v>120</v>
      </c>
      <c r="D195" s="203" t="s">
        <v>1181</v>
      </c>
    </row>
    <row r="196" spans="1:4" x14ac:dyDescent="0.3">
      <c r="A196" s="650" t="s">
        <v>1225</v>
      </c>
      <c r="B196" s="651"/>
      <c r="C196" s="184">
        <v>120</v>
      </c>
      <c r="D196" s="203" t="s">
        <v>1107</v>
      </c>
    </row>
    <row r="197" spans="1:4" x14ac:dyDescent="0.3">
      <c r="A197" s="650" t="s">
        <v>1226</v>
      </c>
      <c r="B197" s="651"/>
      <c r="C197" s="184">
        <v>200</v>
      </c>
      <c r="D197" s="203" t="s">
        <v>1207</v>
      </c>
    </row>
    <row r="198" spans="1:4" x14ac:dyDescent="0.3">
      <c r="A198" s="650" t="s">
        <v>1227</v>
      </c>
      <c r="B198" s="651"/>
      <c r="C198" s="184">
        <v>400</v>
      </c>
      <c r="D198" s="203" t="s">
        <v>1160</v>
      </c>
    </row>
    <row r="199" spans="1:4" x14ac:dyDescent="0.3">
      <c r="A199" s="650" t="s">
        <v>730</v>
      </c>
      <c r="B199" s="651"/>
      <c r="C199" s="184">
        <v>200</v>
      </c>
      <c r="D199" s="203" t="s">
        <v>1228</v>
      </c>
    </row>
    <row r="200" spans="1:4" ht="15" thickBot="1" x14ac:dyDescent="0.35">
      <c r="A200" s="652" t="s">
        <v>1229</v>
      </c>
      <c r="B200" s="653"/>
      <c r="C200" s="206">
        <v>150</v>
      </c>
      <c r="D200" s="207" t="s">
        <v>1230</v>
      </c>
    </row>
    <row r="201" spans="1:4" x14ac:dyDescent="0.3">
      <c r="A201" s="208" t="s">
        <v>1182</v>
      </c>
      <c r="B201" s="208"/>
    </row>
    <row r="202" spans="1:4" x14ac:dyDescent="0.3">
      <c r="A202" s="208" t="s">
        <v>1211</v>
      </c>
      <c r="B202" s="208"/>
    </row>
    <row r="203" spans="1:4" x14ac:dyDescent="0.3">
      <c r="A203" s="184" t="s">
        <v>1022</v>
      </c>
      <c r="B203" s="184" t="s">
        <v>7</v>
      </c>
      <c r="C203" s="184" t="s">
        <v>1042</v>
      </c>
      <c r="D203" s="184" t="s">
        <v>1043</v>
      </c>
    </row>
    <row r="204" spans="1:4" x14ac:dyDescent="0.3">
      <c r="A204" s="184">
        <v>60</v>
      </c>
      <c r="B204" s="184">
        <v>0</v>
      </c>
      <c r="C204" s="184">
        <v>15</v>
      </c>
      <c r="D204" s="184">
        <v>0</v>
      </c>
    </row>
    <row r="205" spans="1:4" ht="15" thickBot="1" x14ac:dyDescent="0.35"/>
    <row r="206" spans="1:4" ht="15" thickBot="1" x14ac:dyDescent="0.35">
      <c r="A206" s="199" t="s">
        <v>1231</v>
      </c>
      <c r="B206" s="200"/>
      <c r="C206" s="200" t="s">
        <v>1047</v>
      </c>
      <c r="D206" s="201" t="s">
        <v>1019</v>
      </c>
    </row>
    <row r="207" spans="1:4" x14ac:dyDescent="0.3">
      <c r="A207" s="671" t="s">
        <v>1232</v>
      </c>
      <c r="B207" s="672"/>
      <c r="C207" s="672"/>
      <c r="D207" s="673"/>
    </row>
    <row r="208" spans="1:4" x14ac:dyDescent="0.3">
      <c r="A208" s="650" t="s">
        <v>1233</v>
      </c>
      <c r="B208" s="651"/>
      <c r="C208" s="184">
        <v>30</v>
      </c>
      <c r="D208" s="203" t="s">
        <v>1160</v>
      </c>
    </row>
    <row r="209" spans="1:5" x14ac:dyDescent="0.3">
      <c r="A209" s="650" t="s">
        <v>1234</v>
      </c>
      <c r="B209" s="651"/>
      <c r="C209" s="184">
        <v>30</v>
      </c>
      <c r="D209" s="203" t="s">
        <v>1160</v>
      </c>
    </row>
    <row r="210" spans="1:5" x14ac:dyDescent="0.3">
      <c r="A210" s="650" t="s">
        <v>1235</v>
      </c>
      <c r="B210" s="651"/>
      <c r="C210" s="184">
        <v>80</v>
      </c>
      <c r="D210" s="203" t="s">
        <v>1119</v>
      </c>
      <c r="E210" s="6"/>
    </row>
    <row r="211" spans="1:5" x14ac:dyDescent="0.3">
      <c r="A211" s="650" t="s">
        <v>1236</v>
      </c>
      <c r="B211" s="651"/>
      <c r="C211" s="184">
        <v>25</v>
      </c>
      <c r="D211" s="203" t="s">
        <v>1119</v>
      </c>
    </row>
    <row r="212" spans="1:5" x14ac:dyDescent="0.3">
      <c r="A212" s="650" t="s">
        <v>1237</v>
      </c>
      <c r="B212" s="651"/>
      <c r="C212" s="184">
        <v>30</v>
      </c>
      <c r="D212" s="203" t="s">
        <v>1113</v>
      </c>
    </row>
    <row r="213" spans="1:5" x14ac:dyDescent="0.3">
      <c r="A213" s="650" t="s">
        <v>409</v>
      </c>
      <c r="B213" s="651"/>
      <c r="C213" s="184">
        <v>180</v>
      </c>
      <c r="D213" s="203" t="s">
        <v>803</v>
      </c>
    </row>
    <row r="214" spans="1:5" x14ac:dyDescent="0.3">
      <c r="A214" s="650" t="s">
        <v>1238</v>
      </c>
      <c r="B214" s="651"/>
      <c r="C214" s="184">
        <v>20</v>
      </c>
      <c r="D214" s="203" t="s">
        <v>1101</v>
      </c>
    </row>
    <row r="215" spans="1:5" x14ac:dyDescent="0.3">
      <c r="A215" s="650" t="s">
        <v>1239</v>
      </c>
      <c r="B215" s="651"/>
      <c r="C215" s="184">
        <v>60</v>
      </c>
      <c r="D215" s="203" t="s">
        <v>979</v>
      </c>
    </row>
    <row r="216" spans="1:5" ht="15" thickBot="1" x14ac:dyDescent="0.35">
      <c r="A216" s="652" t="s">
        <v>1240</v>
      </c>
      <c r="B216" s="653"/>
      <c r="C216" s="206">
        <v>90</v>
      </c>
      <c r="D216" s="207" t="s">
        <v>1241</v>
      </c>
    </row>
    <row r="217" spans="1:5" x14ac:dyDescent="0.3">
      <c r="A217" s="208" t="s">
        <v>1182</v>
      </c>
      <c r="B217" s="208"/>
    </row>
    <row r="218" spans="1:5" x14ac:dyDescent="0.3">
      <c r="A218" s="208" t="s">
        <v>1211</v>
      </c>
      <c r="B218" s="208"/>
    </row>
    <row r="219" spans="1:5" x14ac:dyDescent="0.3">
      <c r="A219" s="184" t="s">
        <v>1022</v>
      </c>
      <c r="B219" s="184" t="s">
        <v>7</v>
      </c>
      <c r="C219" s="184" t="s">
        <v>1042</v>
      </c>
      <c r="D219" s="184" t="s">
        <v>1043</v>
      </c>
    </row>
    <row r="220" spans="1:5" x14ac:dyDescent="0.3">
      <c r="A220" s="184">
        <v>60</v>
      </c>
      <c r="B220" s="184">
        <v>0</v>
      </c>
      <c r="C220" s="184">
        <v>15</v>
      </c>
      <c r="D220" s="184">
        <v>0</v>
      </c>
    </row>
    <row r="221" spans="1:5" ht="15" thickBot="1" x14ac:dyDescent="0.35"/>
    <row r="222" spans="1:5" ht="15" thickBot="1" x14ac:dyDescent="0.35">
      <c r="A222" s="199" t="s">
        <v>1242</v>
      </c>
      <c r="B222" s="200"/>
      <c r="C222" s="200" t="s">
        <v>1047</v>
      </c>
      <c r="D222" s="201" t="s">
        <v>1019</v>
      </c>
    </row>
    <row r="223" spans="1:5" x14ac:dyDescent="0.3">
      <c r="A223" s="671" t="s">
        <v>1243</v>
      </c>
      <c r="B223" s="672"/>
      <c r="C223" s="672"/>
      <c r="D223" s="673"/>
    </row>
    <row r="224" spans="1:5" x14ac:dyDescent="0.3">
      <c r="A224" s="668" t="s">
        <v>1244</v>
      </c>
      <c r="B224" s="669"/>
      <c r="C224" s="669"/>
      <c r="D224" s="670"/>
    </row>
    <row r="225" spans="1:4" x14ac:dyDescent="0.3">
      <c r="A225" s="650" t="s">
        <v>1245</v>
      </c>
      <c r="B225" s="651"/>
      <c r="C225" s="184">
        <v>50</v>
      </c>
      <c r="D225" s="203" t="s">
        <v>979</v>
      </c>
    </row>
    <row r="226" spans="1:4" x14ac:dyDescent="0.3">
      <c r="A226" s="650" t="s">
        <v>1246</v>
      </c>
      <c r="B226" s="651"/>
      <c r="C226" s="184">
        <v>50</v>
      </c>
      <c r="D226" s="203" t="s">
        <v>979</v>
      </c>
    </row>
    <row r="227" spans="1:4" x14ac:dyDescent="0.3">
      <c r="A227" s="650" t="s">
        <v>1247</v>
      </c>
      <c r="B227" s="651"/>
      <c r="C227" s="184">
        <v>60</v>
      </c>
      <c r="D227" s="203" t="s">
        <v>1248</v>
      </c>
    </row>
    <row r="228" spans="1:4" x14ac:dyDescent="0.3">
      <c r="A228" s="194" t="s">
        <v>1249</v>
      </c>
      <c r="C228" s="184">
        <v>70</v>
      </c>
      <c r="D228" s="203" t="s">
        <v>1092</v>
      </c>
    </row>
    <row r="229" spans="1:4" x14ac:dyDescent="0.3">
      <c r="A229" s="650" t="s">
        <v>1250</v>
      </c>
      <c r="B229" s="651"/>
      <c r="C229" s="184">
        <v>50</v>
      </c>
      <c r="D229" s="203" t="s">
        <v>1248</v>
      </c>
    </row>
    <row r="230" spans="1:4" x14ac:dyDescent="0.3">
      <c r="A230" s="650" t="s">
        <v>1251</v>
      </c>
      <c r="B230" s="651"/>
      <c r="C230" s="184">
        <v>60</v>
      </c>
      <c r="D230" s="203" t="s">
        <v>1252</v>
      </c>
    </row>
    <row r="231" spans="1:4" x14ac:dyDescent="0.3">
      <c r="A231" s="674" t="s">
        <v>1253</v>
      </c>
      <c r="B231" s="675"/>
      <c r="C231" s="184">
        <v>60</v>
      </c>
      <c r="D231" s="203" t="s">
        <v>1252</v>
      </c>
    </row>
    <row r="232" spans="1:4" x14ac:dyDescent="0.3">
      <c r="A232" s="650" t="s">
        <v>1254</v>
      </c>
      <c r="B232" s="651"/>
      <c r="C232" s="184">
        <v>50</v>
      </c>
      <c r="D232" s="203" t="s">
        <v>899</v>
      </c>
    </row>
    <row r="233" spans="1:4" x14ac:dyDescent="0.3">
      <c r="A233" s="650" t="s">
        <v>1255</v>
      </c>
      <c r="B233" s="651"/>
      <c r="C233" s="184">
        <v>35</v>
      </c>
      <c r="D233" s="203" t="s">
        <v>1217</v>
      </c>
    </row>
    <row r="234" spans="1:4" x14ac:dyDescent="0.3">
      <c r="A234" s="650" t="s">
        <v>1256</v>
      </c>
      <c r="B234" s="651"/>
      <c r="C234" s="184">
        <v>75</v>
      </c>
      <c r="D234" s="203" t="s">
        <v>1257</v>
      </c>
    </row>
    <row r="235" spans="1:4" x14ac:dyDescent="0.3">
      <c r="A235" s="650" t="s">
        <v>249</v>
      </c>
      <c r="B235" s="651"/>
      <c r="C235" s="184">
        <v>50</v>
      </c>
      <c r="D235" s="203" t="s">
        <v>1258</v>
      </c>
    </row>
    <row r="236" spans="1:4" x14ac:dyDescent="0.3">
      <c r="A236" s="668" t="s">
        <v>1259</v>
      </c>
      <c r="B236" s="669"/>
      <c r="C236" s="669"/>
      <c r="D236" s="670"/>
    </row>
    <row r="237" spans="1:4" x14ac:dyDescent="0.3">
      <c r="A237" s="650" t="s">
        <v>1260</v>
      </c>
      <c r="B237" s="651"/>
      <c r="C237" s="184">
        <v>40</v>
      </c>
      <c r="D237" s="203" t="s">
        <v>1107</v>
      </c>
    </row>
    <row r="238" spans="1:4" x14ac:dyDescent="0.3">
      <c r="A238" s="650" t="s">
        <v>1261</v>
      </c>
      <c r="B238" s="651"/>
      <c r="C238" s="184">
        <v>40</v>
      </c>
      <c r="D238" s="203" t="s">
        <v>1107</v>
      </c>
    </row>
    <row r="239" spans="1:4" x14ac:dyDescent="0.3">
      <c r="A239" s="650" t="s">
        <v>298</v>
      </c>
      <c r="B239" s="651"/>
      <c r="C239" s="184">
        <v>40</v>
      </c>
      <c r="D239" s="203" t="s">
        <v>1188</v>
      </c>
    </row>
    <row r="240" spans="1:4" x14ac:dyDescent="0.3">
      <c r="A240" s="650" t="s">
        <v>1262</v>
      </c>
      <c r="B240" s="651"/>
      <c r="C240" s="184">
        <v>35</v>
      </c>
      <c r="D240" s="203" t="s">
        <v>1188</v>
      </c>
    </row>
    <row r="241" spans="1:4" ht="15" thickBot="1" x14ac:dyDescent="0.35">
      <c r="A241" s="652" t="s">
        <v>1263</v>
      </c>
      <c r="B241" s="653"/>
      <c r="C241" s="206">
        <v>35</v>
      </c>
      <c r="D241" s="207" t="s">
        <v>1188</v>
      </c>
    </row>
    <row r="242" spans="1:4" x14ac:dyDescent="0.3">
      <c r="A242" s="208" t="s">
        <v>1182</v>
      </c>
      <c r="B242" s="208"/>
      <c r="C242" s="208"/>
    </row>
    <row r="243" spans="1:4" x14ac:dyDescent="0.3">
      <c r="A243" s="208" t="s">
        <v>1211</v>
      </c>
      <c r="B243" s="208"/>
      <c r="C243" s="208"/>
    </row>
    <row r="244" spans="1:4" x14ac:dyDescent="0.3">
      <c r="A244" s="208" t="s">
        <v>1264</v>
      </c>
      <c r="B244" s="208"/>
      <c r="C244" s="208"/>
    </row>
    <row r="245" spans="1:4" x14ac:dyDescent="0.3">
      <c r="A245" s="184" t="s">
        <v>1022</v>
      </c>
      <c r="B245" s="184" t="s">
        <v>7</v>
      </c>
      <c r="C245" s="184" t="s">
        <v>1042</v>
      </c>
      <c r="D245" s="184" t="s">
        <v>1043</v>
      </c>
    </row>
    <row r="246" spans="1:4" x14ac:dyDescent="0.3">
      <c r="A246" s="184">
        <v>140</v>
      </c>
      <c r="B246" s="184">
        <v>3</v>
      </c>
      <c r="C246" s="184">
        <v>30</v>
      </c>
      <c r="D246" s="184">
        <v>1</v>
      </c>
    </row>
    <row r="247" spans="1:4" ht="15" thickBot="1" x14ac:dyDescent="0.35"/>
    <row r="248" spans="1:4" ht="15" thickBot="1" x14ac:dyDescent="0.35">
      <c r="A248" s="199" t="s">
        <v>1014</v>
      </c>
      <c r="B248" s="200"/>
      <c r="C248" s="200" t="s">
        <v>1047</v>
      </c>
      <c r="D248" s="201" t="s">
        <v>1019</v>
      </c>
    </row>
    <row r="249" spans="1:4" x14ac:dyDescent="0.3">
      <c r="A249" s="668" t="s">
        <v>1265</v>
      </c>
      <c r="B249" s="669"/>
      <c r="C249" s="669"/>
      <c r="D249" s="670"/>
    </row>
    <row r="250" spans="1:4" x14ac:dyDescent="0.3">
      <c r="A250" s="650" t="s">
        <v>1266</v>
      </c>
      <c r="B250" s="651"/>
      <c r="C250" s="184">
        <v>50</v>
      </c>
      <c r="D250" s="203" t="s">
        <v>888</v>
      </c>
    </row>
    <row r="251" spans="1:4" x14ac:dyDescent="0.3">
      <c r="A251" s="194" t="s">
        <v>1267</v>
      </c>
      <c r="C251" s="184">
        <v>50</v>
      </c>
      <c r="D251" s="203" t="s">
        <v>888</v>
      </c>
    </row>
    <row r="252" spans="1:4" x14ac:dyDescent="0.3">
      <c r="A252" s="668" t="s">
        <v>1268</v>
      </c>
      <c r="B252" s="669"/>
      <c r="C252" s="669"/>
      <c r="D252" s="670"/>
    </row>
    <row r="253" spans="1:4" x14ac:dyDescent="0.3">
      <c r="A253" s="650" t="s">
        <v>1266</v>
      </c>
      <c r="B253" s="651"/>
      <c r="C253" s="184">
        <v>140</v>
      </c>
      <c r="D253" s="203" t="s">
        <v>908</v>
      </c>
    </row>
    <row r="254" spans="1:4" x14ac:dyDescent="0.3">
      <c r="A254" s="194" t="s">
        <v>1267</v>
      </c>
      <c r="C254" s="184">
        <v>140</v>
      </c>
      <c r="D254" s="203" t="s">
        <v>908</v>
      </c>
    </row>
    <row r="255" spans="1:4" ht="15" thickBot="1" x14ac:dyDescent="0.35">
      <c r="A255" s="196" t="s">
        <v>1269</v>
      </c>
      <c r="B255" s="197"/>
      <c r="C255" s="206">
        <v>50</v>
      </c>
      <c r="D255" s="207" t="s">
        <v>870</v>
      </c>
    </row>
    <row r="256" spans="1:4" x14ac:dyDescent="0.3">
      <c r="A256" s="208" t="s">
        <v>1270</v>
      </c>
      <c r="B256" s="208"/>
      <c r="C256" s="208"/>
      <c r="D256" s="208"/>
    </row>
    <row r="257" spans="1:4" x14ac:dyDescent="0.3">
      <c r="A257" s="208" t="s">
        <v>1271</v>
      </c>
      <c r="B257" s="208"/>
      <c r="C257" s="208"/>
      <c r="D257" s="208"/>
    </row>
    <row r="258" spans="1:4" x14ac:dyDescent="0.3">
      <c r="A258" s="208" t="s">
        <v>1182</v>
      </c>
      <c r="B258" s="208"/>
      <c r="C258" s="208"/>
      <c r="D258" s="208"/>
    </row>
    <row r="259" spans="1:4" x14ac:dyDescent="0.3">
      <c r="A259" s="208" t="s">
        <v>1211</v>
      </c>
      <c r="B259" s="208"/>
      <c r="C259" s="208"/>
      <c r="D259" s="208"/>
    </row>
    <row r="260" spans="1:4" x14ac:dyDescent="0.3">
      <c r="A260" s="184" t="s">
        <v>1022</v>
      </c>
      <c r="B260" s="184" t="s">
        <v>7</v>
      </c>
      <c r="C260" s="184" t="s">
        <v>1042</v>
      </c>
      <c r="D260" s="184" t="s">
        <v>1043</v>
      </c>
    </row>
    <row r="261" spans="1:4" x14ac:dyDescent="0.3">
      <c r="A261" s="184">
        <v>170</v>
      </c>
      <c r="B261" s="184">
        <v>11</v>
      </c>
      <c r="C261" s="184">
        <v>30</v>
      </c>
      <c r="D261" s="184">
        <v>1</v>
      </c>
    </row>
    <row r="262" spans="1:4" ht="15" thickBot="1" x14ac:dyDescent="0.35"/>
    <row r="263" spans="1:4" ht="15" thickBot="1" x14ac:dyDescent="0.35">
      <c r="A263" s="199" t="s">
        <v>1272</v>
      </c>
      <c r="B263" s="200"/>
      <c r="C263" s="200" t="s">
        <v>1047</v>
      </c>
      <c r="D263" s="201" t="s">
        <v>1019</v>
      </c>
    </row>
    <row r="264" spans="1:4" x14ac:dyDescent="0.3">
      <c r="A264" s="244" t="s">
        <v>1273</v>
      </c>
      <c r="B264" s="245"/>
      <c r="C264" s="192"/>
      <c r="D264" s="193"/>
    </row>
    <row r="265" spans="1:4" x14ac:dyDescent="0.3">
      <c r="A265" s="650" t="s">
        <v>1274</v>
      </c>
      <c r="B265" s="651"/>
      <c r="C265" s="184">
        <v>40</v>
      </c>
      <c r="D265" s="203" t="s">
        <v>888</v>
      </c>
    </row>
    <row r="266" spans="1:4" x14ac:dyDescent="0.3">
      <c r="A266" s="650" t="s">
        <v>1275</v>
      </c>
      <c r="B266" s="651"/>
      <c r="C266" s="184">
        <v>40</v>
      </c>
      <c r="D266" s="203" t="s">
        <v>888</v>
      </c>
    </row>
    <row r="267" spans="1:4" x14ac:dyDescent="0.3">
      <c r="A267" s="650" t="s">
        <v>268</v>
      </c>
      <c r="B267" s="651"/>
      <c r="C267" s="184">
        <v>40</v>
      </c>
      <c r="D267" s="203" t="s">
        <v>892</v>
      </c>
    </row>
    <row r="268" spans="1:4" x14ac:dyDescent="0.3">
      <c r="A268" s="650" t="s">
        <v>1276</v>
      </c>
      <c r="B268" s="651"/>
      <c r="C268" s="184">
        <v>40</v>
      </c>
      <c r="D268" s="203" t="s">
        <v>1277</v>
      </c>
    </row>
    <row r="269" spans="1:4" x14ac:dyDescent="0.3">
      <c r="A269" s="650" t="s">
        <v>263</v>
      </c>
      <c r="B269" s="651"/>
      <c r="C269" s="184">
        <v>40</v>
      </c>
      <c r="D269" s="203" t="s">
        <v>1278</v>
      </c>
    </row>
    <row r="270" spans="1:4" x14ac:dyDescent="0.3">
      <c r="A270" s="650" t="s">
        <v>299</v>
      </c>
      <c r="B270" s="651"/>
      <c r="C270" s="184">
        <v>40</v>
      </c>
      <c r="D270" s="203" t="s">
        <v>1057</v>
      </c>
    </row>
    <row r="271" spans="1:4" x14ac:dyDescent="0.3">
      <c r="A271" s="650" t="s">
        <v>298</v>
      </c>
      <c r="B271" s="651"/>
      <c r="C271" s="184">
        <v>40</v>
      </c>
      <c r="D271" s="203" t="s">
        <v>1057</v>
      </c>
    </row>
    <row r="272" spans="1:4" x14ac:dyDescent="0.3">
      <c r="A272" s="650" t="s">
        <v>297</v>
      </c>
      <c r="B272" s="651"/>
      <c r="C272" s="184">
        <v>40</v>
      </c>
      <c r="D272" s="203" t="s">
        <v>1059</v>
      </c>
    </row>
    <row r="273" spans="1:4" x14ac:dyDescent="0.3">
      <c r="A273" s="650" t="s">
        <v>1279</v>
      </c>
      <c r="B273" s="651"/>
      <c r="C273" s="184">
        <v>40</v>
      </c>
      <c r="D273" s="203" t="s">
        <v>888</v>
      </c>
    </row>
    <row r="274" spans="1:4" x14ac:dyDescent="0.3">
      <c r="A274" s="650" t="s">
        <v>1280</v>
      </c>
      <c r="B274" s="651"/>
      <c r="C274" s="184">
        <v>40</v>
      </c>
      <c r="D274" s="203" t="s">
        <v>1057</v>
      </c>
    </row>
    <row r="275" spans="1:4" x14ac:dyDescent="0.3">
      <c r="A275" s="650" t="s">
        <v>294</v>
      </c>
      <c r="B275" s="651"/>
      <c r="C275" s="184">
        <v>40</v>
      </c>
      <c r="D275" s="203" t="s">
        <v>1057</v>
      </c>
    </row>
    <row r="276" spans="1:4" x14ac:dyDescent="0.3">
      <c r="A276" s="650" t="s">
        <v>300</v>
      </c>
      <c r="B276" s="651"/>
      <c r="C276" s="184">
        <v>40</v>
      </c>
      <c r="D276" s="203" t="s">
        <v>1059</v>
      </c>
    </row>
    <row r="277" spans="1:4" x14ac:dyDescent="0.3">
      <c r="A277" s="650" t="s">
        <v>301</v>
      </c>
      <c r="B277" s="651"/>
      <c r="C277" s="184">
        <v>40</v>
      </c>
      <c r="D277" s="203" t="s">
        <v>1057</v>
      </c>
    </row>
    <row r="278" spans="1:4" x14ac:dyDescent="0.3">
      <c r="A278" s="668" t="s">
        <v>1281</v>
      </c>
      <c r="B278" s="669"/>
      <c r="C278" s="669"/>
      <c r="D278" s="670"/>
    </row>
    <row r="279" spans="1:4" x14ac:dyDescent="0.3">
      <c r="A279" s="650" t="s">
        <v>1274</v>
      </c>
      <c r="B279" s="651"/>
      <c r="C279" s="184">
        <v>130</v>
      </c>
      <c r="D279" s="203">
        <v>130</v>
      </c>
    </row>
    <row r="280" spans="1:4" x14ac:dyDescent="0.3">
      <c r="A280" s="650" t="s">
        <v>1282</v>
      </c>
      <c r="B280" s="651"/>
      <c r="C280" s="184">
        <v>120</v>
      </c>
      <c r="D280" s="203">
        <v>120</v>
      </c>
    </row>
    <row r="281" spans="1:4" x14ac:dyDescent="0.3">
      <c r="A281" s="650" t="s">
        <v>1283</v>
      </c>
      <c r="B281" s="651"/>
      <c r="C281" s="184">
        <v>130</v>
      </c>
      <c r="D281" s="203">
        <v>130</v>
      </c>
    </row>
    <row r="282" spans="1:4" x14ac:dyDescent="0.3">
      <c r="A282" s="650" t="s">
        <v>1284</v>
      </c>
      <c r="B282" s="651"/>
      <c r="C282" s="184">
        <v>120</v>
      </c>
      <c r="D282" s="203">
        <v>120</v>
      </c>
    </row>
    <row r="283" spans="1:4" x14ac:dyDescent="0.3">
      <c r="A283" s="650" t="s">
        <v>259</v>
      </c>
      <c r="B283" s="651"/>
      <c r="C283" s="184">
        <v>100</v>
      </c>
      <c r="D283" s="203">
        <v>100</v>
      </c>
    </row>
    <row r="284" spans="1:4" x14ac:dyDescent="0.3">
      <c r="A284" s="650" t="s">
        <v>1285</v>
      </c>
      <c r="B284" s="651"/>
      <c r="C284" s="184">
        <v>110</v>
      </c>
      <c r="D284" s="203">
        <v>110</v>
      </c>
    </row>
    <row r="285" spans="1:4" x14ac:dyDescent="0.3">
      <c r="A285" s="650" t="s">
        <v>1286</v>
      </c>
      <c r="B285" s="651"/>
      <c r="C285" s="184">
        <v>110</v>
      </c>
      <c r="D285" s="203">
        <v>110</v>
      </c>
    </row>
    <row r="286" spans="1:4" ht="15" thickBot="1" x14ac:dyDescent="0.35">
      <c r="A286" s="652" t="s">
        <v>1287</v>
      </c>
      <c r="B286" s="653"/>
      <c r="C286" s="206">
        <v>35</v>
      </c>
      <c r="D286" s="207">
        <v>35</v>
      </c>
    </row>
    <row r="287" spans="1:4" x14ac:dyDescent="0.3">
      <c r="A287" s="208" t="s">
        <v>1182</v>
      </c>
      <c r="B287" s="208"/>
      <c r="C287" s="208"/>
    </row>
    <row r="288" spans="1:4" x14ac:dyDescent="0.3">
      <c r="A288" s="208" t="s">
        <v>1211</v>
      </c>
      <c r="B288" s="208"/>
      <c r="C288" s="208"/>
    </row>
    <row r="289" spans="1:4" x14ac:dyDescent="0.3">
      <c r="A289" s="184" t="s">
        <v>1022</v>
      </c>
      <c r="B289" s="184" t="s">
        <v>7</v>
      </c>
      <c r="C289" s="184" t="s">
        <v>1042</v>
      </c>
      <c r="D289" s="184" t="s">
        <v>1043</v>
      </c>
    </row>
    <row r="290" spans="1:4" x14ac:dyDescent="0.3">
      <c r="A290" s="184">
        <v>140</v>
      </c>
      <c r="B290" s="184">
        <v>3</v>
      </c>
      <c r="C290" s="184">
        <v>30</v>
      </c>
      <c r="D290" s="184">
        <v>1</v>
      </c>
    </row>
    <row r="291" spans="1:4" ht="15" thickBot="1" x14ac:dyDescent="0.35"/>
    <row r="292" spans="1:4" ht="15" thickBot="1" x14ac:dyDescent="0.35">
      <c r="A292" s="199" t="s">
        <v>1288</v>
      </c>
      <c r="B292" s="200"/>
      <c r="C292" s="200" t="s">
        <v>1047</v>
      </c>
      <c r="D292" s="201" t="s">
        <v>1019</v>
      </c>
    </row>
    <row r="293" spans="1:4" x14ac:dyDescent="0.3">
      <c r="A293" s="246" t="s">
        <v>1289</v>
      </c>
      <c r="B293" s="6"/>
      <c r="C293" s="374">
        <v>40</v>
      </c>
      <c r="D293" s="375" t="s">
        <v>803</v>
      </c>
    </row>
    <row r="294" spans="1:4" x14ac:dyDescent="0.3">
      <c r="A294" s="243" t="s">
        <v>1290</v>
      </c>
      <c r="C294" s="374"/>
      <c r="D294" s="375"/>
    </row>
    <row r="295" spans="1:4" ht="15" customHeight="1" x14ac:dyDescent="0.3">
      <c r="A295" s="664" t="s">
        <v>1291</v>
      </c>
      <c r="B295" s="665"/>
      <c r="C295" s="374"/>
      <c r="D295" s="375"/>
    </row>
    <row r="296" spans="1:4" x14ac:dyDescent="0.3">
      <c r="A296" s="194" t="s">
        <v>1292</v>
      </c>
      <c r="C296" s="184">
        <v>70</v>
      </c>
      <c r="D296" s="203" t="s">
        <v>1293</v>
      </c>
    </row>
    <row r="297" spans="1:4" x14ac:dyDescent="0.3">
      <c r="A297" s="650" t="s">
        <v>1294</v>
      </c>
      <c r="B297" s="651"/>
      <c r="C297" s="184">
        <v>40</v>
      </c>
      <c r="D297" s="203" t="s">
        <v>803</v>
      </c>
    </row>
    <row r="298" spans="1:4" x14ac:dyDescent="0.3">
      <c r="A298" s="650" t="s">
        <v>1295</v>
      </c>
      <c r="B298" s="651"/>
      <c r="C298" s="184">
        <v>40</v>
      </c>
      <c r="D298" s="203" t="s">
        <v>803</v>
      </c>
    </row>
    <row r="299" spans="1:4" x14ac:dyDescent="0.3">
      <c r="A299" s="194" t="s">
        <v>1296</v>
      </c>
      <c r="C299" s="184">
        <v>50</v>
      </c>
      <c r="D299" s="203" t="s">
        <v>1228</v>
      </c>
    </row>
    <row r="300" spans="1:4" x14ac:dyDescent="0.3">
      <c r="A300" s="650" t="s">
        <v>1297</v>
      </c>
      <c r="B300" s="651"/>
      <c r="C300" s="184">
        <v>30</v>
      </c>
      <c r="D300" s="203" t="s">
        <v>870</v>
      </c>
    </row>
    <row r="301" spans="1:4" x14ac:dyDescent="0.3">
      <c r="A301" s="194" t="s">
        <v>1298</v>
      </c>
      <c r="C301" s="184">
        <v>38</v>
      </c>
      <c r="D301" s="203" t="s">
        <v>1299</v>
      </c>
    </row>
    <row r="302" spans="1:4" x14ac:dyDescent="0.3">
      <c r="A302" s="194" t="s">
        <v>1300</v>
      </c>
      <c r="C302" s="184">
        <v>40</v>
      </c>
      <c r="D302" s="203" t="s">
        <v>1119</v>
      </c>
    </row>
    <row r="303" spans="1:4" x14ac:dyDescent="0.3">
      <c r="A303" s="668" t="s">
        <v>1301</v>
      </c>
      <c r="B303" s="669"/>
      <c r="C303" s="669"/>
      <c r="D303" s="670"/>
    </row>
    <row r="304" spans="1:4" x14ac:dyDescent="0.3">
      <c r="A304" s="650" t="s">
        <v>1302</v>
      </c>
      <c r="B304" s="651"/>
      <c r="C304" s="184">
        <v>112</v>
      </c>
      <c r="D304" s="203" t="s">
        <v>908</v>
      </c>
    </row>
    <row r="305" spans="1:4" x14ac:dyDescent="0.3">
      <c r="A305" s="650" t="s">
        <v>1303</v>
      </c>
      <c r="B305" s="651"/>
      <c r="C305" s="184">
        <v>180</v>
      </c>
      <c r="D305" s="203" t="s">
        <v>803</v>
      </c>
    </row>
    <row r="306" spans="1:4" x14ac:dyDescent="0.3">
      <c r="A306" s="194" t="s">
        <v>1304</v>
      </c>
      <c r="C306" s="184">
        <v>120</v>
      </c>
      <c r="D306" s="203" t="s">
        <v>908</v>
      </c>
    </row>
    <row r="307" spans="1:4" x14ac:dyDescent="0.3">
      <c r="A307" s="668" t="s">
        <v>1305</v>
      </c>
      <c r="B307" s="669"/>
      <c r="C307" s="669"/>
      <c r="D307" s="670"/>
    </row>
    <row r="308" spans="1:4" x14ac:dyDescent="0.3">
      <c r="A308" s="650" t="s">
        <v>1306</v>
      </c>
      <c r="B308" s="651"/>
      <c r="C308" s="184">
        <v>150</v>
      </c>
      <c r="D308" s="203" t="s">
        <v>1181</v>
      </c>
    </row>
    <row r="309" spans="1:4" x14ac:dyDescent="0.3">
      <c r="A309" s="650" t="s">
        <v>1307</v>
      </c>
      <c r="B309" s="651"/>
      <c r="C309" s="184">
        <v>120</v>
      </c>
      <c r="D309" s="203" t="s">
        <v>892</v>
      </c>
    </row>
    <row r="310" spans="1:4" ht="15" thickBot="1" x14ac:dyDescent="0.35">
      <c r="A310" s="652" t="s">
        <v>1308</v>
      </c>
      <c r="B310" s="653"/>
      <c r="C310" s="206">
        <v>120</v>
      </c>
      <c r="D310" s="207" t="s">
        <v>892</v>
      </c>
    </row>
    <row r="311" spans="1:4" x14ac:dyDescent="0.3">
      <c r="A311" s="208" t="s">
        <v>1182</v>
      </c>
      <c r="B311" s="208"/>
    </row>
    <row r="312" spans="1:4" x14ac:dyDescent="0.3">
      <c r="A312" s="208" t="s">
        <v>1211</v>
      </c>
      <c r="B312" s="208"/>
    </row>
    <row r="313" spans="1:4" x14ac:dyDescent="0.3">
      <c r="A313" s="184" t="s">
        <v>1022</v>
      </c>
      <c r="B313" s="184" t="s">
        <v>7</v>
      </c>
      <c r="C313" s="184" t="s">
        <v>1023</v>
      </c>
      <c r="D313" s="184" t="s">
        <v>1024</v>
      </c>
    </row>
    <row r="314" spans="1:4" x14ac:dyDescent="0.3">
      <c r="A314" s="184">
        <v>140</v>
      </c>
      <c r="B314" s="184">
        <v>3</v>
      </c>
      <c r="C314" s="184">
        <v>30</v>
      </c>
      <c r="D314" s="184">
        <v>1</v>
      </c>
    </row>
    <row r="315" spans="1:4" ht="15" thickBot="1" x14ac:dyDescent="0.35"/>
    <row r="316" spans="1:4" ht="15" thickBot="1" x14ac:dyDescent="0.35">
      <c r="A316" s="199" t="s">
        <v>1309</v>
      </c>
      <c r="B316" s="200"/>
      <c r="C316" s="200" t="s">
        <v>1047</v>
      </c>
      <c r="D316" s="201" t="s">
        <v>1019</v>
      </c>
    </row>
    <row r="317" spans="1:4" x14ac:dyDescent="0.3">
      <c r="A317" s="194" t="s">
        <v>1310</v>
      </c>
      <c r="C317" s="184">
        <v>5</v>
      </c>
      <c r="D317" s="203" t="s">
        <v>999</v>
      </c>
    </row>
    <row r="318" spans="1:4" x14ac:dyDescent="0.3">
      <c r="A318" s="650" t="s">
        <v>414</v>
      </c>
      <c r="B318" s="651"/>
      <c r="C318" s="184">
        <v>30</v>
      </c>
      <c r="D318" s="203" t="s">
        <v>1311</v>
      </c>
    </row>
    <row r="319" spans="1:4" x14ac:dyDescent="0.3">
      <c r="A319" s="194" t="s">
        <v>1312</v>
      </c>
      <c r="C319" s="184">
        <v>30</v>
      </c>
      <c r="D319" s="203" t="s">
        <v>1107</v>
      </c>
    </row>
    <row r="320" spans="1:4" x14ac:dyDescent="0.3">
      <c r="A320" s="668" t="s">
        <v>1313</v>
      </c>
      <c r="B320" s="669"/>
      <c r="C320" s="669"/>
      <c r="D320" s="670"/>
    </row>
    <row r="321" spans="1:4" x14ac:dyDescent="0.3">
      <c r="A321" s="650" t="s">
        <v>1314</v>
      </c>
      <c r="B321" s="651"/>
      <c r="C321" s="184">
        <v>6</v>
      </c>
      <c r="D321" s="203" t="s">
        <v>1109</v>
      </c>
    </row>
    <row r="322" spans="1:4" x14ac:dyDescent="0.3">
      <c r="A322" s="650" t="s">
        <v>1315</v>
      </c>
      <c r="B322" s="651"/>
      <c r="C322" s="184">
        <v>5</v>
      </c>
      <c r="D322" s="203" t="s">
        <v>1107</v>
      </c>
    </row>
    <row r="323" spans="1:4" x14ac:dyDescent="0.3">
      <c r="A323" s="650" t="s">
        <v>1316</v>
      </c>
      <c r="B323" s="651"/>
      <c r="C323" s="184">
        <v>9</v>
      </c>
      <c r="D323" s="203" t="s">
        <v>1160</v>
      </c>
    </row>
    <row r="324" spans="1:4" x14ac:dyDescent="0.3">
      <c r="A324" s="650" t="s">
        <v>223</v>
      </c>
      <c r="B324" s="651"/>
      <c r="C324" s="184">
        <v>8</v>
      </c>
      <c r="D324" s="203" t="s">
        <v>1103</v>
      </c>
    </row>
    <row r="325" spans="1:4" x14ac:dyDescent="0.3">
      <c r="A325" s="650" t="s">
        <v>226</v>
      </c>
      <c r="B325" s="651"/>
      <c r="C325" s="184">
        <v>8</v>
      </c>
      <c r="D325" s="203" t="s">
        <v>1241</v>
      </c>
    </row>
    <row r="326" spans="1:4" ht="15" thickBot="1" x14ac:dyDescent="0.35">
      <c r="A326" s="652" t="s">
        <v>1317</v>
      </c>
      <c r="B326" s="653"/>
      <c r="C326" s="206">
        <v>7.5</v>
      </c>
      <c r="D326" s="207" t="s">
        <v>1160</v>
      </c>
    </row>
    <row r="327" spans="1:4" x14ac:dyDescent="0.3">
      <c r="A327" s="208" t="s">
        <v>1318</v>
      </c>
      <c r="B327" s="208"/>
      <c r="C327" s="208"/>
    </row>
    <row r="328" spans="1:4" x14ac:dyDescent="0.3">
      <c r="A328" s="208" t="s">
        <v>1319</v>
      </c>
      <c r="B328" s="208"/>
      <c r="C328" s="208"/>
    </row>
    <row r="329" spans="1:4" x14ac:dyDescent="0.3">
      <c r="A329" s="184" t="s">
        <v>1022</v>
      </c>
      <c r="B329" s="184" t="s">
        <v>7</v>
      </c>
      <c r="C329" s="184" t="s">
        <v>1042</v>
      </c>
      <c r="D329" s="184" t="s">
        <v>1043</v>
      </c>
    </row>
    <row r="330" spans="1:4" x14ac:dyDescent="0.3">
      <c r="A330" s="184">
        <v>45</v>
      </c>
      <c r="B330" s="184">
        <v>0</v>
      </c>
      <c r="C330" s="184">
        <v>0</v>
      </c>
      <c r="D330" s="184">
        <v>5</v>
      </c>
    </row>
    <row r="331" spans="1:4" ht="15" thickBot="1" x14ac:dyDescent="0.35"/>
    <row r="332" spans="1:4" ht="15" thickBot="1" x14ac:dyDescent="0.35">
      <c r="A332" s="199" t="s">
        <v>1320</v>
      </c>
      <c r="B332" s="200"/>
      <c r="C332" s="200" t="s">
        <v>1047</v>
      </c>
      <c r="D332" s="201" t="s">
        <v>1019</v>
      </c>
    </row>
    <row r="333" spans="1:4" x14ac:dyDescent="0.3">
      <c r="A333" s="487" t="s">
        <v>319</v>
      </c>
      <c r="B333" s="488"/>
      <c r="C333" s="247">
        <v>6</v>
      </c>
      <c r="D333" s="248" t="s">
        <v>999</v>
      </c>
    </row>
    <row r="334" spans="1:4" x14ac:dyDescent="0.3">
      <c r="A334" s="650" t="s">
        <v>1321</v>
      </c>
      <c r="B334" s="651"/>
      <c r="C334" s="184">
        <v>6</v>
      </c>
      <c r="D334" s="203" t="s">
        <v>999</v>
      </c>
    </row>
    <row r="335" spans="1:4" x14ac:dyDescent="0.3">
      <c r="A335" s="650" t="s">
        <v>1322</v>
      </c>
      <c r="B335" s="651"/>
      <c r="C335" s="184">
        <v>6</v>
      </c>
      <c r="D335" s="203" t="s">
        <v>999</v>
      </c>
    </row>
    <row r="336" spans="1:4" x14ac:dyDescent="0.3">
      <c r="A336" s="650" t="s">
        <v>1323</v>
      </c>
      <c r="B336" s="651"/>
      <c r="C336" s="184">
        <v>13</v>
      </c>
      <c r="D336" s="203" t="s">
        <v>1324</v>
      </c>
    </row>
    <row r="337" spans="1:4" x14ac:dyDescent="0.3">
      <c r="A337" s="650" t="s">
        <v>315</v>
      </c>
      <c r="B337" s="651"/>
      <c r="C337" s="184">
        <v>15</v>
      </c>
      <c r="D337" s="203" t="s">
        <v>1081</v>
      </c>
    </row>
    <row r="338" spans="1:4" x14ac:dyDescent="0.3">
      <c r="A338" s="650" t="s">
        <v>1325</v>
      </c>
      <c r="B338" s="651"/>
      <c r="C338" s="184">
        <v>16</v>
      </c>
      <c r="D338" s="203" t="s">
        <v>973</v>
      </c>
    </row>
    <row r="339" spans="1:4" x14ac:dyDescent="0.3">
      <c r="A339" s="650" t="s">
        <v>1326</v>
      </c>
      <c r="B339" s="651"/>
      <c r="C339" s="184">
        <v>8</v>
      </c>
      <c r="D339" s="203" t="s">
        <v>816</v>
      </c>
    </row>
    <row r="340" spans="1:4" x14ac:dyDescent="0.3">
      <c r="A340" s="650" t="s">
        <v>1327</v>
      </c>
      <c r="B340" s="651"/>
      <c r="C340" s="184">
        <v>18</v>
      </c>
      <c r="D340" s="203" t="s">
        <v>1328</v>
      </c>
    </row>
    <row r="341" spans="1:4" x14ac:dyDescent="0.3">
      <c r="A341" s="650" t="s">
        <v>1329</v>
      </c>
      <c r="B341" s="651"/>
      <c r="C341" s="184">
        <v>20</v>
      </c>
      <c r="D341" s="203" t="s">
        <v>1330</v>
      </c>
    </row>
    <row r="342" spans="1:4" ht="15" thickBot="1" x14ac:dyDescent="0.35">
      <c r="A342" s="652" t="s">
        <v>1331</v>
      </c>
      <c r="B342" s="653"/>
      <c r="C342" s="206">
        <v>18</v>
      </c>
      <c r="D342" s="207" t="s">
        <v>1328</v>
      </c>
    </row>
    <row r="343" spans="1:4" x14ac:dyDescent="0.3">
      <c r="A343" s="208" t="s">
        <v>1318</v>
      </c>
      <c r="B343" s="208"/>
      <c r="C343" s="208"/>
    </row>
    <row r="344" spans="1:4" x14ac:dyDescent="0.3">
      <c r="A344" s="184" t="s">
        <v>1022</v>
      </c>
      <c r="B344" s="184" t="s">
        <v>7</v>
      </c>
      <c r="C344" s="184" t="s">
        <v>1042</v>
      </c>
      <c r="D344" s="184" t="s">
        <v>1043</v>
      </c>
    </row>
    <row r="345" spans="1:4" x14ac:dyDescent="0.3">
      <c r="A345" s="184">
        <v>45</v>
      </c>
      <c r="B345" s="184">
        <v>0</v>
      </c>
      <c r="C345" s="184">
        <v>0</v>
      </c>
      <c r="D345" s="184">
        <v>5</v>
      </c>
    </row>
    <row r="346" spans="1:4" ht="15" thickBot="1" x14ac:dyDescent="0.35"/>
    <row r="347" spans="1:4" ht="15" thickBot="1" x14ac:dyDescent="0.35">
      <c r="A347" s="199" t="s">
        <v>1332</v>
      </c>
      <c r="B347" s="200"/>
      <c r="C347" s="200" t="s">
        <v>1047</v>
      </c>
      <c r="D347" s="201" t="s">
        <v>1019</v>
      </c>
    </row>
    <row r="348" spans="1:4" x14ac:dyDescent="0.3">
      <c r="A348" s="191" t="s">
        <v>1333</v>
      </c>
      <c r="B348" s="192"/>
      <c r="C348" s="247">
        <v>5</v>
      </c>
      <c r="D348" s="248" t="s">
        <v>999</v>
      </c>
    </row>
    <row r="349" spans="1:4" x14ac:dyDescent="0.3">
      <c r="A349" s="650" t="s">
        <v>1334</v>
      </c>
      <c r="B349" s="651"/>
      <c r="C349" s="184">
        <v>6</v>
      </c>
      <c r="D349" s="203" t="s">
        <v>999</v>
      </c>
    </row>
    <row r="350" spans="1:4" x14ac:dyDescent="0.3">
      <c r="A350" s="650" t="s">
        <v>1335</v>
      </c>
      <c r="B350" s="651"/>
      <c r="C350" s="184">
        <v>15</v>
      </c>
      <c r="D350" s="203" t="s">
        <v>1330</v>
      </c>
    </row>
    <row r="351" spans="1:4" x14ac:dyDescent="0.3">
      <c r="A351" s="650" t="s">
        <v>1336</v>
      </c>
      <c r="B351" s="651"/>
      <c r="C351" s="184">
        <v>12</v>
      </c>
      <c r="D351" s="203" t="s">
        <v>973</v>
      </c>
    </row>
    <row r="352" spans="1:4" x14ac:dyDescent="0.3">
      <c r="A352" s="650" t="s">
        <v>1337</v>
      </c>
      <c r="B352" s="651"/>
      <c r="C352" s="184">
        <v>18</v>
      </c>
      <c r="D352" s="203" t="s">
        <v>1338</v>
      </c>
    </row>
    <row r="353" spans="1:4" x14ac:dyDescent="0.3">
      <c r="A353" s="668" t="s">
        <v>1339</v>
      </c>
      <c r="B353" s="669"/>
      <c r="C353" s="669"/>
      <c r="D353" s="670"/>
    </row>
    <row r="354" spans="1:4" x14ac:dyDescent="0.3">
      <c r="A354" s="650" t="s">
        <v>1340</v>
      </c>
      <c r="B354" s="651"/>
      <c r="C354" s="184">
        <v>12</v>
      </c>
      <c r="D354" s="203" t="s">
        <v>973</v>
      </c>
    </row>
    <row r="355" spans="1:4" x14ac:dyDescent="0.3">
      <c r="A355" s="650" t="s">
        <v>1341</v>
      </c>
      <c r="B355" s="651"/>
      <c r="C355" s="184">
        <v>12</v>
      </c>
      <c r="D355" s="203" t="s">
        <v>973</v>
      </c>
    </row>
    <row r="356" spans="1:4" x14ac:dyDescent="0.3">
      <c r="A356" s="650" t="s">
        <v>1342</v>
      </c>
      <c r="B356" s="651"/>
      <c r="C356" s="184">
        <v>8</v>
      </c>
      <c r="D356" s="203" t="s">
        <v>973</v>
      </c>
    </row>
    <row r="357" spans="1:4" ht="15" thickBot="1" x14ac:dyDescent="0.35">
      <c r="A357" s="652" t="s">
        <v>1343</v>
      </c>
      <c r="B357" s="653"/>
      <c r="C357" s="206">
        <v>7.5</v>
      </c>
      <c r="D357" s="207" t="s">
        <v>1344</v>
      </c>
    </row>
    <row r="358" spans="1:4" x14ac:dyDescent="0.3">
      <c r="A358" s="208" t="s">
        <v>1318</v>
      </c>
      <c r="B358" s="208"/>
      <c r="C358" s="208"/>
    </row>
    <row r="359" spans="1:4" x14ac:dyDescent="0.3">
      <c r="A359" s="208" t="s">
        <v>1345</v>
      </c>
      <c r="B359" s="208"/>
      <c r="C359" s="208"/>
    </row>
    <row r="360" spans="1:4" x14ac:dyDescent="0.3">
      <c r="A360" s="208" t="s">
        <v>1346</v>
      </c>
      <c r="B360" s="208"/>
      <c r="C360" s="208"/>
    </row>
    <row r="361" spans="1:4" x14ac:dyDescent="0.3">
      <c r="A361" s="184" t="s">
        <v>1022</v>
      </c>
      <c r="B361" s="184" t="s">
        <v>7</v>
      </c>
      <c r="C361" s="184" t="s">
        <v>1023</v>
      </c>
      <c r="D361" s="184" t="s">
        <v>1024</v>
      </c>
    </row>
    <row r="362" spans="1:4" x14ac:dyDescent="0.3">
      <c r="A362" s="184">
        <v>45</v>
      </c>
      <c r="B362" s="184">
        <v>0</v>
      </c>
      <c r="C362" s="184">
        <v>0</v>
      </c>
      <c r="D362" s="184">
        <v>5</v>
      </c>
    </row>
    <row r="363" spans="1:4" ht="15" thickBot="1" x14ac:dyDescent="0.35"/>
    <row r="364" spans="1:4" ht="15" thickBot="1" x14ac:dyDescent="0.35">
      <c r="A364" s="199" t="s">
        <v>1044</v>
      </c>
      <c r="B364" s="200"/>
      <c r="C364" s="200" t="s">
        <v>1047</v>
      </c>
      <c r="D364" s="201" t="s">
        <v>1019</v>
      </c>
    </row>
    <row r="365" spans="1:4" x14ac:dyDescent="0.3">
      <c r="A365" s="487" t="s">
        <v>814</v>
      </c>
      <c r="B365" s="488"/>
      <c r="C365" s="184">
        <v>5</v>
      </c>
      <c r="D365" s="203" t="s">
        <v>999</v>
      </c>
    </row>
    <row r="366" spans="1:4" x14ac:dyDescent="0.3">
      <c r="A366" s="650" t="s">
        <v>1347</v>
      </c>
      <c r="B366" s="651"/>
      <c r="C366" s="184">
        <v>5</v>
      </c>
      <c r="D366" s="203" t="s">
        <v>999</v>
      </c>
    </row>
    <row r="367" spans="1:4" x14ac:dyDescent="0.3">
      <c r="A367" s="650" t="s">
        <v>423</v>
      </c>
      <c r="B367" s="651"/>
      <c r="C367" s="184">
        <v>5</v>
      </c>
      <c r="D367" s="203" t="s">
        <v>999</v>
      </c>
    </row>
    <row r="368" spans="1:4" x14ac:dyDescent="0.3">
      <c r="A368" s="650" t="s">
        <v>431</v>
      </c>
      <c r="B368" s="651"/>
      <c r="C368" s="184">
        <v>5</v>
      </c>
      <c r="D368" s="203" t="s">
        <v>999</v>
      </c>
    </row>
    <row r="369" spans="1:4" x14ac:dyDescent="0.3">
      <c r="A369" s="194" t="s">
        <v>1348</v>
      </c>
      <c r="C369" s="184">
        <v>7.5</v>
      </c>
      <c r="D369" s="203" t="s">
        <v>999</v>
      </c>
    </row>
    <row r="370" spans="1:4" x14ac:dyDescent="0.3">
      <c r="A370" s="650" t="s">
        <v>444</v>
      </c>
      <c r="B370" s="651"/>
      <c r="C370" s="184">
        <v>8</v>
      </c>
      <c r="D370" s="203" t="s">
        <v>999</v>
      </c>
    </row>
    <row r="371" spans="1:4" x14ac:dyDescent="0.3">
      <c r="A371" s="650" t="s">
        <v>1349</v>
      </c>
      <c r="B371" s="651"/>
      <c r="C371" s="184">
        <v>8</v>
      </c>
      <c r="D371" s="203" t="s">
        <v>999</v>
      </c>
    </row>
    <row r="372" spans="1:4" x14ac:dyDescent="0.3">
      <c r="A372" s="650" t="s">
        <v>440</v>
      </c>
      <c r="B372" s="651"/>
      <c r="C372" s="184">
        <v>7.5</v>
      </c>
      <c r="D372" s="203" t="s">
        <v>1350</v>
      </c>
    </row>
    <row r="373" spans="1:4" x14ac:dyDescent="0.3">
      <c r="A373" s="650" t="s">
        <v>1351</v>
      </c>
      <c r="B373" s="651"/>
      <c r="C373" s="184">
        <v>7</v>
      </c>
      <c r="D373" s="203" t="s">
        <v>1352</v>
      </c>
    </row>
    <row r="374" spans="1:4" x14ac:dyDescent="0.3">
      <c r="A374" s="650" t="s">
        <v>55</v>
      </c>
      <c r="B374" s="651"/>
      <c r="C374" s="184">
        <v>7</v>
      </c>
      <c r="D374" s="203" t="s">
        <v>999</v>
      </c>
    </row>
    <row r="375" spans="1:4" x14ac:dyDescent="0.3">
      <c r="A375" s="668" t="s">
        <v>1353</v>
      </c>
      <c r="B375" s="669"/>
      <c r="C375" s="669"/>
      <c r="D375" s="670"/>
    </row>
    <row r="376" spans="1:4" x14ac:dyDescent="0.3">
      <c r="A376" s="194" t="s">
        <v>1354</v>
      </c>
      <c r="C376" s="184">
        <v>50</v>
      </c>
      <c r="D376" s="203" t="s">
        <v>888</v>
      </c>
    </row>
    <row r="377" spans="1:4" x14ac:dyDescent="0.3">
      <c r="A377" s="650" t="s">
        <v>1355</v>
      </c>
      <c r="B377" s="651"/>
      <c r="C377" s="184">
        <v>40</v>
      </c>
      <c r="D377" s="203" t="s">
        <v>1356</v>
      </c>
    </row>
    <row r="378" spans="1:4" x14ac:dyDescent="0.3">
      <c r="A378" s="194" t="s">
        <v>473</v>
      </c>
      <c r="C378" s="184">
        <v>100</v>
      </c>
      <c r="D378" s="203" t="s">
        <v>892</v>
      </c>
    </row>
    <row r="379" spans="1:4" x14ac:dyDescent="0.3">
      <c r="A379" s="194" t="s">
        <v>1357</v>
      </c>
      <c r="C379" s="184">
        <v>25</v>
      </c>
      <c r="D379" s="203" t="s">
        <v>1358</v>
      </c>
    </row>
    <row r="380" spans="1:4" x14ac:dyDescent="0.3">
      <c r="A380" s="184" t="s">
        <v>1022</v>
      </c>
      <c r="B380" s="184" t="s">
        <v>7</v>
      </c>
      <c r="C380" s="184" t="s">
        <v>1042</v>
      </c>
      <c r="D380" s="184" t="s">
        <v>1043</v>
      </c>
    </row>
    <row r="381" spans="1:4" x14ac:dyDescent="0.3">
      <c r="A381" s="184">
        <v>20</v>
      </c>
      <c r="B381" s="184">
        <v>0</v>
      </c>
      <c r="C381" s="184">
        <v>5</v>
      </c>
      <c r="D381" s="184">
        <v>0</v>
      </c>
    </row>
    <row r="382" spans="1:4" x14ac:dyDescent="0.3">
      <c r="A382" s="184"/>
      <c r="B382" s="184"/>
      <c r="C382" s="184"/>
      <c r="D382" s="184"/>
    </row>
    <row r="383" spans="1:4" x14ac:dyDescent="0.3">
      <c r="A383" s="184"/>
      <c r="B383" s="184"/>
      <c r="C383" s="184"/>
      <c r="D383" s="184"/>
    </row>
    <row r="384" spans="1:4" ht="15" thickBot="1" x14ac:dyDescent="0.35">
      <c r="A384" s="235"/>
      <c r="B384" s="235"/>
    </row>
    <row r="385" spans="1:15" ht="15" thickBot="1" x14ac:dyDescent="0.35">
      <c r="A385" s="249" t="s">
        <v>1060</v>
      </c>
      <c r="B385" s="250"/>
    </row>
    <row r="386" spans="1:15" ht="15" thickBot="1" x14ac:dyDescent="0.35">
      <c r="A386" s="199" t="s">
        <v>1359</v>
      </c>
      <c r="B386" s="200"/>
      <c r="C386" s="251" t="s">
        <v>1360</v>
      </c>
      <c r="D386" s="201"/>
    </row>
    <row r="387" spans="1:15" x14ac:dyDescent="0.3">
      <c r="A387" s="194" t="s">
        <v>1361</v>
      </c>
      <c r="C387" s="476" t="s">
        <v>1362</v>
      </c>
      <c r="D387" s="462"/>
    </row>
    <row r="388" spans="1:15" x14ac:dyDescent="0.3">
      <c r="A388" s="194" t="s">
        <v>1363</v>
      </c>
      <c r="C388" s="676" t="s">
        <v>1364</v>
      </c>
      <c r="D388" s="677"/>
    </row>
    <row r="389" spans="1:15" ht="15" thickBot="1" x14ac:dyDescent="0.35">
      <c r="A389" s="196" t="s">
        <v>1365</v>
      </c>
      <c r="B389" s="197"/>
      <c r="C389" s="501" t="s">
        <v>1366</v>
      </c>
      <c r="D389" s="466"/>
    </row>
    <row r="390" spans="1:15" ht="15" thickBot="1" x14ac:dyDescent="0.35">
      <c r="A390" s="199" t="s">
        <v>1367</v>
      </c>
      <c r="B390" s="200"/>
      <c r="C390" s="200" t="s">
        <v>1360</v>
      </c>
      <c r="D390" s="201"/>
      <c r="F390" s="184" t="s">
        <v>1368</v>
      </c>
      <c r="G390" s="252" t="s">
        <v>1022</v>
      </c>
      <c r="H390" s="253" t="s">
        <v>7</v>
      </c>
      <c r="I390" s="253" t="s">
        <v>1042</v>
      </c>
      <c r="J390" s="253" t="s">
        <v>1043</v>
      </c>
      <c r="K390" s="184"/>
      <c r="L390" s="184"/>
      <c r="M390" s="184"/>
      <c r="N390" s="184"/>
      <c r="O390" s="184"/>
    </row>
    <row r="391" spans="1:15" x14ac:dyDescent="0.3">
      <c r="A391" s="194" t="s">
        <v>1363</v>
      </c>
      <c r="C391" s="476" t="s">
        <v>1369</v>
      </c>
      <c r="D391" s="462"/>
      <c r="F391" s="254" t="s">
        <v>1359</v>
      </c>
      <c r="G391" s="184">
        <v>327</v>
      </c>
      <c r="H391" s="184">
        <v>26.3</v>
      </c>
      <c r="I391" s="184">
        <v>17.3</v>
      </c>
      <c r="J391" s="184">
        <v>17</v>
      </c>
      <c r="K391" s="254"/>
      <c r="L391" s="184"/>
      <c r="M391" s="184"/>
      <c r="N391" s="184"/>
      <c r="O391" s="184"/>
    </row>
    <row r="392" spans="1:15" x14ac:dyDescent="0.3">
      <c r="A392" s="194" t="s">
        <v>1370</v>
      </c>
      <c r="C392" s="364" t="s">
        <v>1366</v>
      </c>
      <c r="D392" s="464"/>
      <c r="F392" s="254" t="s">
        <v>1367</v>
      </c>
      <c r="G392" s="184">
        <v>256</v>
      </c>
      <c r="H392" s="184">
        <v>13.5</v>
      </c>
      <c r="I392" s="184">
        <v>33.5</v>
      </c>
      <c r="J392" s="184">
        <v>7.5</v>
      </c>
      <c r="K392" s="184"/>
      <c r="L392" s="184"/>
      <c r="M392" s="184"/>
      <c r="N392" s="184"/>
      <c r="O392" s="184"/>
    </row>
    <row r="393" spans="1:15" x14ac:dyDescent="0.3">
      <c r="A393" s="194" t="s">
        <v>1365</v>
      </c>
      <c r="C393" s="364" t="s">
        <v>1369</v>
      </c>
      <c r="D393" s="464"/>
      <c r="F393" s="254" t="s">
        <v>1371</v>
      </c>
      <c r="G393" s="184">
        <v>391</v>
      </c>
      <c r="H393" s="184">
        <v>16.5</v>
      </c>
      <c r="I393" s="184">
        <v>48.5</v>
      </c>
      <c r="J393" s="184">
        <v>14.5</v>
      </c>
      <c r="K393" s="254"/>
      <c r="L393" s="184"/>
      <c r="M393" s="184"/>
      <c r="N393" s="184"/>
      <c r="O393" s="184"/>
    </row>
    <row r="394" spans="1:15" ht="15" thickBot="1" x14ac:dyDescent="0.35">
      <c r="A394" s="194" t="s">
        <v>1372</v>
      </c>
      <c r="C394" s="364" t="s">
        <v>1369</v>
      </c>
      <c r="D394" s="464"/>
      <c r="F394" s="254" t="s">
        <v>1373</v>
      </c>
      <c r="G394" s="184">
        <v>348</v>
      </c>
      <c r="H394" s="184">
        <v>14.8</v>
      </c>
      <c r="I394" s="184">
        <v>39.5</v>
      </c>
      <c r="J394" s="184">
        <v>14.5</v>
      </c>
      <c r="K394" s="184"/>
      <c r="L394" s="184"/>
      <c r="M394" s="184"/>
      <c r="N394" s="184"/>
      <c r="O394" s="184"/>
    </row>
    <row r="395" spans="1:15" ht="15" thickBot="1" x14ac:dyDescent="0.35">
      <c r="A395" s="199" t="s">
        <v>1371</v>
      </c>
      <c r="B395" s="200"/>
      <c r="C395" s="200" t="s">
        <v>1360</v>
      </c>
      <c r="D395" s="201"/>
      <c r="F395" s="254" t="s">
        <v>1374</v>
      </c>
      <c r="G395" s="184">
        <v>521</v>
      </c>
      <c r="H395" s="184">
        <v>8.8000000000000007</v>
      </c>
      <c r="I395" s="184">
        <v>37.5</v>
      </c>
      <c r="J395" s="184">
        <v>37.299999999999997</v>
      </c>
      <c r="K395" s="254"/>
      <c r="L395" s="184"/>
      <c r="M395" s="184"/>
      <c r="N395" s="184"/>
      <c r="O395" s="184"/>
    </row>
    <row r="396" spans="1:15" x14ac:dyDescent="0.3">
      <c r="A396" s="194" t="s">
        <v>1363</v>
      </c>
      <c r="C396" s="476" t="s">
        <v>1369</v>
      </c>
      <c r="D396" s="462"/>
      <c r="F396" s="254" t="s">
        <v>1375</v>
      </c>
      <c r="G396" s="184">
        <v>467</v>
      </c>
      <c r="H396" s="184">
        <v>9.3000000000000007</v>
      </c>
      <c r="I396" s="184">
        <v>29.5</v>
      </c>
      <c r="J396" s="184">
        <v>40.799999999999997</v>
      </c>
      <c r="K396" s="184"/>
      <c r="L396" s="184"/>
      <c r="M396" s="184"/>
      <c r="N396" s="184"/>
      <c r="O396" s="184"/>
    </row>
    <row r="397" spans="1:15" x14ac:dyDescent="0.3">
      <c r="A397" s="194" t="s">
        <v>1370</v>
      </c>
      <c r="C397" s="364" t="s">
        <v>1366</v>
      </c>
      <c r="D397" s="464"/>
      <c r="F397" s="254" t="s">
        <v>1376</v>
      </c>
      <c r="G397" s="184">
        <v>183</v>
      </c>
      <c r="H397" s="184">
        <v>16</v>
      </c>
      <c r="I397" s="184">
        <v>12.5</v>
      </c>
      <c r="J397" s="184">
        <v>7.8</v>
      </c>
      <c r="K397" s="254"/>
      <c r="L397" s="184"/>
      <c r="M397" s="184"/>
      <c r="N397" s="184"/>
      <c r="O397" s="184"/>
    </row>
    <row r="398" spans="1:15" x14ac:dyDescent="0.3">
      <c r="A398" s="194" t="s">
        <v>1365</v>
      </c>
      <c r="C398" s="364" t="s">
        <v>1377</v>
      </c>
      <c r="D398" s="464"/>
      <c r="F398" s="254" t="s">
        <v>1378</v>
      </c>
      <c r="G398" s="184">
        <v>313</v>
      </c>
      <c r="H398" s="184">
        <v>16</v>
      </c>
      <c r="I398" s="184">
        <v>21</v>
      </c>
      <c r="J398" s="184">
        <v>18.3</v>
      </c>
      <c r="K398" s="184"/>
      <c r="L398" s="184"/>
      <c r="M398" s="184"/>
      <c r="N398" s="184"/>
      <c r="O398" s="184"/>
    </row>
    <row r="399" spans="1:15" ht="15" thickBot="1" x14ac:dyDescent="0.35">
      <c r="A399" s="196" t="s">
        <v>1372</v>
      </c>
      <c r="B399" s="197"/>
      <c r="C399" s="501" t="s">
        <v>1369</v>
      </c>
      <c r="D399" s="466"/>
      <c r="F399" s="254" t="s">
        <v>1379</v>
      </c>
      <c r="G399" s="184">
        <v>338</v>
      </c>
      <c r="H399" s="184">
        <v>14.3</v>
      </c>
      <c r="I399" s="184">
        <v>55</v>
      </c>
      <c r="J399" s="184">
        <v>6.8</v>
      </c>
      <c r="K399" s="254"/>
      <c r="L399" s="184"/>
      <c r="M399" s="184"/>
      <c r="N399" s="184"/>
      <c r="O399" s="184"/>
    </row>
    <row r="400" spans="1:15" ht="15" thickBot="1" x14ac:dyDescent="0.35">
      <c r="A400" s="199" t="s">
        <v>1373</v>
      </c>
      <c r="B400" s="200"/>
      <c r="C400" s="200" t="s">
        <v>1360</v>
      </c>
      <c r="D400" s="201"/>
      <c r="F400" s="254" t="s">
        <v>1380</v>
      </c>
      <c r="G400" s="184">
        <v>381</v>
      </c>
      <c r="H400" s="184">
        <v>17</v>
      </c>
      <c r="I400" s="184">
        <v>62.5</v>
      </c>
      <c r="J400" s="184">
        <v>7</v>
      </c>
      <c r="K400" s="184"/>
      <c r="L400" s="184"/>
      <c r="M400" s="184"/>
      <c r="N400" s="184"/>
      <c r="O400" s="184"/>
    </row>
    <row r="401" spans="1:15" x14ac:dyDescent="0.3">
      <c r="A401" s="194" t="s">
        <v>1363</v>
      </c>
      <c r="C401" s="476" t="s">
        <v>1381</v>
      </c>
      <c r="D401" s="462"/>
      <c r="F401" s="254" t="s">
        <v>1382</v>
      </c>
      <c r="G401" s="184">
        <v>228</v>
      </c>
      <c r="H401" s="184">
        <v>15.5</v>
      </c>
      <c r="I401" s="184">
        <v>12.3</v>
      </c>
      <c r="J401" s="184">
        <v>13</v>
      </c>
      <c r="K401" s="254"/>
      <c r="L401" s="184"/>
      <c r="M401" s="184"/>
      <c r="N401" s="184"/>
      <c r="O401" s="184"/>
    </row>
    <row r="402" spans="1:15" x14ac:dyDescent="0.3">
      <c r="A402" s="194" t="s">
        <v>1370</v>
      </c>
      <c r="C402" s="364" t="s">
        <v>1383</v>
      </c>
      <c r="D402" s="464"/>
      <c r="F402" s="254" t="s">
        <v>1384</v>
      </c>
      <c r="G402" s="184">
        <v>228</v>
      </c>
      <c r="H402" s="184">
        <v>4.5999999999999996</v>
      </c>
      <c r="I402" s="184">
        <v>38.799999999999997</v>
      </c>
      <c r="J402" s="184">
        <v>6</v>
      </c>
      <c r="K402" s="184"/>
      <c r="L402" s="184"/>
      <c r="M402" s="184"/>
      <c r="N402" s="184"/>
      <c r="O402" s="184"/>
    </row>
    <row r="403" spans="1:15" x14ac:dyDescent="0.3">
      <c r="A403" s="194" t="s">
        <v>1365</v>
      </c>
      <c r="C403" s="364" t="s">
        <v>1369</v>
      </c>
      <c r="D403" s="464"/>
      <c r="F403" s="254" t="s">
        <v>1385</v>
      </c>
      <c r="G403" s="184">
        <v>610</v>
      </c>
      <c r="H403" s="184">
        <v>41</v>
      </c>
      <c r="I403" s="184">
        <v>66.5</v>
      </c>
      <c r="J403" s="184">
        <v>20</v>
      </c>
      <c r="K403" s="255"/>
      <c r="L403" s="184"/>
      <c r="M403" s="184"/>
      <c r="N403" s="184"/>
      <c r="O403" s="184"/>
    </row>
    <row r="404" spans="1:15" ht="15" thickBot="1" x14ac:dyDescent="0.35">
      <c r="A404" s="196" t="s">
        <v>1372</v>
      </c>
      <c r="B404" s="197"/>
      <c r="C404" s="501" t="s">
        <v>1377</v>
      </c>
      <c r="D404" s="466"/>
      <c r="F404" s="254" t="s">
        <v>1386</v>
      </c>
      <c r="G404" s="184">
        <v>447</v>
      </c>
      <c r="H404" s="184">
        <v>19.8</v>
      </c>
      <c r="I404" s="184">
        <v>56.5</v>
      </c>
      <c r="J404" s="184">
        <v>19.8</v>
      </c>
      <c r="K404" s="184"/>
      <c r="L404" s="184"/>
      <c r="M404" s="184"/>
      <c r="N404" s="184"/>
      <c r="O404" s="184"/>
    </row>
    <row r="405" spans="1:15" ht="15" thickBot="1" x14ac:dyDescent="0.35">
      <c r="A405" s="199" t="s">
        <v>1374</v>
      </c>
      <c r="B405" s="200"/>
      <c r="C405" s="200" t="s">
        <v>1360</v>
      </c>
      <c r="D405" s="201"/>
      <c r="F405" s="254" t="s">
        <v>1387</v>
      </c>
      <c r="G405" s="184">
        <v>671</v>
      </c>
      <c r="H405" s="184">
        <v>36</v>
      </c>
      <c r="I405" s="184">
        <v>67.5</v>
      </c>
      <c r="J405" s="184">
        <v>28.5</v>
      </c>
      <c r="K405" s="254"/>
      <c r="L405" s="184"/>
      <c r="M405" s="184"/>
      <c r="N405" s="184"/>
      <c r="O405" s="184"/>
    </row>
    <row r="406" spans="1:15" x14ac:dyDescent="0.3">
      <c r="A406" s="194" t="s">
        <v>1388</v>
      </c>
      <c r="C406" s="476" t="s">
        <v>1369</v>
      </c>
      <c r="D406" s="462"/>
      <c r="F406" s="254" t="s">
        <v>1389</v>
      </c>
      <c r="G406" s="184">
        <v>351</v>
      </c>
      <c r="H406" s="184">
        <v>14.5</v>
      </c>
      <c r="I406" s="184">
        <v>50.1</v>
      </c>
      <c r="J406" s="184">
        <v>10.5</v>
      </c>
      <c r="K406" s="184"/>
      <c r="L406" s="184"/>
      <c r="M406" s="184"/>
      <c r="N406" s="184"/>
      <c r="O406" s="184"/>
    </row>
    <row r="407" spans="1:15" x14ac:dyDescent="0.3">
      <c r="A407" s="194" t="s">
        <v>1242</v>
      </c>
      <c r="C407" s="364" t="s">
        <v>1390</v>
      </c>
      <c r="D407" s="464"/>
      <c r="F407" s="254" t="s">
        <v>1391</v>
      </c>
      <c r="G407" s="184">
        <v>214</v>
      </c>
      <c r="H407" s="184">
        <v>4.3</v>
      </c>
      <c r="I407" s="184">
        <v>250.8</v>
      </c>
      <c r="J407" s="184">
        <v>3.6</v>
      </c>
      <c r="K407" s="184"/>
      <c r="L407" s="184"/>
      <c r="M407" s="184"/>
      <c r="N407" s="184"/>
      <c r="O407" s="184"/>
    </row>
    <row r="408" spans="1:15" ht="15" thickBot="1" x14ac:dyDescent="0.35">
      <c r="A408" s="196" t="s">
        <v>1372</v>
      </c>
      <c r="B408" s="197"/>
      <c r="C408" s="501" t="s">
        <v>1392</v>
      </c>
      <c r="D408" s="466"/>
      <c r="F408" s="254" t="s">
        <v>1393</v>
      </c>
      <c r="G408" s="184">
        <v>318</v>
      </c>
      <c r="H408" s="184">
        <v>19.600000000000001</v>
      </c>
      <c r="I408" s="184">
        <v>15</v>
      </c>
      <c r="J408" s="184">
        <v>30</v>
      </c>
      <c r="K408" s="254"/>
      <c r="M408" s="184"/>
      <c r="N408" s="184"/>
      <c r="O408" s="184"/>
    </row>
    <row r="409" spans="1:15" ht="15" thickBot="1" x14ac:dyDescent="0.35">
      <c r="A409" s="199" t="s">
        <v>1375</v>
      </c>
      <c r="B409" s="200"/>
      <c r="C409" s="200" t="s">
        <v>1360</v>
      </c>
      <c r="D409" s="201"/>
      <c r="F409" s="254" t="s">
        <v>1394</v>
      </c>
      <c r="G409" s="184">
        <v>316</v>
      </c>
      <c r="H409" s="184">
        <v>15</v>
      </c>
      <c r="I409" s="184">
        <v>250.8</v>
      </c>
      <c r="J409" s="184">
        <v>18.5</v>
      </c>
      <c r="K409" s="184"/>
      <c r="L409" s="184"/>
      <c r="M409" s="184"/>
      <c r="N409" s="184"/>
      <c r="O409" s="184"/>
    </row>
    <row r="410" spans="1:15" x14ac:dyDescent="0.3">
      <c r="A410" s="194" t="s">
        <v>1084</v>
      </c>
      <c r="C410" s="476" t="s">
        <v>1362</v>
      </c>
      <c r="D410" s="462"/>
      <c r="F410" s="254" t="s">
        <v>1395</v>
      </c>
      <c r="G410" s="184">
        <v>198</v>
      </c>
      <c r="H410" s="184">
        <v>14</v>
      </c>
      <c r="I410" s="184">
        <v>8.5</v>
      </c>
      <c r="J410" s="184">
        <v>14</v>
      </c>
      <c r="K410" s="254"/>
      <c r="L410" s="184"/>
      <c r="M410" s="184"/>
      <c r="N410" s="184"/>
      <c r="O410" s="184"/>
    </row>
    <row r="411" spans="1:15" x14ac:dyDescent="0.3">
      <c r="A411" s="194" t="s">
        <v>1129</v>
      </c>
      <c r="C411" s="364" t="s">
        <v>1366</v>
      </c>
      <c r="D411" s="464"/>
      <c r="F411" s="254" t="s">
        <v>1396</v>
      </c>
      <c r="G411" s="184">
        <v>290</v>
      </c>
      <c r="H411" s="184">
        <v>13.3</v>
      </c>
      <c r="I411" s="184">
        <v>30.5</v>
      </c>
      <c r="J411" s="184">
        <v>13.3</v>
      </c>
      <c r="K411" s="184"/>
      <c r="L411" s="184"/>
      <c r="M411" s="184"/>
      <c r="N411" s="184"/>
      <c r="O411" s="184"/>
    </row>
    <row r="412" spans="1:15" x14ac:dyDescent="0.3">
      <c r="A412" s="194" t="s">
        <v>1370</v>
      </c>
      <c r="C412" s="364" t="s">
        <v>1366</v>
      </c>
      <c r="D412" s="464"/>
      <c r="F412" s="254" t="s">
        <v>1068</v>
      </c>
      <c r="G412" s="184">
        <v>512</v>
      </c>
      <c r="H412" s="184">
        <v>5.3</v>
      </c>
      <c r="I412" s="184">
        <v>62.5</v>
      </c>
      <c r="J412" s="184">
        <v>26.8</v>
      </c>
      <c r="K412" s="254"/>
      <c r="L412" s="184"/>
      <c r="M412" s="184"/>
      <c r="N412" s="184"/>
      <c r="O412" s="184"/>
    </row>
    <row r="413" spans="1:15" x14ac:dyDescent="0.3">
      <c r="A413" s="194" t="s">
        <v>1365</v>
      </c>
      <c r="C413" s="364" t="s">
        <v>1390</v>
      </c>
      <c r="D413" s="464"/>
      <c r="F413" s="254" t="s">
        <v>1062</v>
      </c>
      <c r="G413" s="184">
        <v>247</v>
      </c>
      <c r="H413" s="184">
        <v>14.8</v>
      </c>
      <c r="I413" s="184">
        <v>32.200000000000003</v>
      </c>
      <c r="J413" s="184">
        <v>6.5</v>
      </c>
      <c r="K413" s="184"/>
      <c r="L413" s="184"/>
      <c r="M413" s="184"/>
      <c r="N413" s="184"/>
      <c r="O413" s="184"/>
    </row>
    <row r="414" spans="1:15" ht="15" thickBot="1" x14ac:dyDescent="0.35">
      <c r="A414" s="196" t="s">
        <v>1372</v>
      </c>
      <c r="B414" s="197"/>
      <c r="C414" s="501" t="s">
        <v>1397</v>
      </c>
      <c r="D414" s="466"/>
      <c r="F414" s="254" t="s">
        <v>1398</v>
      </c>
      <c r="G414" s="184">
        <v>286</v>
      </c>
      <c r="H414" s="184">
        <v>3.5</v>
      </c>
      <c r="I414" s="184">
        <v>67.5</v>
      </c>
      <c r="J414" s="184">
        <v>0.8</v>
      </c>
      <c r="K414" s="254"/>
      <c r="L414" s="184"/>
      <c r="M414" s="184"/>
      <c r="N414" s="184"/>
      <c r="O414" s="184"/>
    </row>
    <row r="415" spans="1:15" ht="15" thickBot="1" x14ac:dyDescent="0.35">
      <c r="A415" s="199" t="s">
        <v>1376</v>
      </c>
      <c r="B415" s="200"/>
      <c r="C415" s="200" t="s">
        <v>1360</v>
      </c>
      <c r="D415" s="201"/>
      <c r="F415" s="254" t="s">
        <v>1399</v>
      </c>
      <c r="G415" s="184">
        <v>511</v>
      </c>
      <c r="H415" s="184">
        <v>4.8</v>
      </c>
      <c r="I415" s="184">
        <v>75</v>
      </c>
      <c r="J415" s="184">
        <v>21.3</v>
      </c>
      <c r="K415" s="184"/>
      <c r="L415" s="184"/>
      <c r="M415" s="184"/>
      <c r="N415" s="184"/>
      <c r="O415" s="184"/>
    </row>
    <row r="416" spans="1:15" x14ac:dyDescent="0.3">
      <c r="A416" s="194" t="s">
        <v>1084</v>
      </c>
      <c r="C416" s="476" t="s">
        <v>1390</v>
      </c>
      <c r="D416" s="462"/>
      <c r="F416" s="254" t="s">
        <v>1400</v>
      </c>
      <c r="G416" s="184">
        <v>267</v>
      </c>
      <c r="H416" s="184">
        <v>1.8</v>
      </c>
      <c r="I416" s="184">
        <v>35.6</v>
      </c>
      <c r="J416" s="184">
        <v>13</v>
      </c>
      <c r="K416" s="254"/>
      <c r="L416" s="184"/>
      <c r="M416" s="184"/>
      <c r="N416" s="184"/>
      <c r="O416" s="184"/>
    </row>
    <row r="417" spans="1:15" x14ac:dyDescent="0.3">
      <c r="A417" s="194" t="s">
        <v>1370</v>
      </c>
      <c r="C417" s="364" t="s">
        <v>1401</v>
      </c>
      <c r="D417" s="464"/>
      <c r="F417" s="254" t="s">
        <v>1402</v>
      </c>
      <c r="G417" s="184">
        <v>226</v>
      </c>
      <c r="H417" s="184">
        <v>16</v>
      </c>
      <c r="I417" s="184">
        <v>12</v>
      </c>
      <c r="J417" s="184">
        <v>13.5</v>
      </c>
      <c r="K417" s="184"/>
      <c r="L417" s="184"/>
      <c r="M417" s="184"/>
      <c r="N417" s="184"/>
      <c r="O417" s="184"/>
    </row>
    <row r="418" spans="1:15" x14ac:dyDescent="0.3">
      <c r="A418" s="194" t="s">
        <v>1365</v>
      </c>
      <c r="C418" s="364" t="s">
        <v>1362</v>
      </c>
      <c r="D418" s="464"/>
      <c r="F418" s="256" t="s">
        <v>652</v>
      </c>
      <c r="G418" s="257">
        <v>0</v>
      </c>
      <c r="H418" s="257">
        <v>0</v>
      </c>
      <c r="I418" s="257">
        <v>0</v>
      </c>
      <c r="J418" s="257">
        <v>0</v>
      </c>
      <c r="K418" s="254"/>
      <c r="L418" s="184"/>
      <c r="M418" s="184"/>
      <c r="N418" s="184"/>
      <c r="O418" s="184"/>
    </row>
    <row r="419" spans="1:15" ht="15" thickBot="1" x14ac:dyDescent="0.35">
      <c r="A419" s="196" t="s">
        <v>1372</v>
      </c>
      <c r="B419" s="197"/>
      <c r="C419" s="501" t="s">
        <v>1369</v>
      </c>
      <c r="D419" s="466"/>
      <c r="F419" s="254"/>
      <c r="G419" s="184"/>
      <c r="H419" s="184"/>
      <c r="I419" s="184"/>
      <c r="J419" s="184"/>
      <c r="K419" s="184"/>
      <c r="L419" s="184"/>
      <c r="M419" s="184"/>
      <c r="N419" s="184"/>
      <c r="O419" s="184"/>
    </row>
    <row r="420" spans="1:15" ht="15" thickBot="1" x14ac:dyDescent="0.35">
      <c r="A420" s="199" t="s">
        <v>1378</v>
      </c>
      <c r="B420" s="200"/>
      <c r="C420" s="200" t="s">
        <v>1360</v>
      </c>
      <c r="D420" s="201"/>
      <c r="F420" s="184"/>
      <c r="G420" s="184"/>
      <c r="H420" s="184"/>
      <c r="I420" s="184"/>
      <c r="J420" s="184"/>
      <c r="K420" s="254"/>
      <c r="L420" s="184"/>
      <c r="M420" s="184"/>
      <c r="N420" s="184"/>
      <c r="O420" s="184"/>
    </row>
    <row r="421" spans="1:15" x14ac:dyDescent="0.3">
      <c r="A421" s="194" t="s">
        <v>1129</v>
      </c>
      <c r="C421" s="476" t="s">
        <v>1369</v>
      </c>
      <c r="D421" s="462"/>
      <c r="F421" s="254"/>
      <c r="G421" s="184"/>
      <c r="H421" s="184"/>
      <c r="I421" s="184"/>
      <c r="J421" s="184"/>
      <c r="K421" s="184"/>
      <c r="L421" s="184"/>
      <c r="M421" s="184"/>
      <c r="N421" s="184"/>
      <c r="O421" s="184"/>
    </row>
    <row r="422" spans="1:15" x14ac:dyDescent="0.3">
      <c r="A422" s="194" t="s">
        <v>1370</v>
      </c>
      <c r="C422" s="364" t="s">
        <v>1364</v>
      </c>
      <c r="D422" s="464"/>
      <c r="F422" s="184"/>
      <c r="G422" s="184"/>
      <c r="H422" s="184"/>
      <c r="I422" s="184"/>
      <c r="J422" s="184"/>
      <c r="K422" s="254"/>
      <c r="L422" s="184"/>
      <c r="M422" s="184"/>
      <c r="N422" s="184"/>
      <c r="O422" s="184"/>
    </row>
    <row r="423" spans="1:15" x14ac:dyDescent="0.3">
      <c r="A423" s="194" t="s">
        <v>1365</v>
      </c>
      <c r="C423" s="364" t="s">
        <v>1403</v>
      </c>
      <c r="D423" s="464"/>
      <c r="F423" s="254"/>
      <c r="G423" s="184"/>
      <c r="H423" s="184"/>
      <c r="I423" s="184"/>
      <c r="J423" s="184"/>
      <c r="K423" s="254"/>
      <c r="L423" s="184"/>
      <c r="M423" s="184"/>
      <c r="N423" s="184"/>
      <c r="O423" s="184"/>
    </row>
    <row r="424" spans="1:15" ht="15" thickBot="1" x14ac:dyDescent="0.35">
      <c r="A424" s="196" t="s">
        <v>1372</v>
      </c>
      <c r="B424" s="197"/>
      <c r="C424" s="501" t="s">
        <v>1364</v>
      </c>
      <c r="D424" s="466"/>
      <c r="F424" s="184"/>
      <c r="G424" s="184"/>
      <c r="H424" s="184"/>
      <c r="I424" s="184"/>
      <c r="J424" s="184"/>
      <c r="K424" s="184"/>
      <c r="L424" s="184"/>
      <c r="M424" s="184"/>
      <c r="N424" s="184"/>
      <c r="O424" s="184"/>
    </row>
    <row r="425" spans="1:15" ht="15" thickBot="1" x14ac:dyDescent="0.35">
      <c r="A425" s="199" t="s">
        <v>1379</v>
      </c>
      <c r="B425" s="200"/>
      <c r="C425" s="200" t="s">
        <v>1360</v>
      </c>
      <c r="D425" s="201"/>
      <c r="F425" s="254"/>
      <c r="G425" s="184"/>
      <c r="H425" s="184"/>
      <c r="I425" s="184"/>
      <c r="J425" s="184"/>
      <c r="K425" s="254"/>
      <c r="L425" s="184"/>
      <c r="M425" s="184"/>
      <c r="N425" s="184"/>
      <c r="O425" s="184"/>
    </row>
    <row r="426" spans="1:15" x14ac:dyDescent="0.3">
      <c r="A426" s="487" t="s">
        <v>1048</v>
      </c>
      <c r="B426" s="488"/>
      <c r="C426" s="476" t="s">
        <v>1369</v>
      </c>
      <c r="D426" s="462"/>
      <c r="F426" s="184"/>
      <c r="G426" s="184"/>
      <c r="H426" s="184"/>
      <c r="I426" s="184"/>
      <c r="J426" s="184"/>
      <c r="K426" s="184"/>
      <c r="L426" s="184"/>
      <c r="M426" s="184"/>
      <c r="N426" s="184"/>
      <c r="O426" s="184"/>
    </row>
    <row r="427" spans="1:15" x14ac:dyDescent="0.3">
      <c r="A427" s="194" t="s">
        <v>1370</v>
      </c>
      <c r="C427" s="364" t="s">
        <v>1366</v>
      </c>
      <c r="D427" s="464"/>
      <c r="F427" s="254"/>
      <c r="G427" s="184"/>
      <c r="H427" s="184"/>
      <c r="I427" s="184"/>
      <c r="J427" s="184"/>
      <c r="K427" s="254"/>
      <c r="L427" s="184"/>
      <c r="M427" s="184"/>
      <c r="N427" s="184"/>
      <c r="O427" s="184"/>
    </row>
    <row r="428" spans="1:15" x14ac:dyDescent="0.3">
      <c r="A428" s="194" t="s">
        <v>1365</v>
      </c>
      <c r="C428" s="364" t="s">
        <v>1401</v>
      </c>
      <c r="D428" s="464"/>
      <c r="F428" s="184"/>
      <c r="G428" s="184"/>
      <c r="H428" s="184"/>
      <c r="I428" s="184"/>
      <c r="J428" s="184"/>
      <c r="K428" s="184"/>
      <c r="L428" s="184"/>
      <c r="M428" s="184"/>
      <c r="N428" s="184"/>
      <c r="O428" s="184"/>
    </row>
    <row r="429" spans="1:15" ht="15" thickBot="1" x14ac:dyDescent="0.35">
      <c r="A429" s="196" t="s">
        <v>1372</v>
      </c>
      <c r="B429" s="197"/>
      <c r="C429" s="501" t="s">
        <v>1369</v>
      </c>
      <c r="D429" s="466"/>
      <c r="F429" s="254"/>
      <c r="G429" s="184"/>
      <c r="H429" s="184"/>
      <c r="I429" s="184"/>
      <c r="J429" s="184"/>
      <c r="K429" s="254"/>
      <c r="L429" s="184"/>
      <c r="M429" s="184"/>
      <c r="N429" s="184"/>
      <c r="O429" s="184"/>
    </row>
    <row r="430" spans="1:15" ht="15" thickBot="1" x14ac:dyDescent="0.35">
      <c r="A430" s="199" t="s">
        <v>1380</v>
      </c>
      <c r="B430" s="200"/>
      <c r="C430" s="200" t="s">
        <v>1360</v>
      </c>
      <c r="D430" s="201"/>
      <c r="F430" s="184"/>
      <c r="G430" s="184"/>
      <c r="H430" s="184"/>
      <c r="I430" s="184"/>
      <c r="J430" s="184"/>
      <c r="K430" s="184"/>
      <c r="L430" s="184"/>
      <c r="M430" s="184"/>
      <c r="N430" s="184"/>
      <c r="O430" s="184"/>
    </row>
    <row r="431" spans="1:15" x14ac:dyDescent="0.3">
      <c r="A431" s="487" t="s">
        <v>1048</v>
      </c>
      <c r="B431" s="488"/>
      <c r="C431" s="476" t="s">
        <v>1390</v>
      </c>
      <c r="D431" s="462"/>
      <c r="F431" s="254"/>
      <c r="G431" s="184"/>
      <c r="H431" s="184"/>
      <c r="I431" s="184"/>
      <c r="J431" s="184"/>
      <c r="K431" s="254"/>
      <c r="L431" s="184"/>
      <c r="M431" s="184"/>
      <c r="N431" s="184"/>
      <c r="O431" s="184"/>
    </row>
    <row r="432" spans="1:15" x14ac:dyDescent="0.3">
      <c r="A432" s="194" t="s">
        <v>1370</v>
      </c>
      <c r="C432" s="364" t="s">
        <v>1404</v>
      </c>
      <c r="D432" s="464"/>
      <c r="F432" s="184"/>
      <c r="G432" s="184"/>
      <c r="H432" s="184"/>
      <c r="I432" s="184"/>
      <c r="J432" s="184"/>
      <c r="K432" s="184"/>
      <c r="L432" s="184"/>
      <c r="M432" s="184"/>
      <c r="N432" s="184"/>
      <c r="O432" s="184"/>
    </row>
    <row r="433" spans="1:15" x14ac:dyDescent="0.3">
      <c r="A433" s="194" t="s">
        <v>1365</v>
      </c>
      <c r="C433" s="364" t="s">
        <v>1401</v>
      </c>
      <c r="D433" s="464"/>
      <c r="F433" s="254"/>
      <c r="G433" s="184"/>
      <c r="H433" s="184"/>
      <c r="I433" s="184"/>
      <c r="J433" s="184"/>
      <c r="K433" s="254"/>
      <c r="L433" s="184"/>
      <c r="M433" s="184"/>
      <c r="N433" s="184"/>
      <c r="O433" s="184"/>
    </row>
    <row r="434" spans="1:15" ht="15" thickBot="1" x14ac:dyDescent="0.35">
      <c r="A434" s="196" t="s">
        <v>1372</v>
      </c>
      <c r="B434" s="197"/>
      <c r="C434" s="501" t="s">
        <v>1369</v>
      </c>
      <c r="D434" s="466"/>
      <c r="F434" s="184"/>
      <c r="G434" s="184"/>
      <c r="H434" s="184"/>
      <c r="I434" s="184"/>
      <c r="J434" s="184"/>
      <c r="K434" s="184"/>
      <c r="L434" s="184"/>
      <c r="M434" s="184"/>
      <c r="N434" s="184"/>
      <c r="O434" s="184"/>
    </row>
    <row r="435" spans="1:15" ht="15" thickBot="1" x14ac:dyDescent="0.35">
      <c r="A435" s="199" t="s">
        <v>1382</v>
      </c>
      <c r="B435" s="200"/>
      <c r="C435" s="200" t="s">
        <v>1360</v>
      </c>
      <c r="D435" s="201"/>
      <c r="F435" s="254"/>
      <c r="G435" s="184"/>
      <c r="H435" s="184"/>
      <c r="I435" s="184"/>
      <c r="J435" s="184"/>
      <c r="K435" s="254"/>
      <c r="L435" s="184"/>
      <c r="M435" s="184"/>
      <c r="N435" s="184"/>
      <c r="O435" s="184"/>
    </row>
    <row r="436" spans="1:15" x14ac:dyDescent="0.3">
      <c r="A436" s="194" t="s">
        <v>1129</v>
      </c>
      <c r="C436" s="364" t="s">
        <v>1369</v>
      </c>
      <c r="D436" s="464"/>
      <c r="F436" s="184"/>
      <c r="G436" s="184"/>
      <c r="H436" s="184"/>
      <c r="I436" s="184"/>
      <c r="J436" s="184"/>
      <c r="K436" s="184"/>
      <c r="L436" s="184"/>
      <c r="M436" s="184"/>
      <c r="N436" s="184"/>
      <c r="O436" s="184"/>
    </row>
    <row r="437" spans="1:15" x14ac:dyDescent="0.3">
      <c r="A437" s="194" t="s">
        <v>1370</v>
      </c>
      <c r="C437" s="364" t="s">
        <v>1405</v>
      </c>
      <c r="D437" s="464"/>
      <c r="F437" s="254"/>
      <c r="G437" s="184"/>
      <c r="H437" s="184"/>
      <c r="I437" s="184"/>
      <c r="J437" s="184"/>
      <c r="K437" s="254"/>
      <c r="L437" s="184"/>
      <c r="M437" s="184"/>
      <c r="N437" s="184"/>
      <c r="O437" s="184"/>
    </row>
    <row r="438" spans="1:15" ht="15" thickBot="1" x14ac:dyDescent="0.35">
      <c r="A438" s="196" t="s">
        <v>1372</v>
      </c>
      <c r="B438" s="197"/>
      <c r="C438" s="501" t="s">
        <v>1369</v>
      </c>
      <c r="D438" s="466"/>
      <c r="F438" s="184"/>
      <c r="G438" s="184"/>
      <c r="H438" s="184"/>
      <c r="I438" s="184"/>
      <c r="J438" s="184"/>
      <c r="K438" s="184"/>
      <c r="L438" s="184"/>
      <c r="M438" s="184"/>
      <c r="N438" s="184"/>
      <c r="O438" s="184"/>
    </row>
    <row r="439" spans="1:15" ht="15" thickBot="1" x14ac:dyDescent="0.35">
      <c r="A439" s="199" t="s">
        <v>1384</v>
      </c>
      <c r="B439" s="200"/>
      <c r="C439" s="200" t="s">
        <v>1360</v>
      </c>
      <c r="D439" s="201"/>
      <c r="F439" s="254"/>
      <c r="G439" s="184"/>
      <c r="H439" s="184"/>
      <c r="I439" s="184"/>
      <c r="J439" s="184"/>
      <c r="K439" s="254"/>
      <c r="L439" s="184"/>
      <c r="M439" s="184"/>
      <c r="N439" s="184"/>
      <c r="O439" s="184"/>
    </row>
    <row r="440" spans="1:15" x14ac:dyDescent="0.3">
      <c r="A440" s="191" t="s">
        <v>1406</v>
      </c>
      <c r="B440" s="192"/>
      <c r="C440" s="476" t="s">
        <v>1407</v>
      </c>
      <c r="D440" s="462"/>
      <c r="F440" s="184"/>
      <c r="G440" s="184"/>
      <c r="H440" s="184"/>
      <c r="I440" s="184"/>
      <c r="J440" s="184"/>
      <c r="K440" s="184"/>
      <c r="L440" s="184"/>
      <c r="M440" s="184"/>
      <c r="N440" s="184"/>
      <c r="O440" s="184"/>
    </row>
    <row r="441" spans="1:15" x14ac:dyDescent="0.3">
      <c r="A441" s="194" t="s">
        <v>1370</v>
      </c>
      <c r="C441" s="364" t="s">
        <v>1366</v>
      </c>
      <c r="D441" s="464"/>
      <c r="F441" s="254"/>
      <c r="G441" s="184"/>
      <c r="H441" s="184"/>
      <c r="I441" s="184"/>
      <c r="J441" s="184"/>
      <c r="K441" s="254"/>
      <c r="L441" s="184"/>
      <c r="M441" s="184"/>
      <c r="N441" s="184"/>
      <c r="O441" s="184"/>
    </row>
    <row r="442" spans="1:15" x14ac:dyDescent="0.3">
      <c r="A442" s="650" t="s">
        <v>814</v>
      </c>
      <c r="B442" s="651"/>
      <c r="C442" s="364" t="s">
        <v>1369</v>
      </c>
      <c r="D442" s="464"/>
      <c r="F442" s="184"/>
      <c r="G442" s="184"/>
      <c r="H442" s="184"/>
      <c r="I442" s="184"/>
      <c r="J442" s="184"/>
    </row>
    <row r="443" spans="1:15" x14ac:dyDescent="0.3">
      <c r="A443" s="194" t="s">
        <v>1365</v>
      </c>
      <c r="C443" s="364" t="s">
        <v>1369</v>
      </c>
      <c r="D443" s="464"/>
      <c r="F443" s="254"/>
      <c r="G443" s="184"/>
      <c r="H443" s="184"/>
      <c r="I443" s="184"/>
      <c r="J443" s="184"/>
    </row>
    <row r="444" spans="1:15" ht="15" thickBot="1" x14ac:dyDescent="0.35">
      <c r="A444" s="196" t="s">
        <v>1372</v>
      </c>
      <c r="B444" s="197"/>
      <c r="C444" s="501" t="s">
        <v>1369</v>
      </c>
      <c r="D444" s="466"/>
    </row>
    <row r="445" spans="1:15" ht="15" thickBot="1" x14ac:dyDescent="0.35">
      <c r="A445" s="26" t="s">
        <v>1385</v>
      </c>
      <c r="B445" s="26"/>
      <c r="C445" s="26" t="s">
        <v>1360</v>
      </c>
      <c r="D445" s="26"/>
    </row>
    <row r="446" spans="1:15" x14ac:dyDescent="0.3">
      <c r="A446" s="191" t="s">
        <v>1406</v>
      </c>
      <c r="B446" s="192"/>
      <c r="C446" s="476" t="s">
        <v>1369</v>
      </c>
      <c r="D446" s="462"/>
    </row>
    <row r="447" spans="1:15" x14ac:dyDescent="0.3">
      <c r="A447" s="194" t="s">
        <v>1129</v>
      </c>
      <c r="C447" s="364" t="s">
        <v>1408</v>
      </c>
      <c r="D447" s="464"/>
    </row>
    <row r="448" spans="1:15" x14ac:dyDescent="0.3">
      <c r="A448" s="194" t="s">
        <v>1370</v>
      </c>
      <c r="C448" s="364" t="s">
        <v>1364</v>
      </c>
      <c r="D448" s="464"/>
    </row>
    <row r="449" spans="1:4" x14ac:dyDescent="0.3">
      <c r="A449" s="194" t="s">
        <v>1365</v>
      </c>
      <c r="C449" s="364" t="s">
        <v>1377</v>
      </c>
      <c r="D449" s="464"/>
    </row>
    <row r="450" spans="1:4" ht="15" thickBot="1" x14ac:dyDescent="0.35">
      <c r="A450" s="196" t="s">
        <v>1372</v>
      </c>
      <c r="B450" s="197"/>
      <c r="C450" s="501" t="s">
        <v>1377</v>
      </c>
      <c r="D450" s="466"/>
    </row>
    <row r="451" spans="1:4" ht="15" thickBot="1" x14ac:dyDescent="0.35">
      <c r="A451" s="678" t="s">
        <v>1409</v>
      </c>
      <c r="B451" s="679"/>
      <c r="C451" s="200" t="s">
        <v>1360</v>
      </c>
      <c r="D451" s="201"/>
    </row>
    <row r="452" spans="1:4" x14ac:dyDescent="0.3">
      <c r="A452" s="191" t="s">
        <v>1084</v>
      </c>
      <c r="B452" s="192"/>
      <c r="C452" s="476" t="s">
        <v>1366</v>
      </c>
      <c r="D452" s="462"/>
    </row>
    <row r="453" spans="1:4" x14ac:dyDescent="0.3">
      <c r="A453" s="194" t="s">
        <v>1129</v>
      </c>
      <c r="C453" s="364" t="s">
        <v>1369</v>
      </c>
      <c r="D453" s="464"/>
    </row>
    <row r="454" spans="1:4" x14ac:dyDescent="0.3">
      <c r="A454" s="194" t="s">
        <v>1370</v>
      </c>
      <c r="C454" s="364" t="s">
        <v>1366</v>
      </c>
      <c r="D454" s="464"/>
    </row>
    <row r="455" spans="1:4" x14ac:dyDescent="0.3">
      <c r="A455" s="194" t="s">
        <v>1365</v>
      </c>
      <c r="C455" s="364" t="s">
        <v>1383</v>
      </c>
      <c r="D455" s="464"/>
    </row>
    <row r="456" spans="1:4" ht="15" thickBot="1" x14ac:dyDescent="0.35">
      <c r="A456" s="196" t="s">
        <v>1372</v>
      </c>
      <c r="B456" s="197"/>
      <c r="C456" s="501" t="s">
        <v>1369</v>
      </c>
      <c r="D456" s="466"/>
    </row>
    <row r="457" spans="1:4" ht="15" thickBot="1" x14ac:dyDescent="0.35">
      <c r="A457" s="199" t="s">
        <v>1387</v>
      </c>
      <c r="B457" s="200"/>
      <c r="C457" s="200" t="s">
        <v>1360</v>
      </c>
      <c r="D457" s="201"/>
    </row>
    <row r="458" spans="1:4" x14ac:dyDescent="0.3">
      <c r="A458" s="191" t="s">
        <v>1084</v>
      </c>
      <c r="B458" s="192"/>
      <c r="C458" s="476" t="s">
        <v>1366</v>
      </c>
      <c r="D458" s="462"/>
    </row>
    <row r="459" spans="1:4" x14ac:dyDescent="0.3">
      <c r="A459" s="194" t="s">
        <v>1129</v>
      </c>
      <c r="C459" s="364" t="s">
        <v>1364</v>
      </c>
      <c r="D459" s="464"/>
    </row>
    <row r="460" spans="1:4" x14ac:dyDescent="0.3">
      <c r="A460" s="194" t="s">
        <v>1370</v>
      </c>
      <c r="C460" s="364" t="s">
        <v>1364</v>
      </c>
      <c r="D460" s="464"/>
    </row>
    <row r="461" spans="1:4" x14ac:dyDescent="0.3">
      <c r="A461" s="650" t="s">
        <v>814</v>
      </c>
      <c r="B461" s="651"/>
      <c r="C461" s="364" t="s">
        <v>1364</v>
      </c>
      <c r="D461" s="464"/>
    </row>
    <row r="462" spans="1:4" x14ac:dyDescent="0.3">
      <c r="A462" s="194" t="s">
        <v>1365</v>
      </c>
      <c r="C462" s="364" t="s">
        <v>1410</v>
      </c>
      <c r="D462" s="464"/>
    </row>
    <row r="463" spans="1:4" ht="15" thickBot="1" x14ac:dyDescent="0.35">
      <c r="A463" s="196" t="s">
        <v>1372</v>
      </c>
      <c r="B463" s="197"/>
      <c r="C463" s="501" t="s">
        <v>1364</v>
      </c>
      <c r="D463" s="466"/>
    </row>
    <row r="464" spans="1:4" ht="15" thickBot="1" x14ac:dyDescent="0.35">
      <c r="A464" s="199" t="s">
        <v>1389</v>
      </c>
      <c r="B464" s="200"/>
      <c r="C464" s="200" t="s">
        <v>1360</v>
      </c>
      <c r="D464" s="201"/>
    </row>
    <row r="465" spans="1:4" x14ac:dyDescent="0.3">
      <c r="A465" s="487" t="s">
        <v>1048</v>
      </c>
      <c r="B465" s="488"/>
      <c r="C465" s="476" t="s">
        <v>1369</v>
      </c>
      <c r="D465" s="462"/>
    </row>
    <row r="466" spans="1:4" x14ac:dyDescent="0.3">
      <c r="A466" s="194" t="s">
        <v>1370</v>
      </c>
      <c r="C466" s="364" t="s">
        <v>1369</v>
      </c>
      <c r="D466" s="464"/>
    </row>
    <row r="467" spans="1:4" x14ac:dyDescent="0.3">
      <c r="A467" s="194" t="s">
        <v>1365</v>
      </c>
      <c r="C467" s="364" t="s">
        <v>1366</v>
      </c>
      <c r="D467" s="464"/>
    </row>
    <row r="468" spans="1:4" ht="15" thickBot="1" x14ac:dyDescent="0.35">
      <c r="A468" s="196" t="s">
        <v>1372</v>
      </c>
      <c r="B468" s="197"/>
      <c r="C468" s="501" t="s">
        <v>1364</v>
      </c>
      <c r="D468" s="466"/>
    </row>
    <row r="469" spans="1:4" ht="15" thickBot="1" x14ac:dyDescent="0.35">
      <c r="A469" s="199" t="s">
        <v>1391</v>
      </c>
      <c r="B469" s="200"/>
      <c r="C469" s="200" t="s">
        <v>1360</v>
      </c>
      <c r="D469" s="201"/>
    </row>
    <row r="470" spans="1:4" x14ac:dyDescent="0.3">
      <c r="A470" s="191" t="s">
        <v>1406</v>
      </c>
      <c r="B470" s="192"/>
      <c r="C470" s="476" t="s">
        <v>1362</v>
      </c>
      <c r="D470" s="462"/>
    </row>
    <row r="471" spans="1:4" x14ac:dyDescent="0.3">
      <c r="A471" s="194" t="s">
        <v>1365</v>
      </c>
      <c r="C471" s="364" t="s">
        <v>1369</v>
      </c>
      <c r="D471" s="464"/>
    </row>
    <row r="472" spans="1:4" ht="15" thickBot="1" x14ac:dyDescent="0.35">
      <c r="A472" s="196" t="s">
        <v>1372</v>
      </c>
      <c r="B472" s="197"/>
      <c r="C472" s="501" t="s">
        <v>1369</v>
      </c>
      <c r="D472" s="466"/>
    </row>
    <row r="473" spans="1:4" ht="15" thickBot="1" x14ac:dyDescent="0.35">
      <c r="A473" s="199" t="s">
        <v>1393</v>
      </c>
      <c r="B473" s="200"/>
      <c r="C473" s="200" t="s">
        <v>1360</v>
      </c>
      <c r="D473" s="201"/>
    </row>
    <row r="474" spans="1:4" x14ac:dyDescent="0.3">
      <c r="A474" s="194" t="s">
        <v>1129</v>
      </c>
      <c r="C474" s="364" t="s">
        <v>1390</v>
      </c>
      <c r="D474" s="464"/>
    </row>
    <row r="475" spans="1:4" x14ac:dyDescent="0.3">
      <c r="A475" s="194" t="s">
        <v>1370</v>
      </c>
      <c r="C475" s="364" t="s">
        <v>1411</v>
      </c>
      <c r="D475" s="464"/>
    </row>
    <row r="476" spans="1:4" ht="15" thickBot="1" x14ac:dyDescent="0.35">
      <c r="A476" s="196" t="s">
        <v>1372</v>
      </c>
      <c r="B476" s="197"/>
      <c r="C476" s="501" t="s">
        <v>1364</v>
      </c>
      <c r="D476" s="466"/>
    </row>
    <row r="477" spans="1:4" ht="15" thickBot="1" x14ac:dyDescent="0.35">
      <c r="A477" s="199" t="s">
        <v>1394</v>
      </c>
      <c r="B477" s="200"/>
      <c r="C477" s="200" t="s">
        <v>1360</v>
      </c>
      <c r="D477" s="201"/>
    </row>
    <row r="478" spans="1:4" x14ac:dyDescent="0.3">
      <c r="A478" s="191" t="s">
        <v>1129</v>
      </c>
      <c r="B478" s="192"/>
      <c r="C478" s="476" t="s">
        <v>1369</v>
      </c>
      <c r="D478" s="462"/>
    </row>
    <row r="479" spans="1:4" x14ac:dyDescent="0.3">
      <c r="A479" s="194" t="s">
        <v>1370</v>
      </c>
      <c r="C479" s="364" t="s">
        <v>1390</v>
      </c>
      <c r="D479" s="464"/>
    </row>
    <row r="480" spans="1:4" x14ac:dyDescent="0.3">
      <c r="A480" s="194" t="s">
        <v>1365</v>
      </c>
      <c r="C480" s="364" t="s">
        <v>1366</v>
      </c>
      <c r="D480" s="464"/>
    </row>
    <row r="481" spans="1:4" ht="15" thickBot="1" x14ac:dyDescent="0.35">
      <c r="A481" s="196" t="s">
        <v>1372</v>
      </c>
      <c r="B481" s="197"/>
      <c r="C481" s="501" t="s">
        <v>1364</v>
      </c>
      <c r="D481" s="466"/>
    </row>
    <row r="482" spans="1:4" ht="15" thickBot="1" x14ac:dyDescent="0.35">
      <c r="A482" s="199" t="s">
        <v>1395</v>
      </c>
      <c r="B482" s="200"/>
      <c r="C482" s="200" t="s">
        <v>1360</v>
      </c>
      <c r="D482" s="201"/>
    </row>
    <row r="483" spans="1:4" x14ac:dyDescent="0.3">
      <c r="A483" s="191" t="s">
        <v>1084</v>
      </c>
      <c r="B483" s="192"/>
      <c r="C483" s="476" t="s">
        <v>1412</v>
      </c>
      <c r="D483" s="462"/>
    </row>
    <row r="484" spans="1:4" x14ac:dyDescent="0.3">
      <c r="A484" s="194" t="s">
        <v>1370</v>
      </c>
      <c r="C484" s="364" t="s">
        <v>1377</v>
      </c>
      <c r="D484" s="464"/>
    </row>
    <row r="485" spans="1:4" ht="15" thickBot="1" x14ac:dyDescent="0.35">
      <c r="A485" s="196" t="s">
        <v>1372</v>
      </c>
      <c r="B485" s="197"/>
      <c r="C485" s="501" t="s">
        <v>1364</v>
      </c>
      <c r="D485" s="466"/>
    </row>
    <row r="486" spans="1:4" ht="15" thickBot="1" x14ac:dyDescent="0.35">
      <c r="A486" s="199" t="s">
        <v>1396</v>
      </c>
      <c r="B486" s="200"/>
      <c r="C486" s="201" t="s">
        <v>1360</v>
      </c>
      <c r="D486" s="258"/>
    </row>
    <row r="487" spans="1:4" x14ac:dyDescent="0.3">
      <c r="A487" s="191" t="s">
        <v>1406</v>
      </c>
      <c r="B487" s="192"/>
      <c r="C487" s="476" t="s">
        <v>1366</v>
      </c>
      <c r="D487" s="462"/>
    </row>
    <row r="488" spans="1:4" x14ac:dyDescent="0.3">
      <c r="A488" s="194" t="s">
        <v>1129</v>
      </c>
      <c r="C488" s="364" t="s">
        <v>1366</v>
      </c>
      <c r="D488" s="464"/>
    </row>
    <row r="489" spans="1:4" x14ac:dyDescent="0.3">
      <c r="A489" s="194" t="s">
        <v>1370</v>
      </c>
      <c r="C489" s="364" t="s">
        <v>1377</v>
      </c>
      <c r="D489" s="464"/>
    </row>
    <row r="490" spans="1:4" x14ac:dyDescent="0.3">
      <c r="A490" s="194" t="s">
        <v>1365</v>
      </c>
      <c r="C490" s="364" t="s">
        <v>1413</v>
      </c>
      <c r="D490" s="464"/>
    </row>
    <row r="491" spans="1:4" ht="15" thickBot="1" x14ac:dyDescent="0.35">
      <c r="A491" s="196" t="s">
        <v>1372</v>
      </c>
      <c r="B491" s="197"/>
      <c r="C491" s="501" t="s">
        <v>1369</v>
      </c>
      <c r="D491" s="466"/>
    </row>
    <row r="492" spans="1:4" x14ac:dyDescent="0.3">
      <c r="A492" s="211" t="s">
        <v>1068</v>
      </c>
      <c r="B492" s="212"/>
      <c r="C492" s="212" t="s">
        <v>1360</v>
      </c>
      <c r="D492" s="213"/>
    </row>
    <row r="493" spans="1:4" x14ac:dyDescent="0.3">
      <c r="A493" s="194" t="s">
        <v>1365</v>
      </c>
      <c r="C493" s="364" t="s">
        <v>1383</v>
      </c>
      <c r="D493" s="464"/>
    </row>
    <row r="494" spans="1:4" x14ac:dyDescent="0.3">
      <c r="A494" s="650" t="s">
        <v>814</v>
      </c>
      <c r="B494" s="651"/>
      <c r="C494" s="364" t="s">
        <v>1364</v>
      </c>
      <c r="D494" s="464"/>
    </row>
    <row r="495" spans="1:4" ht="15" thickBot="1" x14ac:dyDescent="0.35">
      <c r="A495" s="196" t="s">
        <v>1372</v>
      </c>
      <c r="B495" s="197"/>
      <c r="C495" s="501" t="s">
        <v>1397</v>
      </c>
      <c r="D495" s="466"/>
    </row>
    <row r="496" spans="1:4" ht="15" thickBot="1" x14ac:dyDescent="0.35">
      <c r="A496" s="199" t="s">
        <v>1062</v>
      </c>
      <c r="B496" s="200"/>
      <c r="C496" s="200" t="s">
        <v>1360</v>
      </c>
      <c r="D496" s="201"/>
    </row>
    <row r="497" spans="1:4" x14ac:dyDescent="0.3">
      <c r="A497" s="191" t="s">
        <v>1084</v>
      </c>
      <c r="B497" s="192"/>
      <c r="C497" s="476" t="s">
        <v>1369</v>
      </c>
      <c r="D497" s="462"/>
    </row>
    <row r="498" spans="1:4" x14ac:dyDescent="0.3">
      <c r="A498" s="194" t="s">
        <v>1406</v>
      </c>
      <c r="C498" s="364" t="s">
        <v>1401</v>
      </c>
      <c r="D498" s="464"/>
    </row>
    <row r="499" spans="1:4" ht="15" thickBot="1" x14ac:dyDescent="0.35">
      <c r="A499" s="650" t="s">
        <v>814</v>
      </c>
      <c r="B499" s="651"/>
      <c r="C499" s="364" t="s">
        <v>1397</v>
      </c>
      <c r="D499" s="464"/>
    </row>
    <row r="500" spans="1:4" ht="15" thickBot="1" x14ac:dyDescent="0.35">
      <c r="A500" s="199" t="s">
        <v>1398</v>
      </c>
      <c r="B500" s="200"/>
      <c r="C500" s="200" t="s">
        <v>1360</v>
      </c>
      <c r="D500" s="201"/>
    </row>
    <row r="501" spans="1:4" x14ac:dyDescent="0.3">
      <c r="A501" s="191" t="s">
        <v>1365</v>
      </c>
      <c r="B501" s="192"/>
      <c r="C501" s="476" t="s">
        <v>1401</v>
      </c>
      <c r="D501" s="462"/>
    </row>
    <row r="502" spans="1:4" x14ac:dyDescent="0.3">
      <c r="A502" s="650" t="s">
        <v>1041</v>
      </c>
      <c r="B502" s="651"/>
      <c r="C502" s="364" t="s">
        <v>1369</v>
      </c>
      <c r="D502" s="464"/>
    </row>
    <row r="503" spans="1:4" ht="15" thickBot="1" x14ac:dyDescent="0.35">
      <c r="A503" s="650" t="s">
        <v>814</v>
      </c>
      <c r="B503" s="651"/>
      <c r="C503" s="364" t="s">
        <v>1392</v>
      </c>
      <c r="D503" s="464"/>
    </row>
    <row r="504" spans="1:4" ht="15" thickBot="1" x14ac:dyDescent="0.35">
      <c r="A504" s="199" t="s">
        <v>1399</v>
      </c>
      <c r="B504" s="200"/>
      <c r="C504" s="200" t="s">
        <v>1360</v>
      </c>
      <c r="D504" s="201"/>
    </row>
    <row r="505" spans="1:4" x14ac:dyDescent="0.3">
      <c r="A505" s="191" t="s">
        <v>1365</v>
      </c>
      <c r="B505" s="192"/>
      <c r="C505" s="680" t="s">
        <v>1390</v>
      </c>
      <c r="D505" s="681"/>
    </row>
    <row r="506" spans="1:4" x14ac:dyDescent="0.3">
      <c r="A506" s="194" t="s">
        <v>1370</v>
      </c>
      <c r="C506" s="676" t="s">
        <v>1366</v>
      </c>
      <c r="D506" s="677"/>
    </row>
    <row r="507" spans="1:4" x14ac:dyDescent="0.3">
      <c r="A507" s="650" t="s">
        <v>814</v>
      </c>
      <c r="B507" s="651"/>
      <c r="C507" s="364" t="s">
        <v>1414</v>
      </c>
      <c r="D507" s="464"/>
    </row>
    <row r="508" spans="1:4" ht="15" thickBot="1" x14ac:dyDescent="0.35">
      <c r="A508" s="194" t="s">
        <v>1372</v>
      </c>
      <c r="C508" s="364" t="s">
        <v>1415</v>
      </c>
      <c r="D508" s="464"/>
    </row>
    <row r="509" spans="1:4" ht="15" thickBot="1" x14ac:dyDescent="0.35">
      <c r="A509" s="199" t="s">
        <v>1400</v>
      </c>
      <c r="B509" s="200"/>
      <c r="C509" s="200" t="s">
        <v>1360</v>
      </c>
      <c r="D509" s="201"/>
    </row>
    <row r="510" spans="1:4" x14ac:dyDescent="0.3">
      <c r="A510" s="194" t="s">
        <v>1365</v>
      </c>
      <c r="C510" s="476" t="s">
        <v>1366</v>
      </c>
      <c r="D510" s="462"/>
    </row>
    <row r="511" spans="1:4" x14ac:dyDescent="0.3">
      <c r="A511" s="194" t="s">
        <v>1370</v>
      </c>
      <c r="C511" s="364" t="s">
        <v>1407</v>
      </c>
      <c r="D511" s="464"/>
    </row>
    <row r="512" spans="1:4" x14ac:dyDescent="0.3">
      <c r="A512" s="650" t="s">
        <v>814</v>
      </c>
      <c r="B512" s="651"/>
      <c r="C512" s="364" t="s">
        <v>1415</v>
      </c>
      <c r="D512" s="464"/>
    </row>
    <row r="513" spans="1:5" ht="15" thickBot="1" x14ac:dyDescent="0.35">
      <c r="A513" s="194" t="s">
        <v>1372</v>
      </c>
      <c r="C513" s="364" t="s">
        <v>1408</v>
      </c>
      <c r="D513" s="464"/>
    </row>
    <row r="514" spans="1:5" ht="15" thickBot="1" x14ac:dyDescent="0.35">
      <c r="A514" s="199" t="s">
        <v>1402</v>
      </c>
      <c r="B514" s="200"/>
      <c r="C514" s="200" t="s">
        <v>1360</v>
      </c>
      <c r="D514" s="201"/>
    </row>
    <row r="515" spans="1:5" x14ac:dyDescent="0.3">
      <c r="A515" s="194" t="s">
        <v>1416</v>
      </c>
      <c r="C515" s="476" t="s">
        <v>1369</v>
      </c>
      <c r="D515" s="462"/>
    </row>
    <row r="516" spans="1:5" x14ac:dyDescent="0.3">
      <c r="A516" s="194" t="s">
        <v>1370</v>
      </c>
      <c r="C516" s="364" t="s">
        <v>1408</v>
      </c>
      <c r="D516" s="464"/>
    </row>
    <row r="517" spans="1:5" ht="15" thickBot="1" x14ac:dyDescent="0.35">
      <c r="A517" s="196" t="s">
        <v>1372</v>
      </c>
      <c r="B517" s="197"/>
      <c r="C517" s="501" t="s">
        <v>1364</v>
      </c>
      <c r="D517" s="466"/>
    </row>
    <row r="518" spans="1:5" x14ac:dyDescent="0.3">
      <c r="A518" s="184"/>
      <c r="B518" s="184"/>
      <c r="C518" s="184"/>
      <c r="D518" s="184"/>
    </row>
    <row r="519" spans="1:5" x14ac:dyDescent="0.3">
      <c r="A519" s="184"/>
      <c r="B519" s="184"/>
      <c r="C519" s="184"/>
      <c r="D519" s="184"/>
    </row>
    <row r="522" spans="1:5" x14ac:dyDescent="0.3">
      <c r="E522" s="184"/>
    </row>
    <row r="523" spans="1:5" x14ac:dyDescent="0.3">
      <c r="E523" s="184"/>
    </row>
  </sheetData>
  <mergeCells count="381">
    <mergeCell ref="C513:D513"/>
    <mergeCell ref="C515:D515"/>
    <mergeCell ref="C516:D516"/>
    <mergeCell ref="C517:D517"/>
    <mergeCell ref="A507:B507"/>
    <mergeCell ref="C507:D507"/>
    <mergeCell ref="C508:D508"/>
    <mergeCell ref="C510:D510"/>
    <mergeCell ref="C511:D511"/>
    <mergeCell ref="A512:B512"/>
    <mergeCell ref="C512:D512"/>
    <mergeCell ref="A502:B502"/>
    <mergeCell ref="C502:D502"/>
    <mergeCell ref="A503:B503"/>
    <mergeCell ref="C503:D503"/>
    <mergeCell ref="C505:D505"/>
    <mergeCell ref="C506:D506"/>
    <mergeCell ref="C495:D495"/>
    <mergeCell ref="C497:D497"/>
    <mergeCell ref="C498:D498"/>
    <mergeCell ref="A499:B499"/>
    <mergeCell ref="C499:D499"/>
    <mergeCell ref="C501:D501"/>
    <mergeCell ref="C489:D489"/>
    <mergeCell ref="C490:D490"/>
    <mergeCell ref="C491:D491"/>
    <mergeCell ref="C493:D493"/>
    <mergeCell ref="A494:B494"/>
    <mergeCell ref="C494:D494"/>
    <mergeCell ref="C481:D481"/>
    <mergeCell ref="C483:D483"/>
    <mergeCell ref="C484:D484"/>
    <mergeCell ref="C485:D485"/>
    <mergeCell ref="C487:D487"/>
    <mergeCell ref="C488:D488"/>
    <mergeCell ref="C474:D474"/>
    <mergeCell ref="C475:D475"/>
    <mergeCell ref="C476:D476"/>
    <mergeCell ref="C478:D478"/>
    <mergeCell ref="C479:D479"/>
    <mergeCell ref="C480:D480"/>
    <mergeCell ref="C466:D466"/>
    <mergeCell ref="C467:D467"/>
    <mergeCell ref="C468:D468"/>
    <mergeCell ref="C470:D470"/>
    <mergeCell ref="C471:D471"/>
    <mergeCell ref="C472:D472"/>
    <mergeCell ref="C460:D460"/>
    <mergeCell ref="A461:B461"/>
    <mergeCell ref="C461:D461"/>
    <mergeCell ref="C462:D462"/>
    <mergeCell ref="C463:D463"/>
    <mergeCell ref="A465:B465"/>
    <mergeCell ref="C465:D465"/>
    <mergeCell ref="C453:D453"/>
    <mergeCell ref="C454:D454"/>
    <mergeCell ref="C455:D455"/>
    <mergeCell ref="C456:D456"/>
    <mergeCell ref="C458:D458"/>
    <mergeCell ref="C459:D459"/>
    <mergeCell ref="C447:D447"/>
    <mergeCell ref="C448:D448"/>
    <mergeCell ref="C449:D449"/>
    <mergeCell ref="C450:D450"/>
    <mergeCell ref="A451:B451"/>
    <mergeCell ref="C452:D452"/>
    <mergeCell ref="C441:D441"/>
    <mergeCell ref="A442:B442"/>
    <mergeCell ref="C442:D442"/>
    <mergeCell ref="C443:D443"/>
    <mergeCell ref="C444:D444"/>
    <mergeCell ref="C446:D446"/>
    <mergeCell ref="C433:D433"/>
    <mergeCell ref="C434:D434"/>
    <mergeCell ref="C436:D436"/>
    <mergeCell ref="C437:D437"/>
    <mergeCell ref="C438:D438"/>
    <mergeCell ref="C440:D440"/>
    <mergeCell ref="C427:D427"/>
    <mergeCell ref="C428:D428"/>
    <mergeCell ref="C429:D429"/>
    <mergeCell ref="A431:B431"/>
    <mergeCell ref="C431:D431"/>
    <mergeCell ref="C432:D432"/>
    <mergeCell ref="C421:D421"/>
    <mergeCell ref="C422:D422"/>
    <mergeCell ref="C423:D423"/>
    <mergeCell ref="C424:D424"/>
    <mergeCell ref="A426:B426"/>
    <mergeCell ref="C426:D426"/>
    <mergeCell ref="C413:D413"/>
    <mergeCell ref="C414:D414"/>
    <mergeCell ref="C416:D416"/>
    <mergeCell ref="C417:D417"/>
    <mergeCell ref="C418:D418"/>
    <mergeCell ref="C419:D419"/>
    <mergeCell ref="C406:D406"/>
    <mergeCell ref="C407:D407"/>
    <mergeCell ref="C408:D408"/>
    <mergeCell ref="C410:D410"/>
    <mergeCell ref="C411:D411"/>
    <mergeCell ref="C412:D412"/>
    <mergeCell ref="C398:D398"/>
    <mergeCell ref="C399:D399"/>
    <mergeCell ref="C401:D401"/>
    <mergeCell ref="C402:D402"/>
    <mergeCell ref="C403:D403"/>
    <mergeCell ref="C404:D404"/>
    <mergeCell ref="C391:D391"/>
    <mergeCell ref="C392:D392"/>
    <mergeCell ref="C393:D393"/>
    <mergeCell ref="C394:D394"/>
    <mergeCell ref="C396:D396"/>
    <mergeCell ref="C397:D397"/>
    <mergeCell ref="A374:B374"/>
    <mergeCell ref="A375:D375"/>
    <mergeCell ref="A377:B377"/>
    <mergeCell ref="C387:D387"/>
    <mergeCell ref="C388:D388"/>
    <mergeCell ref="C389:D389"/>
    <mergeCell ref="A367:B367"/>
    <mergeCell ref="A368:B368"/>
    <mergeCell ref="A370:B370"/>
    <mergeCell ref="A371:B371"/>
    <mergeCell ref="A372:B372"/>
    <mergeCell ref="A373:B373"/>
    <mergeCell ref="A354:B354"/>
    <mergeCell ref="A355:B355"/>
    <mergeCell ref="A356:B356"/>
    <mergeCell ref="A357:B357"/>
    <mergeCell ref="A365:B365"/>
    <mergeCell ref="A366:B366"/>
    <mergeCell ref="A342:B342"/>
    <mergeCell ref="A349:B349"/>
    <mergeCell ref="A350:B350"/>
    <mergeCell ref="A351:B351"/>
    <mergeCell ref="A352:B352"/>
    <mergeCell ref="A353:D353"/>
    <mergeCell ref="A336:B336"/>
    <mergeCell ref="A337:B337"/>
    <mergeCell ref="A338:B338"/>
    <mergeCell ref="A339:B339"/>
    <mergeCell ref="A340:B340"/>
    <mergeCell ref="A341:B341"/>
    <mergeCell ref="A324:B324"/>
    <mergeCell ref="A325:B325"/>
    <mergeCell ref="A326:B326"/>
    <mergeCell ref="A333:B333"/>
    <mergeCell ref="A334:B334"/>
    <mergeCell ref="A335:B335"/>
    <mergeCell ref="A310:B310"/>
    <mergeCell ref="A318:B318"/>
    <mergeCell ref="A320:D320"/>
    <mergeCell ref="A321:B321"/>
    <mergeCell ref="A322:B322"/>
    <mergeCell ref="A323:B323"/>
    <mergeCell ref="A303:D303"/>
    <mergeCell ref="A304:B304"/>
    <mergeCell ref="A305:B305"/>
    <mergeCell ref="A307:D307"/>
    <mergeCell ref="A308:B308"/>
    <mergeCell ref="A309:B309"/>
    <mergeCell ref="C293:C295"/>
    <mergeCell ref="D293:D295"/>
    <mergeCell ref="A295:B295"/>
    <mergeCell ref="A297:B297"/>
    <mergeCell ref="A298:B298"/>
    <mergeCell ref="A300:B300"/>
    <mergeCell ref="A281:B281"/>
    <mergeCell ref="A282:B282"/>
    <mergeCell ref="A283:B283"/>
    <mergeCell ref="A284:B284"/>
    <mergeCell ref="A285:B285"/>
    <mergeCell ref="A286:B286"/>
    <mergeCell ref="A275:B275"/>
    <mergeCell ref="A276:B276"/>
    <mergeCell ref="A277:B277"/>
    <mergeCell ref="A278:D278"/>
    <mergeCell ref="A279:B279"/>
    <mergeCell ref="A280:B280"/>
    <mergeCell ref="A269:B269"/>
    <mergeCell ref="A270:B270"/>
    <mergeCell ref="A271:B271"/>
    <mergeCell ref="A272:B272"/>
    <mergeCell ref="A273:B273"/>
    <mergeCell ref="A274:B274"/>
    <mergeCell ref="A252:D252"/>
    <mergeCell ref="A253:B253"/>
    <mergeCell ref="A265:B265"/>
    <mergeCell ref="A266:B266"/>
    <mergeCell ref="A267:B267"/>
    <mergeCell ref="A268:B268"/>
    <mergeCell ref="A238:B238"/>
    <mergeCell ref="A239:B239"/>
    <mergeCell ref="A240:B240"/>
    <mergeCell ref="A241:B241"/>
    <mergeCell ref="A249:D249"/>
    <mergeCell ref="A250:B250"/>
    <mergeCell ref="A232:B232"/>
    <mergeCell ref="A233:B233"/>
    <mergeCell ref="A234:B234"/>
    <mergeCell ref="A235:B235"/>
    <mergeCell ref="A236:D236"/>
    <mergeCell ref="A237:B237"/>
    <mergeCell ref="A225:B225"/>
    <mergeCell ref="A226:B226"/>
    <mergeCell ref="A227:B227"/>
    <mergeCell ref="A229:B229"/>
    <mergeCell ref="A230:B230"/>
    <mergeCell ref="A231:B231"/>
    <mergeCell ref="A213:B213"/>
    <mergeCell ref="A214:B214"/>
    <mergeCell ref="A215:B215"/>
    <mergeCell ref="A216:B216"/>
    <mergeCell ref="A223:D223"/>
    <mergeCell ref="A224:D224"/>
    <mergeCell ref="A207:D207"/>
    <mergeCell ref="A208:B208"/>
    <mergeCell ref="A209:B209"/>
    <mergeCell ref="A210:B210"/>
    <mergeCell ref="A211:B211"/>
    <mergeCell ref="A212:B212"/>
    <mergeCell ref="A195:B195"/>
    <mergeCell ref="A196:B196"/>
    <mergeCell ref="A197:B197"/>
    <mergeCell ref="A198:B198"/>
    <mergeCell ref="A199:B199"/>
    <mergeCell ref="A200:B200"/>
    <mergeCell ref="A189:B189"/>
    <mergeCell ref="A190:B190"/>
    <mergeCell ref="A191:B191"/>
    <mergeCell ref="A192:B192"/>
    <mergeCell ref="A193:B193"/>
    <mergeCell ref="A194:B194"/>
    <mergeCell ref="A177:B177"/>
    <mergeCell ref="A184:D184"/>
    <mergeCell ref="A185:B185"/>
    <mergeCell ref="A186:B186"/>
    <mergeCell ref="A187:B187"/>
    <mergeCell ref="A188:B188"/>
    <mergeCell ref="A171:B171"/>
    <mergeCell ref="A172:B172"/>
    <mergeCell ref="A173:B173"/>
    <mergeCell ref="A174:B174"/>
    <mergeCell ref="A175:B175"/>
    <mergeCell ref="A176:B176"/>
    <mergeCell ref="A160:B160"/>
    <mergeCell ref="A166:D166"/>
    <mergeCell ref="A167:B167"/>
    <mergeCell ref="A168:B168"/>
    <mergeCell ref="A169:B169"/>
    <mergeCell ref="A170:B170"/>
    <mergeCell ref="A153:B153"/>
    <mergeCell ref="A154:B154"/>
    <mergeCell ref="A155:B155"/>
    <mergeCell ref="A156:B156"/>
    <mergeCell ref="A158:D158"/>
    <mergeCell ref="A159:B159"/>
    <mergeCell ref="A146:B146"/>
    <mergeCell ref="A147:B147"/>
    <mergeCell ref="A149:B149"/>
    <mergeCell ref="A150:B150"/>
    <mergeCell ref="A151:B151"/>
    <mergeCell ref="A152:D152"/>
    <mergeCell ref="A134:B134"/>
    <mergeCell ref="A141:D141"/>
    <mergeCell ref="A142:B142"/>
    <mergeCell ref="A143:B143"/>
    <mergeCell ref="A144:B144"/>
    <mergeCell ref="A145:B145"/>
    <mergeCell ref="A126:B126"/>
    <mergeCell ref="A127:B127"/>
    <mergeCell ref="A128:B128"/>
    <mergeCell ref="A131:B131"/>
    <mergeCell ref="A132:B132"/>
    <mergeCell ref="A133:B133"/>
    <mergeCell ref="A119:D119"/>
    <mergeCell ref="A120:B120"/>
    <mergeCell ref="A121:B121"/>
    <mergeCell ref="A122:B122"/>
    <mergeCell ref="A124:B124"/>
    <mergeCell ref="A125:D125"/>
    <mergeCell ref="A112:B112"/>
    <mergeCell ref="A113:B113"/>
    <mergeCell ref="A114:B114"/>
    <mergeCell ref="A115:B115"/>
    <mergeCell ref="A117:B117"/>
    <mergeCell ref="A118:B118"/>
    <mergeCell ref="A100:B100"/>
    <mergeCell ref="A101:B101"/>
    <mergeCell ref="A103:B103"/>
    <mergeCell ref="A104:B104"/>
    <mergeCell ref="A110:D110"/>
    <mergeCell ref="A111:B111"/>
    <mergeCell ref="A92:D92"/>
    <mergeCell ref="A95:B95"/>
    <mergeCell ref="A96:B96"/>
    <mergeCell ref="A97:B97"/>
    <mergeCell ref="A98:B98"/>
    <mergeCell ref="A99:D99"/>
    <mergeCell ref="A74:B74"/>
    <mergeCell ref="C81:C83"/>
    <mergeCell ref="D81:D83"/>
    <mergeCell ref="A83:B83"/>
    <mergeCell ref="A86:D86"/>
    <mergeCell ref="A89:D89"/>
    <mergeCell ref="A67:B67"/>
    <mergeCell ref="A68:D68"/>
    <mergeCell ref="A69:B69"/>
    <mergeCell ref="A70:B70"/>
    <mergeCell ref="A71:B71"/>
    <mergeCell ref="A72:B72"/>
    <mergeCell ref="A61:B61"/>
    <mergeCell ref="A62:B62"/>
    <mergeCell ref="A63:B63"/>
    <mergeCell ref="A64:B64"/>
    <mergeCell ref="A65:B65"/>
    <mergeCell ref="A66:B66"/>
    <mergeCell ref="C55:C56"/>
    <mergeCell ref="D55:D56"/>
    <mergeCell ref="A57:D57"/>
    <mergeCell ref="A58:B58"/>
    <mergeCell ref="A59:B59"/>
    <mergeCell ref="A60:B60"/>
    <mergeCell ref="A48:B48"/>
    <mergeCell ref="A49:B49"/>
    <mergeCell ref="A51:B51"/>
    <mergeCell ref="A52:B52"/>
    <mergeCell ref="A53:D53"/>
    <mergeCell ref="A54:B54"/>
    <mergeCell ref="A35:B35"/>
    <mergeCell ref="A36:B36"/>
    <mergeCell ref="A37:B37"/>
    <mergeCell ref="A38:B38"/>
    <mergeCell ref="C45:C47"/>
    <mergeCell ref="D45:D47"/>
    <mergeCell ref="A47:B47"/>
    <mergeCell ref="A31:B31"/>
    <mergeCell ref="F31:G31"/>
    <mergeCell ref="A32:B32"/>
    <mergeCell ref="F32:G32"/>
    <mergeCell ref="A33:B33"/>
    <mergeCell ref="A34:B34"/>
    <mergeCell ref="F26:G26"/>
    <mergeCell ref="F27:G27"/>
    <mergeCell ref="F28:G28"/>
    <mergeCell ref="A29:B29"/>
    <mergeCell ref="F29:G29"/>
    <mergeCell ref="A30:B30"/>
    <mergeCell ref="F30:G30"/>
    <mergeCell ref="A21:B21"/>
    <mergeCell ref="A22:B22"/>
    <mergeCell ref="F22:G22"/>
    <mergeCell ref="F23:G23"/>
    <mergeCell ref="F24:G24"/>
    <mergeCell ref="F25:G25"/>
    <mergeCell ref="A18:B18"/>
    <mergeCell ref="F18:G18"/>
    <mergeCell ref="A19:B19"/>
    <mergeCell ref="F19:G19"/>
    <mergeCell ref="A20:B20"/>
    <mergeCell ref="F20:G20"/>
    <mergeCell ref="A16:B16"/>
    <mergeCell ref="G16:G17"/>
    <mergeCell ref="H16:H17"/>
    <mergeCell ref="F2:K2"/>
    <mergeCell ref="A4:B4"/>
    <mergeCell ref="A5:B5"/>
    <mergeCell ref="A6:B6"/>
    <mergeCell ref="A7:B7"/>
    <mergeCell ref="A8:B8"/>
    <mergeCell ref="I16:I17"/>
    <mergeCell ref="J16:J17"/>
    <mergeCell ref="K16:K17"/>
    <mergeCell ref="A17:B17"/>
    <mergeCell ref="A9:B9"/>
    <mergeCell ref="G13:G14"/>
    <mergeCell ref="H13:H14"/>
    <mergeCell ref="I13:I14"/>
    <mergeCell ref="J13:J14"/>
    <mergeCell ref="K13:K14"/>
  </mergeCells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8202" r:id="rId4" name="ComboBox10">
          <controlPr defaultSize="0" autoLine="0" linkedCell="$F$32" listFillRange="F391:F419" r:id="rId5">
            <anchor moveWithCells="1">
              <from>
                <xdr:col>5</xdr:col>
                <xdr:colOff>0</xdr:colOff>
                <xdr:row>31</xdr:row>
                <xdr:rowOff>0</xdr:rowOff>
              </from>
              <to>
                <xdr:col>7</xdr:col>
                <xdr:colOff>15240</xdr:colOff>
                <xdr:row>32</xdr:row>
                <xdr:rowOff>7620</xdr:rowOff>
              </to>
            </anchor>
          </controlPr>
        </control>
      </mc:Choice>
      <mc:Fallback>
        <control shapeId="8202" r:id="rId4" name="ComboBox10"/>
      </mc:Fallback>
    </mc:AlternateContent>
    <mc:AlternateContent xmlns:mc="http://schemas.openxmlformats.org/markup-compatibility/2006">
      <mc:Choice Requires="x14">
        <control shapeId="8201" r:id="rId6" name="ComboBox9">
          <controlPr defaultSize="0" autoLine="0" linkedCell="$F$31" listFillRange="F391:F419" r:id="rId7">
            <anchor moveWithCells="1">
              <from>
                <xdr:col>5</xdr:col>
                <xdr:colOff>0</xdr:colOff>
                <xdr:row>30</xdr:row>
                <xdr:rowOff>0</xdr:rowOff>
              </from>
              <to>
                <xdr:col>7</xdr:col>
                <xdr:colOff>15240</xdr:colOff>
                <xdr:row>31</xdr:row>
                <xdr:rowOff>7620</xdr:rowOff>
              </to>
            </anchor>
          </controlPr>
        </control>
      </mc:Choice>
      <mc:Fallback>
        <control shapeId="8201" r:id="rId6" name="ComboBox9"/>
      </mc:Fallback>
    </mc:AlternateContent>
    <mc:AlternateContent xmlns:mc="http://schemas.openxmlformats.org/markup-compatibility/2006">
      <mc:Choice Requires="x14">
        <control shapeId="8200" r:id="rId8" name="ComboBox8">
          <controlPr defaultSize="0" autoLine="0" linkedCell="$F$30" listFillRange="F391:F419" r:id="rId9">
            <anchor moveWithCells="1">
              <from>
                <xdr:col>5</xdr:col>
                <xdr:colOff>0</xdr:colOff>
                <xdr:row>29</xdr:row>
                <xdr:rowOff>0</xdr:rowOff>
              </from>
              <to>
                <xdr:col>7</xdr:col>
                <xdr:colOff>15240</xdr:colOff>
                <xdr:row>30</xdr:row>
                <xdr:rowOff>7620</xdr:rowOff>
              </to>
            </anchor>
          </controlPr>
        </control>
      </mc:Choice>
      <mc:Fallback>
        <control shapeId="8200" r:id="rId8" name="ComboBox8"/>
      </mc:Fallback>
    </mc:AlternateContent>
    <mc:AlternateContent xmlns:mc="http://schemas.openxmlformats.org/markup-compatibility/2006">
      <mc:Choice Requires="x14">
        <control shapeId="8199" r:id="rId10" name="ComboBox7">
          <controlPr defaultSize="0" autoLine="0" linkedCell="$F$29" listFillRange="F391:F419" r:id="rId7">
            <anchor moveWithCells="1">
              <from>
                <xdr:col>5</xdr:col>
                <xdr:colOff>0</xdr:colOff>
                <xdr:row>28</xdr:row>
                <xdr:rowOff>0</xdr:rowOff>
              </from>
              <to>
                <xdr:col>7</xdr:col>
                <xdr:colOff>15240</xdr:colOff>
                <xdr:row>29</xdr:row>
                <xdr:rowOff>7620</xdr:rowOff>
              </to>
            </anchor>
          </controlPr>
        </control>
      </mc:Choice>
      <mc:Fallback>
        <control shapeId="8199" r:id="rId10" name="ComboBox7"/>
      </mc:Fallback>
    </mc:AlternateContent>
    <mc:AlternateContent xmlns:mc="http://schemas.openxmlformats.org/markup-compatibility/2006">
      <mc:Choice Requires="x14">
        <control shapeId="8198" r:id="rId11" name="ComboBox6">
          <controlPr defaultSize="0" autoLine="0" linkedCell="$F$28" listFillRange="F391:F419" r:id="rId12">
            <anchor moveWithCells="1">
              <from>
                <xdr:col>5</xdr:col>
                <xdr:colOff>0</xdr:colOff>
                <xdr:row>27</xdr:row>
                <xdr:rowOff>0</xdr:rowOff>
              </from>
              <to>
                <xdr:col>7</xdr:col>
                <xdr:colOff>15240</xdr:colOff>
                <xdr:row>28</xdr:row>
                <xdr:rowOff>0</xdr:rowOff>
              </to>
            </anchor>
          </controlPr>
        </control>
      </mc:Choice>
      <mc:Fallback>
        <control shapeId="8198" r:id="rId11" name="ComboBox6"/>
      </mc:Fallback>
    </mc:AlternateContent>
    <mc:AlternateContent xmlns:mc="http://schemas.openxmlformats.org/markup-compatibility/2006">
      <mc:Choice Requires="x14">
        <control shapeId="8197" r:id="rId13" name="ComboBox5">
          <controlPr defaultSize="0" autoLine="0" linkedCell="$F$27" listFillRange="F391:F419" r:id="rId7">
            <anchor moveWithCells="1">
              <from>
                <xdr:col>5</xdr:col>
                <xdr:colOff>0</xdr:colOff>
                <xdr:row>26</xdr:row>
                <xdr:rowOff>0</xdr:rowOff>
              </from>
              <to>
                <xdr:col>7</xdr:col>
                <xdr:colOff>15240</xdr:colOff>
                <xdr:row>27</xdr:row>
                <xdr:rowOff>0</xdr:rowOff>
              </to>
            </anchor>
          </controlPr>
        </control>
      </mc:Choice>
      <mc:Fallback>
        <control shapeId="8197" r:id="rId13" name="ComboBox5"/>
      </mc:Fallback>
    </mc:AlternateContent>
    <mc:AlternateContent xmlns:mc="http://schemas.openxmlformats.org/markup-compatibility/2006">
      <mc:Choice Requires="x14">
        <control shapeId="8196" r:id="rId14" name="ComboBox4">
          <controlPr defaultSize="0" autoLine="0" linkedCell="$F$26" listFillRange="F391:F419" r:id="rId12">
            <anchor moveWithCells="1">
              <from>
                <xdr:col>5</xdr:col>
                <xdr:colOff>0</xdr:colOff>
                <xdr:row>25</xdr:row>
                <xdr:rowOff>0</xdr:rowOff>
              </from>
              <to>
                <xdr:col>7</xdr:col>
                <xdr:colOff>15240</xdr:colOff>
                <xdr:row>26</xdr:row>
                <xdr:rowOff>7620</xdr:rowOff>
              </to>
            </anchor>
          </controlPr>
        </control>
      </mc:Choice>
      <mc:Fallback>
        <control shapeId="8196" r:id="rId14" name="ComboBox4"/>
      </mc:Fallback>
    </mc:AlternateContent>
    <mc:AlternateContent xmlns:mc="http://schemas.openxmlformats.org/markup-compatibility/2006">
      <mc:Choice Requires="x14">
        <control shapeId="8195" r:id="rId15" name="ComboBox3">
          <controlPr defaultSize="0" autoLine="0" linkedCell="$F$25" listFillRange="F391:F419" r:id="rId7">
            <anchor moveWithCells="1">
              <from>
                <xdr:col>5</xdr:col>
                <xdr:colOff>0</xdr:colOff>
                <xdr:row>24</xdr:row>
                <xdr:rowOff>0</xdr:rowOff>
              </from>
              <to>
                <xdr:col>7</xdr:col>
                <xdr:colOff>15240</xdr:colOff>
                <xdr:row>25</xdr:row>
                <xdr:rowOff>7620</xdr:rowOff>
              </to>
            </anchor>
          </controlPr>
        </control>
      </mc:Choice>
      <mc:Fallback>
        <control shapeId="8195" r:id="rId15" name="ComboBox3"/>
      </mc:Fallback>
    </mc:AlternateContent>
    <mc:AlternateContent xmlns:mc="http://schemas.openxmlformats.org/markup-compatibility/2006">
      <mc:Choice Requires="x14">
        <control shapeId="8194" r:id="rId16" name="ComboBox2">
          <controlPr defaultSize="0" autoLine="0" linkedCell="$F$24" listFillRange="F391:F419" r:id="rId17">
            <anchor moveWithCells="1">
              <from>
                <xdr:col>5</xdr:col>
                <xdr:colOff>0</xdr:colOff>
                <xdr:row>23</xdr:row>
                <xdr:rowOff>0</xdr:rowOff>
              </from>
              <to>
                <xdr:col>7</xdr:col>
                <xdr:colOff>15240</xdr:colOff>
                <xdr:row>24</xdr:row>
                <xdr:rowOff>7620</xdr:rowOff>
              </to>
            </anchor>
          </controlPr>
        </control>
      </mc:Choice>
      <mc:Fallback>
        <control shapeId="8194" r:id="rId16" name="ComboBox2"/>
      </mc:Fallback>
    </mc:AlternateContent>
    <mc:AlternateContent xmlns:mc="http://schemas.openxmlformats.org/markup-compatibility/2006">
      <mc:Choice Requires="x14">
        <control shapeId="8193" r:id="rId18" name="ComboBox1">
          <controlPr defaultSize="0" autoLine="0" linkedCell="$F$23" listFillRange="F391:F419" r:id="rId19">
            <anchor moveWithCells="1">
              <from>
                <xdr:col>5</xdr:col>
                <xdr:colOff>0</xdr:colOff>
                <xdr:row>22</xdr:row>
                <xdr:rowOff>0</xdr:rowOff>
              </from>
              <to>
                <xdr:col>7</xdr:col>
                <xdr:colOff>15240</xdr:colOff>
                <xdr:row>23</xdr:row>
                <xdr:rowOff>7620</xdr:rowOff>
              </to>
            </anchor>
          </controlPr>
        </control>
      </mc:Choice>
      <mc:Fallback>
        <control shapeId="8193" r:id="rId18" name="ComboBox1"/>
      </mc:Fallback>
    </mc:AlternateContent>
  </controls>
  <tableParts count="19"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34306-C703-4C60-8C40-2A699DA18C97}">
  <sheetPr codeName="Hoja3"/>
  <dimension ref="A1:N149"/>
  <sheetViews>
    <sheetView zoomScale="70" zoomScaleNormal="70" workbookViewId="0">
      <selection activeCell="K15" sqref="K15"/>
    </sheetView>
  </sheetViews>
  <sheetFormatPr baseColWidth="10" defaultRowHeight="14.4" x14ac:dyDescent="0.3"/>
  <cols>
    <col min="1" max="1" width="33.88671875" customWidth="1"/>
    <col min="2" max="2" width="21.77734375" customWidth="1"/>
    <col min="3" max="3" width="30" customWidth="1"/>
    <col min="4" max="4" width="9" customWidth="1"/>
    <col min="5" max="5" width="19.77734375" customWidth="1"/>
    <col min="6" max="6" width="17" customWidth="1"/>
    <col min="7" max="7" width="17.77734375" customWidth="1"/>
    <col min="8" max="8" width="13.109375" customWidth="1"/>
  </cols>
  <sheetData>
    <row r="1" spans="1:14" x14ac:dyDescent="0.3">
      <c r="A1" s="283" t="s">
        <v>654</v>
      </c>
      <c r="B1" s="283"/>
      <c r="C1" s="283"/>
      <c r="D1" s="283"/>
      <c r="E1" s="283"/>
      <c r="F1" s="283"/>
      <c r="G1" s="283"/>
      <c r="H1" s="283"/>
      <c r="I1" s="283"/>
      <c r="J1" s="283"/>
      <c r="K1" s="283"/>
      <c r="L1" s="283"/>
      <c r="M1" s="283"/>
      <c r="N1" s="283"/>
    </row>
    <row r="2" spans="1:14" ht="15" thickBot="1" x14ac:dyDescent="0.35">
      <c r="A2" s="185"/>
      <c r="B2" s="185"/>
      <c r="C2" s="185"/>
      <c r="D2" s="185"/>
      <c r="E2" s="185"/>
      <c r="G2" s="185"/>
      <c r="H2" s="185"/>
      <c r="I2" s="185"/>
      <c r="J2" s="185"/>
      <c r="K2" s="185"/>
    </row>
    <row r="3" spans="1:14" ht="15" thickBot="1" x14ac:dyDescent="0.35">
      <c r="A3" s="502" t="s">
        <v>781</v>
      </c>
      <c r="B3" s="503"/>
      <c r="C3" s="504"/>
      <c r="E3" s="502" t="s">
        <v>782</v>
      </c>
      <c r="F3" s="503"/>
      <c r="G3" s="504"/>
    </row>
    <row r="5" spans="1:14" x14ac:dyDescent="0.3">
      <c r="A5" s="184" t="s">
        <v>783</v>
      </c>
      <c r="B5" s="184" t="s">
        <v>784</v>
      </c>
      <c r="C5" s="184" t="s">
        <v>785</v>
      </c>
      <c r="E5" s="186" t="s">
        <v>1</v>
      </c>
      <c r="F5" s="186" t="s">
        <v>786</v>
      </c>
      <c r="G5" s="184" t="s">
        <v>787</v>
      </c>
    </row>
    <row r="6" spans="1:14" x14ac:dyDescent="0.3">
      <c r="A6" s="187" t="s">
        <v>788</v>
      </c>
      <c r="B6" s="184"/>
      <c r="C6" s="184"/>
      <c r="E6" s="184" t="s">
        <v>789</v>
      </c>
      <c r="F6" s="184" t="s">
        <v>790</v>
      </c>
      <c r="G6" s="184">
        <v>5</v>
      </c>
    </row>
    <row r="7" spans="1:14" x14ac:dyDescent="0.3">
      <c r="A7" s="184" t="s">
        <v>791</v>
      </c>
      <c r="B7" s="184" t="s">
        <v>792</v>
      </c>
      <c r="C7" s="184" t="s">
        <v>793</v>
      </c>
      <c r="E7" s="184" t="s">
        <v>789</v>
      </c>
      <c r="F7" s="184" t="s">
        <v>794</v>
      </c>
      <c r="G7" s="184">
        <v>10</v>
      </c>
    </row>
    <row r="8" spans="1:14" x14ac:dyDescent="0.3">
      <c r="A8" s="184" t="s">
        <v>795</v>
      </c>
      <c r="B8" s="184" t="s">
        <v>796</v>
      </c>
      <c r="C8" s="184" t="s">
        <v>793</v>
      </c>
      <c r="E8" s="184" t="s">
        <v>797</v>
      </c>
      <c r="F8" s="184" t="s">
        <v>798</v>
      </c>
      <c r="G8" s="184" t="s">
        <v>799</v>
      </c>
    </row>
    <row r="9" spans="1:14" x14ac:dyDescent="0.3">
      <c r="A9" s="184" t="s">
        <v>800</v>
      </c>
      <c r="B9" s="184" t="s">
        <v>801</v>
      </c>
      <c r="C9" s="184" t="s">
        <v>793</v>
      </c>
      <c r="E9" s="184" t="s">
        <v>802</v>
      </c>
      <c r="F9" s="184" t="s">
        <v>803</v>
      </c>
      <c r="G9" s="184">
        <v>170</v>
      </c>
    </row>
    <row r="10" spans="1:14" x14ac:dyDescent="0.3">
      <c r="A10" s="184" t="s">
        <v>55</v>
      </c>
      <c r="B10" s="184" t="s">
        <v>804</v>
      </c>
      <c r="C10" s="184" t="s">
        <v>805</v>
      </c>
      <c r="E10" s="184" t="s">
        <v>802</v>
      </c>
      <c r="F10" s="184" t="s">
        <v>790</v>
      </c>
      <c r="G10" s="188" t="s">
        <v>806</v>
      </c>
    </row>
    <row r="11" spans="1:14" x14ac:dyDescent="0.3">
      <c r="A11" s="184" t="s">
        <v>807</v>
      </c>
      <c r="B11" s="184" t="s">
        <v>808</v>
      </c>
      <c r="C11" s="184" t="s">
        <v>794</v>
      </c>
      <c r="E11" s="184" t="s">
        <v>802</v>
      </c>
      <c r="F11" s="184" t="s">
        <v>794</v>
      </c>
      <c r="G11" s="184">
        <v>20</v>
      </c>
    </row>
    <row r="12" spans="1:14" x14ac:dyDescent="0.3">
      <c r="A12" s="184" t="s">
        <v>809</v>
      </c>
      <c r="B12" s="184" t="s">
        <v>810</v>
      </c>
      <c r="C12" s="184" t="s">
        <v>803</v>
      </c>
      <c r="E12" s="184" t="s">
        <v>811</v>
      </c>
      <c r="F12" s="184" t="s">
        <v>798</v>
      </c>
      <c r="G12" s="184">
        <v>300</v>
      </c>
    </row>
    <row r="13" spans="1:14" x14ac:dyDescent="0.3">
      <c r="A13" s="184" t="s">
        <v>56</v>
      </c>
      <c r="B13" s="184" t="s">
        <v>804</v>
      </c>
      <c r="C13" s="184" t="s">
        <v>805</v>
      </c>
      <c r="E13" s="184" t="s">
        <v>812</v>
      </c>
      <c r="F13" s="184" t="s">
        <v>798</v>
      </c>
      <c r="G13" s="184">
        <v>125</v>
      </c>
    </row>
    <row r="14" spans="1:14" x14ac:dyDescent="0.3">
      <c r="A14" s="184" t="s">
        <v>440</v>
      </c>
      <c r="B14" s="184" t="s">
        <v>804</v>
      </c>
      <c r="C14" s="184" t="s">
        <v>805</v>
      </c>
      <c r="E14" s="184" t="s">
        <v>263</v>
      </c>
      <c r="F14" s="184" t="s">
        <v>813</v>
      </c>
      <c r="G14" s="184">
        <v>8</v>
      </c>
    </row>
    <row r="15" spans="1:14" x14ac:dyDescent="0.3">
      <c r="A15" s="184" t="s">
        <v>57</v>
      </c>
      <c r="B15" s="184" t="s">
        <v>804</v>
      </c>
      <c r="C15" s="184" t="s">
        <v>805</v>
      </c>
      <c r="E15" s="184" t="s">
        <v>814</v>
      </c>
      <c r="F15" s="184" t="s">
        <v>790</v>
      </c>
      <c r="G15" s="184">
        <v>5</v>
      </c>
    </row>
    <row r="16" spans="1:14" x14ac:dyDescent="0.3">
      <c r="A16" s="184" t="s">
        <v>815</v>
      </c>
      <c r="B16" s="184" t="s">
        <v>804</v>
      </c>
      <c r="C16" s="184" t="s">
        <v>816</v>
      </c>
      <c r="E16" s="184" t="s">
        <v>814</v>
      </c>
      <c r="F16" s="184" t="s">
        <v>803</v>
      </c>
      <c r="G16" s="184">
        <v>180</v>
      </c>
    </row>
    <row r="17" spans="1:7" x14ac:dyDescent="0.3">
      <c r="A17" s="184" t="s">
        <v>817</v>
      </c>
      <c r="B17" s="184" t="s">
        <v>792</v>
      </c>
      <c r="C17" s="184" t="s">
        <v>818</v>
      </c>
      <c r="E17" s="184" t="s">
        <v>420</v>
      </c>
      <c r="F17" s="184" t="s">
        <v>790</v>
      </c>
      <c r="G17" s="184">
        <v>3</v>
      </c>
    </row>
    <row r="18" spans="1:7" x14ac:dyDescent="0.3">
      <c r="A18" s="184" t="s">
        <v>69</v>
      </c>
      <c r="B18" s="184" t="s">
        <v>819</v>
      </c>
      <c r="C18" s="184" t="s">
        <v>790</v>
      </c>
      <c r="E18" s="184" t="s">
        <v>820</v>
      </c>
      <c r="F18" s="184" t="s">
        <v>821</v>
      </c>
      <c r="G18" s="184">
        <v>200</v>
      </c>
    </row>
    <row r="19" spans="1:7" x14ac:dyDescent="0.3">
      <c r="A19" s="184" t="s">
        <v>822</v>
      </c>
      <c r="B19" s="184" t="s">
        <v>823</v>
      </c>
      <c r="C19" s="184" t="s">
        <v>798</v>
      </c>
      <c r="E19" s="184" t="s">
        <v>824</v>
      </c>
      <c r="F19" s="184" t="s">
        <v>798</v>
      </c>
      <c r="G19" s="188" t="s">
        <v>825</v>
      </c>
    </row>
    <row r="20" spans="1:7" x14ac:dyDescent="0.3">
      <c r="A20" s="187" t="s">
        <v>826</v>
      </c>
      <c r="B20" s="184"/>
      <c r="C20" s="184"/>
      <c r="E20" s="184" t="s">
        <v>113</v>
      </c>
      <c r="F20" s="184" t="s">
        <v>827</v>
      </c>
      <c r="G20" s="184" t="s">
        <v>828</v>
      </c>
    </row>
    <row r="21" spans="1:7" x14ac:dyDescent="0.3">
      <c r="A21" s="184" t="s">
        <v>829</v>
      </c>
      <c r="B21" s="184" t="s">
        <v>804</v>
      </c>
      <c r="C21" s="184" t="s">
        <v>805</v>
      </c>
      <c r="E21" s="184" t="s">
        <v>830</v>
      </c>
      <c r="F21" s="184" t="s">
        <v>803</v>
      </c>
      <c r="G21" s="184">
        <v>170</v>
      </c>
    </row>
    <row r="22" spans="1:7" x14ac:dyDescent="0.3">
      <c r="A22" s="184" t="s">
        <v>831</v>
      </c>
      <c r="B22" s="184" t="s">
        <v>832</v>
      </c>
      <c r="C22" s="184" t="s">
        <v>805</v>
      </c>
      <c r="E22" s="184" t="s">
        <v>333</v>
      </c>
      <c r="F22" s="184" t="s">
        <v>798</v>
      </c>
      <c r="G22" s="184" t="s">
        <v>833</v>
      </c>
    </row>
    <row r="23" spans="1:7" x14ac:dyDescent="0.3">
      <c r="A23" s="184" t="s">
        <v>834</v>
      </c>
      <c r="B23" s="184" t="s">
        <v>835</v>
      </c>
      <c r="C23" s="184" t="s">
        <v>805</v>
      </c>
      <c r="E23" s="184" t="s">
        <v>836</v>
      </c>
      <c r="F23" s="184" t="s">
        <v>827</v>
      </c>
      <c r="G23" s="184" t="s">
        <v>837</v>
      </c>
    </row>
    <row r="24" spans="1:7" x14ac:dyDescent="0.3">
      <c r="A24" s="184" t="s">
        <v>838</v>
      </c>
      <c r="B24" s="184" t="s">
        <v>839</v>
      </c>
      <c r="C24" s="184" t="s">
        <v>805</v>
      </c>
      <c r="E24" s="184" t="s">
        <v>268</v>
      </c>
      <c r="F24" s="184" t="s">
        <v>794</v>
      </c>
      <c r="G24" s="184">
        <v>15</v>
      </c>
    </row>
    <row r="25" spans="1:7" x14ac:dyDescent="0.3">
      <c r="A25" s="184" t="s">
        <v>840</v>
      </c>
      <c r="B25" s="184" t="s">
        <v>841</v>
      </c>
      <c r="C25" s="184" t="s">
        <v>805</v>
      </c>
      <c r="E25" s="184" t="s">
        <v>842</v>
      </c>
      <c r="F25" s="184" t="s">
        <v>803</v>
      </c>
      <c r="G25" s="184">
        <v>170</v>
      </c>
    </row>
    <row r="26" spans="1:7" x14ac:dyDescent="0.3">
      <c r="A26" s="184" t="s">
        <v>843</v>
      </c>
      <c r="B26" s="184" t="s">
        <v>819</v>
      </c>
      <c r="C26" s="184" t="s">
        <v>805</v>
      </c>
      <c r="E26" s="184" t="s">
        <v>844</v>
      </c>
      <c r="F26" s="184" t="s">
        <v>794</v>
      </c>
      <c r="G26" s="184">
        <v>10</v>
      </c>
    </row>
    <row r="27" spans="1:7" x14ac:dyDescent="0.3">
      <c r="A27" s="184" t="s">
        <v>845</v>
      </c>
      <c r="B27" s="184" t="s">
        <v>841</v>
      </c>
      <c r="C27" s="184" t="s">
        <v>805</v>
      </c>
      <c r="E27" s="184" t="s">
        <v>844</v>
      </c>
      <c r="F27" s="184" t="s">
        <v>803</v>
      </c>
      <c r="G27" s="184">
        <v>120</v>
      </c>
    </row>
    <row r="28" spans="1:7" x14ac:dyDescent="0.3">
      <c r="A28" s="184" t="s">
        <v>846</v>
      </c>
      <c r="B28" s="184" t="s">
        <v>847</v>
      </c>
      <c r="C28" s="184" t="s">
        <v>805</v>
      </c>
      <c r="E28" s="184" t="s">
        <v>848</v>
      </c>
      <c r="F28" s="184" t="s">
        <v>798</v>
      </c>
      <c r="G28" s="184">
        <v>50</v>
      </c>
    </row>
    <row r="29" spans="1:7" x14ac:dyDescent="0.3">
      <c r="A29" s="184" t="s">
        <v>849</v>
      </c>
      <c r="B29" s="184" t="s">
        <v>841</v>
      </c>
      <c r="C29" s="184" t="s">
        <v>805</v>
      </c>
      <c r="E29" s="184" t="s">
        <v>809</v>
      </c>
      <c r="F29" s="184" t="s">
        <v>803</v>
      </c>
      <c r="G29" s="184">
        <v>200</v>
      </c>
    </row>
    <row r="30" spans="1:7" x14ac:dyDescent="0.3">
      <c r="A30" s="184" t="s">
        <v>850</v>
      </c>
      <c r="B30" s="184" t="s">
        <v>851</v>
      </c>
      <c r="C30" s="184" t="s">
        <v>805</v>
      </c>
      <c r="E30" s="184" t="s">
        <v>809</v>
      </c>
      <c r="F30" s="184" t="s">
        <v>852</v>
      </c>
      <c r="G30" s="184">
        <v>300</v>
      </c>
    </row>
    <row r="31" spans="1:7" x14ac:dyDescent="0.3">
      <c r="A31" s="184" t="s">
        <v>146</v>
      </c>
      <c r="B31" s="184" t="s">
        <v>819</v>
      </c>
      <c r="C31" s="184" t="s">
        <v>805</v>
      </c>
      <c r="E31" s="184" t="s">
        <v>853</v>
      </c>
      <c r="F31" s="184" t="s">
        <v>803</v>
      </c>
      <c r="G31" s="184">
        <v>170</v>
      </c>
    </row>
    <row r="32" spans="1:7" x14ac:dyDescent="0.3">
      <c r="A32" s="184" t="s">
        <v>147</v>
      </c>
      <c r="B32" s="184" t="s">
        <v>854</v>
      </c>
      <c r="C32" s="184" t="s">
        <v>805</v>
      </c>
      <c r="E32" s="184" t="s">
        <v>855</v>
      </c>
      <c r="F32" s="184" t="s">
        <v>816</v>
      </c>
      <c r="G32" s="184">
        <v>20</v>
      </c>
    </row>
    <row r="33" spans="1:7" x14ac:dyDescent="0.3">
      <c r="A33" s="184" t="s">
        <v>856</v>
      </c>
      <c r="B33" s="184"/>
      <c r="C33" s="184"/>
      <c r="E33" s="184" t="s">
        <v>857</v>
      </c>
      <c r="F33" s="184" t="s">
        <v>798</v>
      </c>
      <c r="G33" s="184" t="s">
        <v>858</v>
      </c>
    </row>
    <row r="34" spans="1:7" x14ac:dyDescent="0.3">
      <c r="A34" s="184" t="s">
        <v>859</v>
      </c>
      <c r="B34" s="184" t="s">
        <v>851</v>
      </c>
      <c r="C34" s="184" t="s">
        <v>805</v>
      </c>
      <c r="E34" s="184" t="s">
        <v>860</v>
      </c>
      <c r="F34" s="184" t="s">
        <v>827</v>
      </c>
      <c r="G34" s="184" t="s">
        <v>861</v>
      </c>
    </row>
    <row r="35" spans="1:7" x14ac:dyDescent="0.3">
      <c r="A35" s="184" t="s">
        <v>862</v>
      </c>
      <c r="B35" s="184" t="s">
        <v>832</v>
      </c>
      <c r="C35" s="184" t="s">
        <v>805</v>
      </c>
      <c r="E35" s="184" t="s">
        <v>863</v>
      </c>
      <c r="F35" s="184" t="s">
        <v>803</v>
      </c>
      <c r="G35" s="184">
        <v>170</v>
      </c>
    </row>
    <row r="36" spans="1:7" x14ac:dyDescent="0.3">
      <c r="A36" s="187" t="s">
        <v>864</v>
      </c>
      <c r="B36" s="184"/>
      <c r="C36" s="184"/>
      <c r="E36" s="184" t="s">
        <v>57</v>
      </c>
      <c r="F36" s="184" t="s">
        <v>816</v>
      </c>
      <c r="G36" s="184" t="s">
        <v>799</v>
      </c>
    </row>
    <row r="37" spans="1:7" x14ac:dyDescent="0.3">
      <c r="A37" s="184" t="s">
        <v>865</v>
      </c>
      <c r="B37" s="184" t="s">
        <v>866</v>
      </c>
      <c r="C37" s="184" t="s">
        <v>798</v>
      </c>
      <c r="E37" s="184" t="s">
        <v>867</v>
      </c>
      <c r="F37" s="184" t="s">
        <v>816</v>
      </c>
      <c r="G37" s="184">
        <v>40</v>
      </c>
    </row>
    <row r="38" spans="1:7" x14ac:dyDescent="0.3">
      <c r="A38" s="184" t="s">
        <v>868</v>
      </c>
      <c r="B38" s="184"/>
      <c r="C38" s="184"/>
      <c r="E38" s="184" t="s">
        <v>64</v>
      </c>
      <c r="F38" s="184" t="s">
        <v>816</v>
      </c>
      <c r="G38" s="184" t="s">
        <v>799</v>
      </c>
    </row>
    <row r="39" spans="1:7" x14ac:dyDescent="0.3">
      <c r="A39" s="184" t="s">
        <v>869</v>
      </c>
      <c r="B39" s="184" t="s">
        <v>832</v>
      </c>
      <c r="C39" s="184" t="s">
        <v>870</v>
      </c>
      <c r="E39" s="184" t="s">
        <v>817</v>
      </c>
      <c r="F39" s="184" t="s">
        <v>790</v>
      </c>
      <c r="G39" s="188" t="s">
        <v>871</v>
      </c>
    </row>
    <row r="40" spans="1:7" x14ac:dyDescent="0.3">
      <c r="A40" s="184" t="s">
        <v>872</v>
      </c>
      <c r="B40" s="184" t="s">
        <v>832</v>
      </c>
      <c r="C40" s="184" t="s">
        <v>870</v>
      </c>
      <c r="E40" s="184" t="s">
        <v>300</v>
      </c>
      <c r="F40" s="184" t="s">
        <v>794</v>
      </c>
      <c r="G40" s="184">
        <v>15</v>
      </c>
    </row>
    <row r="41" spans="1:7" x14ac:dyDescent="0.3">
      <c r="A41" s="184" t="s">
        <v>873</v>
      </c>
      <c r="B41" s="184" t="s">
        <v>832</v>
      </c>
      <c r="C41" s="184" t="s">
        <v>870</v>
      </c>
      <c r="E41" s="184" t="s">
        <v>300</v>
      </c>
      <c r="F41" s="184" t="s">
        <v>803</v>
      </c>
      <c r="G41" s="184">
        <v>150</v>
      </c>
    </row>
    <row r="42" spans="1:7" x14ac:dyDescent="0.3">
      <c r="A42" s="184" t="s">
        <v>874</v>
      </c>
      <c r="B42" s="184" t="s">
        <v>832</v>
      </c>
      <c r="C42" s="184" t="s">
        <v>870</v>
      </c>
      <c r="E42" s="184" t="s">
        <v>147</v>
      </c>
      <c r="F42" s="184" t="s">
        <v>798</v>
      </c>
      <c r="G42" s="184">
        <v>50</v>
      </c>
    </row>
    <row r="43" spans="1:7" x14ac:dyDescent="0.3">
      <c r="A43" s="187" t="s">
        <v>875</v>
      </c>
      <c r="B43" s="184"/>
      <c r="C43" s="184"/>
      <c r="E43" s="184" t="s">
        <v>822</v>
      </c>
      <c r="F43" s="184" t="s">
        <v>798</v>
      </c>
      <c r="G43" s="184" t="s">
        <v>876</v>
      </c>
    </row>
    <row r="44" spans="1:7" x14ac:dyDescent="0.3">
      <c r="A44" s="184" t="s">
        <v>877</v>
      </c>
      <c r="B44" s="184" t="s">
        <v>804</v>
      </c>
      <c r="C44" s="184" t="s">
        <v>805</v>
      </c>
      <c r="E44" t="s">
        <v>878</v>
      </c>
    </row>
    <row r="45" spans="1:7" x14ac:dyDescent="0.3">
      <c r="A45" s="184" t="s">
        <v>879</v>
      </c>
      <c r="B45" s="184"/>
      <c r="C45" s="184"/>
    </row>
    <row r="46" spans="1:7" x14ac:dyDescent="0.3">
      <c r="A46" s="184" t="s">
        <v>880</v>
      </c>
      <c r="B46" s="184" t="s">
        <v>881</v>
      </c>
      <c r="C46" s="184" t="s">
        <v>790</v>
      </c>
    </row>
    <row r="47" spans="1:7" x14ac:dyDescent="0.3">
      <c r="A47" s="184" t="s">
        <v>882</v>
      </c>
      <c r="B47" s="184" t="s">
        <v>883</v>
      </c>
      <c r="C47" s="184" t="s">
        <v>805</v>
      </c>
    </row>
    <row r="48" spans="1:7" x14ac:dyDescent="0.3">
      <c r="A48" s="184" t="s">
        <v>884</v>
      </c>
      <c r="B48" s="184" t="s">
        <v>885</v>
      </c>
      <c r="C48" s="184" t="s">
        <v>790</v>
      </c>
    </row>
    <row r="49" spans="1:3" x14ac:dyDescent="0.3">
      <c r="A49" s="184" t="s">
        <v>320</v>
      </c>
      <c r="B49" s="184" t="s">
        <v>819</v>
      </c>
      <c r="C49" s="184" t="s">
        <v>805</v>
      </c>
    </row>
    <row r="50" spans="1:3" x14ac:dyDescent="0.3">
      <c r="A50" s="187" t="s">
        <v>886</v>
      </c>
      <c r="B50" s="184"/>
      <c r="C50" s="184"/>
    </row>
    <row r="51" spans="1:3" x14ac:dyDescent="0.3">
      <c r="A51" s="184" t="s">
        <v>887</v>
      </c>
      <c r="B51" s="184" t="s">
        <v>866</v>
      </c>
      <c r="C51" s="184" t="s">
        <v>888</v>
      </c>
    </row>
    <row r="52" spans="1:3" x14ac:dyDescent="0.3">
      <c r="A52" s="184" t="s">
        <v>889</v>
      </c>
      <c r="B52" s="184" t="s">
        <v>819</v>
      </c>
      <c r="C52" s="184" t="s">
        <v>805</v>
      </c>
    </row>
    <row r="53" spans="1:3" x14ac:dyDescent="0.3">
      <c r="A53" s="184" t="s">
        <v>890</v>
      </c>
      <c r="B53" s="189" t="s">
        <v>819</v>
      </c>
      <c r="C53" s="184" t="s">
        <v>794</v>
      </c>
    </row>
    <row r="54" spans="1:3" x14ac:dyDescent="0.3">
      <c r="A54" s="184" t="s">
        <v>891</v>
      </c>
      <c r="B54" s="184" t="s">
        <v>854</v>
      </c>
      <c r="C54" s="184" t="s">
        <v>892</v>
      </c>
    </row>
    <row r="55" spans="1:3" x14ac:dyDescent="0.3">
      <c r="A55" s="184" t="s">
        <v>893</v>
      </c>
      <c r="B55" s="184" t="s">
        <v>808</v>
      </c>
      <c r="C55" s="184" t="s">
        <v>805</v>
      </c>
    </row>
    <row r="56" spans="1:3" x14ac:dyDescent="0.3">
      <c r="A56" s="184" t="s">
        <v>299</v>
      </c>
      <c r="B56" s="184" t="s">
        <v>792</v>
      </c>
      <c r="C56" s="184" t="s">
        <v>794</v>
      </c>
    </row>
    <row r="57" spans="1:3" x14ac:dyDescent="0.3">
      <c r="A57" s="184" t="s">
        <v>894</v>
      </c>
      <c r="B57" s="184" t="s">
        <v>854</v>
      </c>
      <c r="C57" s="184" t="s">
        <v>895</v>
      </c>
    </row>
    <row r="58" spans="1:3" x14ac:dyDescent="0.3">
      <c r="A58" s="184" t="s">
        <v>896</v>
      </c>
      <c r="B58" s="184" t="s">
        <v>804</v>
      </c>
      <c r="C58" s="184" t="s">
        <v>798</v>
      </c>
    </row>
    <row r="59" spans="1:3" x14ac:dyDescent="0.3">
      <c r="A59" s="184" t="s">
        <v>897</v>
      </c>
      <c r="B59" s="184" t="s">
        <v>841</v>
      </c>
      <c r="C59" s="184" t="s">
        <v>798</v>
      </c>
    </row>
    <row r="60" spans="1:3" x14ac:dyDescent="0.3">
      <c r="A60" s="184" t="s">
        <v>898</v>
      </c>
      <c r="B60" s="184" t="s">
        <v>866</v>
      </c>
      <c r="C60" s="184" t="s">
        <v>899</v>
      </c>
    </row>
    <row r="61" spans="1:3" x14ac:dyDescent="0.3">
      <c r="A61" s="184" t="s">
        <v>900</v>
      </c>
      <c r="B61" s="184" t="s">
        <v>854</v>
      </c>
      <c r="C61" s="184" t="s">
        <v>899</v>
      </c>
    </row>
    <row r="62" spans="1:3" x14ac:dyDescent="0.3">
      <c r="A62" s="184" t="s">
        <v>241</v>
      </c>
      <c r="B62" s="184" t="s">
        <v>866</v>
      </c>
      <c r="C62" s="184" t="s">
        <v>798</v>
      </c>
    </row>
    <row r="63" spans="1:3" x14ac:dyDescent="0.3">
      <c r="A63" s="184" t="s">
        <v>901</v>
      </c>
      <c r="B63" s="184" t="s">
        <v>841</v>
      </c>
      <c r="C63" s="184" t="s">
        <v>902</v>
      </c>
    </row>
    <row r="64" spans="1:3" x14ac:dyDescent="0.3">
      <c r="A64" s="184" t="s">
        <v>903</v>
      </c>
      <c r="B64" s="184" t="s">
        <v>851</v>
      </c>
      <c r="C64" s="184" t="s">
        <v>895</v>
      </c>
    </row>
    <row r="65" spans="1:3" x14ac:dyDescent="0.3">
      <c r="A65" s="184" t="s">
        <v>904</v>
      </c>
      <c r="B65" s="184" t="s">
        <v>804</v>
      </c>
      <c r="C65" s="184" t="s">
        <v>805</v>
      </c>
    </row>
    <row r="66" spans="1:3" x14ac:dyDescent="0.3">
      <c r="A66" s="184" t="s">
        <v>905</v>
      </c>
      <c r="B66" s="184" t="s">
        <v>866</v>
      </c>
      <c r="C66" s="184" t="s">
        <v>906</v>
      </c>
    </row>
    <row r="67" spans="1:3" x14ac:dyDescent="0.3">
      <c r="A67" s="184" t="s">
        <v>907</v>
      </c>
      <c r="B67" s="184" t="s">
        <v>851</v>
      </c>
      <c r="C67" s="184" t="s">
        <v>908</v>
      </c>
    </row>
    <row r="68" spans="1:3" x14ac:dyDescent="0.3">
      <c r="A68" s="187" t="s">
        <v>909</v>
      </c>
      <c r="B68" s="184"/>
      <c r="C68" s="184"/>
    </row>
    <row r="69" spans="1:3" x14ac:dyDescent="0.3">
      <c r="A69" s="184" t="s">
        <v>910</v>
      </c>
      <c r="B69" s="184" t="s">
        <v>804</v>
      </c>
      <c r="C69" s="184" t="s">
        <v>805</v>
      </c>
    </row>
    <row r="70" spans="1:3" x14ac:dyDescent="0.3">
      <c r="A70" s="187" t="s">
        <v>857</v>
      </c>
      <c r="B70" s="184"/>
      <c r="C70" s="184"/>
    </row>
    <row r="71" spans="1:3" x14ac:dyDescent="0.3">
      <c r="A71" s="184" t="s">
        <v>911</v>
      </c>
      <c r="B71" s="184" t="s">
        <v>912</v>
      </c>
      <c r="C71" s="184" t="s">
        <v>913</v>
      </c>
    </row>
    <row r="72" spans="1:3" x14ac:dyDescent="0.3">
      <c r="A72" s="184" t="s">
        <v>914</v>
      </c>
      <c r="B72" s="184" t="s">
        <v>912</v>
      </c>
      <c r="C72" s="184" t="s">
        <v>915</v>
      </c>
    </row>
    <row r="73" spans="1:3" x14ac:dyDescent="0.3">
      <c r="A73" s="184" t="s">
        <v>916</v>
      </c>
      <c r="B73" s="184" t="s">
        <v>912</v>
      </c>
      <c r="C73" s="184" t="s">
        <v>805</v>
      </c>
    </row>
    <row r="74" spans="1:3" x14ac:dyDescent="0.3">
      <c r="A74" s="184" t="s">
        <v>917</v>
      </c>
      <c r="B74" s="184" t="s">
        <v>804</v>
      </c>
      <c r="C74" s="184" t="s">
        <v>918</v>
      </c>
    </row>
    <row r="75" spans="1:3" x14ac:dyDescent="0.3">
      <c r="A75" s="187" t="s">
        <v>919</v>
      </c>
      <c r="B75" s="184"/>
      <c r="C75" s="184"/>
    </row>
    <row r="76" spans="1:3" x14ac:dyDescent="0.3">
      <c r="A76" s="184" t="s">
        <v>920</v>
      </c>
      <c r="B76" s="184" t="s">
        <v>851</v>
      </c>
      <c r="C76" s="184"/>
    </row>
    <row r="77" spans="1:3" x14ac:dyDescent="0.3">
      <c r="A77" s="184" t="s">
        <v>921</v>
      </c>
      <c r="B77" s="184" t="s">
        <v>832</v>
      </c>
      <c r="C77" s="184"/>
    </row>
    <row r="78" spans="1:3" x14ac:dyDescent="0.3">
      <c r="A78" s="184" t="s">
        <v>922</v>
      </c>
      <c r="B78" s="184" t="s">
        <v>835</v>
      </c>
      <c r="C78" s="184"/>
    </row>
    <row r="79" spans="1:3" x14ac:dyDescent="0.3">
      <c r="A79" s="184" t="s">
        <v>923</v>
      </c>
      <c r="B79" s="184" t="s">
        <v>841</v>
      </c>
      <c r="C79" s="184" t="s">
        <v>798</v>
      </c>
    </row>
    <row r="80" spans="1:3" x14ac:dyDescent="0.3">
      <c r="A80" s="184" t="s">
        <v>924</v>
      </c>
      <c r="B80" s="184" t="s">
        <v>851</v>
      </c>
      <c r="C80" s="184"/>
    </row>
    <row r="81" spans="1:3" x14ac:dyDescent="0.3">
      <c r="A81" s="184" t="s">
        <v>925</v>
      </c>
      <c r="B81" s="184" t="s">
        <v>926</v>
      </c>
      <c r="C81" s="184" t="s">
        <v>892</v>
      </c>
    </row>
    <row r="82" spans="1:3" x14ac:dyDescent="0.3">
      <c r="A82" s="184" t="s">
        <v>927</v>
      </c>
      <c r="B82" s="184" t="s">
        <v>851</v>
      </c>
      <c r="C82" s="184" t="s">
        <v>892</v>
      </c>
    </row>
    <row r="83" spans="1:3" x14ac:dyDescent="0.3">
      <c r="A83" s="184" t="s">
        <v>928</v>
      </c>
      <c r="B83" s="184" t="s">
        <v>851</v>
      </c>
      <c r="C83" s="184" t="s">
        <v>803</v>
      </c>
    </row>
    <row r="84" spans="1:3" x14ac:dyDescent="0.3">
      <c r="A84" s="184" t="s">
        <v>929</v>
      </c>
      <c r="B84" s="184" t="s">
        <v>832</v>
      </c>
      <c r="C84" s="184" t="s">
        <v>908</v>
      </c>
    </row>
    <row r="85" spans="1:3" x14ac:dyDescent="0.3">
      <c r="A85" s="184" t="s">
        <v>930</v>
      </c>
      <c r="B85" s="184" t="s">
        <v>866</v>
      </c>
      <c r="C85" s="184"/>
    </row>
    <row r="86" spans="1:3" x14ac:dyDescent="0.3">
      <c r="A86" s="184" t="s">
        <v>931</v>
      </c>
      <c r="B86" s="184" t="s">
        <v>932</v>
      </c>
      <c r="C86" s="184" t="s">
        <v>803</v>
      </c>
    </row>
    <row r="87" spans="1:3" x14ac:dyDescent="0.3">
      <c r="A87" s="184" t="s">
        <v>933</v>
      </c>
      <c r="B87" s="184" t="s">
        <v>851</v>
      </c>
      <c r="C87" s="184" t="s">
        <v>908</v>
      </c>
    </row>
    <row r="88" spans="1:3" x14ac:dyDescent="0.3">
      <c r="A88" s="184" t="s">
        <v>934</v>
      </c>
      <c r="B88" s="184" t="s">
        <v>847</v>
      </c>
      <c r="C88" s="184"/>
    </row>
    <row r="89" spans="1:3" x14ac:dyDescent="0.3">
      <c r="A89" s="184" t="s">
        <v>935</v>
      </c>
      <c r="B89" s="184" t="s">
        <v>841</v>
      </c>
      <c r="C89" s="184"/>
    </row>
    <row r="90" spans="1:3" x14ac:dyDescent="0.3">
      <c r="A90" s="184" t="s">
        <v>936</v>
      </c>
      <c r="B90" s="184" t="s">
        <v>851</v>
      </c>
      <c r="C90" s="184" t="s">
        <v>937</v>
      </c>
    </row>
    <row r="91" spans="1:3" x14ac:dyDescent="0.3">
      <c r="A91" s="184" t="s">
        <v>938</v>
      </c>
      <c r="B91" s="184" t="s">
        <v>851</v>
      </c>
      <c r="C91" s="184" t="s">
        <v>892</v>
      </c>
    </row>
    <row r="92" spans="1:3" x14ac:dyDescent="0.3">
      <c r="A92" s="184" t="s">
        <v>939</v>
      </c>
      <c r="B92" s="184" t="s">
        <v>851</v>
      </c>
      <c r="C92" s="184"/>
    </row>
    <row r="93" spans="1:3" x14ac:dyDescent="0.3">
      <c r="A93" s="184" t="s">
        <v>940</v>
      </c>
      <c r="B93" s="184" t="s">
        <v>851</v>
      </c>
      <c r="C93" s="184" t="s">
        <v>803</v>
      </c>
    </row>
    <row r="94" spans="1:3" x14ac:dyDescent="0.3">
      <c r="A94" s="184" t="s">
        <v>941</v>
      </c>
      <c r="B94" s="184" t="s">
        <v>912</v>
      </c>
      <c r="C94" s="184"/>
    </row>
    <row r="95" spans="1:3" x14ac:dyDescent="0.3">
      <c r="A95" s="184" t="s">
        <v>942</v>
      </c>
      <c r="B95" s="184" t="s">
        <v>808</v>
      </c>
      <c r="C95" s="184"/>
    </row>
    <row r="96" spans="1:3" x14ac:dyDescent="0.3">
      <c r="A96" s="184" t="s">
        <v>943</v>
      </c>
      <c r="B96" s="184" t="s">
        <v>851</v>
      </c>
      <c r="C96" s="184" t="s">
        <v>803</v>
      </c>
    </row>
    <row r="97" spans="1:3" x14ac:dyDescent="0.3">
      <c r="A97" s="184" t="s">
        <v>944</v>
      </c>
      <c r="B97" s="184" t="s">
        <v>866</v>
      </c>
      <c r="C97" s="184" t="s">
        <v>803</v>
      </c>
    </row>
    <row r="98" spans="1:3" x14ac:dyDescent="0.3">
      <c r="A98" s="184" t="s">
        <v>945</v>
      </c>
      <c r="B98" s="184" t="s">
        <v>851</v>
      </c>
      <c r="C98" s="184"/>
    </row>
    <row r="99" spans="1:3" x14ac:dyDescent="0.3">
      <c r="A99" s="184" t="s">
        <v>946</v>
      </c>
      <c r="B99" s="184" t="s">
        <v>912</v>
      </c>
      <c r="C99" s="184"/>
    </row>
    <row r="100" spans="1:3" x14ac:dyDescent="0.3">
      <c r="A100" s="184" t="s">
        <v>947</v>
      </c>
      <c r="B100" s="184" t="s">
        <v>819</v>
      </c>
      <c r="C100" s="184"/>
    </row>
    <row r="101" spans="1:3" x14ac:dyDescent="0.3">
      <c r="A101" s="184" t="s">
        <v>948</v>
      </c>
      <c r="B101" s="184" t="s">
        <v>851</v>
      </c>
      <c r="C101" s="184"/>
    </row>
    <row r="102" spans="1:3" x14ac:dyDescent="0.3">
      <c r="A102" s="190" t="s">
        <v>949</v>
      </c>
      <c r="B102" s="184" t="s">
        <v>851</v>
      </c>
      <c r="C102" s="184" t="s">
        <v>827</v>
      </c>
    </row>
    <row r="103" spans="1:3" x14ac:dyDescent="0.3">
      <c r="A103" s="187" t="s">
        <v>950</v>
      </c>
      <c r="B103" s="184"/>
      <c r="C103" s="184"/>
    </row>
    <row r="104" spans="1:3" x14ac:dyDescent="0.3">
      <c r="A104" s="184" t="s">
        <v>951</v>
      </c>
      <c r="B104" s="184" t="s">
        <v>912</v>
      </c>
      <c r="C104" s="184" t="s">
        <v>805</v>
      </c>
    </row>
    <row r="105" spans="1:3" x14ac:dyDescent="0.3">
      <c r="A105" s="187" t="s">
        <v>952</v>
      </c>
      <c r="B105" s="184"/>
      <c r="C105" s="184"/>
    </row>
    <row r="106" spans="1:3" x14ac:dyDescent="0.3">
      <c r="A106" s="184" t="s">
        <v>953</v>
      </c>
      <c r="B106" s="184" t="s">
        <v>839</v>
      </c>
      <c r="C106" s="184" t="s">
        <v>805</v>
      </c>
    </row>
    <row r="107" spans="1:3" x14ac:dyDescent="0.3">
      <c r="A107" s="184" t="s">
        <v>954</v>
      </c>
      <c r="B107" s="184" t="s">
        <v>866</v>
      </c>
      <c r="C107" s="184" t="s">
        <v>805</v>
      </c>
    </row>
    <row r="108" spans="1:3" x14ac:dyDescent="0.3">
      <c r="A108" s="184" t="s">
        <v>955</v>
      </c>
      <c r="B108" s="184" t="s">
        <v>866</v>
      </c>
      <c r="C108" s="184" t="s">
        <v>805</v>
      </c>
    </row>
    <row r="109" spans="1:3" x14ac:dyDescent="0.3">
      <c r="A109" s="184" t="s">
        <v>956</v>
      </c>
      <c r="B109" s="184" t="s">
        <v>866</v>
      </c>
      <c r="C109" s="184" t="s">
        <v>957</v>
      </c>
    </row>
    <row r="110" spans="1:3" x14ac:dyDescent="0.3">
      <c r="A110" s="187" t="s">
        <v>958</v>
      </c>
      <c r="B110" s="184"/>
      <c r="C110" s="184"/>
    </row>
    <row r="111" spans="1:3" x14ac:dyDescent="0.3">
      <c r="A111" s="184" t="s">
        <v>959</v>
      </c>
      <c r="B111" s="184" t="s">
        <v>804</v>
      </c>
      <c r="C111" s="184" t="s">
        <v>805</v>
      </c>
    </row>
    <row r="112" spans="1:3" x14ac:dyDescent="0.3">
      <c r="A112" s="184" t="s">
        <v>960</v>
      </c>
      <c r="B112" s="184" t="s">
        <v>961</v>
      </c>
      <c r="C112" s="184" t="s">
        <v>805</v>
      </c>
    </row>
    <row r="113" spans="1:3" x14ac:dyDescent="0.3">
      <c r="A113" s="187" t="s">
        <v>962</v>
      </c>
      <c r="B113" s="184"/>
      <c r="C113" s="184"/>
    </row>
    <row r="114" spans="1:3" x14ac:dyDescent="0.3">
      <c r="A114" s="184" t="s">
        <v>963</v>
      </c>
      <c r="B114" s="184" t="s">
        <v>832</v>
      </c>
      <c r="C114" s="184" t="s">
        <v>805</v>
      </c>
    </row>
    <row r="115" spans="1:3" x14ac:dyDescent="0.3">
      <c r="A115" s="186" t="s">
        <v>417</v>
      </c>
      <c r="B115" s="184" t="s">
        <v>804</v>
      </c>
      <c r="C115" s="184" t="s">
        <v>805</v>
      </c>
    </row>
    <row r="116" spans="1:3" x14ac:dyDescent="0.3">
      <c r="A116" s="187" t="s">
        <v>964</v>
      </c>
      <c r="B116" s="184"/>
      <c r="C116" s="184"/>
    </row>
    <row r="117" spans="1:3" x14ac:dyDescent="0.3">
      <c r="A117" s="184" t="s">
        <v>814</v>
      </c>
      <c r="B117" s="184" t="s">
        <v>792</v>
      </c>
      <c r="C117" s="184" t="s">
        <v>965</v>
      </c>
    </row>
    <row r="118" spans="1:3" x14ac:dyDescent="0.3">
      <c r="A118" s="184" t="s">
        <v>820</v>
      </c>
      <c r="B118" s="184" t="s">
        <v>810</v>
      </c>
      <c r="C118" s="184" t="s">
        <v>805</v>
      </c>
    </row>
    <row r="119" spans="1:3" x14ac:dyDescent="0.3">
      <c r="A119" s="184" t="s">
        <v>966</v>
      </c>
      <c r="B119" s="184" t="s">
        <v>804</v>
      </c>
      <c r="C119" s="184" t="s">
        <v>805</v>
      </c>
    </row>
    <row r="120" spans="1:3" x14ac:dyDescent="0.3">
      <c r="A120" s="184" t="s">
        <v>967</v>
      </c>
      <c r="B120" s="184" t="s">
        <v>968</v>
      </c>
      <c r="C120" s="184" t="s">
        <v>805</v>
      </c>
    </row>
    <row r="121" spans="1:3" x14ac:dyDescent="0.3">
      <c r="A121" s="184" t="s">
        <v>969</v>
      </c>
      <c r="B121" s="184" t="s">
        <v>970</v>
      </c>
      <c r="C121" s="184" t="s">
        <v>827</v>
      </c>
    </row>
    <row r="122" spans="1:3" x14ac:dyDescent="0.3">
      <c r="A122" s="184" t="s">
        <v>971</v>
      </c>
      <c r="B122" s="184" t="s">
        <v>972</v>
      </c>
      <c r="C122" s="184" t="s">
        <v>973</v>
      </c>
    </row>
    <row r="123" spans="1:3" x14ac:dyDescent="0.3">
      <c r="A123" s="184" t="s">
        <v>974</v>
      </c>
      <c r="B123" s="184" t="s">
        <v>792</v>
      </c>
      <c r="C123" s="184" t="s">
        <v>805</v>
      </c>
    </row>
    <row r="124" spans="1:3" x14ac:dyDescent="0.3">
      <c r="A124" s="184" t="s">
        <v>975</v>
      </c>
      <c r="B124" s="184" t="s">
        <v>866</v>
      </c>
      <c r="C124" s="184" t="s">
        <v>827</v>
      </c>
    </row>
    <row r="125" spans="1:3" x14ac:dyDescent="0.3">
      <c r="A125" s="187" t="s">
        <v>976</v>
      </c>
      <c r="B125" s="184"/>
      <c r="C125" s="184"/>
    </row>
    <row r="126" spans="1:3" x14ac:dyDescent="0.3">
      <c r="A126" s="184" t="s">
        <v>977</v>
      </c>
      <c r="B126" s="184" t="s">
        <v>978</v>
      </c>
      <c r="C126" s="184" t="s">
        <v>979</v>
      </c>
    </row>
    <row r="127" spans="1:3" x14ac:dyDescent="0.3">
      <c r="A127" s="184" t="s">
        <v>980</v>
      </c>
      <c r="B127" s="184" t="s">
        <v>981</v>
      </c>
      <c r="C127" s="184" t="s">
        <v>793</v>
      </c>
    </row>
    <row r="128" spans="1:3" x14ac:dyDescent="0.3">
      <c r="A128" s="184" t="s">
        <v>982</v>
      </c>
      <c r="B128" s="184" t="s">
        <v>983</v>
      </c>
      <c r="C128" s="184" t="s">
        <v>805</v>
      </c>
    </row>
    <row r="129" spans="1:3" x14ac:dyDescent="0.3">
      <c r="A129" s="184" t="s">
        <v>984</v>
      </c>
      <c r="B129" s="184" t="s">
        <v>985</v>
      </c>
      <c r="C129" s="184" t="s">
        <v>821</v>
      </c>
    </row>
    <row r="130" spans="1:3" x14ac:dyDescent="0.3">
      <c r="A130" s="184" t="s">
        <v>986</v>
      </c>
      <c r="B130" s="184" t="s">
        <v>987</v>
      </c>
      <c r="C130" s="184" t="s">
        <v>805</v>
      </c>
    </row>
    <row r="131" spans="1:3" x14ac:dyDescent="0.3">
      <c r="A131" s="184" t="s">
        <v>988</v>
      </c>
      <c r="B131" s="184" t="s">
        <v>989</v>
      </c>
      <c r="C131" s="184" t="s">
        <v>990</v>
      </c>
    </row>
    <row r="132" spans="1:3" x14ac:dyDescent="0.3">
      <c r="A132" s="187" t="s">
        <v>991</v>
      </c>
      <c r="B132" s="184"/>
      <c r="C132" s="184"/>
    </row>
    <row r="133" spans="1:3" x14ac:dyDescent="0.3">
      <c r="A133" s="184" t="s">
        <v>992</v>
      </c>
      <c r="B133" s="184" t="s">
        <v>993</v>
      </c>
      <c r="C133" s="184" t="s">
        <v>805</v>
      </c>
    </row>
    <row r="134" spans="1:3" x14ac:dyDescent="0.3">
      <c r="A134" s="184" t="s">
        <v>994</v>
      </c>
      <c r="B134" s="184" t="s">
        <v>804</v>
      </c>
      <c r="C134" s="184" t="s">
        <v>805</v>
      </c>
    </row>
    <row r="135" spans="1:3" x14ac:dyDescent="0.3">
      <c r="A135" s="184" t="s">
        <v>995</v>
      </c>
      <c r="B135" s="184" t="s">
        <v>989</v>
      </c>
      <c r="C135" s="184" t="s">
        <v>990</v>
      </c>
    </row>
    <row r="136" spans="1:3" x14ac:dyDescent="0.3">
      <c r="A136" s="184" t="s">
        <v>996</v>
      </c>
      <c r="B136" s="184" t="s">
        <v>792</v>
      </c>
      <c r="C136" s="184" t="s">
        <v>973</v>
      </c>
    </row>
    <row r="137" spans="1:3" x14ac:dyDescent="0.3">
      <c r="A137" s="184" t="s">
        <v>997</v>
      </c>
      <c r="B137" s="184" t="s">
        <v>998</v>
      </c>
      <c r="C137" s="184" t="s">
        <v>999</v>
      </c>
    </row>
    <row r="138" spans="1:3" x14ac:dyDescent="0.3">
      <c r="A138" s="184" t="s">
        <v>1000</v>
      </c>
      <c r="B138" s="184" t="s">
        <v>804</v>
      </c>
      <c r="C138" s="184" t="s">
        <v>805</v>
      </c>
    </row>
    <row r="139" spans="1:3" x14ac:dyDescent="0.3">
      <c r="A139" s="184" t="s">
        <v>1001</v>
      </c>
      <c r="B139" s="184" t="s">
        <v>804</v>
      </c>
      <c r="C139" s="184" t="s">
        <v>805</v>
      </c>
    </row>
    <row r="140" spans="1:3" x14ac:dyDescent="0.3">
      <c r="A140" s="184" t="s">
        <v>1002</v>
      </c>
      <c r="B140" s="184" t="s">
        <v>1003</v>
      </c>
      <c r="C140" s="184" t="s">
        <v>805</v>
      </c>
    </row>
    <row r="141" spans="1:3" x14ac:dyDescent="0.3">
      <c r="A141" s="184" t="s">
        <v>1004</v>
      </c>
      <c r="B141" s="184" t="s">
        <v>1005</v>
      </c>
      <c r="C141" s="184" t="s">
        <v>973</v>
      </c>
    </row>
    <row r="142" spans="1:3" x14ac:dyDescent="0.3">
      <c r="A142" s="184" t="s">
        <v>1006</v>
      </c>
      <c r="B142" s="184" t="s">
        <v>801</v>
      </c>
      <c r="C142" s="184" t="s">
        <v>973</v>
      </c>
    </row>
    <row r="143" spans="1:3" x14ac:dyDescent="0.3">
      <c r="A143" s="184" t="s">
        <v>1007</v>
      </c>
      <c r="B143" s="184" t="s">
        <v>1008</v>
      </c>
      <c r="C143" s="184" t="s">
        <v>999</v>
      </c>
    </row>
    <row r="145" spans="1:1" x14ac:dyDescent="0.3">
      <c r="A145" t="s">
        <v>1009</v>
      </c>
    </row>
    <row r="146" spans="1:1" x14ac:dyDescent="0.3">
      <c r="A146" t="s">
        <v>1010</v>
      </c>
    </row>
    <row r="147" spans="1:1" x14ac:dyDescent="0.3">
      <c r="A147" t="s">
        <v>1011</v>
      </c>
    </row>
    <row r="148" spans="1:1" x14ac:dyDescent="0.3">
      <c r="A148" t="s">
        <v>1012</v>
      </c>
    </row>
    <row r="149" spans="1:1" x14ac:dyDescent="0.3">
      <c r="A149" t="s">
        <v>1013</v>
      </c>
    </row>
  </sheetData>
  <mergeCells count="3">
    <mergeCell ref="A1:N1"/>
    <mergeCell ref="A3:C3"/>
    <mergeCell ref="E3:G3"/>
  </mergeCells>
  <pageMargins left="0.7" right="0.7" top="0.75" bottom="0.75" header="0.3" footer="0.3"/>
  <pageSetup paperSize="9" orientation="portrait" horizontalDpi="0" verticalDpi="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</vt:i4>
      </vt:variant>
    </vt:vector>
  </HeadingPairs>
  <TitlesOfParts>
    <vt:vector size="9" baseType="lpstr">
      <vt:lpstr>Alimentos</vt:lpstr>
      <vt:lpstr>CALCULO D.N</vt:lpstr>
      <vt:lpstr>DÍA NORMAL </vt:lpstr>
      <vt:lpstr>PLANIFICACION</vt:lpstr>
      <vt:lpstr>CALCULO D.E</vt:lpstr>
      <vt:lpstr>DÍA ENTRENAMIENTO</vt:lpstr>
      <vt:lpstr>Porciones de Intercambio UDD</vt:lpstr>
      <vt:lpstr>Extras</vt:lpstr>
      <vt:lpstr>PLANIFICACION!Área_de_impresión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Hernan Ricardo Lippke Vega</cp:lastModifiedBy>
  <cp:lastPrinted>2021-11-08T04:01:35Z</cp:lastPrinted>
  <dcterms:created xsi:type="dcterms:W3CDTF">2020-05-31T20:20:54Z</dcterms:created>
  <dcterms:modified xsi:type="dcterms:W3CDTF">2024-10-28T02:19:09Z</dcterms:modified>
</cp:coreProperties>
</file>