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tom\Desktop\"/>
    </mc:Choice>
  </mc:AlternateContent>
  <bookViews>
    <workbookView xWindow="0" yWindow="0" windowWidth="28800" windowHeight="8535" activeTab="3"/>
  </bookViews>
  <sheets>
    <sheet name="Performance Years" sheetId="1" r:id="rId1"/>
    <sheet name="Bad Rates" sheetId="2" r:id="rId2"/>
    <sheet name="Brier Score Spiegelhalter" sheetId="3" r:id="rId3"/>
    <sheet name="Coefficients" sheetId="4" r:id="rId4"/>
  </sheets>
  <definedNames>
    <definedName name="Query_from_RCPDatamart" localSheetId="1" hidden="1">'Bad Rates'!$B$15:$J$25</definedName>
    <definedName name="Query_from_SQLPRD_ANL" localSheetId="1" hidden="1">'Bad Rates'!$B$2:$F$12</definedName>
    <definedName name="Query_from_SQLPRD_ANL_1" localSheetId="1" hidden="1">'Bad Rates'!$B$28:$E$30</definedName>
    <definedName name="Query_from_SQLPRD_ANL_2" localSheetId="1" hidden="1">'Bad Rates'!$B$34:$E$40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2" l="1"/>
  <c r="K37" i="2"/>
  <c r="K38" i="2"/>
  <c r="K39" i="2"/>
  <c r="K41" i="2" s="1"/>
  <c r="K40" i="2"/>
  <c r="K35" i="2"/>
  <c r="J36" i="2"/>
  <c r="L36" i="2" s="1"/>
  <c r="J37" i="2"/>
  <c r="L37" i="2" s="1"/>
  <c r="J38" i="2"/>
  <c r="J39" i="2"/>
  <c r="J40" i="2"/>
  <c r="L40" i="2" s="1"/>
  <c r="J35" i="2"/>
  <c r="J41" i="2" s="1"/>
  <c r="L41" i="2" s="1"/>
  <c r="I36" i="2"/>
  <c r="I37" i="2"/>
  <c r="I38" i="2"/>
  <c r="I39" i="2"/>
  <c r="I40" i="2"/>
  <c r="I35" i="2"/>
  <c r="H36" i="2"/>
  <c r="H37" i="2"/>
  <c r="H38" i="2"/>
  <c r="H39" i="2"/>
  <c r="H40" i="2"/>
  <c r="H35" i="2"/>
  <c r="J28" i="2"/>
  <c r="K28" i="2"/>
  <c r="I28" i="2"/>
  <c r="J29" i="2"/>
  <c r="K29" i="2"/>
  <c r="J30" i="2"/>
  <c r="K30" i="2"/>
  <c r="I30" i="2"/>
  <c r="I29" i="2"/>
  <c r="I41" i="2" l="1"/>
  <c r="L39" i="2"/>
  <c r="L38" i="2"/>
  <c r="L35" i="2"/>
  <c r="I31" i="2"/>
  <c r="H30" i="2" s="1"/>
  <c r="J31" i="2"/>
  <c r="H29" i="2" l="1"/>
  <c r="K31" i="2"/>
</calcChain>
</file>

<file path=xl/connections.xml><?xml version="1.0" encoding="utf-8"?>
<connections xmlns="http://schemas.openxmlformats.org/spreadsheetml/2006/main">
  <connection id="1" name="Query from RCPDatamart" type="1" refreshedVersion="5" background="1" saveData="1">
    <dbPr connection="DSN=RCPDatamart;UID=ptom;Trusted_Connection=Yes;APP=Microsoft Office 2013;WSID=LT060489;" command="_x000d__x000a_SELECT [Performance Year] = [year]_x000d__x000a_      /*,[# Non-Defaults] = sum(1-[defaultCount]_x0009_)_x000d__x000a__x0009_  ,[# Non-Defaults] = sum([defaultCount]_x0009_)_x000d__x000a__x0009_  ,[# Total]_x0009__x0009_= sum([recordCount]_x0009__x0009_)_x000d__x000a_      ,[Default Rate %]_x0009_= sum([defaultCount]_x0009_)*1.0/sum([recordCount])*/_x000d__x000a_      ,[# Missing FICO] = sum(IIF([FICO] IS NULL_x0009_OR NOT([FICO] between 300 and 850), 1, 0))_x000d__x000a_      ,[# Missing BKRPT]= sum(IIF([BKRPT] IS NULL_x0009_OR NOT([BKRPT] between 1 and 1000), 1, 0))_x000d__x000a_      ,[# Missing AGE]_x0009_= sum(IIF([age] IS NULL_x0009__x0009__x0009__x0009__x0009__x0009__x0009__x0009__x0009__x0009_  , 1, 0))_x000d__x000a__x0009_  _x000d__x000a_      ,[% Missing FICO] = sum(IIF([FICO] IS NULL_x0009_OR NOT([FICO] between 300 and 850), 1, 0))*1.0/sum([recordCount])_x000d__x000a_      ,[% Missing BKRPT]= sum(IIF([BKRPT] IS NULL_x0009_OR NOT([BKRPT] between 1 and 1000), 1, 0))*1.0/sum([recordCount])_x000d__x000a_      ,[% Missing AGE]_x0009_= sum(IIF([age] IS NULL_x0009__x0009__x0009__x0009__x0009__x0009__x0009__x0009__x0009__x0009_  , 1, 0))*1.0/sum([recordCount])_x000d__x000a__x000d__x000a_  FROM [RCPTemporary].[ann2021].[vHELOCBanding]_x000d__x000a_  WHERE_x000d__x000a_  [caExclusionFlag] = 0_x000d__x000a_  --[CustomerBalance] &gt;0_x000d__x000a_  group by [year]_x000d__x000a_  order by [year] asc"/>
  </connection>
  <connection id="2" name="Query from SQLPRD-ANL" type="1" refreshedVersion="5" background="1" saveData="1">
    <dbPr connection="DSN=SQLPRD-ANL;UID=ptom;Trusted_Connection=Yes;APP=Microsoft Office 2013;WSID=LT060489;" command="SELECT [Performance Year] = [year]_x000d__x000a_      ,[# Non-Defaults] = sum(1-[defaultCount]_x0009_)_x000d__x000a__x0009_  ,[# Defaults] = sum([defaultCount]_x0009_)_x000d__x000a__x0009_  ,[# Total]_x0009__x0009_= sum([recordCount]_x0009__x0009_)_x000d__x000a_      ,[Default Rate %]_x0009_= sum([defaultCount]_x0009_)*1.0/sum([recordCount])_x000d__x000a_  FROM [RCPTemporary].[ann2021].[vHELOCBanding]_x000d__x000a_  WHERE_x000d__x000a_  [caExclusionFlag] = 0_x000d__x000a_  group by [year]_x000d__x000a_  order by [year] asc"/>
  </connection>
  <connection id="3" name="Query from SQLPRD-ANL1" type="1" refreshedVersion="5" background="1" saveData="1">
    <dbPr connection="DSN=SQLPRD-ANL;UID=ptom;Trusted_Connection=Yes;APP=Microsoft Office 2013;WSID=LT060489;" command="WITH MISSING as (_x000d__x000a__x000d__x000a__x0009_SELECT distinct *_x000d__x000a__x0009__x0009_,[Missing Flag]_x0009__x0009_= IIF([FICO] IS NULL_x0009_OR NOT([FICO] between 300 and 850) _x000d__x000a__x0009__x0009__x0009__x0009__x0009__x0009__x0009_   OR [BKRPT] IS NULL_x0009_OR NOT([BKRPT] between 1 and 1000), 1, 0)_x000d__x000a__x0009_FROM [RCPTemporary].[ann2021].[vHELOCBanding]_x000d__x000a__x0009_WHERE_x000d__x000a__x0009_[caExclusionFlag] = 0_x000d__x000a__x000d__x000a_)_x000d__x000a__x000d__x000a__x0009_SELECT _x000d__x000a__x0009__x0009_[Missing Flag]_x000d__x000a__x0009__x0009_,[# Total]_x0009__x0009_= sum([recordCount])_x000d__x000a__x0009__x0009_,[# Defaults] = sum([defaultCount]_x0009_)_x000d__x000a__x0009__x0009_,[Default Rate %]_x0009_= sum([defaultCount]_x0009_)*1.0/sum([recordCount])_x000d__x000a__x0009_FROM MISSING_x000d__x000a__x0009_group by [Missing Flag]_x000d__x000a__x0009_order by [Missing Flag] asc"/>
  </connection>
  <connection id="4" name="Query from SQLPRD-ANL2" type="1" refreshedVersion="5" background="1" saveData="1">
    <dbPr connection="DSN=SQLPRD-ANL;UID=ptom;Trusted_Connection=Yes;APP=Microsoft Office 2013;WSID=LT060489;" command="WITH MISSING as (_x000d__x000a__x000d__x000a__x0009_SELECT distinct *_x000d__x000a__x0009__x0009_,[Missing Flag]_x0009__x0009_= IIF([FICO] IS NULL_x0009_OR NOT([FICO] between 300 and 850) _x000d__x000a__x0009__x0009__x0009__x0009__x0009__x0009__x0009_   OR [BKRPT] IS NULL_x0009_OR NOT([BKRPT] between 1 and 1000), 1, 0)_x000d__x000a__x0009_FROM [RCPTemporary].[ann2021].[vHELOCBanding]_x000d__x000a__x0009_WHERE_x000d__x000a__x0009_[caExclusionFlag] = 0_x000d__x000a__x000d__x000a_)_x000d__x000a__x000d__x000a__x0009_SELECT _x000d__x000a__x0009__x0009_[Product Code] = [productCode]_x000d__x000a__x0009__x0009_,[# Total]_x0009__x0009_= sum([recordCount])_x000d__x000a__x0009__x0009_,[# Defaults] = sum([defaultCount]_x0009_)_x000d__x000a__x0009__x0009_,[Default Rate %]_x0009_= sum([defaultCount]_x0009_)*1.0/sum([recordCount])_x000d__x000a__x0009_FROM MISSING_x000d__x000a__x0009_group by [productCode]_x000d__x000a__x0009_order by [productCode] asc"/>
  </connection>
</connections>
</file>

<file path=xl/sharedStrings.xml><?xml version="1.0" encoding="utf-8"?>
<sst xmlns="http://schemas.openxmlformats.org/spreadsheetml/2006/main" count="136" uniqueCount="74">
  <si>
    <t>Period Table for Retail</t>
  </si>
  <si>
    <t>Balance Data as of Date</t>
  </si>
  <si>
    <t>Build Year</t>
  </si>
  <si>
    <t>Use Year</t>
  </si>
  <si>
    <t>Performance Year</t>
  </si>
  <si>
    <t>Performance Period</t>
  </si>
  <si>
    <t xml:space="preserve"> Start Date</t>
  </si>
  <si>
    <t>End Date</t>
  </si>
  <si>
    <t>Survival Date</t>
  </si>
  <si>
    <t>Train</t>
  </si>
  <si>
    <t>Test</t>
  </si>
  <si>
    <t>2018-2021</t>
  </si>
  <si>
    <t># Non-Defaults</t>
  </si>
  <si>
    <t># Total</t>
  </si>
  <si>
    <t>Default Rate %</t>
  </si>
  <si>
    <t># Defaults</t>
  </si>
  <si>
    <t>Column1</t>
  </si>
  <si>
    <t>Excluded</t>
  </si>
  <si>
    <t>2021- 2022 Model Data Use</t>
  </si>
  <si>
    <t># Missing FICO</t>
  </si>
  <si>
    <t># Missing BKRPT</t>
  </si>
  <si>
    <t># Missing AGE</t>
  </si>
  <si>
    <t>% Missing FICO</t>
  </si>
  <si>
    <t>% Missing BKRPT</t>
  </si>
  <si>
    <t>% Missing AGE</t>
  </si>
  <si>
    <t>Missing Flag</t>
  </si>
  <si>
    <t>Total</t>
  </si>
  <si>
    <t>All Records</t>
  </si>
  <si>
    <t>No Missing</t>
  </si>
  <si>
    <t>Missing</t>
  </si>
  <si>
    <t>Data Group</t>
  </si>
  <si>
    <t>540</t>
  </si>
  <si>
    <t>549</t>
  </si>
  <si>
    <t>589</t>
  </si>
  <si>
    <t>594</t>
  </si>
  <si>
    <t>595</t>
  </si>
  <si>
    <t>596</t>
  </si>
  <si>
    <t>EQUITY MAXIMIZER LINE</t>
  </si>
  <si>
    <t>EQUITY CREDIT LINE</t>
  </si>
  <si>
    <t>EQUITY POWERLINE</t>
  </si>
  <si>
    <t>LIBERTY HOME EQUITY LOC</t>
  </si>
  <si>
    <t>EQUITY EXPRESS</t>
  </si>
  <si>
    <t>EQUITY EXPRESS TOTAL LOC/ODP</t>
  </si>
  <si>
    <t>Product Code</t>
  </si>
  <si>
    <t>Description</t>
  </si>
  <si>
    <t>Column2</t>
  </si>
  <si>
    <t>Non-Defaults</t>
  </si>
  <si>
    <t>Defaults</t>
  </si>
  <si>
    <t>Default Rate</t>
  </si>
  <si>
    <t>Grand Total</t>
  </si>
  <si>
    <t>% of All Records</t>
  </si>
  <si>
    <t>\\cs-fpp\public\2600\RAROC\RAROC PROD 2021\PD Banding Files\01 Requirements\Retail Banding File Dates.xlsx</t>
  </si>
  <si>
    <t>HELOC_OLD</t>
  </si>
  <si>
    <t>FICO</t>
  </si>
  <si>
    <t>BKRPT</t>
  </si>
  <si>
    <t>Model</t>
  </si>
  <si>
    <t>ObservationYear</t>
  </si>
  <si>
    <t>Build.ST</t>
  </si>
  <si>
    <t>Build.Pval</t>
  </si>
  <si>
    <t>Valid.Brier</t>
  </si>
  <si>
    <t>Valid.ST</t>
  </si>
  <si>
    <t>Valid.Pval</t>
  </si>
  <si>
    <t>HELOC_OLD Baseline In-Production Model:</t>
  </si>
  <si>
    <t>FICO + BKRPT</t>
  </si>
  <si>
    <t>&gt;</t>
  </si>
  <si>
    <t>HELOC_NEW Model: FICO + BKRPT + Loan Age</t>
  </si>
  <si>
    <t>HELOC_NEW</t>
  </si>
  <si>
    <t>Intercept</t>
  </si>
  <si>
    <t>Loan Age</t>
  </si>
  <si>
    <t>AUC (Test Sample)</t>
  </si>
  <si>
    <t>KS (Test Sample)</t>
  </si>
  <si>
    <r>
      <rPr>
        <b/>
        <sz val="10"/>
        <color rgb="FF000000"/>
        <rFont val="Calibri"/>
        <family val="2"/>
        <scheme val="minor"/>
      </rPr>
      <t>HELOC_NEW</t>
    </r>
    <r>
      <rPr>
        <sz val="10"/>
        <color rgb="FF000000"/>
        <rFont val="Calibri"/>
        <family val="2"/>
        <scheme val="minor"/>
      </rPr>
      <t xml:space="preserve">
Coefficients</t>
    </r>
  </si>
  <si>
    <r>
      <rPr>
        <b/>
        <sz val="10"/>
        <color rgb="FF000000"/>
        <rFont val="Calibri"/>
        <family val="2"/>
        <scheme val="minor"/>
      </rPr>
      <t>HELOC_OLD</t>
    </r>
    <r>
      <rPr>
        <sz val="10"/>
        <color rgb="FF000000"/>
        <rFont val="Calibri"/>
        <family val="2"/>
        <scheme val="minor"/>
      </rPr>
      <t xml:space="preserve">
Coefficients</t>
    </r>
  </si>
  <si>
    <r>
      <rPr>
        <b/>
        <sz val="10"/>
        <color rgb="FF000000"/>
        <rFont val="Calibri"/>
        <family val="2"/>
        <scheme val="minor"/>
      </rPr>
      <t xml:space="preserve">2017 HELOC Model </t>
    </r>
    <r>
      <rPr>
        <sz val="10"/>
        <color rgb="FF000000"/>
        <rFont val="Calibri"/>
        <family val="2"/>
        <scheme val="minor"/>
      </rPr>
      <t xml:space="preserve">
Coefficients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</si>
</sst>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8" formatCode="0.0000"/>
    <numFmt numFmtId="169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4" fillId="0" borderId="4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4" borderId="6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3" fontId="0" fillId="8" borderId="0" xfId="0" applyNumberFormat="1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2" borderId="0" xfId="0" applyNumberFormat="1" applyFill="1"/>
    <xf numFmtId="3" fontId="0" fillId="2" borderId="0" xfId="2" applyNumberFormat="1" applyFont="1" applyFill="1" applyAlignment="1">
      <alignment horizontal="center" vertical="center"/>
    </xf>
    <xf numFmtId="14" fontId="5" fillId="9" borderId="5" xfId="0" applyNumberFormat="1" applyFont="1" applyFill="1" applyBorder="1" applyAlignment="1">
      <alignment horizontal="right" vertical="center"/>
    </xf>
    <xf numFmtId="0" fontId="5" fillId="9" borderId="6" xfId="0" applyFont="1" applyFill="1" applyBorder="1" applyAlignment="1">
      <alignment horizontal="center" vertical="center"/>
    </xf>
    <xf numFmtId="14" fontId="5" fillId="9" borderId="6" xfId="0" applyNumberFormat="1" applyFont="1" applyFill="1" applyBorder="1" applyAlignment="1">
      <alignment horizontal="center" vertical="center"/>
    </xf>
    <xf numFmtId="14" fontId="5" fillId="9" borderId="7" xfId="0" applyNumberFormat="1" applyFont="1" applyFill="1" applyBorder="1" applyAlignment="1">
      <alignment horizontal="right" vertical="center"/>
    </xf>
    <xf numFmtId="0" fontId="5" fillId="9" borderId="8" xfId="0" applyFont="1" applyFill="1" applyBorder="1" applyAlignment="1">
      <alignment horizontal="center" vertical="center"/>
    </xf>
    <xf numFmtId="14" fontId="5" fillId="9" borderId="8" xfId="0" applyNumberFormat="1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right" vertical="center"/>
    </xf>
    <xf numFmtId="14" fontId="4" fillId="2" borderId="5" xfId="0" applyNumberFormat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 vertical="center" textRotation="90"/>
    </xf>
    <xf numFmtId="3" fontId="0" fillId="2" borderId="0" xfId="0" applyNumberFormat="1" applyFill="1" applyAlignment="1">
      <alignment horizontal="center"/>
    </xf>
    <xf numFmtId="0" fontId="0" fillId="2" borderId="0" xfId="0" applyFill="1" applyBorder="1"/>
    <xf numFmtId="0" fontId="0" fillId="2" borderId="13" xfId="0" applyFill="1" applyBorder="1"/>
    <xf numFmtId="0" fontId="2" fillId="8" borderId="15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0" fontId="0" fillId="2" borderId="11" xfId="2" applyNumberFormat="1" applyFont="1" applyFill="1" applyBorder="1" applyAlignment="1">
      <alignment horizontal="center"/>
    </xf>
    <xf numFmtId="3" fontId="0" fillId="2" borderId="0" xfId="1" applyNumberFormat="1" applyFont="1" applyFill="1" applyBorder="1" applyAlignment="1">
      <alignment horizontal="center" vertical="center"/>
    </xf>
    <xf numFmtId="3" fontId="0" fillId="2" borderId="18" xfId="1" applyNumberFormat="1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10" fontId="0" fillId="2" borderId="17" xfId="2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3" fontId="0" fillId="2" borderId="0" xfId="2" applyNumberFormat="1" applyFont="1" applyFill="1" applyAlignment="1">
      <alignment horizontal="center"/>
    </xf>
    <xf numFmtId="10" fontId="0" fillId="2" borderId="11" xfId="2" applyNumberFormat="1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10" fontId="0" fillId="2" borderId="14" xfId="2" applyNumberFormat="1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10" fontId="0" fillId="2" borderId="20" xfId="2" applyNumberFormat="1" applyFont="1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3" fontId="0" fillId="2" borderId="13" xfId="0" applyNumberFormat="1" applyFill="1" applyBorder="1" applyAlignment="1">
      <alignment horizontal="center" vertical="center"/>
    </xf>
    <xf numFmtId="3" fontId="0" fillId="2" borderId="20" xfId="0" applyNumberFormat="1" applyFill="1" applyBorder="1" applyAlignment="1">
      <alignment horizontal="center" vertical="center"/>
    </xf>
    <xf numFmtId="9" fontId="0" fillId="2" borderId="0" xfId="2" applyNumberFormat="1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9" fontId="0" fillId="2" borderId="18" xfId="2" applyFont="1" applyFill="1" applyBorder="1" applyAlignment="1">
      <alignment horizontal="center" vertical="center"/>
    </xf>
    <xf numFmtId="0" fontId="6" fillId="2" borderId="0" xfId="3" applyFill="1" applyAlignment="1">
      <alignment horizontal="left" vertical="center"/>
    </xf>
    <xf numFmtId="0" fontId="0" fillId="9" borderId="9" xfId="0" applyFill="1" applyBorder="1" applyAlignment="1">
      <alignment horizontal="center" vertical="center" textRotation="90"/>
    </xf>
    <xf numFmtId="0" fontId="0" fillId="9" borderId="7" xfId="0" applyFill="1" applyBorder="1" applyAlignment="1">
      <alignment horizontal="center" vertical="center" textRotation="90"/>
    </xf>
    <xf numFmtId="0" fontId="0" fillId="7" borderId="3" xfId="0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168" fontId="0" fillId="2" borderId="0" xfId="0" applyNumberFormat="1" applyFill="1" applyBorder="1" applyAlignment="1">
      <alignment horizontal="center"/>
    </xf>
    <xf numFmtId="168" fontId="0" fillId="2" borderId="11" xfId="0" applyNumberFormat="1" applyFill="1" applyBorder="1" applyAlignment="1">
      <alignment horizontal="center"/>
    </xf>
    <xf numFmtId="168" fontId="0" fillId="2" borderId="13" xfId="0" applyNumberFormat="1" applyFill="1" applyBorder="1" applyAlignment="1">
      <alignment horizontal="center"/>
    </xf>
    <xf numFmtId="168" fontId="0" fillId="2" borderId="14" xfId="0" applyNumberFormat="1" applyFill="1" applyBorder="1" applyAlignment="1">
      <alignment horizontal="center"/>
    </xf>
    <xf numFmtId="0" fontId="8" fillId="10" borderId="21" xfId="0" applyFont="1" applyFill="1" applyBorder="1" applyAlignment="1">
      <alignment horizontal="center"/>
    </xf>
    <xf numFmtId="0" fontId="8" fillId="10" borderId="20" xfId="0" applyFont="1" applyFill="1" applyBorder="1" applyAlignment="1">
      <alignment horizontal="center"/>
    </xf>
    <xf numFmtId="0" fontId="8" fillId="10" borderId="22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0" fillId="10" borderId="13" xfId="0" applyFont="1" applyFill="1" applyBorder="1" applyAlignment="1">
      <alignment horizontal="center"/>
    </xf>
    <xf numFmtId="0" fontId="0" fillId="10" borderId="14" xfId="0" applyFont="1" applyFill="1" applyBorder="1" applyAlignment="1">
      <alignment horizontal="center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top" wrapText="1"/>
    </xf>
    <xf numFmtId="0" fontId="10" fillId="4" borderId="0" xfId="0" applyFont="1" applyFill="1" applyAlignment="1">
      <alignment horizontal="left" vertical="center" wrapText="1"/>
    </xf>
    <xf numFmtId="0" fontId="5" fillId="2" borderId="18" xfId="0" applyFont="1" applyFill="1" applyBorder="1" applyAlignment="1">
      <alignment horizontal="right" vertical="center"/>
    </xf>
    <xf numFmtId="0" fontId="5" fillId="2" borderId="27" xfId="0" applyFont="1" applyFill="1" applyBorder="1" applyAlignment="1">
      <alignment vertical="center"/>
    </xf>
    <xf numFmtId="0" fontId="5" fillId="2" borderId="28" xfId="0" applyFont="1" applyFill="1" applyBorder="1" applyAlignment="1">
      <alignment horizontal="right" vertical="center"/>
    </xf>
    <xf numFmtId="0" fontId="5" fillId="2" borderId="29" xfId="0" applyFont="1" applyFill="1" applyBorder="1" applyAlignment="1">
      <alignment vertical="center"/>
    </xf>
    <xf numFmtId="0" fontId="5" fillId="2" borderId="30" xfId="0" applyFont="1" applyFill="1" applyBorder="1" applyAlignment="1">
      <alignment horizontal="right" vertical="center"/>
    </xf>
    <xf numFmtId="0" fontId="5" fillId="2" borderId="29" xfId="0" applyFont="1" applyFill="1" applyBorder="1" applyAlignment="1">
      <alignment horizontal="right" vertical="center"/>
    </xf>
    <xf numFmtId="10" fontId="5" fillId="2" borderId="24" xfId="0" applyNumberFormat="1" applyFont="1" applyFill="1" applyBorder="1" applyAlignment="1">
      <alignment horizontal="right" vertical="center"/>
    </xf>
    <xf numFmtId="0" fontId="0" fillId="2" borderId="28" xfId="0" applyFont="1" applyFill="1" applyBorder="1" applyAlignment="1">
      <alignment horizontal="right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2" borderId="27" xfId="0" applyFont="1" applyFill="1" applyBorder="1" applyAlignment="1">
      <alignment vertical="center"/>
    </xf>
    <xf numFmtId="169" fontId="0" fillId="2" borderId="28" xfId="0" applyNumberFormat="1" applyFont="1" applyFill="1" applyBorder="1" applyAlignment="1">
      <alignment horizontal="right" vertical="center"/>
    </xf>
    <xf numFmtId="169" fontId="5" fillId="2" borderId="28" xfId="0" applyNumberFormat="1" applyFont="1" applyFill="1" applyBorder="1" applyAlignment="1">
      <alignment horizontal="right" vertical="center"/>
    </xf>
    <xf numFmtId="0" fontId="7" fillId="2" borderId="31" xfId="0" applyFont="1" applyFill="1" applyBorder="1" applyAlignment="1">
      <alignment vertical="center"/>
    </xf>
    <xf numFmtId="0" fontId="5" fillId="2" borderId="20" xfId="0" applyFont="1" applyFill="1" applyBorder="1" applyAlignment="1">
      <alignment horizontal="right" vertical="center"/>
    </xf>
    <xf numFmtId="0" fontId="5" fillId="2" borderId="32" xfId="0" applyFont="1" applyFill="1" applyBorder="1" applyAlignment="1">
      <alignment horizontal="right" vertical="center"/>
    </xf>
    <xf numFmtId="169" fontId="5" fillId="2" borderId="32" xfId="0" applyNumberFormat="1" applyFont="1" applyFill="1" applyBorder="1" applyAlignment="1">
      <alignment horizontal="right" vertical="center"/>
    </xf>
    <xf numFmtId="0" fontId="5" fillId="2" borderId="33" xfId="0" applyFont="1" applyFill="1" applyBorder="1" applyAlignment="1">
      <alignment vertical="center"/>
    </xf>
    <xf numFmtId="0" fontId="5" fillId="2" borderId="34" xfId="0" applyFont="1" applyFill="1" applyBorder="1" applyAlignment="1">
      <alignment horizontal="right" vertical="center"/>
    </xf>
    <xf numFmtId="10" fontId="5" fillId="2" borderId="35" xfId="0" applyNumberFormat="1" applyFont="1" applyFill="1" applyBorder="1" applyAlignment="1">
      <alignment horizontal="right" vertical="center"/>
    </xf>
    <xf numFmtId="0" fontId="5" fillId="2" borderId="33" xfId="0" applyFont="1" applyFill="1" applyBorder="1" applyAlignment="1">
      <alignment horizontal="righ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41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Query from SQLPRD-ANL" connectionId="2" autoFormatId="16" applyNumberFormats="0" applyBorderFormats="0" applyFontFormats="0" applyPatternFormats="0" applyAlignmentFormats="0" applyWidthHeightFormats="0">
  <queryTableRefresh nextId="8">
    <queryTableFields count="5">
      <queryTableField id="1" name="Performance Year" tableColumnId="1"/>
      <queryTableField id="2" name="# Non-Defaults" tableColumnId="2"/>
      <queryTableField id="6" name="# Defaults" tableColumnId="6"/>
      <queryTableField id="4" name="# Total" tableColumnId="4"/>
      <queryTableField id="5" name="Default Rate %" tableColumnId="5"/>
    </queryTableFields>
  </queryTableRefresh>
</queryTable>
</file>

<file path=xl/queryTables/queryTable2.xml><?xml version="1.0" encoding="utf-8"?>
<queryTable xmlns="http://schemas.openxmlformats.org/spreadsheetml/2006/main" name="Query from RCPDatamart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Performance Year" tableColumnId="1"/>
      <queryTableField id="2" name="# Missing FICO" tableColumnId="2"/>
      <queryTableField id="3" name="# Missing BKRPT" tableColumnId="3"/>
      <queryTableField id="4" name="# Missing AGE" tableColumnId="4"/>
      <queryTableField id="5" name="% Missing FICO" tableColumnId="5"/>
      <queryTableField id="6" name="% Missing BKRPT" tableColumnId="6"/>
      <queryTableField id="9" dataBound="0" tableColumnId="8"/>
      <queryTableField id="8" dataBound="0" tableColumnId="9"/>
      <queryTableField id="7" name="% Missing AGE" tableColumnId="7"/>
    </queryTableFields>
  </queryTableRefresh>
</queryTable>
</file>

<file path=xl/queryTables/queryTable3.xml><?xml version="1.0" encoding="utf-8"?>
<queryTable xmlns="http://schemas.openxmlformats.org/spreadsheetml/2006/main" name="Query from SQLPRD-ANL_1" connectionId="3" autoFormatId="16" applyNumberFormats="0" applyBorderFormats="0" applyFontFormats="0" applyPatternFormats="0" applyAlignmentFormats="0" applyWidthHeightFormats="0">
  <queryTableRefresh nextId="5">
    <queryTableFields count="4">
      <queryTableField id="1" name="Missing Flag" tableColumnId="1"/>
      <queryTableField id="2" name="# Total" tableColumnId="2"/>
      <queryTableField id="3" name="# Non-Defaults" tableColumnId="3"/>
      <queryTableField id="4" name="Default Rate %" tableColumnId="4"/>
    </queryTableFields>
  </queryTableRefresh>
</queryTable>
</file>

<file path=xl/queryTables/queryTable4.xml><?xml version="1.0" encoding="utf-8"?>
<queryTable xmlns="http://schemas.openxmlformats.org/spreadsheetml/2006/main" name="Query from SQLPRD-ANL_2" connectionId="4" autoFormatId="16" applyNumberFormats="0" applyBorderFormats="0" applyFontFormats="0" applyPatternFormats="0" applyAlignmentFormats="0" applyWidthHeightFormats="0">
  <queryTableRefresh nextId="9">
    <queryTableFields count="4">
      <queryTableField id="5" name="Product Code" tableColumnId="5"/>
      <queryTableField id="6" name="# Defaults" tableColumnId="6"/>
      <queryTableField id="2" name="# Total" tableColumnId="2"/>
      <queryTableField id="4" name="Default Rate %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Query_from_SQLPRD_ANL" displayName="Table_Query_from_SQLPRD_ANL" ref="B2:F12" tableType="queryTable" totalsRowShown="0" headerRowDxfId="40" dataDxfId="39">
  <autoFilter ref="B2:F12"/>
  <tableColumns count="5">
    <tableColumn id="1" uniqueName="1" name="Performance Year" queryTableFieldId="1" dataDxfId="38"/>
    <tableColumn id="2" uniqueName="2" name="# Non-Defaults" queryTableFieldId="2" dataDxfId="37"/>
    <tableColumn id="6" uniqueName="6" name="# Defaults" queryTableFieldId="6" dataDxfId="36" dataCellStyle="Percent"/>
    <tableColumn id="4" uniqueName="4" name="# Total" queryTableFieldId="4" dataDxfId="35"/>
    <tableColumn id="5" uniqueName="5" name="Default Rate %" queryTableFieldId="5" dataDxfId="34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Query_from_RCPDatamart" displayName="Table_Query_from_RCPDatamart" ref="B15:J25" tableType="queryTable" totalsRowShown="0" headerRowDxfId="33" dataDxfId="32">
  <autoFilter ref="B15:J25"/>
  <tableColumns count="9">
    <tableColumn id="1" uniqueName="1" name="Performance Year" queryTableFieldId="1" dataDxfId="31"/>
    <tableColumn id="2" uniqueName="2" name="# Missing FICO" queryTableFieldId="2" dataDxfId="30"/>
    <tableColumn id="3" uniqueName="3" name="# Missing BKRPT" queryTableFieldId="3" dataDxfId="29"/>
    <tableColumn id="4" uniqueName="4" name="# Missing AGE" queryTableFieldId="4" dataDxfId="28"/>
    <tableColumn id="5" uniqueName="5" name="% Missing FICO" queryTableFieldId="5" dataDxfId="27" dataCellStyle="Percent"/>
    <tableColumn id="6" uniqueName="6" name="% Missing BKRPT" queryTableFieldId="6" dataDxfId="26" dataCellStyle="Percent"/>
    <tableColumn id="8" uniqueName="8" name="Column1" queryTableFieldId="9" dataDxfId="25" dataCellStyle="Percent"/>
    <tableColumn id="9" uniqueName="9" name="Column2" queryTableFieldId="8" dataDxfId="24" dataCellStyle="Percent"/>
    <tableColumn id="7" uniqueName="7" name="% Missing AGE" queryTableFieldId="7" dataDxfId="23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_Query_from_SQLPRD_ANL_1" displayName="Table_Query_from_SQLPRD_ANL_1" ref="B28:E30" tableType="queryTable" totalsRowShown="0" headerRowDxfId="22" dataDxfId="21">
  <autoFilter ref="B28:E30"/>
  <tableColumns count="4">
    <tableColumn id="1" uniqueName="1" name="Missing Flag" queryTableFieldId="1" dataDxfId="20"/>
    <tableColumn id="2" uniqueName="2" name="# Total" queryTableFieldId="2" dataDxfId="19"/>
    <tableColumn id="3" uniqueName="3" name="# Non-Defaults" queryTableFieldId="3" dataDxfId="18"/>
    <tableColumn id="4" uniqueName="4" name="Default Rate %" queryTableFieldId="4" dataDxfId="17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_Query_from_SQLPRD_ANL_2" displayName="Table_Query_from_SQLPRD_ANL_2" ref="B34:E40" tableType="queryTable" totalsRowShown="0" headerRowDxfId="16">
  <autoFilter ref="B34:E40"/>
  <tableColumns count="4">
    <tableColumn id="5" uniqueName="5" name="Product Code" queryTableFieldId="5" dataDxfId="15" dataCellStyle="Percent"/>
    <tableColumn id="6" uniqueName="6" name="# Defaults" queryTableFieldId="6" dataDxfId="14" dataCellStyle="Percent"/>
    <tableColumn id="2" uniqueName="2" name="# Total" queryTableFieldId="2" dataDxfId="13"/>
    <tableColumn id="4" uniqueName="4" name="Default Rate %" queryTableFieldId="4" dataDxfId="12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cs-fpp\public\2600\RAROC\RAROC%20PROD%202021\PD%20Banding%20Files\01%20Requirements\Retail%20Banding%20File%20Dates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19"/>
  <sheetViews>
    <sheetView workbookViewId="0">
      <selection activeCell="B24" sqref="B24"/>
    </sheetView>
  </sheetViews>
  <sheetFormatPr defaultRowHeight="15" x14ac:dyDescent="0.25"/>
  <cols>
    <col min="1" max="3" width="9.140625" style="1"/>
    <col min="4" max="4" width="11.28515625" style="8" bestFit="1" customWidth="1"/>
    <col min="5" max="5" width="10.7109375" style="1" bestFit="1" customWidth="1"/>
    <col min="6" max="6" width="5.5703125" style="1" bestFit="1" customWidth="1"/>
    <col min="7" max="7" width="9.7109375" style="1" bestFit="1" customWidth="1"/>
    <col min="8" max="8" width="8.28515625" style="1" bestFit="1" customWidth="1"/>
    <col min="9" max="9" width="9.7109375" style="1" bestFit="1" customWidth="1"/>
    <col min="10" max="11" width="10.7109375" style="1" bestFit="1" customWidth="1"/>
    <col min="12" max="14" width="9.140625" style="1"/>
    <col min="15" max="15" width="19.28515625" style="8" customWidth="1"/>
    <col min="16" max="16" width="16.7109375" style="8" customWidth="1"/>
    <col min="17" max="17" width="17.7109375" style="8" customWidth="1"/>
    <col min="18" max="18" width="9.140625" style="8"/>
    <col min="19" max="19" width="16.42578125" style="8" customWidth="1"/>
    <col min="20" max="16384" width="9.140625" style="1"/>
  </cols>
  <sheetData>
    <row r="2" spans="4:11" x14ac:dyDescent="0.25">
      <c r="D2" s="66" t="s">
        <v>51</v>
      </c>
    </row>
    <row r="4" spans="4:11" ht="15.75" thickBot="1" x14ac:dyDescent="0.3"/>
    <row r="5" spans="4:11" ht="15.75" thickBot="1" x14ac:dyDescent="0.3">
      <c r="D5" s="70" t="s">
        <v>0</v>
      </c>
      <c r="E5" s="71"/>
      <c r="F5" s="71"/>
      <c r="G5" s="71"/>
      <c r="H5" s="71"/>
      <c r="I5" s="71"/>
      <c r="J5" s="71"/>
      <c r="K5" s="72"/>
    </row>
    <row r="6" spans="4:11" ht="45" x14ac:dyDescent="0.25">
      <c r="D6" s="73" t="s">
        <v>18</v>
      </c>
      <c r="E6" s="75" t="s">
        <v>1</v>
      </c>
      <c r="F6" s="75" t="s">
        <v>2</v>
      </c>
      <c r="G6" s="75" t="s">
        <v>3</v>
      </c>
      <c r="H6" s="75" t="s">
        <v>4</v>
      </c>
      <c r="I6" s="2" t="s">
        <v>5</v>
      </c>
      <c r="J6" s="2" t="s">
        <v>5</v>
      </c>
      <c r="K6" s="75" t="s">
        <v>8</v>
      </c>
    </row>
    <row r="7" spans="4:11" ht="30.75" thickBot="1" x14ac:dyDescent="0.3">
      <c r="D7" s="74"/>
      <c r="E7" s="76"/>
      <c r="F7" s="76"/>
      <c r="G7" s="76"/>
      <c r="H7" s="76"/>
      <c r="I7" s="2" t="s">
        <v>6</v>
      </c>
      <c r="J7" s="2" t="s">
        <v>7</v>
      </c>
      <c r="K7" s="76"/>
    </row>
    <row r="8" spans="4:11" ht="27" customHeight="1" thickBot="1" x14ac:dyDescent="0.3">
      <c r="D8" s="67" t="s">
        <v>17</v>
      </c>
      <c r="E8" s="26">
        <v>39813</v>
      </c>
      <c r="F8" s="27">
        <v>2009</v>
      </c>
      <c r="G8" s="27">
        <v>2010</v>
      </c>
      <c r="H8" s="27">
        <v>2009</v>
      </c>
      <c r="I8" s="28">
        <v>39814</v>
      </c>
      <c r="J8" s="28">
        <v>40178</v>
      </c>
      <c r="K8" s="28">
        <v>40117</v>
      </c>
    </row>
    <row r="9" spans="4:11" ht="27" customHeight="1" thickBot="1" x14ac:dyDescent="0.3">
      <c r="D9" s="68"/>
      <c r="E9" s="29">
        <v>40178</v>
      </c>
      <c r="F9" s="30">
        <v>2010</v>
      </c>
      <c r="G9" s="30">
        <v>2011</v>
      </c>
      <c r="H9" s="30">
        <v>2010</v>
      </c>
      <c r="I9" s="31">
        <v>40179</v>
      </c>
      <c r="J9" s="31">
        <v>40543</v>
      </c>
      <c r="K9" s="31">
        <v>40482</v>
      </c>
    </row>
    <row r="10" spans="4:11" ht="15.75" thickBot="1" x14ac:dyDescent="0.3">
      <c r="D10" s="69" t="s">
        <v>9</v>
      </c>
      <c r="E10" s="11">
        <v>40543</v>
      </c>
      <c r="F10" s="12">
        <v>2011</v>
      </c>
      <c r="G10" s="12">
        <v>2012</v>
      </c>
      <c r="H10" s="12">
        <v>2011</v>
      </c>
      <c r="I10" s="13">
        <v>40544</v>
      </c>
      <c r="J10" s="4">
        <v>40908</v>
      </c>
      <c r="K10" s="4">
        <v>40847</v>
      </c>
    </row>
    <row r="11" spans="4:11" ht="15.75" thickBot="1" x14ac:dyDescent="0.3">
      <c r="D11" s="69"/>
      <c r="E11" s="11">
        <v>40908</v>
      </c>
      <c r="F11" s="12">
        <v>2012</v>
      </c>
      <c r="G11" s="12">
        <v>2013</v>
      </c>
      <c r="H11" s="12">
        <v>2012</v>
      </c>
      <c r="I11" s="13">
        <v>40909</v>
      </c>
      <c r="J11" s="4">
        <v>41274</v>
      </c>
      <c r="K11" s="4">
        <v>41213</v>
      </c>
    </row>
    <row r="12" spans="4:11" ht="15.75" thickBot="1" x14ac:dyDescent="0.3">
      <c r="D12" s="69"/>
      <c r="E12" s="11">
        <v>41213</v>
      </c>
      <c r="F12" s="12">
        <v>2013</v>
      </c>
      <c r="G12" s="12">
        <v>2014</v>
      </c>
      <c r="H12" s="12">
        <v>2013</v>
      </c>
      <c r="I12" s="13">
        <v>41214</v>
      </c>
      <c r="J12" s="4">
        <v>41578</v>
      </c>
      <c r="K12" s="4">
        <v>41517</v>
      </c>
    </row>
    <row r="13" spans="4:11" ht="15.75" thickBot="1" x14ac:dyDescent="0.3">
      <c r="D13" s="69"/>
      <c r="E13" s="11">
        <v>41517</v>
      </c>
      <c r="F13" s="12">
        <v>2014</v>
      </c>
      <c r="G13" s="12">
        <v>2015</v>
      </c>
      <c r="H13" s="12">
        <v>2014</v>
      </c>
      <c r="I13" s="13">
        <v>41518</v>
      </c>
      <c r="J13" s="4">
        <v>41882</v>
      </c>
      <c r="K13" s="4">
        <v>41820</v>
      </c>
    </row>
    <row r="14" spans="4:11" ht="15.75" thickBot="1" x14ac:dyDescent="0.3">
      <c r="D14" s="69"/>
      <c r="E14" s="11">
        <v>41882</v>
      </c>
      <c r="F14" s="12">
        <v>2015</v>
      </c>
      <c r="G14" s="12">
        <v>2016</v>
      </c>
      <c r="H14" s="12">
        <v>2015</v>
      </c>
      <c r="I14" s="13">
        <v>41883</v>
      </c>
      <c r="J14" s="4">
        <v>42247</v>
      </c>
      <c r="K14" s="4">
        <v>42185</v>
      </c>
    </row>
    <row r="15" spans="4:11" ht="15.75" thickBot="1" x14ac:dyDescent="0.3">
      <c r="D15" s="69"/>
      <c r="E15" s="11">
        <v>42247</v>
      </c>
      <c r="F15" s="12">
        <v>2016</v>
      </c>
      <c r="G15" s="12">
        <v>2017</v>
      </c>
      <c r="H15" s="14">
        <v>2016</v>
      </c>
      <c r="I15" s="15">
        <v>42248</v>
      </c>
      <c r="J15" s="5">
        <v>42613</v>
      </c>
      <c r="K15" s="5">
        <v>42551</v>
      </c>
    </row>
    <row r="16" spans="4:11" ht="15.75" thickBot="1" x14ac:dyDescent="0.3">
      <c r="D16" s="69"/>
      <c r="E16" s="11">
        <v>42613</v>
      </c>
      <c r="F16" s="12">
        <v>2017</v>
      </c>
      <c r="G16" s="12" t="s">
        <v>11</v>
      </c>
      <c r="H16" s="9">
        <v>2017</v>
      </c>
      <c r="I16" s="10">
        <v>42614</v>
      </c>
      <c r="J16" s="3">
        <v>42978</v>
      </c>
      <c r="K16" s="3">
        <v>42916</v>
      </c>
    </row>
    <row r="17" spans="4:11" ht="15.75" thickBot="1" x14ac:dyDescent="0.3">
      <c r="D17" s="69"/>
      <c r="E17" s="11">
        <v>42978</v>
      </c>
      <c r="F17" s="12">
        <v>2018</v>
      </c>
      <c r="G17" s="12"/>
      <c r="H17" s="12">
        <v>2018</v>
      </c>
      <c r="I17" s="13">
        <v>42979</v>
      </c>
      <c r="J17" s="4">
        <v>43343</v>
      </c>
      <c r="K17" s="4">
        <v>43281</v>
      </c>
    </row>
    <row r="18" spans="4:11" ht="15.75" thickBot="1" x14ac:dyDescent="0.3">
      <c r="D18" s="69"/>
      <c r="E18" s="32">
        <v>43281</v>
      </c>
      <c r="F18" s="14">
        <v>2019</v>
      </c>
      <c r="G18" s="14"/>
      <c r="H18" s="14">
        <v>2019</v>
      </c>
      <c r="I18" s="15">
        <v>43282</v>
      </c>
      <c r="J18" s="5">
        <v>43646</v>
      </c>
      <c r="K18" s="5">
        <v>43585</v>
      </c>
    </row>
    <row r="19" spans="4:11" ht="33.75" thickBot="1" x14ac:dyDescent="0.3">
      <c r="D19" s="34" t="s">
        <v>10</v>
      </c>
      <c r="E19" s="33">
        <v>43646</v>
      </c>
      <c r="F19" s="16">
        <v>2020</v>
      </c>
      <c r="G19" s="16">
        <v>2022</v>
      </c>
      <c r="H19" s="16">
        <v>2020</v>
      </c>
      <c r="I19" s="17">
        <v>43647</v>
      </c>
      <c r="J19" s="6">
        <v>44012</v>
      </c>
      <c r="K19" s="7">
        <v>43951</v>
      </c>
    </row>
  </sheetData>
  <mergeCells count="9">
    <mergeCell ref="D8:D9"/>
    <mergeCell ref="D10:D18"/>
    <mergeCell ref="D5:K5"/>
    <mergeCell ref="D6:D7"/>
    <mergeCell ref="E6:E7"/>
    <mergeCell ref="F6:F7"/>
    <mergeCell ref="G6:G7"/>
    <mergeCell ref="H6:H7"/>
    <mergeCell ref="K6:K7"/>
  </mergeCells>
  <hyperlinks>
    <hyperlink ref="D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7"/>
  <sheetViews>
    <sheetView topLeftCell="A16" zoomScale="85" zoomScaleNormal="85" workbookViewId="0">
      <selection activeCell="F26" sqref="F26"/>
    </sheetView>
  </sheetViews>
  <sheetFormatPr defaultRowHeight="15" x14ac:dyDescent="0.25"/>
  <cols>
    <col min="1" max="1" width="9.140625" style="1"/>
    <col min="2" max="2" width="21.5703125" style="1" bestFit="1" customWidth="1"/>
    <col min="3" max="3" width="26.7109375" style="24" bestFit="1" customWidth="1"/>
    <col min="4" max="4" width="20" style="1" bestFit="1" customWidth="1"/>
    <col min="5" max="5" width="18.7109375" style="24" bestFit="1" customWidth="1"/>
    <col min="6" max="6" width="19.140625" style="24" bestFit="1" customWidth="1"/>
    <col min="7" max="7" width="20.5703125" style="1" bestFit="1" customWidth="1"/>
    <col min="8" max="8" width="30.42578125" style="1" bestFit="1" customWidth="1"/>
    <col min="9" max="9" width="13.42578125" style="1" bestFit="1" customWidth="1"/>
    <col min="10" max="10" width="18.7109375" style="1" bestFit="1" customWidth="1"/>
    <col min="11" max="11" width="14.42578125" style="1" bestFit="1" customWidth="1"/>
    <col min="12" max="12" width="14.140625" style="1" bestFit="1" customWidth="1"/>
    <col min="13" max="13" width="15.28515625" style="1" bestFit="1" customWidth="1"/>
    <col min="14" max="16384" width="9.140625" style="1"/>
  </cols>
  <sheetData>
    <row r="2" spans="2:10" x14ac:dyDescent="0.25">
      <c r="B2" s="20" t="s">
        <v>4</v>
      </c>
      <c r="C2" s="22" t="s">
        <v>12</v>
      </c>
      <c r="D2" s="22" t="s">
        <v>15</v>
      </c>
      <c r="E2" s="22" t="s">
        <v>13</v>
      </c>
      <c r="F2" s="20" t="s">
        <v>14</v>
      </c>
    </row>
    <row r="3" spans="2:10" x14ac:dyDescent="0.25">
      <c r="B3" s="8">
        <v>2011</v>
      </c>
      <c r="C3" s="23">
        <v>5880</v>
      </c>
      <c r="D3" s="25">
        <v>28</v>
      </c>
      <c r="E3" s="23">
        <v>5908</v>
      </c>
      <c r="F3" s="21">
        <v>4.739336492E-3</v>
      </c>
    </row>
    <row r="4" spans="2:10" x14ac:dyDescent="0.25">
      <c r="B4" s="8">
        <v>2012</v>
      </c>
      <c r="C4" s="23">
        <v>6958</v>
      </c>
      <c r="D4" s="25">
        <v>30</v>
      </c>
      <c r="E4" s="23">
        <v>6988</v>
      </c>
      <c r="F4" s="21">
        <v>4.2930738399999998E-3</v>
      </c>
    </row>
    <row r="5" spans="2:10" x14ac:dyDescent="0.25">
      <c r="B5" s="8">
        <v>2013</v>
      </c>
      <c r="C5" s="23">
        <v>7299</v>
      </c>
      <c r="D5" s="25">
        <v>19</v>
      </c>
      <c r="E5" s="23">
        <v>7318</v>
      </c>
      <c r="F5" s="21">
        <v>2.5963377970000001E-3</v>
      </c>
    </row>
    <row r="6" spans="2:10" x14ac:dyDescent="0.25">
      <c r="B6" s="8">
        <v>2014</v>
      </c>
      <c r="C6" s="23">
        <v>8540</v>
      </c>
      <c r="D6" s="25">
        <v>15</v>
      </c>
      <c r="E6" s="23">
        <v>8555</v>
      </c>
      <c r="F6" s="21">
        <v>1.753360607E-3</v>
      </c>
    </row>
    <row r="7" spans="2:10" x14ac:dyDescent="0.25">
      <c r="B7" s="8">
        <v>2015</v>
      </c>
      <c r="C7" s="23">
        <v>9589</v>
      </c>
      <c r="D7" s="25">
        <v>30</v>
      </c>
      <c r="E7" s="23">
        <v>9619</v>
      </c>
      <c r="F7" s="21">
        <v>3.1188273199999998E-3</v>
      </c>
    </row>
    <row r="8" spans="2:10" x14ac:dyDescent="0.25">
      <c r="B8" s="8">
        <v>2016</v>
      </c>
      <c r="C8" s="23">
        <v>9545</v>
      </c>
      <c r="D8" s="25">
        <v>44</v>
      </c>
      <c r="E8" s="23">
        <v>9589</v>
      </c>
      <c r="F8" s="21">
        <v>4.5885910930000004E-3</v>
      </c>
    </row>
    <row r="9" spans="2:10" x14ac:dyDescent="0.25">
      <c r="B9" s="8">
        <v>2017</v>
      </c>
      <c r="C9" s="23">
        <v>9348</v>
      </c>
      <c r="D9" s="25">
        <v>48</v>
      </c>
      <c r="E9" s="23">
        <v>9396</v>
      </c>
      <c r="F9" s="21">
        <v>5.1085568320000004E-3</v>
      </c>
    </row>
    <row r="10" spans="2:10" x14ac:dyDescent="0.25">
      <c r="B10" s="8">
        <v>2018</v>
      </c>
      <c r="C10" s="23">
        <v>9406</v>
      </c>
      <c r="D10" s="25">
        <v>66</v>
      </c>
      <c r="E10" s="23">
        <v>9472</v>
      </c>
      <c r="F10" s="21">
        <v>6.9679054049999996E-3</v>
      </c>
    </row>
    <row r="11" spans="2:10" x14ac:dyDescent="0.25">
      <c r="B11" s="8">
        <v>2019</v>
      </c>
      <c r="C11" s="23">
        <v>9767</v>
      </c>
      <c r="D11" s="25">
        <v>77</v>
      </c>
      <c r="E11" s="23">
        <v>9844</v>
      </c>
      <c r="F11" s="21">
        <v>7.8220235669999999E-3</v>
      </c>
    </row>
    <row r="12" spans="2:10" x14ac:dyDescent="0.25">
      <c r="B12" s="8">
        <v>2020</v>
      </c>
      <c r="C12" s="23">
        <v>10005</v>
      </c>
      <c r="D12" s="25">
        <v>59</v>
      </c>
      <c r="E12" s="23">
        <v>10064</v>
      </c>
      <c r="F12" s="21">
        <v>5.8624801269999997E-3</v>
      </c>
    </row>
    <row r="15" spans="2:10" x14ac:dyDescent="0.25">
      <c r="B15" s="20" t="s">
        <v>4</v>
      </c>
      <c r="C15" s="20" t="s">
        <v>19</v>
      </c>
      <c r="D15" s="20" t="s">
        <v>20</v>
      </c>
      <c r="E15" s="20" t="s">
        <v>21</v>
      </c>
      <c r="F15" s="20" t="s">
        <v>22</v>
      </c>
      <c r="G15" s="20" t="s">
        <v>23</v>
      </c>
      <c r="H15" s="20" t="s">
        <v>16</v>
      </c>
      <c r="I15" s="20" t="s">
        <v>45</v>
      </c>
      <c r="J15" s="20" t="s">
        <v>24</v>
      </c>
    </row>
    <row r="16" spans="2:10" x14ac:dyDescent="0.25">
      <c r="B16" s="18">
        <v>2011</v>
      </c>
      <c r="C16" s="35">
        <v>429</v>
      </c>
      <c r="D16" s="18">
        <v>420</v>
      </c>
      <c r="E16" s="35">
        <v>0</v>
      </c>
      <c r="F16" s="19">
        <v>7.2613405551000001E-2</v>
      </c>
      <c r="G16" s="19">
        <v>7.1090047392999997E-2</v>
      </c>
      <c r="H16" s="19"/>
      <c r="I16" s="19"/>
      <c r="J16" s="19">
        <v>0</v>
      </c>
    </row>
    <row r="17" spans="2:11" x14ac:dyDescent="0.25">
      <c r="B17" s="18">
        <v>2012</v>
      </c>
      <c r="C17" s="35">
        <v>92</v>
      </c>
      <c r="D17" s="18">
        <v>85</v>
      </c>
      <c r="E17" s="35">
        <v>0</v>
      </c>
      <c r="F17" s="19">
        <v>1.3165426445E-2</v>
      </c>
      <c r="G17" s="19">
        <v>1.2163709215E-2</v>
      </c>
      <c r="H17" s="19"/>
      <c r="I17" s="19"/>
      <c r="J17" s="19">
        <v>0</v>
      </c>
    </row>
    <row r="18" spans="2:11" x14ac:dyDescent="0.25">
      <c r="B18" s="18">
        <v>2013</v>
      </c>
      <c r="C18" s="35">
        <v>769</v>
      </c>
      <c r="D18" s="18">
        <v>769</v>
      </c>
      <c r="E18" s="35">
        <v>0</v>
      </c>
      <c r="F18" s="19">
        <v>0.105083356108</v>
      </c>
      <c r="G18" s="19">
        <v>0.105083356108</v>
      </c>
      <c r="H18" s="19"/>
      <c r="I18" s="19"/>
      <c r="J18" s="19">
        <v>0</v>
      </c>
    </row>
    <row r="19" spans="2:11" x14ac:dyDescent="0.25">
      <c r="B19" s="18">
        <v>2014</v>
      </c>
      <c r="C19" s="35">
        <v>99</v>
      </c>
      <c r="D19" s="18">
        <v>93</v>
      </c>
      <c r="E19" s="35">
        <v>0</v>
      </c>
      <c r="F19" s="19">
        <v>1.1572180010999999E-2</v>
      </c>
      <c r="G19" s="19">
        <v>1.0870835767999999E-2</v>
      </c>
      <c r="H19" s="19"/>
      <c r="I19" s="19"/>
      <c r="J19" s="19">
        <v>0</v>
      </c>
    </row>
    <row r="20" spans="2:11" x14ac:dyDescent="0.25">
      <c r="B20" s="18">
        <v>2015</v>
      </c>
      <c r="C20" s="35">
        <v>110</v>
      </c>
      <c r="D20" s="18">
        <v>101</v>
      </c>
      <c r="E20" s="35">
        <v>0</v>
      </c>
      <c r="F20" s="19">
        <v>1.1435700175999999E-2</v>
      </c>
      <c r="G20" s="19">
        <v>1.0500051979999999E-2</v>
      </c>
      <c r="H20" s="19"/>
      <c r="I20" s="19"/>
      <c r="J20" s="19">
        <v>0</v>
      </c>
    </row>
    <row r="21" spans="2:11" x14ac:dyDescent="0.25">
      <c r="B21" s="18">
        <v>2016</v>
      </c>
      <c r="C21" s="35">
        <v>107</v>
      </c>
      <c r="D21" s="18">
        <v>152</v>
      </c>
      <c r="E21" s="35">
        <v>0</v>
      </c>
      <c r="F21" s="19">
        <v>1.1158619251E-2</v>
      </c>
      <c r="G21" s="19">
        <v>1.5851496505999998E-2</v>
      </c>
      <c r="H21" s="19"/>
      <c r="I21" s="19"/>
      <c r="J21" s="19">
        <v>0</v>
      </c>
    </row>
    <row r="22" spans="2:11" x14ac:dyDescent="0.25">
      <c r="B22" s="18">
        <v>2017</v>
      </c>
      <c r="C22" s="35">
        <v>90</v>
      </c>
      <c r="D22" s="18">
        <v>148</v>
      </c>
      <c r="E22" s="35">
        <v>0</v>
      </c>
      <c r="F22" s="19">
        <v>9.5785440609999998E-3</v>
      </c>
      <c r="G22" s="19">
        <v>1.5751383567E-2</v>
      </c>
      <c r="H22" s="19"/>
      <c r="I22" s="19"/>
      <c r="J22" s="19">
        <v>0</v>
      </c>
    </row>
    <row r="23" spans="2:11" x14ac:dyDescent="0.25">
      <c r="B23" s="18">
        <v>2018</v>
      </c>
      <c r="C23" s="35">
        <v>90</v>
      </c>
      <c r="D23" s="18">
        <v>174</v>
      </c>
      <c r="E23" s="35">
        <v>0</v>
      </c>
      <c r="F23" s="19">
        <v>9.5016891890000003E-3</v>
      </c>
      <c r="G23" s="19">
        <v>1.8369932432E-2</v>
      </c>
      <c r="H23" s="19"/>
      <c r="I23" s="19"/>
      <c r="J23" s="19">
        <v>0</v>
      </c>
    </row>
    <row r="24" spans="2:11" x14ac:dyDescent="0.25">
      <c r="B24" s="18">
        <v>2019</v>
      </c>
      <c r="C24" s="35">
        <v>97</v>
      </c>
      <c r="D24" s="18">
        <v>310</v>
      </c>
      <c r="E24" s="35">
        <v>0</v>
      </c>
      <c r="F24" s="19">
        <v>9.8537179999999992E-3</v>
      </c>
      <c r="G24" s="19">
        <v>3.1491263712999998E-2</v>
      </c>
      <c r="H24" s="19"/>
      <c r="I24" s="19"/>
      <c r="J24" s="19">
        <v>0</v>
      </c>
    </row>
    <row r="25" spans="2:11" x14ac:dyDescent="0.25">
      <c r="B25" s="18">
        <v>2020</v>
      </c>
      <c r="C25" s="35">
        <v>100</v>
      </c>
      <c r="D25" s="18">
        <v>323</v>
      </c>
      <c r="E25" s="35">
        <v>0</v>
      </c>
      <c r="F25" s="19">
        <v>9.9364069950000009E-3</v>
      </c>
      <c r="G25" s="19">
        <v>3.2094594593999999E-2</v>
      </c>
      <c r="H25" s="19"/>
      <c r="I25" s="19"/>
      <c r="J25" s="19">
        <v>0</v>
      </c>
    </row>
    <row r="28" spans="2:11" x14ac:dyDescent="0.25">
      <c r="B28" s="20" t="s">
        <v>25</v>
      </c>
      <c r="C28" s="20" t="s">
        <v>13</v>
      </c>
      <c r="D28" s="20" t="s">
        <v>12</v>
      </c>
      <c r="E28" s="20" t="s">
        <v>14</v>
      </c>
      <c r="G28" s="63" t="s">
        <v>30</v>
      </c>
      <c r="H28" s="64" t="s">
        <v>50</v>
      </c>
      <c r="I28" s="64" t="str">
        <f>Table_Query_from_SQLPRD_ANL_1[[#Headers],['# Total]]</f>
        <v># Total</v>
      </c>
      <c r="J28" s="39" t="str">
        <f>Table_Query_from_SQLPRD_ANL_1[[#Headers],['# Non-Defaults]]</f>
        <v># Non-Defaults</v>
      </c>
      <c r="K28" s="40" t="str">
        <f>Table_Query_from_SQLPRD_ANL_1[[#Headers],[Default Rate %]]</f>
        <v>Default Rate %</v>
      </c>
    </row>
    <row r="29" spans="2:11" x14ac:dyDescent="0.25">
      <c r="B29" s="18">
        <v>0</v>
      </c>
      <c r="C29" s="35">
        <v>84109</v>
      </c>
      <c r="D29" s="18">
        <v>372</v>
      </c>
      <c r="E29" s="19">
        <v>4.422832277E-3</v>
      </c>
      <c r="G29" s="48" t="s">
        <v>28</v>
      </c>
      <c r="H29" s="62">
        <f>I29/$I$31</f>
        <v>0.96952266780399521</v>
      </c>
      <c r="I29" s="43">
        <f>Table_Query_from_SQLPRD_ANL_1[[#This Row],['# Total]]</f>
        <v>84109</v>
      </c>
      <c r="J29" s="41">
        <f>Table_Query_from_SQLPRD_ANL_1[[#This Row],['# Non-Defaults]]</f>
        <v>372</v>
      </c>
      <c r="K29" s="42">
        <f>Table_Query_from_SQLPRD_ANL_1[[#This Row],[Default Rate %]]</f>
        <v>4.422832277E-3</v>
      </c>
    </row>
    <row r="30" spans="2:11" x14ac:dyDescent="0.25">
      <c r="B30" s="18">
        <v>1</v>
      </c>
      <c r="C30" s="35">
        <v>2644</v>
      </c>
      <c r="D30" s="18">
        <v>44</v>
      </c>
      <c r="E30" s="19">
        <v>1.6641452344E-2</v>
      </c>
      <c r="G30" s="48" t="s">
        <v>29</v>
      </c>
      <c r="H30" s="62">
        <f>I30/$I$31</f>
        <v>3.047733219600475E-2</v>
      </c>
      <c r="I30" s="43">
        <f>Table_Query_from_SQLPRD_ANL_1[[#This Row],['# Total]]</f>
        <v>2644</v>
      </c>
      <c r="J30" s="41">
        <f>Table_Query_from_SQLPRD_ANL_1[[#This Row],['# Non-Defaults]]</f>
        <v>44</v>
      </c>
      <c r="K30" s="42">
        <f>Table_Query_from_SQLPRD_ANL_1[[#This Row],[Default Rate %]]</f>
        <v>1.6641452344E-2</v>
      </c>
    </row>
    <row r="31" spans="2:11" x14ac:dyDescent="0.25">
      <c r="G31" s="49" t="s">
        <v>27</v>
      </c>
      <c r="H31" s="65">
        <v>1</v>
      </c>
      <c r="I31" s="44">
        <f>SUM(I29:I30)</f>
        <v>86753</v>
      </c>
      <c r="J31" s="45">
        <f t="shared" ref="J31" si="0">SUM(J29:J30)</f>
        <v>416</v>
      </c>
      <c r="K31" s="46">
        <f>J31/I31</f>
        <v>4.7952232199462846E-3</v>
      </c>
    </row>
    <row r="34" spans="2:12" x14ac:dyDescent="0.25">
      <c r="B34" s="20" t="s">
        <v>43</v>
      </c>
      <c r="C34" s="20" t="s">
        <v>15</v>
      </c>
      <c r="D34" s="20" t="s">
        <v>13</v>
      </c>
      <c r="E34" s="20" t="s">
        <v>14</v>
      </c>
      <c r="G34" s="38" t="s">
        <v>43</v>
      </c>
      <c r="H34" s="39" t="s">
        <v>44</v>
      </c>
      <c r="I34" s="39" t="s">
        <v>46</v>
      </c>
      <c r="J34" s="39" t="s">
        <v>47</v>
      </c>
      <c r="K34" s="39" t="s">
        <v>26</v>
      </c>
      <c r="L34" s="40" t="s">
        <v>48</v>
      </c>
    </row>
    <row r="35" spans="2:12" x14ac:dyDescent="0.25">
      <c r="B35" s="19" t="s">
        <v>31</v>
      </c>
      <c r="C35" s="52">
        <v>2</v>
      </c>
      <c r="D35" s="23">
        <v>546</v>
      </c>
      <c r="E35" s="19">
        <v>3.6630036630000001E-3</v>
      </c>
      <c r="G35" s="47">
        <v>540</v>
      </c>
      <c r="H35" s="36" t="str">
        <f t="shared" ref="H35:H40" si="1">VLOOKUP(G35,$B$42:$C$47,2,FALSE)</f>
        <v>EQUITY MAXIMIZER LINE</v>
      </c>
      <c r="I35" s="59">
        <f>Table_Query_from_SQLPRD_ANL_2[[#This Row],['# Total]]-Table_Query_from_SQLPRD_ANL_2[[#This Row],['# Defaults]]</f>
        <v>544</v>
      </c>
      <c r="J35" s="51">
        <f>Table_Query_from_SQLPRD_ANL_2[[#This Row],['# Defaults]]</f>
        <v>2</v>
      </c>
      <c r="K35" s="59">
        <f>Table_Query_from_SQLPRD_ANL_2[[#This Row],['# Total]]</f>
        <v>546</v>
      </c>
      <c r="L35" s="53">
        <f>J35/K35</f>
        <v>3.663003663003663E-3</v>
      </c>
    </row>
    <row r="36" spans="2:12" x14ac:dyDescent="0.25">
      <c r="B36" s="19" t="s">
        <v>32</v>
      </c>
      <c r="C36" s="52">
        <v>0</v>
      </c>
      <c r="D36" s="23">
        <v>127</v>
      </c>
      <c r="E36" s="19">
        <v>0</v>
      </c>
      <c r="G36" s="47">
        <v>549</v>
      </c>
      <c r="H36" s="36" t="str">
        <f t="shared" si="1"/>
        <v>EQUITY CREDIT LINE</v>
      </c>
      <c r="I36" s="59">
        <f>Table_Query_from_SQLPRD_ANL_2[[#This Row],['# Total]]-Table_Query_from_SQLPRD_ANL_2[[#This Row],['# Defaults]]</f>
        <v>127</v>
      </c>
      <c r="J36" s="51">
        <f>Table_Query_from_SQLPRD_ANL_2[[#This Row],['# Defaults]]</f>
        <v>0</v>
      </c>
      <c r="K36" s="59">
        <f>Table_Query_from_SQLPRD_ANL_2[[#This Row],['# Total]]</f>
        <v>127</v>
      </c>
      <c r="L36" s="53">
        <f t="shared" ref="L36:L40" si="2">J36/K36</f>
        <v>0</v>
      </c>
    </row>
    <row r="37" spans="2:12" x14ac:dyDescent="0.25">
      <c r="B37" s="19" t="s">
        <v>33</v>
      </c>
      <c r="C37" s="52">
        <v>138</v>
      </c>
      <c r="D37" s="23">
        <v>8405</v>
      </c>
      <c r="E37" s="19">
        <v>1.6418798334E-2</v>
      </c>
      <c r="G37" s="47">
        <v>589</v>
      </c>
      <c r="H37" s="36" t="str">
        <f t="shared" si="1"/>
        <v>EQUITY POWERLINE</v>
      </c>
      <c r="I37" s="59">
        <f>Table_Query_from_SQLPRD_ANL_2[[#This Row],['# Total]]-Table_Query_from_SQLPRD_ANL_2[[#This Row],['# Defaults]]</f>
        <v>8267</v>
      </c>
      <c r="J37" s="51">
        <f>Table_Query_from_SQLPRD_ANL_2[[#This Row],['# Defaults]]</f>
        <v>138</v>
      </c>
      <c r="K37" s="59">
        <f>Table_Query_from_SQLPRD_ANL_2[[#This Row],['# Total]]</f>
        <v>8405</v>
      </c>
      <c r="L37" s="53">
        <f t="shared" si="2"/>
        <v>1.6418798334324806E-2</v>
      </c>
    </row>
    <row r="38" spans="2:12" x14ac:dyDescent="0.25">
      <c r="B38" s="19" t="s">
        <v>34</v>
      </c>
      <c r="C38" s="52">
        <v>2</v>
      </c>
      <c r="D38" s="23">
        <v>259</v>
      </c>
      <c r="E38" s="19">
        <v>7.7220077220000001E-3</v>
      </c>
      <c r="G38" s="47">
        <v>594</v>
      </c>
      <c r="H38" s="36" t="str">
        <f t="shared" si="1"/>
        <v>LIBERTY HOME EQUITY LOC</v>
      </c>
      <c r="I38" s="59">
        <f>Table_Query_from_SQLPRD_ANL_2[[#This Row],['# Total]]-Table_Query_from_SQLPRD_ANL_2[[#This Row],['# Defaults]]</f>
        <v>257</v>
      </c>
      <c r="J38" s="51">
        <f>Table_Query_from_SQLPRD_ANL_2[[#This Row],['# Defaults]]</f>
        <v>2</v>
      </c>
      <c r="K38" s="59">
        <f>Table_Query_from_SQLPRD_ANL_2[[#This Row],['# Total]]</f>
        <v>259</v>
      </c>
      <c r="L38" s="53">
        <f t="shared" si="2"/>
        <v>7.7220077220077222E-3</v>
      </c>
    </row>
    <row r="39" spans="2:12" x14ac:dyDescent="0.25">
      <c r="B39" s="19" t="s">
        <v>35</v>
      </c>
      <c r="C39" s="52">
        <v>256</v>
      </c>
      <c r="D39" s="23">
        <v>74392</v>
      </c>
      <c r="E39" s="19">
        <v>3.4412302389999999E-3</v>
      </c>
      <c r="G39" s="47">
        <v>595</v>
      </c>
      <c r="H39" s="36" t="str">
        <f t="shared" si="1"/>
        <v>EQUITY EXPRESS</v>
      </c>
      <c r="I39" s="59">
        <f>Table_Query_from_SQLPRD_ANL_2[[#This Row],['# Total]]-Table_Query_from_SQLPRD_ANL_2[[#This Row],['# Defaults]]</f>
        <v>74136</v>
      </c>
      <c r="J39" s="51">
        <f>Table_Query_from_SQLPRD_ANL_2[[#This Row],['# Defaults]]</f>
        <v>256</v>
      </c>
      <c r="K39" s="59">
        <f>Table_Query_from_SQLPRD_ANL_2[[#This Row],['# Total]]</f>
        <v>74392</v>
      </c>
      <c r="L39" s="53">
        <f t="shared" si="2"/>
        <v>3.4412302398107325E-3</v>
      </c>
    </row>
    <row r="40" spans="2:12" x14ac:dyDescent="0.25">
      <c r="B40" s="19" t="s">
        <v>36</v>
      </c>
      <c r="C40" s="52">
        <v>18</v>
      </c>
      <c r="D40" s="23">
        <v>3024</v>
      </c>
      <c r="E40" s="19">
        <v>5.9523809519999998E-3</v>
      </c>
      <c r="G40" s="54">
        <v>596</v>
      </c>
      <c r="H40" s="37" t="str">
        <f t="shared" si="1"/>
        <v>EQUITY EXPRESS TOTAL LOC/ODP</v>
      </c>
      <c r="I40" s="60">
        <f>Table_Query_from_SQLPRD_ANL_2[[#This Row],['# Total]]-Table_Query_from_SQLPRD_ANL_2[[#This Row],['# Defaults]]</f>
        <v>3006</v>
      </c>
      <c r="J40" s="55">
        <f>Table_Query_from_SQLPRD_ANL_2[[#This Row],['# Defaults]]</f>
        <v>18</v>
      </c>
      <c r="K40" s="60">
        <f>Table_Query_from_SQLPRD_ANL_2[[#This Row],['# Total]]</f>
        <v>3024</v>
      </c>
      <c r="L40" s="56">
        <f t="shared" si="2"/>
        <v>5.9523809523809521E-3</v>
      </c>
    </row>
    <row r="41" spans="2:12" x14ac:dyDescent="0.25">
      <c r="G41" s="18"/>
      <c r="H41" s="1" t="s">
        <v>49</v>
      </c>
      <c r="I41" s="61">
        <f>SUM(I35:I40)</f>
        <v>86337</v>
      </c>
      <c r="J41" s="57">
        <f>SUM(J35:J40)</f>
        <v>416</v>
      </c>
      <c r="K41" s="61">
        <f>SUM(K35:K40)</f>
        <v>86753</v>
      </c>
      <c r="L41" s="58">
        <f>J41/K41</f>
        <v>4.7952232199462846E-3</v>
      </c>
    </row>
    <row r="42" spans="2:12" x14ac:dyDescent="0.25">
      <c r="B42" s="50">
        <v>540</v>
      </c>
      <c r="C42" s="50" t="s">
        <v>37</v>
      </c>
    </row>
    <row r="43" spans="2:12" x14ac:dyDescent="0.25">
      <c r="B43" s="50">
        <v>549</v>
      </c>
      <c r="C43" s="50" t="s">
        <v>38</v>
      </c>
    </row>
    <row r="44" spans="2:12" x14ac:dyDescent="0.25">
      <c r="B44" s="50">
        <v>589</v>
      </c>
      <c r="C44" s="50" t="s">
        <v>39</v>
      </c>
    </row>
    <row r="45" spans="2:12" x14ac:dyDescent="0.25">
      <c r="B45" s="50">
        <v>594</v>
      </c>
      <c r="C45" s="50" t="s">
        <v>40</v>
      </c>
    </row>
    <row r="46" spans="2:12" x14ac:dyDescent="0.25">
      <c r="B46" s="50">
        <v>595</v>
      </c>
      <c r="C46" s="50" t="s">
        <v>41</v>
      </c>
    </row>
    <row r="47" spans="2:12" x14ac:dyDescent="0.25">
      <c r="B47" s="50">
        <v>596</v>
      </c>
      <c r="C47" s="50" t="s">
        <v>42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topLeftCell="A13" workbookViewId="0">
      <selection activeCell="C40" sqref="C40"/>
    </sheetView>
  </sheetViews>
  <sheetFormatPr defaultRowHeight="15" x14ac:dyDescent="0.25"/>
  <cols>
    <col min="1" max="1" width="9.140625" style="1"/>
    <col min="2" max="2" width="2.140625" style="1" bestFit="1" customWidth="1"/>
    <col min="3" max="3" width="39.5703125" style="1" bestFit="1" customWidth="1"/>
    <col min="4" max="4" width="12.5703125" style="1" bestFit="1" customWidth="1"/>
    <col min="5" max="5" width="15.85546875" style="1" bestFit="1" customWidth="1"/>
    <col min="6" max="6" width="10.7109375" style="1" bestFit="1" customWidth="1"/>
    <col min="7" max="7" width="10" style="1" bestFit="1" customWidth="1"/>
    <col min="8" max="8" width="12" style="1" bestFit="1" customWidth="1"/>
    <col min="9" max="9" width="11" style="1" bestFit="1" customWidth="1"/>
    <col min="10" max="10" width="12" style="1" bestFit="1" customWidth="1"/>
    <col min="11" max="16384" width="9.140625" style="1"/>
  </cols>
  <sheetData>
    <row r="2" spans="2:10" x14ac:dyDescent="0.25">
      <c r="E2" s="83" t="s">
        <v>52</v>
      </c>
      <c r="F2" s="84"/>
      <c r="G2" s="84"/>
      <c r="H2" s="84"/>
      <c r="I2" s="84"/>
      <c r="J2" s="85"/>
    </row>
    <row r="3" spans="2:10" x14ac:dyDescent="0.25">
      <c r="B3" s="77"/>
      <c r="D3" s="18" t="s">
        <v>55</v>
      </c>
      <c r="E3" s="86" t="s">
        <v>56</v>
      </c>
      <c r="F3" s="87" t="s">
        <v>57</v>
      </c>
      <c r="G3" s="87" t="s">
        <v>58</v>
      </c>
      <c r="H3" s="87" t="s">
        <v>59</v>
      </c>
      <c r="I3" s="87" t="s">
        <v>60</v>
      </c>
      <c r="J3" s="88" t="s">
        <v>61</v>
      </c>
    </row>
    <row r="4" spans="2:10" x14ac:dyDescent="0.25">
      <c r="B4" s="77">
        <v>1</v>
      </c>
      <c r="C4" s="1" t="s">
        <v>62</v>
      </c>
      <c r="D4" s="18" t="s">
        <v>63</v>
      </c>
      <c r="E4" s="47">
        <v>2012</v>
      </c>
      <c r="F4" s="79">
        <v>-0.43536589999999997</v>
      </c>
      <c r="G4" s="79">
        <v>0.66329680000000002</v>
      </c>
      <c r="H4" s="79">
        <v>4.0716019999999997E-3</v>
      </c>
      <c r="I4" s="79">
        <v>0.11781750000000001</v>
      </c>
      <c r="J4" s="80">
        <v>0.90621223161116005</v>
      </c>
    </row>
    <row r="5" spans="2:10" x14ac:dyDescent="0.25">
      <c r="B5" s="77">
        <v>2</v>
      </c>
      <c r="C5" s="1" t="s">
        <v>62</v>
      </c>
      <c r="D5" s="18" t="s">
        <v>63</v>
      </c>
      <c r="E5" s="47">
        <v>2013</v>
      </c>
      <c r="F5" s="79">
        <v>-0.43536589999999997</v>
      </c>
      <c r="G5" s="79">
        <v>0.66329680000000002</v>
      </c>
      <c r="H5" s="79">
        <v>2.6038490000000001E-3</v>
      </c>
      <c r="I5" s="79">
        <v>-2.1240689000000001</v>
      </c>
      <c r="J5" s="80">
        <v>3.3664380360083998E-2</v>
      </c>
    </row>
    <row r="6" spans="2:10" x14ac:dyDescent="0.25">
      <c r="B6" s="77">
        <v>3</v>
      </c>
      <c r="C6" s="1" t="s">
        <v>62</v>
      </c>
      <c r="D6" s="18" t="s">
        <v>63</v>
      </c>
      <c r="E6" s="47">
        <v>2014</v>
      </c>
      <c r="F6" s="79">
        <v>-0.43536589999999997</v>
      </c>
      <c r="G6" s="79">
        <v>0.66329680000000002</v>
      </c>
      <c r="H6" s="79">
        <v>1.891813E-3</v>
      </c>
      <c r="I6" s="79">
        <v>-2.3689935000000002</v>
      </c>
      <c r="J6" s="80">
        <v>1.7836566080952999E-2</v>
      </c>
    </row>
    <row r="7" spans="2:10" x14ac:dyDescent="0.25">
      <c r="B7" s="77">
        <v>4</v>
      </c>
      <c r="C7" s="1" t="s">
        <v>62</v>
      </c>
      <c r="D7" s="18" t="s">
        <v>63</v>
      </c>
      <c r="E7" s="47">
        <v>2015</v>
      </c>
      <c r="F7" s="79">
        <v>-0.43536589999999997</v>
      </c>
      <c r="G7" s="79">
        <v>0.66329680000000002</v>
      </c>
      <c r="H7" s="79">
        <v>3.0815040000000001E-3</v>
      </c>
      <c r="I7" s="79">
        <v>0.26776519999999998</v>
      </c>
      <c r="J7" s="80">
        <v>0.78888005764175795</v>
      </c>
    </row>
    <row r="8" spans="2:10" x14ac:dyDescent="0.25">
      <c r="B8" s="77">
        <v>5</v>
      </c>
      <c r="C8" s="1" t="s">
        <v>62</v>
      </c>
      <c r="D8" s="18" t="s">
        <v>63</v>
      </c>
      <c r="E8" s="47">
        <v>2016</v>
      </c>
      <c r="F8" s="79">
        <v>-0.43536589999999997</v>
      </c>
      <c r="G8" s="79">
        <v>0.66329680000000002</v>
      </c>
      <c r="H8" s="79">
        <v>4.6548819999999999E-3</v>
      </c>
      <c r="I8" s="79">
        <v>3.4561269999999999</v>
      </c>
      <c r="J8" s="80">
        <v>5.4799706855500005E-4</v>
      </c>
    </row>
    <row r="9" spans="2:10" x14ac:dyDescent="0.25">
      <c r="B9" s="77">
        <v>6</v>
      </c>
      <c r="C9" s="1" t="s">
        <v>62</v>
      </c>
      <c r="D9" s="18" t="s">
        <v>63</v>
      </c>
      <c r="E9" s="47">
        <v>2017</v>
      </c>
      <c r="F9" s="79">
        <v>-0.43536589999999997</v>
      </c>
      <c r="G9" s="79">
        <v>0.66329680000000002</v>
      </c>
      <c r="H9" s="79">
        <v>4.8970929999999999E-3</v>
      </c>
      <c r="I9" s="79">
        <v>4.3988022999999998</v>
      </c>
      <c r="J9" s="80">
        <v>1.0884990511000001E-5</v>
      </c>
    </row>
    <row r="10" spans="2:10" x14ac:dyDescent="0.25">
      <c r="B10" s="77">
        <v>7</v>
      </c>
      <c r="C10" s="1" t="s">
        <v>62</v>
      </c>
      <c r="D10" s="18" t="s">
        <v>63</v>
      </c>
      <c r="E10" s="47">
        <v>2018</v>
      </c>
      <c r="F10" s="79">
        <v>-0.43536589999999997</v>
      </c>
      <c r="G10" s="79">
        <v>0.66329680000000002</v>
      </c>
      <c r="H10" s="79">
        <v>6.8917650000000002E-3</v>
      </c>
      <c r="I10" s="79">
        <v>9.0718598000000004</v>
      </c>
      <c r="J10" s="80">
        <v>0</v>
      </c>
    </row>
    <row r="11" spans="2:10" x14ac:dyDescent="0.25">
      <c r="B11" s="77">
        <v>8</v>
      </c>
      <c r="C11" s="1" t="s">
        <v>62</v>
      </c>
      <c r="D11" s="18" t="s">
        <v>63</v>
      </c>
      <c r="E11" s="47">
        <v>2019</v>
      </c>
      <c r="F11" s="79">
        <v>-0.43536589999999997</v>
      </c>
      <c r="G11" s="79">
        <v>0.66329680000000002</v>
      </c>
      <c r="H11" s="79">
        <v>7.796926E-3</v>
      </c>
      <c r="I11" s="79">
        <v>10.1304155</v>
      </c>
      <c r="J11" s="80">
        <v>0</v>
      </c>
    </row>
    <row r="12" spans="2:10" x14ac:dyDescent="0.25">
      <c r="B12" s="78">
        <v>9</v>
      </c>
      <c r="C12" s="1" t="s">
        <v>62</v>
      </c>
      <c r="D12" s="18" t="s">
        <v>63</v>
      </c>
      <c r="E12" s="54">
        <v>2020</v>
      </c>
      <c r="F12" s="81">
        <v>-0.43536589999999997</v>
      </c>
      <c r="G12" s="81">
        <v>0.66329680000000002</v>
      </c>
      <c r="H12" s="81">
        <v>5.6985350000000002E-3</v>
      </c>
      <c r="I12" s="81">
        <v>5.7859946000000004</v>
      </c>
      <c r="J12" s="82">
        <v>7.2084550000000002E-9</v>
      </c>
    </row>
    <row r="16" spans="2:10" x14ac:dyDescent="0.25">
      <c r="E16" s="83" t="s">
        <v>66</v>
      </c>
      <c r="F16" s="84"/>
      <c r="G16" s="84"/>
      <c r="H16" s="84"/>
      <c r="I16" s="84"/>
      <c r="J16" s="85"/>
    </row>
    <row r="17" spans="2:16" x14ac:dyDescent="0.25">
      <c r="B17" s="89"/>
      <c r="C17" s="1" t="s">
        <v>55</v>
      </c>
      <c r="E17" s="86" t="s">
        <v>56</v>
      </c>
      <c r="F17" s="87" t="s">
        <v>57</v>
      </c>
      <c r="G17" s="87" t="s">
        <v>58</v>
      </c>
      <c r="H17" s="87" t="s">
        <v>59</v>
      </c>
      <c r="I17" s="87" t="s">
        <v>60</v>
      </c>
      <c r="J17" s="88" t="s">
        <v>61</v>
      </c>
    </row>
    <row r="18" spans="2:16" x14ac:dyDescent="0.25">
      <c r="B18" s="89">
        <v>1</v>
      </c>
      <c r="C18" s="1" t="s">
        <v>65</v>
      </c>
      <c r="E18" s="47">
        <v>2012</v>
      </c>
      <c r="F18" s="79">
        <v>-3.670356</v>
      </c>
      <c r="G18" s="79">
        <v>2.4221320000000001E-4</v>
      </c>
      <c r="H18" s="79">
        <v>4.178986E-3</v>
      </c>
      <c r="I18" s="79">
        <v>-1.2898316000000001</v>
      </c>
      <c r="J18" s="80">
        <v>0.19710914703407101</v>
      </c>
    </row>
    <row r="19" spans="2:16" x14ac:dyDescent="0.25">
      <c r="B19" s="89">
        <v>2</v>
      </c>
      <c r="C19" s="1" t="s">
        <v>65</v>
      </c>
      <c r="E19" s="47">
        <v>2013</v>
      </c>
      <c r="F19" s="79">
        <v>-3.670356</v>
      </c>
      <c r="G19" s="79">
        <v>2.4221320000000001E-4</v>
      </c>
      <c r="H19" s="79">
        <v>2.833651E-3</v>
      </c>
      <c r="I19" s="79">
        <v>-6.4032796000000003</v>
      </c>
      <c r="J19" s="80">
        <v>1.520744E-10</v>
      </c>
    </row>
    <row r="20" spans="2:16" x14ac:dyDescent="0.25">
      <c r="B20" s="89">
        <v>3</v>
      </c>
      <c r="C20" s="1" t="s">
        <v>65</v>
      </c>
      <c r="E20" s="47">
        <v>2014</v>
      </c>
      <c r="F20" s="79">
        <v>-3.670356</v>
      </c>
      <c r="G20" s="79">
        <v>2.4221320000000001E-4</v>
      </c>
      <c r="H20" s="79">
        <v>1.768534E-3</v>
      </c>
      <c r="I20" s="79">
        <v>-3.8359949000000002</v>
      </c>
      <c r="J20" s="80">
        <v>1.2505701115619999E-4</v>
      </c>
    </row>
    <row r="21" spans="2:16" x14ac:dyDescent="0.25">
      <c r="B21" s="89">
        <v>4</v>
      </c>
      <c r="C21" s="1" t="s">
        <v>65</v>
      </c>
      <c r="E21" s="47">
        <v>2015</v>
      </c>
      <c r="F21" s="79">
        <v>-3.670356</v>
      </c>
      <c r="G21" s="79">
        <v>2.4221320000000001E-4</v>
      </c>
      <c r="H21" s="79">
        <v>3.004849E-3</v>
      </c>
      <c r="I21" s="79">
        <v>-1.5350461</v>
      </c>
      <c r="J21" s="80">
        <v>0.12477249431812799</v>
      </c>
    </row>
    <row r="22" spans="2:16" x14ac:dyDescent="0.25">
      <c r="B22" s="89">
        <v>5</v>
      </c>
      <c r="C22" s="1" t="s">
        <v>65</v>
      </c>
      <c r="E22" s="47">
        <v>2016</v>
      </c>
      <c r="F22" s="79">
        <v>-3.670356</v>
      </c>
      <c r="G22" s="79">
        <v>2.4221320000000001E-4</v>
      </c>
      <c r="H22" s="79">
        <v>4.6003550000000004E-3</v>
      </c>
      <c r="I22" s="79">
        <v>0.78730849999999997</v>
      </c>
      <c r="J22" s="80">
        <v>0.43110131679355101</v>
      </c>
    </row>
    <row r="23" spans="2:16" x14ac:dyDescent="0.25">
      <c r="B23" s="89">
        <v>6</v>
      </c>
      <c r="C23" s="1" t="s">
        <v>65</v>
      </c>
      <c r="E23" s="47">
        <v>2017</v>
      </c>
      <c r="F23" s="79">
        <v>-3.670356</v>
      </c>
      <c r="G23" s="79">
        <v>2.4221320000000001E-4</v>
      </c>
      <c r="H23" s="79">
        <v>4.8828300000000003E-3</v>
      </c>
      <c r="I23" s="79">
        <v>1.6282193</v>
      </c>
      <c r="J23" s="80">
        <v>0.10347839536308399</v>
      </c>
    </row>
    <row r="24" spans="2:16" x14ac:dyDescent="0.25">
      <c r="B24" s="89">
        <v>7</v>
      </c>
      <c r="C24" s="1" t="s">
        <v>65</v>
      </c>
      <c r="E24" s="47">
        <v>2018</v>
      </c>
      <c r="F24" s="79">
        <v>-3.670356</v>
      </c>
      <c r="G24" s="79">
        <v>2.4221320000000001E-4</v>
      </c>
      <c r="H24" s="79">
        <v>6.8269000000000003E-3</v>
      </c>
      <c r="I24" s="79">
        <v>4.9452737000000004</v>
      </c>
      <c r="J24" s="80">
        <v>7.603695356E-7</v>
      </c>
    </row>
    <row r="25" spans="2:16" x14ac:dyDescent="0.25">
      <c r="B25" s="89">
        <v>8</v>
      </c>
      <c r="C25" s="1" t="s">
        <v>65</v>
      </c>
      <c r="E25" s="47">
        <v>2019</v>
      </c>
      <c r="F25" s="79">
        <v>-3.670356</v>
      </c>
      <c r="G25" s="79">
        <v>2.4221320000000001E-4</v>
      </c>
      <c r="H25" s="79">
        <v>7.6787119999999999E-3</v>
      </c>
      <c r="I25" s="79">
        <v>4.6794219999999997</v>
      </c>
      <c r="J25" s="80">
        <v>2.8768476558999999E-6</v>
      </c>
    </row>
    <row r="26" spans="2:16" x14ac:dyDescent="0.25">
      <c r="B26" s="89">
        <v>9</v>
      </c>
      <c r="C26" s="1" t="s">
        <v>65</v>
      </c>
      <c r="E26" s="54">
        <v>2020</v>
      </c>
      <c r="F26" s="81">
        <v>-3.670356</v>
      </c>
      <c r="G26" s="81">
        <v>2.4221320000000001E-4</v>
      </c>
      <c r="H26" s="81">
        <v>5.7780629999999999E-3</v>
      </c>
      <c r="I26" s="81">
        <v>1.5592633</v>
      </c>
      <c r="J26" s="82">
        <v>0.11893407417954401</v>
      </c>
    </row>
    <row r="27" spans="2:16" x14ac:dyDescent="0.25">
      <c r="B27" s="90"/>
    </row>
    <row r="28" spans="2:16" x14ac:dyDescent="0.25">
      <c r="B28" s="91" t="s">
        <v>64</v>
      </c>
    </row>
    <row r="29" spans="2:16" x14ac:dyDescent="0.25">
      <c r="E29" s="83" t="s">
        <v>66</v>
      </c>
      <c r="F29" s="84"/>
      <c r="G29" s="84"/>
      <c r="H29" s="84"/>
      <c r="I29" s="84"/>
      <c r="J29" s="85"/>
      <c r="K29" s="83" t="s">
        <v>52</v>
      </c>
      <c r="L29" s="84"/>
      <c r="M29" s="84"/>
      <c r="N29" s="84"/>
      <c r="O29" s="84"/>
      <c r="P29" s="85"/>
    </row>
    <row r="30" spans="2:16" x14ac:dyDescent="0.25">
      <c r="E30" s="86" t="s">
        <v>56</v>
      </c>
      <c r="F30" s="87" t="s">
        <v>57</v>
      </c>
      <c r="G30" s="87" t="s">
        <v>58</v>
      </c>
      <c r="H30" s="87" t="s">
        <v>59</v>
      </c>
      <c r="I30" s="87" t="s">
        <v>60</v>
      </c>
      <c r="J30" s="88" t="s">
        <v>61</v>
      </c>
      <c r="K30" s="86" t="s">
        <v>56</v>
      </c>
      <c r="L30" s="87" t="s">
        <v>57</v>
      </c>
      <c r="M30" s="87" t="s">
        <v>58</v>
      </c>
      <c r="N30" s="87" t="s">
        <v>59</v>
      </c>
      <c r="O30" s="87" t="s">
        <v>60</v>
      </c>
      <c r="P30" s="88" t="s">
        <v>61</v>
      </c>
    </row>
    <row r="31" spans="2:16" x14ac:dyDescent="0.25">
      <c r="E31" s="47">
        <v>2012</v>
      </c>
      <c r="F31" s="79">
        <v>-3.670356</v>
      </c>
      <c r="G31" s="79">
        <v>2.4221320000000001E-4</v>
      </c>
      <c r="H31" s="79">
        <v>4.178986E-3</v>
      </c>
      <c r="I31" s="79">
        <v>-1.2898316000000001</v>
      </c>
      <c r="J31" s="80">
        <v>0.19710914703407101</v>
      </c>
      <c r="K31" s="47">
        <v>2012</v>
      </c>
      <c r="L31" s="79">
        <v>-0.43536589999999997</v>
      </c>
      <c r="M31" s="79">
        <v>0.66329680000000002</v>
      </c>
      <c r="N31" s="79">
        <v>4.0716019999999997E-3</v>
      </c>
      <c r="O31" s="79">
        <v>0.11781750000000001</v>
      </c>
      <c r="P31" s="80">
        <v>0.90621223161116005</v>
      </c>
    </row>
    <row r="32" spans="2:16" x14ac:dyDescent="0.25">
      <c r="E32" s="47">
        <v>2013</v>
      </c>
      <c r="F32" s="79">
        <v>-3.670356</v>
      </c>
      <c r="G32" s="79">
        <v>2.4221320000000001E-4</v>
      </c>
      <c r="H32" s="79">
        <v>2.833651E-3</v>
      </c>
      <c r="I32" s="79">
        <v>-6.4032796000000003</v>
      </c>
      <c r="J32" s="80">
        <v>1.520744E-10</v>
      </c>
      <c r="K32" s="47">
        <v>2013</v>
      </c>
      <c r="L32" s="79">
        <v>-0.43536589999999997</v>
      </c>
      <c r="M32" s="79">
        <v>0.66329680000000002</v>
      </c>
      <c r="N32" s="79">
        <v>2.6038490000000001E-3</v>
      </c>
      <c r="O32" s="79">
        <v>-2.1240689000000001</v>
      </c>
      <c r="P32" s="80">
        <v>3.3664380360083998E-2</v>
      </c>
    </row>
    <row r="33" spans="5:16" x14ac:dyDescent="0.25">
      <c r="E33" s="47">
        <v>2014</v>
      </c>
      <c r="F33" s="79">
        <v>-3.670356</v>
      </c>
      <c r="G33" s="79">
        <v>2.4221320000000001E-4</v>
      </c>
      <c r="H33" s="79">
        <v>1.768534E-3</v>
      </c>
      <c r="I33" s="79">
        <v>-3.8359949000000002</v>
      </c>
      <c r="J33" s="80">
        <v>1.2505701115619999E-4</v>
      </c>
      <c r="K33" s="47">
        <v>2014</v>
      </c>
      <c r="L33" s="79">
        <v>-0.43536589999999997</v>
      </c>
      <c r="M33" s="79">
        <v>0.66329680000000002</v>
      </c>
      <c r="N33" s="79">
        <v>1.891813E-3</v>
      </c>
      <c r="O33" s="79">
        <v>-2.3689935000000002</v>
      </c>
      <c r="P33" s="80">
        <v>1.7836566080952999E-2</v>
      </c>
    </row>
    <row r="34" spans="5:16" x14ac:dyDescent="0.25">
      <c r="E34" s="47">
        <v>2015</v>
      </c>
      <c r="F34" s="79">
        <v>-3.670356</v>
      </c>
      <c r="G34" s="79">
        <v>2.4221320000000001E-4</v>
      </c>
      <c r="H34" s="79">
        <v>3.004849E-3</v>
      </c>
      <c r="I34" s="79">
        <v>-1.5350461</v>
      </c>
      <c r="J34" s="80">
        <v>0.12477249431812799</v>
      </c>
      <c r="K34" s="47">
        <v>2015</v>
      </c>
      <c r="L34" s="79">
        <v>-0.43536589999999997</v>
      </c>
      <c r="M34" s="79">
        <v>0.66329680000000002</v>
      </c>
      <c r="N34" s="79">
        <v>3.0815040000000001E-3</v>
      </c>
      <c r="O34" s="79">
        <v>0.26776519999999998</v>
      </c>
      <c r="P34" s="80">
        <v>0.78888005764175795</v>
      </c>
    </row>
    <row r="35" spans="5:16" x14ac:dyDescent="0.25">
      <c r="E35" s="47">
        <v>2016</v>
      </c>
      <c r="F35" s="79">
        <v>-3.670356</v>
      </c>
      <c r="G35" s="79">
        <v>2.4221320000000001E-4</v>
      </c>
      <c r="H35" s="79">
        <v>4.6003550000000004E-3</v>
      </c>
      <c r="I35" s="79">
        <v>0.78730849999999997</v>
      </c>
      <c r="J35" s="80">
        <v>0.43110131679355101</v>
      </c>
      <c r="K35" s="47">
        <v>2016</v>
      </c>
      <c r="L35" s="79">
        <v>-0.43536589999999997</v>
      </c>
      <c r="M35" s="79">
        <v>0.66329680000000002</v>
      </c>
      <c r="N35" s="79">
        <v>4.6548819999999999E-3</v>
      </c>
      <c r="O35" s="79">
        <v>3.4561269999999999</v>
      </c>
      <c r="P35" s="80">
        <v>5.4799706855500005E-4</v>
      </c>
    </row>
    <row r="36" spans="5:16" x14ac:dyDescent="0.25">
      <c r="E36" s="47">
        <v>2017</v>
      </c>
      <c r="F36" s="79">
        <v>-3.670356</v>
      </c>
      <c r="G36" s="79">
        <v>2.4221320000000001E-4</v>
      </c>
      <c r="H36" s="79">
        <v>4.8828300000000003E-3</v>
      </c>
      <c r="I36" s="79">
        <v>1.6282193</v>
      </c>
      <c r="J36" s="80">
        <v>0.10347839536308399</v>
      </c>
      <c r="K36" s="47">
        <v>2017</v>
      </c>
      <c r="L36" s="79">
        <v>-0.43536589999999997</v>
      </c>
      <c r="M36" s="79">
        <v>0.66329680000000002</v>
      </c>
      <c r="N36" s="79">
        <v>4.8970929999999999E-3</v>
      </c>
      <c r="O36" s="79">
        <v>4.3988022999999998</v>
      </c>
      <c r="P36" s="80">
        <v>1.0884990511000001E-5</v>
      </c>
    </row>
    <row r="37" spans="5:16" x14ac:dyDescent="0.25">
      <c r="E37" s="47">
        <v>2018</v>
      </c>
      <c r="F37" s="79">
        <v>-3.670356</v>
      </c>
      <c r="G37" s="79">
        <v>2.4221320000000001E-4</v>
      </c>
      <c r="H37" s="79">
        <v>6.8269000000000003E-3</v>
      </c>
      <c r="I37" s="79">
        <v>4.9452737000000004</v>
      </c>
      <c r="J37" s="80">
        <v>7.603695356E-7</v>
      </c>
      <c r="K37" s="47">
        <v>2018</v>
      </c>
      <c r="L37" s="79">
        <v>-0.43536589999999997</v>
      </c>
      <c r="M37" s="79">
        <v>0.66329680000000002</v>
      </c>
      <c r="N37" s="79">
        <v>6.8917650000000002E-3</v>
      </c>
      <c r="O37" s="79">
        <v>9.0718598000000004</v>
      </c>
      <c r="P37" s="80">
        <v>0</v>
      </c>
    </row>
    <row r="38" spans="5:16" x14ac:dyDescent="0.25">
      <c r="E38" s="47">
        <v>2019</v>
      </c>
      <c r="F38" s="79">
        <v>-3.670356</v>
      </c>
      <c r="G38" s="79">
        <v>2.4221320000000001E-4</v>
      </c>
      <c r="H38" s="79">
        <v>7.6787119999999999E-3</v>
      </c>
      <c r="I38" s="79">
        <v>4.6794219999999997</v>
      </c>
      <c r="J38" s="80">
        <v>2.8768476558999999E-6</v>
      </c>
      <c r="K38" s="47">
        <v>2019</v>
      </c>
      <c r="L38" s="79">
        <v>-0.43536589999999997</v>
      </c>
      <c r="M38" s="79">
        <v>0.66329680000000002</v>
      </c>
      <c r="N38" s="79">
        <v>7.796926E-3</v>
      </c>
      <c r="O38" s="79">
        <v>10.1304155</v>
      </c>
      <c r="P38" s="80">
        <v>0</v>
      </c>
    </row>
    <row r="39" spans="5:16" x14ac:dyDescent="0.25">
      <c r="E39" s="54">
        <v>2020</v>
      </c>
      <c r="F39" s="81">
        <v>-3.670356</v>
      </c>
      <c r="G39" s="81">
        <v>2.4221320000000001E-4</v>
      </c>
      <c r="H39" s="81">
        <v>5.7780629999999999E-3</v>
      </c>
      <c r="I39" s="81">
        <v>1.5592633</v>
      </c>
      <c r="J39" s="82">
        <v>0.11893407417954401</v>
      </c>
      <c r="K39" s="54">
        <v>2020</v>
      </c>
      <c r="L39" s="81">
        <v>-0.43536589999999997</v>
      </c>
      <c r="M39" s="81">
        <v>0.66329680000000002</v>
      </c>
      <c r="N39" s="81">
        <v>5.6985350000000002E-3</v>
      </c>
      <c r="O39" s="81">
        <v>5.7859946000000004</v>
      </c>
      <c r="P39" s="82">
        <v>7.2084550000000002E-9</v>
      </c>
    </row>
  </sheetData>
  <mergeCells count="4">
    <mergeCell ref="E2:J2"/>
    <mergeCell ref="E16:J16"/>
    <mergeCell ref="K29:P29"/>
    <mergeCell ref="E29:J29"/>
  </mergeCells>
  <conditionalFormatting sqref="E4:J12">
    <cfRule type="expression" dxfId="11" priority="13">
      <formula>OR($I4&lt;-2.57,$I4&gt;2.57)</formula>
    </cfRule>
    <cfRule type="expression" dxfId="10" priority="14">
      <formula>OR(AND($I4&gt;=-2.57, $I4&lt;-1.96),AND($I4&lt;=2.57, $I4&gt;1.96))</formula>
    </cfRule>
    <cfRule type="expression" dxfId="9" priority="15">
      <formula>AND($I4&gt;=-1.96, $I4&lt;=1.96)</formula>
    </cfRule>
  </conditionalFormatting>
  <conditionalFormatting sqref="E18:J26">
    <cfRule type="expression" dxfId="8" priority="10">
      <formula>OR($I18&lt;-2.57,$I18&gt;2.57)</formula>
    </cfRule>
    <cfRule type="expression" dxfId="7" priority="11">
      <formula>OR(AND($I18&gt;=-2.57, $I18&lt;-1.96),AND($I18&lt;=2.57, $I18&gt;1.96))</formula>
    </cfRule>
    <cfRule type="expression" dxfId="6" priority="12">
      <formula>AND($I18&gt;=-1.96, $I18&lt;=1.96)</formula>
    </cfRule>
  </conditionalFormatting>
  <conditionalFormatting sqref="E31:J39">
    <cfRule type="expression" dxfId="5" priority="4">
      <formula>OR($I31&lt;-2.57,$I31&gt;2.57)</formula>
    </cfRule>
    <cfRule type="expression" dxfId="4" priority="5">
      <formula>OR(AND($I31&gt;=-2.57, $I31&lt;-1.96),AND($I31&lt;=2.57, $I31&gt;1.96))</formula>
    </cfRule>
    <cfRule type="expression" dxfId="3" priority="6">
      <formula>AND($I31&gt;=-1.96, $I31&lt;=1.96)</formula>
    </cfRule>
  </conditionalFormatting>
  <conditionalFormatting sqref="K31:P39">
    <cfRule type="expression" dxfId="2" priority="1">
      <formula>OR($O31&lt;-2.57,$O31&gt;2.57)</formula>
    </cfRule>
    <cfRule type="expression" dxfId="1" priority="2">
      <formula>OR(AND($O31&gt;=-2.57, $O31&lt;-1.96),AND($O31&lt;=2.57, $O31&gt;1.96))</formula>
    </cfRule>
    <cfRule type="expression" dxfId="0" priority="3">
      <formula>AND($O31&gt;=-1.96, $O31&lt;=1.96)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workbookViewId="0">
      <selection activeCell="M8" sqref="M8"/>
    </sheetView>
  </sheetViews>
  <sheetFormatPr defaultRowHeight="15" x14ac:dyDescent="0.25"/>
  <cols>
    <col min="1" max="1" width="9.140625" style="1"/>
    <col min="2" max="2" width="17.5703125" style="1" bestFit="1" customWidth="1"/>
    <col min="3" max="3" width="7.7109375" style="1" bestFit="1" customWidth="1"/>
    <col min="4" max="4" width="8" style="1" bestFit="1" customWidth="1"/>
    <col min="5" max="5" width="7.7109375" style="1" bestFit="1" customWidth="1"/>
    <col min="6" max="6" width="8" style="1" bestFit="1" customWidth="1"/>
    <col min="7" max="7" width="8.28515625" style="1" bestFit="1" customWidth="1"/>
    <col min="8" max="16384" width="9.140625" style="1"/>
  </cols>
  <sheetData>
    <row r="1" spans="2:7" ht="15.75" thickBot="1" x14ac:dyDescent="0.3"/>
    <row r="2" spans="2:7" ht="60" customHeight="1" x14ac:dyDescent="0.25">
      <c r="B2" s="100" t="s">
        <v>73</v>
      </c>
      <c r="C2" s="101"/>
      <c r="D2" s="100" t="s">
        <v>72</v>
      </c>
      <c r="E2" s="102"/>
      <c r="F2" s="100" t="s">
        <v>71</v>
      </c>
      <c r="G2" s="102"/>
    </row>
    <row r="3" spans="2:7" x14ac:dyDescent="0.25">
      <c r="B3" s="103" t="s">
        <v>67</v>
      </c>
      <c r="C3" s="92">
        <v>8.1959</v>
      </c>
      <c r="D3" s="103" t="s">
        <v>67</v>
      </c>
      <c r="E3" s="99">
        <v>7.6782000000000004</v>
      </c>
      <c r="F3" s="103" t="s">
        <v>67</v>
      </c>
      <c r="G3" s="104">
        <v>2.0647394160000001</v>
      </c>
    </row>
    <row r="4" spans="2:7" x14ac:dyDescent="0.25">
      <c r="B4" s="93" t="s">
        <v>53</v>
      </c>
      <c r="C4" s="92">
        <v>-1.8499999999999999E-2</v>
      </c>
      <c r="D4" s="93" t="s">
        <v>53</v>
      </c>
      <c r="E4" s="94">
        <v>-1.7399999999999999E-2</v>
      </c>
      <c r="F4" s="93" t="s">
        <v>53</v>
      </c>
      <c r="G4" s="105">
        <v>-8.8102379999999998E-3</v>
      </c>
    </row>
    <row r="5" spans="2:7" x14ac:dyDescent="0.25">
      <c r="B5" s="103" t="s">
        <v>54</v>
      </c>
      <c r="C5" s="92">
        <v>-8.9999999999999998E-4</v>
      </c>
      <c r="D5" s="103" t="s">
        <v>54</v>
      </c>
      <c r="E5" s="94">
        <v>-1.2999999999999999E-3</v>
      </c>
      <c r="F5" s="103" t="s">
        <v>54</v>
      </c>
      <c r="G5" s="105">
        <v>-2.5154579999999999E-3</v>
      </c>
    </row>
    <row r="6" spans="2:7" ht="15.75" thickBot="1" x14ac:dyDescent="0.3">
      <c r="B6" s="106" t="s">
        <v>68</v>
      </c>
      <c r="C6" s="107"/>
      <c r="D6" s="106"/>
      <c r="E6" s="108"/>
      <c r="F6" s="106" t="s">
        <v>68</v>
      </c>
      <c r="G6" s="109">
        <v>8.5252677999999998E-2</v>
      </c>
    </row>
    <row r="7" spans="2:7" x14ac:dyDescent="0.25">
      <c r="B7" s="110" t="s">
        <v>69</v>
      </c>
      <c r="C7" s="111"/>
      <c r="D7" s="110"/>
      <c r="E7" s="112">
        <v>0.71296300000000001</v>
      </c>
      <c r="F7" s="113"/>
      <c r="G7" s="112">
        <v>0.74399999999999999</v>
      </c>
    </row>
    <row r="8" spans="2:7" ht="15.75" thickBot="1" x14ac:dyDescent="0.3">
      <c r="B8" s="95" t="s">
        <v>70</v>
      </c>
      <c r="C8" s="96"/>
      <c r="D8" s="95"/>
      <c r="E8" s="98">
        <v>0.36705209999999999</v>
      </c>
      <c r="F8" s="97"/>
      <c r="G8" s="98">
        <v>0.42393550000000002</v>
      </c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Performance Years</vt:lpstr>
      <vt:lpstr>Bad Rates</vt:lpstr>
      <vt:lpstr>Brier Score Spiegelhalter</vt:lpstr>
      <vt:lpstr>Coefficients</vt:lpstr>
    </vt:vector>
  </TitlesOfParts>
  <Company>American Savings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American Savings Bank</dc:creator>
  <cp:lastModifiedBy>American Savings Bank</cp:lastModifiedBy>
  <dcterms:created xsi:type="dcterms:W3CDTF">2021-08-20T22:22:39Z</dcterms:created>
  <dcterms:modified xsi:type="dcterms:W3CDTF">2021-08-26T05:53:53Z</dcterms:modified>
</cp:coreProperties>
</file>